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3930E5EB-052C-4CC0-BD3B-1C7697E9B75E}" xr6:coauthVersionLast="47" xr6:coauthVersionMax="47" xr10:uidLastSave="{00000000-0000-0000-0000-000000000000}"/>
  <bookViews>
    <workbookView xWindow="-110" yWindow="-110" windowWidth="25420" windowHeight="1630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29" i="30"/>
  <c r="H29" i="30" s="1"/>
  <c r="F29" i="30"/>
  <c r="G28" i="30"/>
  <c r="H28" i="30" s="1"/>
  <c r="F28" i="30"/>
  <c r="F27" i="30"/>
  <c r="H26" i="30"/>
  <c r="H25" i="30"/>
  <c r="H24" i="30"/>
  <c r="H23" i="30"/>
  <c r="H22" i="30"/>
  <c r="H21" i="30"/>
  <c r="H20" i="30"/>
  <c r="H19" i="30"/>
  <c r="H18" i="30"/>
  <c r="H17" i="30"/>
  <c r="H16" i="30"/>
  <c r="H15" i="30"/>
  <c r="H14" i="30"/>
  <c r="H13" i="30"/>
  <c r="H12" i="30"/>
  <c r="H10" i="30"/>
  <c r="G9" i="30"/>
  <c r="H7" i="30"/>
  <c r="H6" i="30"/>
  <c r="H5" i="30"/>
  <c r="H4" i="30"/>
  <c r="H3" i="30"/>
  <c r="M25" i="29"/>
  <c r="M17" i="29"/>
  <c r="M16" i="29"/>
  <c r="M19" i="29" s="1"/>
  <c r="J16" i="29"/>
  <c r="I16" i="29"/>
  <c r="H16" i="29"/>
  <c r="G16" i="29"/>
  <c r="F16" i="29"/>
  <c r="E16" i="29"/>
  <c r="M15" i="29"/>
  <c r="F10" i="29"/>
  <c r="M29" i="28"/>
  <c r="L29" i="28"/>
  <c r="P29" i="28" s="1"/>
  <c r="I29" i="28"/>
  <c r="H29" i="28"/>
  <c r="N29" i="28" s="1"/>
  <c r="O29" i="28" s="1"/>
  <c r="Q29" i="28" s="1"/>
  <c r="R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D30" i="20"/>
  <c r="E30" i="20" s="1"/>
  <c r="G29" i="20"/>
  <c r="D29" i="20"/>
  <c r="E29" i="20" s="1"/>
  <c r="G28" i="20"/>
  <c r="D28" i="20"/>
  <c r="E28" i="20" s="1"/>
  <c r="G27" i="20"/>
  <c r="D27" i="20"/>
  <c r="E27" i="20" s="1"/>
  <c r="G26" i="20"/>
  <c r="D26" i="20"/>
  <c r="E26" i="20" s="1"/>
  <c r="G25" i="20"/>
  <c r="D25" i="20"/>
  <c r="E25" i="20" s="1"/>
  <c r="F23" i="20"/>
  <c r="F24" i="20" s="1"/>
  <c r="Q21" i="20"/>
  <c r="Q30" i="20" s="1"/>
  <c r="L21" i="20"/>
  <c r="L30" i="20" s="1"/>
  <c r="G21" i="20"/>
  <c r="D21" i="20"/>
  <c r="E21" i="20" s="1"/>
  <c r="Q20" i="20"/>
  <c r="Q29" i="20" s="1"/>
  <c r="L20" i="20"/>
  <c r="L29" i="20" s="1"/>
  <c r="G20" i="20"/>
  <c r="D20" i="20"/>
  <c r="E20" i="20" s="1"/>
  <c r="Q19" i="20"/>
  <c r="Q28" i="20" s="1"/>
  <c r="L19" i="20"/>
  <c r="L28" i="20" s="1"/>
  <c r="G19" i="20"/>
  <c r="D19" i="20"/>
  <c r="E19" i="20" s="1"/>
  <c r="Q18" i="20"/>
  <c r="Q27" i="20" s="1"/>
  <c r="L18" i="20"/>
  <c r="L27" i="20" s="1"/>
  <c r="G18" i="20"/>
  <c r="D18" i="20"/>
  <c r="E18" i="20" s="1"/>
  <c r="Q17" i="20"/>
  <c r="Q26" i="20" s="1"/>
  <c r="L17" i="20"/>
  <c r="L26" i="20" s="1"/>
  <c r="G17" i="20"/>
  <c r="D17" i="20"/>
  <c r="E17" i="20" s="1"/>
  <c r="Q16" i="20"/>
  <c r="Q25" i="20" s="1"/>
  <c r="L16" i="20"/>
  <c r="L25" i="20" s="1"/>
  <c r="G16" i="20"/>
  <c r="D16" i="20"/>
  <c r="E16" i="20" s="1"/>
  <c r="F14" i="20"/>
  <c r="F15" i="20" s="1"/>
  <c r="O12" i="20"/>
  <c r="D12" i="20"/>
  <c r="O11" i="20"/>
  <c r="D11" i="20"/>
  <c r="O10" i="20"/>
  <c r="D10" i="20"/>
  <c r="O9" i="20"/>
  <c r="D9" i="20"/>
  <c r="O8" i="20"/>
  <c r="D8" i="20"/>
  <c r="O7" i="20"/>
  <c r="D7" i="20"/>
  <c r="O6" i="20"/>
  <c r="D6" i="20"/>
  <c r="Q4" i="20"/>
  <c r="Q5" i="20" s="1"/>
  <c r="P4" i="20"/>
  <c r="P5" i="20" s="1"/>
  <c r="L4" i="20"/>
  <c r="L5" i="20" s="1"/>
  <c r="K4" i="20"/>
  <c r="K5" i="20" s="1"/>
  <c r="I4" i="20"/>
  <c r="I5" i="20" s="1"/>
  <c r="F4" i="20"/>
  <c r="F5" i="20" s="1"/>
  <c r="S19" i="19"/>
  <c r="S18" i="19"/>
  <c r="S16" i="19"/>
  <c r="S13" i="19"/>
  <c r="S12" i="19"/>
  <c r="S10" i="19"/>
  <c r="S7" i="19"/>
  <c r="S6" i="19"/>
  <c r="R5" i="19"/>
  <c r="F5" i="19"/>
  <c r="E5" i="19"/>
  <c r="S4" i="19"/>
  <c r="Q23" i="17"/>
  <c r="O23" i="17"/>
  <c r="P23" i="17" s="1"/>
  <c r="N23" i="17"/>
  <c r="H21" i="17"/>
  <c r="H20" i="17"/>
  <c r="H19" i="17"/>
  <c r="O18" i="17"/>
  <c r="L18" i="17"/>
  <c r="N18" i="17" s="1"/>
  <c r="H18" i="17"/>
  <c r="O17" i="17"/>
  <c r="M17" i="17"/>
  <c r="N17" i="17" s="1"/>
  <c r="L17" i="17"/>
  <c r="H17" i="17"/>
  <c r="Q16" i="17"/>
  <c r="O16" i="17"/>
  <c r="M16" i="17"/>
  <c r="N16" i="17" s="1"/>
  <c r="L16" i="17"/>
  <c r="H16" i="17"/>
  <c r="H15" i="17"/>
  <c r="O14" i="17"/>
  <c r="N14" i="17"/>
  <c r="R14" i="17" s="1"/>
  <c r="H14" i="17"/>
  <c r="I14" i="17" s="1"/>
  <c r="O13" i="17"/>
  <c r="M13" i="17"/>
  <c r="N13" i="17" s="1"/>
  <c r="R13" i="17" s="1"/>
  <c r="H13" i="17"/>
  <c r="I13" i="17" s="1"/>
  <c r="O12" i="17"/>
  <c r="M12" i="17"/>
  <c r="N12" i="17" s="1"/>
  <c r="R12" i="17" s="1"/>
  <c r="I12" i="17"/>
  <c r="Q11" i="17"/>
  <c r="O11" i="17"/>
  <c r="L11" i="17"/>
  <c r="N11" i="17" s="1"/>
  <c r="Q10" i="17"/>
  <c r="O10" i="17"/>
  <c r="P10" i="17" s="1"/>
  <c r="N10" i="17"/>
  <c r="H10" i="17"/>
  <c r="Q9" i="17"/>
  <c r="O9" i="17"/>
  <c r="P9" i="17" s="1"/>
  <c r="N9" i="17"/>
  <c r="Q8" i="17"/>
  <c r="N8" i="17"/>
  <c r="P8" i="17" s="1"/>
  <c r="H8" i="17"/>
  <c r="T7" i="17"/>
  <c r="U7" i="17" s="1"/>
  <c r="N7" i="17"/>
  <c r="H7" i="17"/>
  <c r="Q6" i="17"/>
  <c r="N6" i="17"/>
  <c r="P6" i="17" s="1"/>
  <c r="I6" i="17"/>
  <c r="H4" i="17"/>
  <c r="I4" i="17" s="1"/>
  <c r="I3" i="17" s="1"/>
  <c r="T22" i="15"/>
  <c r="O22" i="15"/>
  <c r="N22" i="15"/>
  <c r="T21" i="15"/>
  <c r="O21" i="15"/>
  <c r="N21" i="15"/>
  <c r="T20" i="15"/>
  <c r="P20" i="15"/>
  <c r="O20" i="15"/>
  <c r="N20" i="15"/>
  <c r="Q20" i="15" s="1"/>
  <c r="T19" i="15"/>
  <c r="O19" i="15"/>
  <c r="N19" i="15"/>
  <c r="T18" i="15"/>
  <c r="O18" i="15"/>
  <c r="N18" i="15"/>
  <c r="T17" i="15"/>
  <c r="N17" i="15"/>
  <c r="T16" i="15"/>
  <c r="N16" i="15"/>
  <c r="T15" i="15"/>
  <c r="N15" i="15"/>
  <c r="T14" i="15"/>
  <c r="N14" i="15"/>
  <c r="T13" i="15"/>
  <c r="O13" i="15"/>
  <c r="N13" i="15"/>
  <c r="T12" i="15"/>
  <c r="N12" i="15"/>
  <c r="T11" i="15"/>
  <c r="N11" i="15"/>
  <c r="T10" i="15"/>
  <c r="N10" i="15"/>
  <c r="T9" i="15"/>
  <c r="O9" i="15"/>
  <c r="N9" i="15"/>
  <c r="T8" i="15"/>
  <c r="N8" i="15"/>
  <c r="T7" i="15"/>
  <c r="N7" i="15"/>
  <c r="T6" i="15"/>
  <c r="N6" i="15"/>
  <c r="T5" i="15"/>
  <c r="N5" i="15"/>
  <c r="T4" i="15"/>
  <c r="N4" i="15"/>
  <c r="AM3" i="15"/>
  <c r="T3" i="15"/>
  <c r="Q3" i="15"/>
  <c r="P3" i="15"/>
  <c r="O3" i="15"/>
  <c r="N3" i="15"/>
  <c r="AM2" i="15"/>
  <c r="T2" i="15"/>
  <c r="O2" i="15"/>
  <c r="N2" i="15"/>
  <c r="BD175" i="14"/>
  <c r="BC175" i="14"/>
  <c r="BB175" i="14"/>
  <c r="BA175" i="14"/>
  <c r="AZ175" i="14"/>
  <c r="AY175" i="14"/>
  <c r="AX175" i="14"/>
  <c r="AW175" i="14"/>
  <c r="AV175" i="14"/>
  <c r="K300" i="13" s="1"/>
  <c r="AU175" i="14"/>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C4" i="14" s="1"/>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F85" i="14"/>
  <c r="E85" i="14"/>
  <c r="D85" i="14"/>
  <c r="C85" i="14"/>
  <c r="B85" i="14"/>
  <c r="BD84" i="14"/>
  <c r="BD83" i="14"/>
  <c r="BD82" i="14"/>
  <c r="BD81" i="14"/>
  <c r="BD80" i="14"/>
  <c r="BD79" i="14"/>
  <c r="BD78" i="14"/>
  <c r="BD77" i="14"/>
  <c r="BD76" i="14"/>
  <c r="BD75" i="14"/>
  <c r="BD74" i="14"/>
  <c r="BD73" i="14"/>
  <c r="BD72" i="14"/>
  <c r="BD71" i="14"/>
  <c r="BD70" i="14"/>
  <c r="BD69" i="14"/>
  <c r="BD68" i="14"/>
  <c r="BD67" i="14"/>
  <c r="BB66" i="14"/>
  <c r="BA66" i="14"/>
  <c r="AZ66" i="14"/>
  <c r="AY66" i="14"/>
  <c r="AX66" i="14"/>
  <c r="BD66" i="14" s="1"/>
  <c r="AV66" i="14"/>
  <c r="AU66" i="14"/>
  <c r="AT66" i="14"/>
  <c r="AS66" i="14"/>
  <c r="AR66" i="14"/>
  <c r="AQ66" i="14"/>
  <c r="AP66" i="14"/>
  <c r="AO66" i="14"/>
  <c r="AN66" i="14"/>
  <c r="AM66" i="14"/>
  <c r="AL66" i="14"/>
  <c r="AK66" i="14"/>
  <c r="AJ66" i="14"/>
  <c r="AI66" i="14"/>
  <c r="AH66"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B4" i="14" s="1"/>
  <c r="BA44" i="14"/>
  <c r="AZ44" i="14"/>
  <c r="AY44" i="14"/>
  <c r="AX44" i="14"/>
  <c r="BD44" i="14" s="1"/>
  <c r="AV44" i="14"/>
  <c r="AU44" i="14"/>
  <c r="AT44" i="14"/>
  <c r="AS44" i="14"/>
  <c r="AR44" i="14"/>
  <c r="AQ44" i="14"/>
  <c r="AP44" i="14"/>
  <c r="AO44" i="14"/>
  <c r="AN44" i="14"/>
  <c r="AM44" i="14"/>
  <c r="AL44" i="14"/>
  <c r="AK44" i="14"/>
  <c r="AJ44" i="14"/>
  <c r="AI44" i="14"/>
  <c r="AH44" i="14"/>
  <c r="AG44" i="14"/>
  <c r="AF44" i="14"/>
  <c r="AE44" i="14"/>
  <c r="AD44" i="14"/>
  <c r="AC44" i="14"/>
  <c r="AC4" i="14" s="1"/>
  <c r="AB44" i="14"/>
  <c r="AB4" i="14" s="1"/>
  <c r="AA44" i="14"/>
  <c r="AA4" i="14" s="1"/>
  <c r="Z44" i="14"/>
  <c r="Z4" i="14" s="1"/>
  <c r="Y44" i="14"/>
  <c r="Y4" i="14" s="1"/>
  <c r="X44" i="14"/>
  <c r="X4" i="14" s="1"/>
  <c r="W44" i="14"/>
  <c r="W4" i="14" s="1"/>
  <c r="V44" i="14"/>
  <c r="V4" i="14" s="1"/>
  <c r="U44" i="14"/>
  <c r="U4" i="14" s="1"/>
  <c r="T44" i="14"/>
  <c r="T4" i="14" s="1"/>
  <c r="S44" i="14"/>
  <c r="S4" i="14" s="1"/>
  <c r="R44" i="14"/>
  <c r="R4" i="14" s="1"/>
  <c r="Q44" i="14"/>
  <c r="Q4" i="14" s="1"/>
  <c r="P44" i="14"/>
  <c r="P4" i="14" s="1"/>
  <c r="O44" i="14"/>
  <c r="O4" i="14" s="1"/>
  <c r="N44" i="14"/>
  <c r="N4" i="14" s="1"/>
  <c r="M44" i="14"/>
  <c r="M4" i="14" s="1"/>
  <c r="L44" i="14"/>
  <c r="L4" i="14" s="1"/>
  <c r="K44" i="14"/>
  <c r="K4" i="14" s="1"/>
  <c r="J44" i="14"/>
  <c r="J4" i="14" s="1"/>
  <c r="I44" i="14"/>
  <c r="I4" i="14" s="1"/>
  <c r="H44" i="14"/>
  <c r="H4" i="14" s="1"/>
  <c r="G44" i="14"/>
  <c r="G4" i="14" s="1"/>
  <c r="F44" i="14"/>
  <c r="F4" i="14" s="1"/>
  <c r="E44" i="14"/>
  <c r="E4" i="14" s="1"/>
  <c r="D44" i="14"/>
  <c r="D4" i="14" s="1"/>
  <c r="C44" i="14"/>
  <c r="C4" i="14" s="1"/>
  <c r="B44" i="14"/>
  <c r="B4" i="14" s="1"/>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Y4" i="14" s="1"/>
  <c r="AX21" i="14"/>
  <c r="AV21" i="14"/>
  <c r="AU21" i="14"/>
  <c r="AT21" i="14"/>
  <c r="AT4" i="14" s="1"/>
  <c r="AS21" i="14"/>
  <c r="AS4" i="14" s="1"/>
  <c r="AR21" i="14"/>
  <c r="AR4" i="14" s="1"/>
  <c r="AQ21" i="14"/>
  <c r="AQ4" i="14" s="1"/>
  <c r="AP21" i="14"/>
  <c r="AP4" i="14" s="1"/>
  <c r="AO21" i="14"/>
  <c r="AO4" i="14" s="1"/>
  <c r="AN21" i="14"/>
  <c r="AN4" i="14" s="1"/>
  <c r="AM21" i="14"/>
  <c r="AM4" i="14" s="1"/>
  <c r="AL21" i="14"/>
  <c r="AL4" i="14" s="1"/>
  <c r="AK21" i="14"/>
  <c r="AK4" i="14" s="1"/>
  <c r="AJ21" i="14"/>
  <c r="AJ4" i="14" s="1"/>
  <c r="AI21" i="14"/>
  <c r="AI4" i="14" s="1"/>
  <c r="AH21" i="14"/>
  <c r="AH4" i="14" s="1"/>
  <c r="AG21" i="14"/>
  <c r="AG4" i="14" s="1"/>
  <c r="AF21" i="14"/>
  <c r="AF4" i="14" s="1"/>
  <c r="AE21" i="14"/>
  <c r="AE4" i="14" s="1"/>
  <c r="AD21" i="14"/>
  <c r="AD4" i="14" s="1"/>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M16" i="12"/>
  <c r="I16" i="12"/>
  <c r="H14" i="12"/>
  <c r="E14" i="12"/>
  <c r="I14" i="12" s="1"/>
  <c r="I10" i="12"/>
  <c r="H10" i="12"/>
  <c r="I9" i="12"/>
  <c r="H9" i="12"/>
  <c r="R5" i="12"/>
  <c r="L5" i="12"/>
  <c r="H5" i="12"/>
  <c r="D5" i="12"/>
  <c r="R79" i="11"/>
  <c r="P79" i="11"/>
  <c r="O79" i="11"/>
  <c r="N79" i="11"/>
  <c r="M79" i="11"/>
  <c r="L79" i="11"/>
  <c r="B79" i="11" s="1"/>
  <c r="K79" i="11"/>
  <c r="J79" i="11"/>
  <c r="I79" i="11"/>
  <c r="G79" i="11"/>
  <c r="H79" i="11" s="1"/>
  <c r="E79" i="11"/>
  <c r="D79" i="11"/>
  <c r="A79" i="11"/>
  <c r="R78" i="11"/>
  <c r="P78" i="11"/>
  <c r="O78" i="11"/>
  <c r="N78" i="11"/>
  <c r="M78" i="11"/>
  <c r="L78" i="11"/>
  <c r="B78" i="11" s="1"/>
  <c r="K78" i="11"/>
  <c r="J78" i="11"/>
  <c r="I78" i="11"/>
  <c r="G78" i="11"/>
  <c r="H78" i="11" s="1"/>
  <c r="E78" i="11"/>
  <c r="D78" i="11"/>
  <c r="A78" i="11"/>
  <c r="R77" i="11"/>
  <c r="P77" i="11"/>
  <c r="O77" i="11"/>
  <c r="N77" i="11"/>
  <c r="M77" i="11"/>
  <c r="L77" i="11"/>
  <c r="K77" i="11"/>
  <c r="J77" i="11"/>
  <c r="I77" i="11"/>
  <c r="G77" i="11"/>
  <c r="H77" i="11" s="1"/>
  <c r="E77" i="11"/>
  <c r="D77" i="11"/>
  <c r="B77" i="11"/>
  <c r="A77" i="11"/>
  <c r="R76" i="11"/>
  <c r="P76" i="11"/>
  <c r="O76" i="11"/>
  <c r="N76" i="11"/>
  <c r="M76" i="11"/>
  <c r="L76" i="11"/>
  <c r="B76" i="11" s="1"/>
  <c r="K76" i="11"/>
  <c r="J76" i="11"/>
  <c r="I76" i="11"/>
  <c r="G76" i="11"/>
  <c r="H76" i="11" s="1"/>
  <c r="E76" i="11"/>
  <c r="D76" i="11"/>
  <c r="A76" i="11"/>
  <c r="R75" i="11"/>
  <c r="P75" i="11"/>
  <c r="O75" i="11"/>
  <c r="N75" i="11"/>
  <c r="M75" i="11"/>
  <c r="L75" i="11"/>
  <c r="K75" i="11"/>
  <c r="J75" i="11"/>
  <c r="I75" i="11"/>
  <c r="G75" i="11"/>
  <c r="H75" i="11" s="1"/>
  <c r="E75" i="11"/>
  <c r="D75" i="11"/>
  <c r="B75" i="11"/>
  <c r="A75" i="11"/>
  <c r="R74" i="11"/>
  <c r="P74" i="11"/>
  <c r="O74" i="11"/>
  <c r="N74" i="11"/>
  <c r="M74" i="11"/>
  <c r="L74" i="11"/>
  <c r="K74" i="11"/>
  <c r="J74" i="11"/>
  <c r="I74" i="11"/>
  <c r="G74" i="11"/>
  <c r="H74" i="11" s="1"/>
  <c r="E74" i="11"/>
  <c r="D74" i="11"/>
  <c r="B74" i="11"/>
  <c r="A74" i="11"/>
  <c r="R73" i="11"/>
  <c r="P73" i="11"/>
  <c r="O73" i="11"/>
  <c r="N73" i="11"/>
  <c r="M73" i="11"/>
  <c r="L73" i="11"/>
  <c r="B73" i="11" s="1"/>
  <c r="K73" i="11"/>
  <c r="J73" i="11"/>
  <c r="I73" i="11"/>
  <c r="G73" i="11"/>
  <c r="H73" i="11" s="1"/>
  <c r="E73" i="11"/>
  <c r="D73" i="11"/>
  <c r="A73" i="11"/>
  <c r="R72" i="11"/>
  <c r="P72" i="11"/>
  <c r="O72" i="11"/>
  <c r="N72" i="11"/>
  <c r="M72" i="11"/>
  <c r="L72" i="11"/>
  <c r="K72" i="11"/>
  <c r="J72" i="11"/>
  <c r="I72" i="11"/>
  <c r="G72" i="11"/>
  <c r="H72" i="11" s="1"/>
  <c r="E72" i="11"/>
  <c r="D72" i="11"/>
  <c r="B72" i="11"/>
  <c r="A72" i="11"/>
  <c r="R71" i="11"/>
  <c r="P71" i="11"/>
  <c r="O71" i="11"/>
  <c r="N71" i="11"/>
  <c r="M71" i="11"/>
  <c r="L71" i="11"/>
  <c r="B71" i="11" s="1"/>
  <c r="K71" i="11"/>
  <c r="J71" i="11"/>
  <c r="I71" i="11"/>
  <c r="G71" i="11"/>
  <c r="H71" i="11" s="1"/>
  <c r="E71" i="11"/>
  <c r="D71" i="11"/>
  <c r="A71" i="11"/>
  <c r="R70" i="11"/>
  <c r="P70" i="11"/>
  <c r="O70" i="11"/>
  <c r="N70" i="11"/>
  <c r="M70" i="11"/>
  <c r="B70" i="11" s="1"/>
  <c r="L70" i="11"/>
  <c r="K70" i="11"/>
  <c r="J70" i="11"/>
  <c r="I70" i="11"/>
  <c r="G70" i="11"/>
  <c r="H70" i="11" s="1"/>
  <c r="E70" i="11"/>
  <c r="D70" i="11"/>
  <c r="A70" i="11"/>
  <c r="R69" i="11"/>
  <c r="P69" i="11"/>
  <c r="O69" i="11"/>
  <c r="N69" i="11"/>
  <c r="M69" i="11"/>
  <c r="B69" i="11" s="1"/>
  <c r="L69" i="11"/>
  <c r="K69" i="11"/>
  <c r="J69" i="11"/>
  <c r="I69" i="11"/>
  <c r="G69" i="11"/>
  <c r="H69" i="11" s="1"/>
  <c r="E69" i="11"/>
  <c r="D69" i="11"/>
  <c r="A69" i="11"/>
  <c r="R68" i="11"/>
  <c r="P68" i="11"/>
  <c r="O68" i="11"/>
  <c r="N68" i="11"/>
  <c r="M68" i="11"/>
  <c r="L68" i="11"/>
  <c r="B68" i="11" s="1"/>
  <c r="K68" i="11"/>
  <c r="J68" i="11"/>
  <c r="I68" i="11"/>
  <c r="G68" i="11"/>
  <c r="H68" i="11" s="1"/>
  <c r="E68" i="11"/>
  <c r="D68" i="11"/>
  <c r="A68" i="11"/>
  <c r="R67" i="11"/>
  <c r="P67" i="11"/>
  <c r="O67" i="11"/>
  <c r="N67" i="11"/>
  <c r="M67" i="11"/>
  <c r="B67" i="11" s="1"/>
  <c r="L67" i="11"/>
  <c r="K67" i="11"/>
  <c r="J67" i="11"/>
  <c r="I67" i="11"/>
  <c r="G67" i="11"/>
  <c r="H67" i="11" s="1"/>
  <c r="E67" i="11"/>
  <c r="D67" i="11"/>
  <c r="A67" i="11"/>
  <c r="R66" i="11"/>
  <c r="P66" i="11"/>
  <c r="O66" i="11"/>
  <c r="N66" i="11"/>
  <c r="M66" i="11"/>
  <c r="L66" i="11"/>
  <c r="K66" i="11"/>
  <c r="J66" i="11"/>
  <c r="I66" i="11"/>
  <c r="G66" i="11"/>
  <c r="H66" i="11" s="1"/>
  <c r="E66" i="11"/>
  <c r="D66" i="11"/>
  <c r="B66" i="11"/>
  <c r="A66" i="11"/>
  <c r="R65" i="11"/>
  <c r="P65" i="11"/>
  <c r="O65" i="11"/>
  <c r="N65" i="11"/>
  <c r="M65" i="11"/>
  <c r="L65" i="11"/>
  <c r="B65" i="11" s="1"/>
  <c r="K65" i="11"/>
  <c r="J65" i="11"/>
  <c r="I65" i="11"/>
  <c r="G65" i="11"/>
  <c r="H65" i="11" s="1"/>
  <c r="E65" i="11"/>
  <c r="D65" i="11"/>
  <c r="A65" i="11"/>
  <c r="R64" i="11"/>
  <c r="P64" i="11"/>
  <c r="O64" i="11"/>
  <c r="N64" i="11"/>
  <c r="M64" i="11"/>
  <c r="L64" i="11"/>
  <c r="K64" i="11"/>
  <c r="J64" i="11"/>
  <c r="I64" i="11"/>
  <c r="G64" i="11"/>
  <c r="H64" i="11" s="1"/>
  <c r="E64" i="11"/>
  <c r="D64" i="11"/>
  <c r="B64" i="11"/>
  <c r="A64" i="11"/>
  <c r="R63" i="11"/>
  <c r="P63" i="11"/>
  <c r="O63" i="11"/>
  <c r="N63" i="11"/>
  <c r="M63" i="11"/>
  <c r="L63" i="11"/>
  <c r="K63" i="11"/>
  <c r="J63" i="11"/>
  <c r="I63" i="11"/>
  <c r="G63" i="11"/>
  <c r="H63" i="11" s="1"/>
  <c r="E63" i="11"/>
  <c r="D63" i="11"/>
  <c r="B63" i="11"/>
  <c r="A63" i="11"/>
  <c r="R62" i="11"/>
  <c r="P62" i="11"/>
  <c r="O62" i="11"/>
  <c r="N62" i="11"/>
  <c r="M62" i="11"/>
  <c r="L62" i="11"/>
  <c r="K62" i="11"/>
  <c r="J62" i="11"/>
  <c r="I62" i="11"/>
  <c r="G62" i="11"/>
  <c r="H62" i="11" s="1"/>
  <c r="E62" i="11"/>
  <c r="D62" i="11"/>
  <c r="B62" i="11"/>
  <c r="A62" i="11"/>
  <c r="R61" i="11"/>
  <c r="P61" i="11"/>
  <c r="O61" i="11"/>
  <c r="N61" i="11"/>
  <c r="M61" i="11"/>
  <c r="L61" i="11"/>
  <c r="K61" i="11"/>
  <c r="J61" i="11"/>
  <c r="I61" i="11"/>
  <c r="G61" i="11"/>
  <c r="H61" i="11" s="1"/>
  <c r="E61" i="11"/>
  <c r="D61" i="11"/>
  <c r="B61" i="11"/>
  <c r="A61" i="11"/>
  <c r="R60" i="11"/>
  <c r="P60" i="11"/>
  <c r="O60" i="11"/>
  <c r="N60" i="11"/>
  <c r="M60" i="11"/>
  <c r="L60" i="11"/>
  <c r="K60" i="11"/>
  <c r="J60" i="11"/>
  <c r="I60" i="11"/>
  <c r="G60" i="11"/>
  <c r="H60" i="11" s="1"/>
  <c r="E60" i="11"/>
  <c r="D60" i="11"/>
  <c r="B60" i="11"/>
  <c r="A60" i="11"/>
  <c r="R59" i="11"/>
  <c r="P59" i="11"/>
  <c r="O59" i="11"/>
  <c r="N59" i="11"/>
  <c r="M59" i="11"/>
  <c r="L59" i="11"/>
  <c r="K59" i="11"/>
  <c r="J59" i="11"/>
  <c r="I59" i="11"/>
  <c r="G59" i="11"/>
  <c r="H59" i="11" s="1"/>
  <c r="E59" i="11"/>
  <c r="D59" i="11"/>
  <c r="B59" i="11"/>
  <c r="A59" i="11"/>
  <c r="R58" i="11"/>
  <c r="P58" i="11"/>
  <c r="O58" i="11"/>
  <c r="N58" i="11"/>
  <c r="M58" i="11"/>
  <c r="L58" i="11"/>
  <c r="K58" i="11"/>
  <c r="J58" i="11"/>
  <c r="I58" i="11"/>
  <c r="G58" i="11"/>
  <c r="H58" i="11" s="1"/>
  <c r="E58" i="11"/>
  <c r="D58" i="11"/>
  <c r="B58" i="11"/>
  <c r="A58" i="11"/>
  <c r="R57" i="11"/>
  <c r="P57" i="11"/>
  <c r="O57" i="11"/>
  <c r="N57" i="11"/>
  <c r="M57" i="11"/>
  <c r="L57" i="11"/>
  <c r="K57" i="11"/>
  <c r="J57" i="11"/>
  <c r="I57" i="11"/>
  <c r="G57" i="11"/>
  <c r="H57" i="11" s="1"/>
  <c r="E57" i="11"/>
  <c r="D57" i="11"/>
  <c r="B57" i="11"/>
  <c r="A57" i="11"/>
  <c r="R56" i="11"/>
  <c r="P56" i="11"/>
  <c r="O56" i="11"/>
  <c r="N56" i="11"/>
  <c r="M56" i="11"/>
  <c r="B56" i="11" s="1"/>
  <c r="L56" i="11"/>
  <c r="K56" i="11"/>
  <c r="J56" i="11"/>
  <c r="I56" i="11"/>
  <c r="G56" i="11"/>
  <c r="H56" i="11" s="1"/>
  <c r="E56" i="11"/>
  <c r="D56" i="11"/>
  <c r="A56" i="11"/>
  <c r="R55" i="11"/>
  <c r="P55" i="11"/>
  <c r="O55" i="11"/>
  <c r="N55" i="11"/>
  <c r="M55" i="11"/>
  <c r="L55" i="11"/>
  <c r="K55" i="11"/>
  <c r="J55" i="11"/>
  <c r="I55" i="11"/>
  <c r="G55" i="11"/>
  <c r="H55" i="11" s="1"/>
  <c r="E55" i="11"/>
  <c r="D55" i="11"/>
  <c r="B55" i="11"/>
  <c r="A55" i="11"/>
  <c r="R54" i="11"/>
  <c r="P54" i="11"/>
  <c r="O54" i="11"/>
  <c r="N54" i="11"/>
  <c r="M54" i="11"/>
  <c r="L54" i="11"/>
  <c r="K54" i="11"/>
  <c r="J54" i="11"/>
  <c r="I54" i="11"/>
  <c r="G54" i="11"/>
  <c r="H54" i="11" s="1"/>
  <c r="E54" i="11"/>
  <c r="D54" i="11"/>
  <c r="B54" i="11"/>
  <c r="A54" i="11"/>
  <c r="R53" i="11"/>
  <c r="P53" i="11"/>
  <c r="O53" i="11"/>
  <c r="N53" i="11"/>
  <c r="M53" i="11"/>
  <c r="L53" i="11"/>
  <c r="K53" i="11"/>
  <c r="J53" i="11"/>
  <c r="I53" i="11"/>
  <c r="G53" i="11"/>
  <c r="H53" i="11" s="1"/>
  <c r="E53" i="11"/>
  <c r="D53" i="11"/>
  <c r="B53" i="11"/>
  <c r="A53" i="11"/>
  <c r="R52" i="11"/>
  <c r="P52" i="11"/>
  <c r="O52" i="11"/>
  <c r="N52" i="11"/>
  <c r="M52" i="11"/>
  <c r="L52" i="11"/>
  <c r="K52" i="11"/>
  <c r="J52" i="11"/>
  <c r="I52" i="11"/>
  <c r="G52" i="11"/>
  <c r="H52" i="11" s="1"/>
  <c r="E52" i="11"/>
  <c r="D52" i="11"/>
  <c r="B52" i="11"/>
  <c r="A52" i="11"/>
  <c r="R51" i="11"/>
  <c r="P51" i="11"/>
  <c r="O51" i="11"/>
  <c r="N51" i="11"/>
  <c r="M51" i="11"/>
  <c r="L51" i="11"/>
  <c r="K51" i="11"/>
  <c r="J51" i="11"/>
  <c r="I51" i="11"/>
  <c r="G51" i="11"/>
  <c r="H51" i="11" s="1"/>
  <c r="E51" i="11"/>
  <c r="D51" i="11"/>
  <c r="B51" i="11"/>
  <c r="A51" i="11"/>
  <c r="R50" i="11"/>
  <c r="P50" i="11"/>
  <c r="O50" i="11"/>
  <c r="N50" i="11"/>
  <c r="M50" i="11"/>
  <c r="L50" i="11"/>
  <c r="K50" i="11"/>
  <c r="J50" i="11"/>
  <c r="I50" i="11"/>
  <c r="G50" i="11"/>
  <c r="H50" i="11" s="1"/>
  <c r="E50" i="11"/>
  <c r="D50" i="11"/>
  <c r="B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H48" i="11" s="1"/>
  <c r="E48" i="11"/>
  <c r="D48" i="11"/>
  <c r="B48" i="11"/>
  <c r="A48" i="11"/>
  <c r="R47" i="11"/>
  <c r="P47" i="11"/>
  <c r="O47" i="11"/>
  <c r="N47" i="11"/>
  <c r="M47" i="11"/>
  <c r="L47" i="11"/>
  <c r="K47" i="11"/>
  <c r="J47" i="11"/>
  <c r="I47" i="11"/>
  <c r="G47" i="11"/>
  <c r="H47" i="11" s="1"/>
  <c r="E47" i="11"/>
  <c r="D47" i="11"/>
  <c r="B47" i="11"/>
  <c r="A47" i="11"/>
  <c r="R46" i="11"/>
  <c r="P46" i="11"/>
  <c r="O46" i="11"/>
  <c r="N46" i="11"/>
  <c r="M46" i="11"/>
  <c r="L46" i="11"/>
  <c r="K46" i="11"/>
  <c r="J46" i="11"/>
  <c r="I46" i="11"/>
  <c r="G46" i="11"/>
  <c r="H46" i="11" s="1"/>
  <c r="E46" i="11"/>
  <c r="D46" i="11"/>
  <c r="B46" i="11"/>
  <c r="A46" i="11"/>
  <c r="R45" i="11"/>
  <c r="P45" i="11"/>
  <c r="O45" i="11"/>
  <c r="N45" i="11"/>
  <c r="M45" i="11"/>
  <c r="L45" i="11"/>
  <c r="K45" i="11"/>
  <c r="J45" i="11"/>
  <c r="I45" i="11"/>
  <c r="G45" i="11"/>
  <c r="H45" i="11" s="1"/>
  <c r="E45" i="11"/>
  <c r="D45" i="11"/>
  <c r="B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H43" i="11" s="1"/>
  <c r="E43" i="11"/>
  <c r="D43" i="11"/>
  <c r="B43" i="11"/>
  <c r="A43" i="11"/>
  <c r="R42" i="11"/>
  <c r="P42" i="11"/>
  <c r="O42" i="11"/>
  <c r="N42" i="11"/>
  <c r="M42" i="11"/>
  <c r="L42" i="11"/>
  <c r="K42" i="11"/>
  <c r="J42" i="11"/>
  <c r="I42" i="11"/>
  <c r="G42" i="11"/>
  <c r="H42" i="11" s="1"/>
  <c r="E42" i="11"/>
  <c r="D42" i="11"/>
  <c r="B42" i="11"/>
  <c r="A42" i="11"/>
  <c r="R41" i="11"/>
  <c r="P41" i="11"/>
  <c r="O41" i="11"/>
  <c r="N41" i="11"/>
  <c r="M41" i="11"/>
  <c r="L41" i="11"/>
  <c r="K41" i="11"/>
  <c r="J41" i="11"/>
  <c r="I41" i="11"/>
  <c r="G41" i="11"/>
  <c r="H41" i="11" s="1"/>
  <c r="E41" i="11"/>
  <c r="D41" i="11"/>
  <c r="B41" i="11"/>
  <c r="A41" i="11"/>
  <c r="R40" i="11"/>
  <c r="P40" i="11"/>
  <c r="O40" i="11"/>
  <c r="N40" i="11"/>
  <c r="M40" i="11"/>
  <c r="L40" i="11"/>
  <c r="B40" i="11" s="1"/>
  <c r="K40" i="11"/>
  <c r="J40" i="11"/>
  <c r="I40" i="11"/>
  <c r="G40" i="11"/>
  <c r="H40" i="11" s="1"/>
  <c r="E40" i="11"/>
  <c r="D40" i="11"/>
  <c r="A40" i="11"/>
  <c r="R39" i="11"/>
  <c r="P39" i="11"/>
  <c r="O39" i="11"/>
  <c r="N39" i="11"/>
  <c r="M39" i="11"/>
  <c r="L39" i="11"/>
  <c r="K39" i="11"/>
  <c r="J39" i="11"/>
  <c r="I39" i="11"/>
  <c r="G39" i="11"/>
  <c r="H39" i="11" s="1"/>
  <c r="E39" i="11"/>
  <c r="D39" i="11"/>
  <c r="B39" i="11"/>
  <c r="A39" i="11"/>
  <c r="R38" i="11"/>
  <c r="P38" i="11"/>
  <c r="O38" i="11"/>
  <c r="N38" i="11"/>
  <c r="M38" i="11"/>
  <c r="L38" i="11"/>
  <c r="K38" i="11"/>
  <c r="J38" i="11"/>
  <c r="I38" i="11"/>
  <c r="G38" i="11"/>
  <c r="H38" i="11" s="1"/>
  <c r="E38" i="11"/>
  <c r="D38" i="11"/>
  <c r="B38" i="11"/>
  <c r="A38" i="11"/>
  <c r="R37" i="11"/>
  <c r="P37" i="11"/>
  <c r="O37" i="11"/>
  <c r="N37" i="11"/>
  <c r="M37" i="11"/>
  <c r="L37" i="11"/>
  <c r="K37" i="11"/>
  <c r="J37" i="11"/>
  <c r="I37" i="11"/>
  <c r="G37" i="11"/>
  <c r="H37" i="11" s="1"/>
  <c r="E37" i="11"/>
  <c r="D37" i="11"/>
  <c r="B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H35" i="11" s="1"/>
  <c r="E35" i="11"/>
  <c r="D35" i="11"/>
  <c r="B35" i="11"/>
  <c r="A35" i="11"/>
  <c r="R34" i="11"/>
  <c r="P34" i="11"/>
  <c r="O34" i="11"/>
  <c r="N34" i="11"/>
  <c r="M34" i="11"/>
  <c r="L34" i="11"/>
  <c r="K34" i="11"/>
  <c r="J34" i="11"/>
  <c r="I34" i="11"/>
  <c r="G34" i="11"/>
  <c r="H34" i="11" s="1"/>
  <c r="E34" i="11"/>
  <c r="D34" i="11"/>
  <c r="B34" i="11"/>
  <c r="A34" i="11"/>
  <c r="R33" i="11"/>
  <c r="P33" i="11"/>
  <c r="O33" i="11"/>
  <c r="N33" i="11"/>
  <c r="M33" i="11"/>
  <c r="L33" i="11"/>
  <c r="K33" i="11"/>
  <c r="J33" i="11"/>
  <c r="I33" i="11"/>
  <c r="G33" i="11"/>
  <c r="H33" i="11" s="1"/>
  <c r="E33" i="11"/>
  <c r="D33" i="11"/>
  <c r="B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H31" i="11" s="1"/>
  <c r="E31" i="11"/>
  <c r="D31" i="11"/>
  <c r="B31" i="11"/>
  <c r="A31" i="11"/>
  <c r="R30" i="11"/>
  <c r="P30" i="11"/>
  <c r="O30" i="11"/>
  <c r="N30" i="11"/>
  <c r="M30" i="11"/>
  <c r="L30" i="11"/>
  <c r="K30" i="11"/>
  <c r="J30" i="11"/>
  <c r="I30" i="11"/>
  <c r="G30" i="11"/>
  <c r="H30" i="11" s="1"/>
  <c r="E30" i="11"/>
  <c r="D30" i="11"/>
  <c r="B30" i="11"/>
  <c r="A30" i="11"/>
  <c r="R29" i="11"/>
  <c r="P29" i="11"/>
  <c r="O29" i="11"/>
  <c r="N29" i="11"/>
  <c r="M29" i="11"/>
  <c r="L29" i="11"/>
  <c r="K29" i="11"/>
  <c r="J29" i="11"/>
  <c r="I29" i="11"/>
  <c r="G29" i="11"/>
  <c r="H29" i="11" s="1"/>
  <c r="E29" i="11"/>
  <c r="D29" i="11"/>
  <c r="B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H27" i="11" s="1"/>
  <c r="E27" i="11"/>
  <c r="D27" i="11"/>
  <c r="B27" i="11"/>
  <c r="A27" i="11"/>
  <c r="R26" i="11"/>
  <c r="P26" i="11"/>
  <c r="O26" i="11"/>
  <c r="N26" i="11"/>
  <c r="M26" i="11"/>
  <c r="L26" i="11"/>
  <c r="K26" i="11"/>
  <c r="J26" i="11"/>
  <c r="I26" i="11"/>
  <c r="G26" i="11"/>
  <c r="H26" i="11" s="1"/>
  <c r="E26" i="11"/>
  <c r="D26" i="11"/>
  <c r="B26" i="11"/>
  <c r="A26" i="11"/>
  <c r="R25" i="11"/>
  <c r="P25" i="11"/>
  <c r="O25" i="11"/>
  <c r="N25" i="11"/>
  <c r="M25" i="11"/>
  <c r="L25" i="11"/>
  <c r="K25" i="11"/>
  <c r="J25" i="11"/>
  <c r="I25" i="11"/>
  <c r="G25" i="11"/>
  <c r="H25" i="11" s="1"/>
  <c r="E25" i="11"/>
  <c r="D25" i="11"/>
  <c r="B25" i="11"/>
  <c r="A25" i="11"/>
  <c r="R24" i="11"/>
  <c r="P24" i="11"/>
  <c r="O24" i="11"/>
  <c r="N24" i="11"/>
  <c r="M24" i="11"/>
  <c r="L24" i="11"/>
  <c r="K24" i="11"/>
  <c r="J24" i="11"/>
  <c r="I24" i="11"/>
  <c r="G24" i="11"/>
  <c r="H24" i="11" s="1"/>
  <c r="E24" i="11"/>
  <c r="D24" i="11"/>
  <c r="B24" i="11"/>
  <c r="A24" i="11"/>
  <c r="R23" i="11"/>
  <c r="P23" i="11"/>
  <c r="O23" i="11"/>
  <c r="N23" i="11"/>
  <c r="M23" i="11"/>
  <c r="B23" i="11" s="1"/>
  <c r="L23" i="11"/>
  <c r="K23" i="11"/>
  <c r="J23" i="11"/>
  <c r="I23" i="11"/>
  <c r="G23" i="11"/>
  <c r="H23" i="11" s="1"/>
  <c r="E23" i="11"/>
  <c r="D23" i="11"/>
  <c r="A23" i="11"/>
  <c r="R22" i="11"/>
  <c r="P22" i="11"/>
  <c r="O22" i="11"/>
  <c r="N22" i="11"/>
  <c r="M22" i="11"/>
  <c r="L22" i="11"/>
  <c r="K22" i="11"/>
  <c r="J22" i="11"/>
  <c r="I22" i="11"/>
  <c r="G22" i="11"/>
  <c r="H22" i="11" s="1"/>
  <c r="E22" i="11"/>
  <c r="D22" i="11"/>
  <c r="B22" i="11"/>
  <c r="A22" i="11"/>
  <c r="R21" i="11"/>
  <c r="P21" i="11"/>
  <c r="O21" i="11"/>
  <c r="N21" i="11"/>
  <c r="M21" i="11"/>
  <c r="L21" i="11"/>
  <c r="K21" i="11"/>
  <c r="J21" i="11"/>
  <c r="I21" i="11"/>
  <c r="G21" i="11"/>
  <c r="H21" i="11" s="1"/>
  <c r="E21" i="11"/>
  <c r="D21" i="11"/>
  <c r="B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H19" i="11" s="1"/>
  <c r="E19" i="11"/>
  <c r="D19" i="11"/>
  <c r="B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B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H15" i="11" s="1"/>
  <c r="E15" i="11"/>
  <c r="D15" i="11"/>
  <c r="B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B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H11" i="11" s="1"/>
  <c r="E11" i="11"/>
  <c r="D11" i="11"/>
  <c r="B11" i="11"/>
  <c r="A11" i="11"/>
  <c r="R10" i="11"/>
  <c r="P10" i="11"/>
  <c r="O10" i="11"/>
  <c r="N10" i="11"/>
  <c r="M10" i="11"/>
  <c r="L10" i="11"/>
  <c r="K10" i="11"/>
  <c r="J10" i="11"/>
  <c r="I10" i="11"/>
  <c r="G10" i="11"/>
  <c r="H10" i="11" s="1"/>
  <c r="E10" i="11"/>
  <c r="D10" i="11"/>
  <c r="B10" i="11"/>
  <c r="A10" i="11"/>
  <c r="R9" i="11"/>
  <c r="P9" i="11"/>
  <c r="O9" i="11"/>
  <c r="N9" i="11"/>
  <c r="M9" i="11"/>
  <c r="L9" i="11"/>
  <c r="K9" i="11"/>
  <c r="J9" i="11"/>
  <c r="I9" i="11"/>
  <c r="G9" i="11"/>
  <c r="H9" i="11" s="1"/>
  <c r="E9" i="11"/>
  <c r="D9" i="11"/>
  <c r="B9" i="11"/>
  <c r="A9" i="11"/>
  <c r="R8" i="11"/>
  <c r="P8" i="11"/>
  <c r="O8" i="11"/>
  <c r="N8" i="11"/>
  <c r="M8" i="11"/>
  <c r="L8" i="11"/>
  <c r="K8" i="11"/>
  <c r="J8" i="11"/>
  <c r="I8" i="11"/>
  <c r="G8" i="11"/>
  <c r="H8" i="11" s="1"/>
  <c r="E8" i="11"/>
  <c r="D8" i="11"/>
  <c r="B8" i="11"/>
  <c r="A8" i="11"/>
  <c r="R7" i="11"/>
  <c r="P7" i="11"/>
  <c r="O7" i="11"/>
  <c r="N7" i="11"/>
  <c r="M7" i="11"/>
  <c r="L7" i="11"/>
  <c r="B7" i="11" s="1"/>
  <c r="K7" i="11"/>
  <c r="J7" i="11"/>
  <c r="I7" i="11"/>
  <c r="G7" i="11"/>
  <c r="H7" i="11" s="1"/>
  <c r="E7" i="11"/>
  <c r="D7" i="11"/>
  <c r="A7" i="11"/>
  <c r="R4" i="11"/>
  <c r="P4" i="11"/>
  <c r="O4" i="11"/>
  <c r="N4" i="11"/>
  <c r="M4" i="11"/>
  <c r="L4" i="11"/>
  <c r="K4" i="11"/>
  <c r="J4" i="11"/>
  <c r="I4" i="11"/>
  <c r="G4" i="11"/>
  <c r="H4" i="11" s="1"/>
  <c r="E4" i="11"/>
  <c r="D4" i="11"/>
  <c r="B4" i="11"/>
  <c r="A4" i="11"/>
  <c r="R3" i="11"/>
  <c r="P3" i="11"/>
  <c r="O3" i="11"/>
  <c r="N3" i="11"/>
  <c r="M3" i="11"/>
  <c r="L3" i="11"/>
  <c r="K3" i="11"/>
  <c r="J3" i="11"/>
  <c r="I3" i="11"/>
  <c r="G3" i="11"/>
  <c r="H3" i="11" s="1"/>
  <c r="E3" i="11"/>
  <c r="D3" i="11"/>
  <c r="B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V16" i="10"/>
  <c r="X16" i="10" s="1"/>
  <c r="Z16" i="10" s="1"/>
  <c r="U16" i="10"/>
  <c r="S16" i="10"/>
  <c r="M16" i="10"/>
  <c r="L16" i="10"/>
  <c r="K16" i="10"/>
  <c r="J16" i="10"/>
  <c r="N16" i="10" s="1"/>
  <c r="AG15" i="10"/>
  <c r="V15" i="10"/>
  <c r="X15" i="10" s="1"/>
  <c r="Z15" i="10" s="1"/>
  <c r="S15" i="10"/>
  <c r="U15" i="10" s="1"/>
  <c r="M15" i="10"/>
  <c r="L15" i="10"/>
  <c r="K15" i="10"/>
  <c r="J15" i="10"/>
  <c r="N15" i="10" s="1"/>
  <c r="D15" i="10"/>
  <c r="AF14" i="10"/>
  <c r="AG14" i="10" s="1"/>
  <c r="Y14" i="10"/>
  <c r="V14" i="10"/>
  <c r="X14" i="10" s="1"/>
  <c r="Z14" i="10" s="1"/>
  <c r="S14" i="10"/>
  <c r="U14" i="10" s="1"/>
  <c r="M14" i="10"/>
  <c r="K14" i="10"/>
  <c r="J14" i="10"/>
  <c r="N14" i="10" s="1"/>
  <c r="D14" i="10"/>
  <c r="AG13" i="10"/>
  <c r="V13" i="10"/>
  <c r="X13" i="10" s="1"/>
  <c r="Z13" i="10" s="1"/>
  <c r="S13" i="10"/>
  <c r="U13" i="10" s="1"/>
  <c r="M13" i="10"/>
  <c r="K13" i="10"/>
  <c r="J13" i="10"/>
  <c r="N13" i="10" s="1"/>
  <c r="D13" i="10"/>
  <c r="AG12" i="10"/>
  <c r="Y12" i="10"/>
  <c r="V12" i="10"/>
  <c r="X12" i="10" s="1"/>
  <c r="Z12" i="10" s="1"/>
  <c r="S12" i="10"/>
  <c r="U12" i="10" s="1"/>
  <c r="M12" i="10"/>
  <c r="K12" i="10"/>
  <c r="J12" i="10"/>
  <c r="N12" i="10" s="1"/>
  <c r="D12" i="10"/>
  <c r="AG11" i="10"/>
  <c r="X11" i="10"/>
  <c r="Z11" i="10" s="1"/>
  <c r="S11" i="10"/>
  <c r="M11" i="10"/>
  <c r="K11" i="10"/>
  <c r="J11" i="10"/>
  <c r="N11" i="10" s="1"/>
  <c r="D11" i="10"/>
  <c r="AG10" i="10"/>
  <c r="X10" i="10"/>
  <c r="Z10" i="10" s="1"/>
  <c r="R10" i="10"/>
  <c r="S10" i="10" s="1"/>
  <c r="S7" i="10" s="1"/>
  <c r="N7" i="10" s="1"/>
  <c r="M10" i="10"/>
  <c r="K10" i="10"/>
  <c r="J10" i="10"/>
  <c r="N10" i="10" s="1"/>
  <c r="D10" i="10"/>
  <c r="AG9" i="10"/>
  <c r="X9" i="10"/>
  <c r="Z9" i="10" s="1"/>
  <c r="S9" i="10"/>
  <c r="M9" i="10"/>
  <c r="K9" i="10"/>
  <c r="J9" i="10"/>
  <c r="N9" i="10" s="1"/>
  <c r="D9" i="10"/>
  <c r="AG8" i="10"/>
  <c r="X8" i="10"/>
  <c r="Z8" i="10" s="1"/>
  <c r="S8" i="10"/>
  <c r="M8" i="10"/>
  <c r="K8" i="10"/>
  <c r="J8" i="10"/>
  <c r="N8" i="10" s="1"/>
  <c r="D8" i="10"/>
  <c r="R7" i="10"/>
  <c r="Q7" i="10"/>
  <c r="P7" i="10"/>
  <c r="O7" i="10"/>
  <c r="F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H158" i="8"/>
  <c r="F158" i="8"/>
  <c r="I157" i="8"/>
  <c r="H157" i="8"/>
  <c r="F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U317" i="13"/>
  <c r="K317" i="13"/>
  <c r="L317" i="13" s="1"/>
  <c r="I317" i="13"/>
  <c r="D317" i="13"/>
  <c r="C317" i="13"/>
  <c r="U316" i="13"/>
  <c r="K316" i="13"/>
  <c r="L316" i="13" s="1"/>
  <c r="I316" i="13"/>
  <c r="D316" i="13"/>
  <c r="C316" i="13"/>
  <c r="U315" i="13"/>
  <c r="K315" i="13"/>
  <c r="L315" i="13" s="1"/>
  <c r="I315" i="13"/>
  <c r="D315" i="13"/>
  <c r="C315" i="13" s="1"/>
  <c r="U314" i="13"/>
  <c r="K314" i="13"/>
  <c r="L314" i="13" s="1"/>
  <c r="I314" i="13"/>
  <c r="D314" i="13"/>
  <c r="C314" i="13"/>
  <c r="U313" i="13"/>
  <c r="L313" i="13"/>
  <c r="K313" i="13"/>
  <c r="I313" i="13"/>
  <c r="D313" i="13"/>
  <c r="C313" i="13" s="1"/>
  <c r="U312" i="13"/>
  <c r="K312" i="13"/>
  <c r="L312" i="13" s="1"/>
  <c r="I312" i="13"/>
  <c r="D312" i="13"/>
  <c r="U311" i="13"/>
  <c r="K311" i="13"/>
  <c r="L311" i="13" s="1"/>
  <c r="I311" i="13"/>
  <c r="D311" i="13"/>
  <c r="C311" i="13"/>
  <c r="U310" i="13"/>
  <c r="Q310" i="13"/>
  <c r="Q311" i="13" s="1"/>
  <c r="Q312" i="13" s="1"/>
  <c r="Q313" i="13" s="1"/>
  <c r="Q314" i="13" s="1"/>
  <c r="Q315" i="13" s="1"/>
  <c r="Q316" i="13" s="1"/>
  <c r="Q317" i="13" s="1"/>
  <c r="K310" i="13"/>
  <c r="L310" i="13" s="1"/>
  <c r="I310" i="13"/>
  <c r="D310" i="13"/>
  <c r="C310" i="13" s="1"/>
  <c r="U309" i="13"/>
  <c r="K309" i="13"/>
  <c r="L309" i="13" s="1"/>
  <c r="D309" i="13"/>
  <c r="C309" i="13"/>
  <c r="U308" i="13"/>
  <c r="K308" i="13"/>
  <c r="L308" i="13" s="1"/>
  <c r="D308" i="13"/>
  <c r="C308" i="13"/>
  <c r="U307" i="13"/>
  <c r="L307" i="13"/>
  <c r="K307" i="13"/>
  <c r="D307" i="13"/>
  <c r="C307" i="13" s="1"/>
  <c r="U306" i="13"/>
  <c r="K306" i="13"/>
  <c r="L306" i="13" s="1"/>
  <c r="D306" i="13"/>
  <c r="C306" i="13" s="1"/>
  <c r="U305" i="13"/>
  <c r="K305" i="13"/>
  <c r="L305" i="13" s="1"/>
  <c r="D305" i="13"/>
  <c r="C305" i="13"/>
  <c r="U304" i="13"/>
  <c r="L304" i="13"/>
  <c r="K304" i="13"/>
  <c r="D304" i="13"/>
  <c r="C304" i="13"/>
  <c r="U303" i="13"/>
  <c r="K303" i="13"/>
  <c r="L303" i="13" s="1"/>
  <c r="D303" i="13"/>
  <c r="C303" i="13"/>
  <c r="U302" i="13"/>
  <c r="K302" i="13"/>
  <c r="L302" i="13" s="1"/>
  <c r="D302" i="13"/>
  <c r="C302" i="13" s="1"/>
  <c r="U301" i="13"/>
  <c r="K301" i="13"/>
  <c r="L301" i="13" s="1"/>
  <c r="L300" i="13" s="1"/>
  <c r="D301" i="13"/>
  <c r="C301" i="13"/>
  <c r="U300" i="13"/>
  <c r="T300" i="13"/>
  <c r="S300" i="13"/>
  <c r="R300" i="13"/>
  <c r="P300" i="13"/>
  <c r="O300" i="13"/>
  <c r="N300" i="13"/>
  <c r="M300" i="13"/>
  <c r="J300" i="13"/>
  <c r="I300" i="13"/>
  <c r="G300" i="13"/>
  <c r="F300" i="13"/>
  <c r="H300" i="13" s="1"/>
  <c r="E300" i="13"/>
  <c r="U299" i="13"/>
  <c r="K299" i="13"/>
  <c r="L299" i="13" s="1"/>
  <c r="I299" i="13"/>
  <c r="H299" i="13"/>
  <c r="D299" i="13"/>
  <c r="C299" i="13"/>
  <c r="U298" i="13"/>
  <c r="K298" i="13"/>
  <c r="L298" i="13" s="1"/>
  <c r="I298" i="13"/>
  <c r="H298" i="13"/>
  <c r="D298" i="13"/>
  <c r="C298" i="13"/>
  <c r="U297" i="13"/>
  <c r="K297" i="13"/>
  <c r="L297" i="13" s="1"/>
  <c r="I297" i="13"/>
  <c r="H297" i="13"/>
  <c r="D297" i="13"/>
  <c r="C297" i="13"/>
  <c r="U296" i="13"/>
  <c r="K296" i="13"/>
  <c r="L296" i="13" s="1"/>
  <c r="I296" i="13"/>
  <c r="H296" i="13"/>
  <c r="D296" i="13"/>
  <c r="C296" i="13"/>
  <c r="U295" i="13"/>
  <c r="K295" i="13"/>
  <c r="L295" i="13" s="1"/>
  <c r="I295" i="13"/>
  <c r="H295" i="13"/>
  <c r="D295" i="13"/>
  <c r="C295" i="13"/>
  <c r="U294" i="13"/>
  <c r="K294" i="13"/>
  <c r="L294" i="13" s="1"/>
  <c r="I294" i="13"/>
  <c r="H294" i="13"/>
  <c r="D294" i="13"/>
  <c r="C294" i="13"/>
  <c r="U293" i="13"/>
  <c r="K293" i="13"/>
  <c r="L293" i="13" s="1"/>
  <c r="I293" i="13"/>
  <c r="H293" i="13"/>
  <c r="D293" i="13"/>
  <c r="C293" i="13"/>
  <c r="U292" i="13"/>
  <c r="K292" i="13"/>
  <c r="L292" i="13" s="1"/>
  <c r="I292" i="13"/>
  <c r="H292" i="13"/>
  <c r="D292" i="13"/>
  <c r="C292" i="13"/>
  <c r="U291" i="13"/>
  <c r="K291" i="13"/>
  <c r="L291" i="13" s="1"/>
  <c r="I291" i="13"/>
  <c r="H291" i="13"/>
  <c r="D291" i="13"/>
  <c r="C291" i="13"/>
  <c r="U290" i="13"/>
  <c r="K290" i="13"/>
  <c r="L290" i="13" s="1"/>
  <c r="I290" i="13"/>
  <c r="H290" i="13"/>
  <c r="D290" i="13"/>
  <c r="C290" i="13"/>
  <c r="U289" i="13"/>
  <c r="K289" i="13"/>
  <c r="L289" i="13" s="1"/>
  <c r="I289" i="13"/>
  <c r="H289" i="13"/>
  <c r="D289" i="13"/>
  <c r="C289" i="13"/>
  <c r="U288" i="13"/>
  <c r="U278" i="13" s="1"/>
  <c r="K288" i="13"/>
  <c r="L288" i="13" s="1"/>
  <c r="I288" i="13"/>
  <c r="H288" i="13"/>
  <c r="D288" i="13"/>
  <c r="C288" i="13"/>
  <c r="U287" i="13"/>
  <c r="K287" i="13"/>
  <c r="L287" i="13" s="1"/>
  <c r="I287" i="13"/>
  <c r="H287" i="13"/>
  <c r="D287" i="13"/>
  <c r="C287" i="13"/>
  <c r="U286" i="13"/>
  <c r="K286" i="13"/>
  <c r="L286" i="13" s="1"/>
  <c r="I286" i="13"/>
  <c r="H286" i="13"/>
  <c r="D286" i="13"/>
  <c r="C286" i="13"/>
  <c r="U285" i="13"/>
  <c r="K285" i="13"/>
  <c r="L285" i="13" s="1"/>
  <c r="I285" i="13"/>
  <c r="H285" i="13"/>
  <c r="D285" i="13"/>
  <c r="C285" i="13"/>
  <c r="U284" i="13"/>
  <c r="K284" i="13"/>
  <c r="L284" i="13" s="1"/>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K280" i="13"/>
  <c r="L280" i="13" s="1"/>
  <c r="I280" i="13"/>
  <c r="H280" i="13"/>
  <c r="D280" i="13"/>
  <c r="C280" i="13"/>
  <c r="U279" i="13"/>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K279" i="13"/>
  <c r="L279" i="13" s="1"/>
  <c r="L278" i="13" s="1"/>
  <c r="I279" i="13"/>
  <c r="H279" i="13"/>
  <c r="D279" i="13"/>
  <c r="C279" i="13"/>
  <c r="T278" i="13"/>
  <c r="S278" i="13"/>
  <c r="R278" i="13"/>
  <c r="P278" i="13"/>
  <c r="O278" i="13"/>
  <c r="N278" i="13"/>
  <c r="M278" i="13"/>
  <c r="K278" i="13"/>
  <c r="J278" i="13"/>
  <c r="I278" i="13"/>
  <c r="G278" i="13"/>
  <c r="F278" i="13"/>
  <c r="H278" i="13" s="1"/>
  <c r="E278" i="13"/>
  <c r="D278" i="13"/>
  <c r="C278" i="13"/>
  <c r="U277" i="13"/>
  <c r="K277" i="13"/>
  <c r="L277" i="13" s="1"/>
  <c r="I277" i="13"/>
  <c r="H277" i="13"/>
  <c r="D277" i="13"/>
  <c r="C277" i="13"/>
  <c r="U276" i="13"/>
  <c r="K276" i="13"/>
  <c r="L276" i="13" s="1"/>
  <c r="I276" i="13"/>
  <c r="H276" i="13"/>
  <c r="D276" i="13"/>
  <c r="C276" i="13"/>
  <c r="U275" i="13"/>
  <c r="K275" i="13"/>
  <c r="L275" i="13" s="1"/>
  <c r="I275" i="13"/>
  <c r="H275" i="13"/>
  <c r="D275" i="13"/>
  <c r="C275" i="13"/>
  <c r="U274" i="13"/>
  <c r="K274" i="13"/>
  <c r="L274" i="13" s="1"/>
  <c r="I274" i="13"/>
  <c r="H274" i="13"/>
  <c r="D274" i="13"/>
  <c r="C274" i="13"/>
  <c r="U273" i="13"/>
  <c r="K273" i="13"/>
  <c r="L273" i="13" s="1"/>
  <c r="I273" i="13"/>
  <c r="H273" i="13"/>
  <c r="D273" i="13"/>
  <c r="C273" i="13"/>
  <c r="U272" i="13"/>
  <c r="K272" i="13"/>
  <c r="L272" i="13" s="1"/>
  <c r="I272" i="13"/>
  <c r="H272" i="13"/>
  <c r="D272" i="13"/>
  <c r="C272" i="13"/>
  <c r="U271" i="13"/>
  <c r="K271" i="13"/>
  <c r="L271" i="13" s="1"/>
  <c r="I271" i="13"/>
  <c r="H271" i="13"/>
  <c r="D271" i="13"/>
  <c r="C271" i="13"/>
  <c r="U270" i="13"/>
  <c r="K270" i="13"/>
  <c r="L270" i="13" s="1"/>
  <c r="I270" i="13"/>
  <c r="H270" i="13"/>
  <c r="D270" i="13"/>
  <c r="C270" i="13"/>
  <c r="U269" i="13"/>
  <c r="K269" i="13"/>
  <c r="L269" i="13" s="1"/>
  <c r="I269" i="13"/>
  <c r="H269" i="13"/>
  <c r="D269" i="13"/>
  <c r="C269" i="13"/>
  <c r="U268" i="13"/>
  <c r="K268" i="13"/>
  <c r="L268" i="13" s="1"/>
  <c r="I268" i="13"/>
  <c r="H268" i="13"/>
  <c r="D268" i="13"/>
  <c r="C268" i="13"/>
  <c r="U267" i="13"/>
  <c r="K267" i="13"/>
  <c r="L267" i="13" s="1"/>
  <c r="I267" i="13"/>
  <c r="H267" i="13"/>
  <c r="D267" i="13"/>
  <c r="C267" i="13" s="1"/>
  <c r="U266" i="13"/>
  <c r="K266" i="13"/>
  <c r="L266" i="13" s="1"/>
  <c r="I266" i="13"/>
  <c r="H266" i="13"/>
  <c r="D266" i="13"/>
  <c r="C266" i="13" s="1"/>
  <c r="U265" i="13"/>
  <c r="K265" i="13"/>
  <c r="L265" i="13" s="1"/>
  <c r="I265" i="13"/>
  <c r="H265" i="13"/>
  <c r="D265" i="13"/>
  <c r="C265" i="13"/>
  <c r="U264" i="13"/>
  <c r="K264" i="13"/>
  <c r="L264" i="13" s="1"/>
  <c r="I264" i="13"/>
  <c r="H264" i="13"/>
  <c r="D264" i="13"/>
  <c r="C264" i="13"/>
  <c r="U263" i="13"/>
  <c r="K263" i="13"/>
  <c r="L263" i="13" s="1"/>
  <c r="I263" i="13"/>
  <c r="H263" i="13"/>
  <c r="D263" i="13"/>
  <c r="C263" i="13" s="1"/>
  <c r="U262" i="13"/>
  <c r="K262" i="13"/>
  <c r="L262" i="13" s="1"/>
  <c r="I262" i="13"/>
  <c r="H262" i="13"/>
  <c r="D262" i="13"/>
  <c r="C262" i="13" s="1"/>
  <c r="U261" i="13"/>
  <c r="K261" i="13"/>
  <c r="L261" i="13" s="1"/>
  <c r="I261" i="13"/>
  <c r="H261" i="13"/>
  <c r="D261" i="13"/>
  <c r="C261" i="13" s="1"/>
  <c r="U260" i="13"/>
  <c r="K260" i="13"/>
  <c r="L260" i="13" s="1"/>
  <c r="I260" i="13"/>
  <c r="H260" i="13"/>
  <c r="D260" i="13"/>
  <c r="C260" i="13"/>
  <c r="U259" i="13"/>
  <c r="U256" i="13" s="1"/>
  <c r="K259" i="13"/>
  <c r="I259" i="13"/>
  <c r="I256" i="13" s="1"/>
  <c r="H259" i="13"/>
  <c r="D259" i="13"/>
  <c r="U258" i="13"/>
  <c r="K258" i="13"/>
  <c r="L258" i="13" s="1"/>
  <c r="I258" i="13"/>
  <c r="H258" i="13"/>
  <c r="D258" i="13"/>
  <c r="C258" i="13"/>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I257" i="13"/>
  <c r="H257" i="13"/>
  <c r="D257" i="13"/>
  <c r="C257" i="13"/>
  <c r="T256" i="13"/>
  <c r="S256" i="13"/>
  <c r="R256" i="13"/>
  <c r="P256" i="13"/>
  <c r="O256" i="13"/>
  <c r="N256" i="13"/>
  <c r="M256" i="13"/>
  <c r="J256" i="13"/>
  <c r="G256" i="13"/>
  <c r="F256" i="13"/>
  <c r="H256" i="13" s="1"/>
  <c r="E256" i="13"/>
  <c r="U255" i="13"/>
  <c r="K255" i="13"/>
  <c r="L255" i="13" s="1"/>
  <c r="I255" i="13"/>
  <c r="H255" i="13"/>
  <c r="D255" i="13"/>
  <c r="C255" i="13"/>
  <c r="U254" i="13"/>
  <c r="K254" i="13"/>
  <c r="L254" i="13" s="1"/>
  <c r="I254" i="13"/>
  <c r="H254" i="13"/>
  <c r="D254" i="13"/>
  <c r="C254" i="13"/>
  <c r="U253" i="13"/>
  <c r="K253" i="13"/>
  <c r="L253" i="13" s="1"/>
  <c r="I253" i="13"/>
  <c r="H253" i="13"/>
  <c r="D253" i="13"/>
  <c r="C253" i="13"/>
  <c r="U252" i="13"/>
  <c r="K252" i="13"/>
  <c r="L252" i="13" s="1"/>
  <c r="I252" i="13"/>
  <c r="H252" i="13"/>
  <c r="D252" i="13"/>
  <c r="C252" i="13"/>
  <c r="U251" i="13"/>
  <c r="K251" i="13"/>
  <c r="L251" i="13" s="1"/>
  <c r="I251" i="13"/>
  <c r="H251" i="13"/>
  <c r="D251" i="13"/>
  <c r="C251" i="13"/>
  <c r="U250" i="13"/>
  <c r="K250" i="13"/>
  <c r="L250" i="13" s="1"/>
  <c r="I250" i="13"/>
  <c r="H250" i="13"/>
  <c r="D250" i="13"/>
  <c r="C250" i="13"/>
  <c r="U249" i="13"/>
  <c r="K249" i="13"/>
  <c r="L249" i="13" s="1"/>
  <c r="I249" i="13"/>
  <c r="H249" i="13"/>
  <c r="D249" i="13"/>
  <c r="C249" i="13"/>
  <c r="U248" i="13"/>
  <c r="K248" i="13"/>
  <c r="L248" i="13" s="1"/>
  <c r="I248" i="13"/>
  <c r="H248" i="13"/>
  <c r="D248" i="13"/>
  <c r="C248" i="13"/>
  <c r="U247" i="13"/>
  <c r="K247" i="13"/>
  <c r="L247" i="13" s="1"/>
  <c r="I247" i="13"/>
  <c r="H247" i="13"/>
  <c r="D247" i="13"/>
  <c r="C247" i="13"/>
  <c r="U246" i="13"/>
  <c r="K246" i="13"/>
  <c r="L246" i="13" s="1"/>
  <c r="I246" i="13"/>
  <c r="H246" i="13"/>
  <c r="D246" i="13"/>
  <c r="C246" i="13"/>
  <c r="U245" i="13"/>
  <c r="K245" i="13"/>
  <c r="L245" i="13" s="1"/>
  <c r="I245" i="13"/>
  <c r="H245" i="13"/>
  <c r="D245" i="13"/>
  <c r="C245" i="13"/>
  <c r="U244" i="13"/>
  <c r="K244" i="13"/>
  <c r="L244" i="13" s="1"/>
  <c r="I244" i="13"/>
  <c r="H244" i="13"/>
  <c r="D244" i="13"/>
  <c r="C244" i="13"/>
  <c r="U243" i="13"/>
  <c r="K243" i="13"/>
  <c r="L243" i="13" s="1"/>
  <c r="I243" i="13"/>
  <c r="H243" i="13"/>
  <c r="D243" i="13"/>
  <c r="C243" i="13"/>
  <c r="U242" i="13"/>
  <c r="K242" i="13"/>
  <c r="L242" i="13" s="1"/>
  <c r="I242" i="13"/>
  <c r="H242" i="13"/>
  <c r="D242" i="13"/>
  <c r="C242" i="13"/>
  <c r="U241" i="13"/>
  <c r="K241" i="13"/>
  <c r="L241" i="13" s="1"/>
  <c r="I241" i="13"/>
  <c r="H241" i="13"/>
  <c r="D241" i="13"/>
  <c r="C241" i="13"/>
  <c r="U240" i="13"/>
  <c r="K240" i="13"/>
  <c r="L240" i="13" s="1"/>
  <c r="I240" i="13"/>
  <c r="H240" i="13"/>
  <c r="D240" i="13"/>
  <c r="C240" i="13" s="1"/>
  <c r="U239" i="13"/>
  <c r="K239" i="13"/>
  <c r="L239" i="13" s="1"/>
  <c r="I239" i="13"/>
  <c r="H239" i="13"/>
  <c r="D239" i="13"/>
  <c r="C239" i="13" s="1"/>
  <c r="U238" i="13"/>
  <c r="K238" i="13"/>
  <c r="L238" i="13" s="1"/>
  <c r="I238" i="13"/>
  <c r="H238" i="13"/>
  <c r="D238" i="13"/>
  <c r="C238" i="13"/>
  <c r="U237" i="13"/>
  <c r="K237" i="13"/>
  <c r="L237" i="13" s="1"/>
  <c r="I237" i="13"/>
  <c r="H237" i="13"/>
  <c r="D237" i="13"/>
  <c r="C237" i="13"/>
  <c r="U236" i="13"/>
  <c r="K236" i="13"/>
  <c r="L236" i="13" s="1"/>
  <c r="I236" i="13"/>
  <c r="H236" i="13"/>
  <c r="D236" i="13"/>
  <c r="C236" i="13" s="1"/>
  <c r="U235" i="13"/>
  <c r="K235" i="13"/>
  <c r="L235" i="13" s="1"/>
  <c r="I235" i="13"/>
  <c r="H235" i="13"/>
  <c r="D235" i="13"/>
  <c r="C235" i="13" s="1"/>
  <c r="U234" i="13"/>
  <c r="K234" i="13"/>
  <c r="L234" i="13" s="1"/>
  <c r="I234" i="13"/>
  <c r="H234" i="13"/>
  <c r="D234" i="13"/>
  <c r="C234" i="13" s="1"/>
  <c r="C232" i="13" s="1"/>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L233" i="13" s="1"/>
  <c r="L232" i="13" s="1"/>
  <c r="I233" i="13"/>
  <c r="H233" i="13"/>
  <c r="D233" i="13"/>
  <c r="C233" i="13"/>
  <c r="U232" i="13"/>
  <c r="T232" i="13"/>
  <c r="S232" i="13"/>
  <c r="R232" i="13"/>
  <c r="P232" i="13"/>
  <c r="O232" i="13"/>
  <c r="N232" i="13"/>
  <c r="M232" i="13"/>
  <c r="K232" i="13"/>
  <c r="J232" i="13"/>
  <c r="I232" i="13"/>
  <c r="G232" i="13"/>
  <c r="F232" i="13"/>
  <c r="H232" i="13" s="1"/>
  <c r="E232" i="13"/>
  <c r="D232" i="13"/>
  <c r="U231" i="13"/>
  <c r="K231" i="13"/>
  <c r="I231" i="13"/>
  <c r="I210" i="13" s="1"/>
  <c r="H231" i="13"/>
  <c r="D231" i="13"/>
  <c r="U230" i="13"/>
  <c r="U210" i="13" s="1"/>
  <c r="L230" i="13"/>
  <c r="K230" i="13"/>
  <c r="I230" i="13"/>
  <c r="H230" i="13"/>
  <c r="D230" i="13"/>
  <c r="C230" i="13"/>
  <c r="U229" i="13"/>
  <c r="K229" i="13"/>
  <c r="L229" i="13" s="1"/>
  <c r="I229" i="13"/>
  <c r="H229" i="13"/>
  <c r="D229" i="13"/>
  <c r="C229" i="13"/>
  <c r="U228" i="13"/>
  <c r="K228" i="13"/>
  <c r="L228" i="13" s="1"/>
  <c r="I228" i="13"/>
  <c r="H228" i="13"/>
  <c r="D228" i="13"/>
  <c r="C228" i="13"/>
  <c r="U227" i="13"/>
  <c r="K227" i="13"/>
  <c r="L227" i="13" s="1"/>
  <c r="I227" i="13"/>
  <c r="H227" i="13"/>
  <c r="D227" i="13"/>
  <c r="C227" i="13"/>
  <c r="U226" i="13"/>
  <c r="K226" i="13"/>
  <c r="L226" i="13" s="1"/>
  <c r="I226" i="13"/>
  <c r="H226" i="13"/>
  <c r="D226" i="13"/>
  <c r="C226" i="13"/>
  <c r="U225" i="13"/>
  <c r="K225" i="13"/>
  <c r="L225" i="13" s="1"/>
  <c r="I225" i="13"/>
  <c r="H225" i="13"/>
  <c r="D225" i="13"/>
  <c r="C225" i="13"/>
  <c r="U224" i="13"/>
  <c r="K224" i="13"/>
  <c r="L224" i="13" s="1"/>
  <c r="I224" i="13"/>
  <c r="H224" i="13"/>
  <c r="D224" i="13"/>
  <c r="C224" i="13"/>
  <c r="U223" i="13"/>
  <c r="K223" i="13"/>
  <c r="L223" i="13" s="1"/>
  <c r="I223" i="13"/>
  <c r="H223" i="13"/>
  <c r="D223" i="13"/>
  <c r="C223" i="13"/>
  <c r="U222" i="13"/>
  <c r="K222" i="13"/>
  <c r="L222" i="13" s="1"/>
  <c r="I222" i="13"/>
  <c r="H222" i="13"/>
  <c r="D222" i="13"/>
  <c r="C222" i="13"/>
  <c r="U221" i="13"/>
  <c r="K221" i="13"/>
  <c r="L221" i="13" s="1"/>
  <c r="I221" i="13"/>
  <c r="H221" i="13"/>
  <c r="D221" i="13"/>
  <c r="C221" i="13"/>
  <c r="U220" i="13"/>
  <c r="K220" i="13"/>
  <c r="L220" i="13" s="1"/>
  <c r="I220" i="13"/>
  <c r="H220" i="13"/>
  <c r="D220" i="13"/>
  <c r="C220" i="13"/>
  <c r="U219" i="13"/>
  <c r="K219" i="13"/>
  <c r="L219" i="13" s="1"/>
  <c r="I219" i="13"/>
  <c r="H219" i="13"/>
  <c r="D219" i="13"/>
  <c r="C219" i="13"/>
  <c r="U218" i="13"/>
  <c r="K218" i="13"/>
  <c r="L218" i="13" s="1"/>
  <c r="I218" i="13"/>
  <c r="H218" i="13"/>
  <c r="D218" i="13"/>
  <c r="C218" i="13"/>
  <c r="U217" i="13"/>
  <c r="K217" i="13"/>
  <c r="L217" i="13" s="1"/>
  <c r="I217" i="13"/>
  <c r="H217" i="13"/>
  <c r="D217" i="13"/>
  <c r="C217" i="13"/>
  <c r="U216" i="13"/>
  <c r="K216" i="13"/>
  <c r="L216" i="13" s="1"/>
  <c r="I216" i="13"/>
  <c r="H216" i="13"/>
  <c r="D216" i="13"/>
  <c r="C216" i="13"/>
  <c r="U215" i="13"/>
  <c r="K215" i="13"/>
  <c r="L215" i="13" s="1"/>
  <c r="I215" i="13"/>
  <c r="H215" i="13"/>
  <c r="D215" i="13"/>
  <c r="C215" i="13"/>
  <c r="U214" i="13"/>
  <c r="K214" i="13"/>
  <c r="L214" i="13" s="1"/>
  <c r="I214" i="13"/>
  <c r="H214" i="13"/>
  <c r="D214" i="13"/>
  <c r="C214" i="13"/>
  <c r="U213" i="13"/>
  <c r="K213" i="13"/>
  <c r="L213" i="13" s="1"/>
  <c r="I213" i="13"/>
  <c r="H213" i="13"/>
  <c r="D213" i="13"/>
  <c r="C213" i="13"/>
  <c r="U212" i="13"/>
  <c r="K212" i="13"/>
  <c r="L212" i="13" s="1"/>
  <c r="I212" i="13"/>
  <c r="H212" i="13"/>
  <c r="D212" i="13"/>
  <c r="C212" i="13"/>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L211" i="13" s="1"/>
  <c r="I211" i="13"/>
  <c r="H211" i="13"/>
  <c r="D211" i="13"/>
  <c r="C211" i="13"/>
  <c r="T210" i="13"/>
  <c r="S210" i="13"/>
  <c r="R210" i="13"/>
  <c r="P210" i="13"/>
  <c r="O210" i="13"/>
  <c r="N210" i="13"/>
  <c r="M210" i="13"/>
  <c r="J210" i="13"/>
  <c r="G210" i="13"/>
  <c r="F210" i="13"/>
  <c r="H210" i="13" s="1"/>
  <c r="E210" i="13"/>
  <c r="U209" i="13"/>
  <c r="K209" i="13"/>
  <c r="L209" i="13" s="1"/>
  <c r="I209" i="13"/>
  <c r="H209" i="13"/>
  <c r="D209" i="13"/>
  <c r="C209" i="13"/>
  <c r="U208" i="13"/>
  <c r="K208" i="13"/>
  <c r="L208" i="13" s="1"/>
  <c r="I208" i="13"/>
  <c r="H208" i="13"/>
  <c r="D208" i="13"/>
  <c r="C208" i="13"/>
  <c r="U207" i="13"/>
  <c r="K207" i="13"/>
  <c r="L207" i="13" s="1"/>
  <c r="I207" i="13"/>
  <c r="H207" i="13"/>
  <c r="D207" i="13"/>
  <c r="C207" i="13"/>
  <c r="U206" i="13"/>
  <c r="K206" i="13"/>
  <c r="L206" i="13" s="1"/>
  <c r="I206" i="13"/>
  <c r="H206" i="13"/>
  <c r="D206" i="13"/>
  <c r="C206" i="13"/>
  <c r="U205" i="13"/>
  <c r="K205" i="13"/>
  <c r="L205" i="13" s="1"/>
  <c r="I205" i="13"/>
  <c r="H205" i="13"/>
  <c r="D205" i="13"/>
  <c r="C205" i="13"/>
  <c r="U204" i="13"/>
  <c r="K204" i="13"/>
  <c r="L204" i="13" s="1"/>
  <c r="I204" i="13"/>
  <c r="H204" i="13"/>
  <c r="D204" i="13"/>
  <c r="C204" i="13"/>
  <c r="U203" i="13"/>
  <c r="K203" i="13"/>
  <c r="L203" i="13" s="1"/>
  <c r="I203" i="13"/>
  <c r="H203" i="13"/>
  <c r="D203" i="13"/>
  <c r="C203" i="13"/>
  <c r="U202" i="13"/>
  <c r="K202" i="13"/>
  <c r="L202" i="13" s="1"/>
  <c r="I202" i="13"/>
  <c r="H202" i="13"/>
  <c r="D202" i="13"/>
  <c r="C202" i="13"/>
  <c r="U201" i="13"/>
  <c r="K201" i="13"/>
  <c r="I201" i="13"/>
  <c r="I191" i="13" s="1"/>
  <c r="H201" i="13"/>
  <c r="D201" i="13"/>
  <c r="D191" i="13" s="1"/>
  <c r="C201" i="13"/>
  <c r="C191" i="13" s="1"/>
  <c r="U200" i="13"/>
  <c r="U191" i="13" s="1"/>
  <c r="K200" i="13"/>
  <c r="L200" i="13" s="1"/>
  <c r="I200" i="13"/>
  <c r="H200" i="13"/>
  <c r="D200" i="13"/>
  <c r="C200" i="13"/>
  <c r="U199" i="13"/>
  <c r="K199" i="13"/>
  <c r="L199" i="13" s="1"/>
  <c r="I199" i="13"/>
  <c r="H199" i="13"/>
  <c r="D199" i="13"/>
  <c r="C199" i="13"/>
  <c r="U198" i="13"/>
  <c r="K198" i="13"/>
  <c r="L198" i="13" s="1"/>
  <c r="I198" i="13"/>
  <c r="H198" i="13"/>
  <c r="D198" i="13"/>
  <c r="C198" i="13"/>
  <c r="U197" i="13"/>
  <c r="K197" i="13"/>
  <c r="L197" i="13" s="1"/>
  <c r="I197" i="13"/>
  <c r="H197" i="13"/>
  <c r="D197" i="13"/>
  <c r="C197" i="13"/>
  <c r="U196" i="13"/>
  <c r="K196" i="13"/>
  <c r="L196" i="13" s="1"/>
  <c r="I196" i="13"/>
  <c r="H196" i="13"/>
  <c r="D196" i="13"/>
  <c r="C196" i="13"/>
  <c r="U195" i="13"/>
  <c r="K195" i="13"/>
  <c r="L195" i="13" s="1"/>
  <c r="I195" i="13"/>
  <c r="H195" i="13"/>
  <c r="D195" i="13"/>
  <c r="C195" i="13"/>
  <c r="U194" i="13"/>
  <c r="L194" i="13"/>
  <c r="I194" i="13"/>
  <c r="H194" i="13"/>
  <c r="D194" i="13"/>
  <c r="C194" i="13"/>
  <c r="U193" i="13"/>
  <c r="L193" i="13"/>
  <c r="I193" i="13"/>
  <c r="H193" i="13"/>
  <c r="D193" i="13"/>
  <c r="C193" i="13"/>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T191" i="13"/>
  <c r="S191" i="13"/>
  <c r="R191" i="13"/>
  <c r="P191" i="13"/>
  <c r="O191" i="13"/>
  <c r="N191" i="13"/>
  <c r="M191" i="13"/>
  <c r="J191" i="13"/>
  <c r="G191" i="13"/>
  <c r="F191" i="13"/>
  <c r="H191" i="13" s="1"/>
  <c r="E191" i="13"/>
  <c r="U190" i="13"/>
  <c r="L190" i="13"/>
  <c r="I190" i="13"/>
  <c r="H190" i="13"/>
  <c r="D190" i="13"/>
  <c r="C190" i="13"/>
  <c r="U189" i="13"/>
  <c r="L189" i="13"/>
  <c r="I189" i="13"/>
  <c r="H189" i="13"/>
  <c r="D189" i="13"/>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U169" i="13"/>
  <c r="T169" i="13"/>
  <c r="S169" i="13"/>
  <c r="R169" i="13"/>
  <c r="P169" i="13"/>
  <c r="O169" i="13"/>
  <c r="N169" i="13"/>
  <c r="M169" i="13"/>
  <c r="L169" i="13"/>
  <c r="K169" i="13"/>
  <c r="J169" i="13"/>
  <c r="I169" i="13"/>
  <c r="G169" i="13"/>
  <c r="F169" i="13"/>
  <c r="H169" i="13" s="1"/>
  <c r="E169" i="13"/>
  <c r="D169" i="13"/>
  <c r="C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C146" i="13" s="1"/>
  <c r="L162" i="13"/>
  <c r="L146" i="13" s="1"/>
  <c r="I162" i="13"/>
  <c r="I146" i="13" s="1"/>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K146" i="13"/>
  <c r="J146" i="13"/>
  <c r="G146" i="13"/>
  <c r="F146" i="13"/>
  <c r="H146" i="13" s="1"/>
  <c r="E146" i="13"/>
  <c r="D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L131" i="13"/>
  <c r="K131" i="13"/>
  <c r="J131" i="13"/>
  <c r="I131" i="13"/>
  <c r="G131" i="13"/>
  <c r="F131" i="13"/>
  <c r="H131" i="13" s="1"/>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L110" i="13" s="1"/>
  <c r="I118" i="13"/>
  <c r="H118" i="13"/>
  <c r="C118" i="13"/>
  <c r="L117" i="13"/>
  <c r="I117" i="13"/>
  <c r="H117" i="13"/>
  <c r="C117" i="13"/>
  <c r="L116" i="13"/>
  <c r="I116" i="13"/>
  <c r="H116" i="13"/>
  <c r="C116" i="13"/>
  <c r="L115" i="13"/>
  <c r="I115" i="13"/>
  <c r="H115" i="13"/>
  <c r="C115" i="13"/>
  <c r="L114" i="13"/>
  <c r="I114" i="13"/>
  <c r="H114" i="13"/>
  <c r="C114" i="13"/>
  <c r="L113" i="13"/>
  <c r="I113" i="13"/>
  <c r="H113" i="13"/>
  <c r="C113" i="13"/>
  <c r="L112" i="13"/>
  <c r="I112" i="13"/>
  <c r="H112" i="13"/>
  <c r="C112" i="13"/>
  <c r="Q111" i="13"/>
  <c r="Q112" i="13" s="1"/>
  <c r="Q113" i="13" s="1"/>
  <c r="Q114" i="13" s="1"/>
  <c r="Q115" i="13" s="1"/>
  <c r="Q116" i="13" s="1"/>
  <c r="Q117" i="13" s="1"/>
  <c r="Q118" i="13" s="1"/>
  <c r="Q119" i="13" s="1"/>
  <c r="Q120" i="13" s="1"/>
  <c r="Q121" i="13" s="1"/>
  <c r="Q122" i="13" s="1"/>
  <c r="Q123" i="13" s="1"/>
  <c r="Q124" i="13" s="1"/>
  <c r="Q125" i="13" s="1"/>
  <c r="Q126" i="13" s="1"/>
  <c r="Q127" i="13" s="1"/>
  <c r="Q128" i="13" s="1"/>
  <c r="Q129" i="13" s="1"/>
  <c r="Q130" i="13" s="1"/>
  <c r="L111" i="13"/>
  <c r="I111" i="13"/>
  <c r="H111" i="13"/>
  <c r="C111" i="13"/>
  <c r="U110" i="13"/>
  <c r="T110" i="13"/>
  <c r="S110" i="13"/>
  <c r="R110" i="13"/>
  <c r="P110" i="13"/>
  <c r="O110" i="13"/>
  <c r="N110" i="13"/>
  <c r="M110" i="13"/>
  <c r="K110" i="13"/>
  <c r="J110" i="13"/>
  <c r="I110" i="13"/>
  <c r="G110" i="13"/>
  <c r="F110" i="13"/>
  <c r="H110" i="13" s="1"/>
  <c r="E110" i="13"/>
  <c r="D110" i="13"/>
  <c r="C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s="1"/>
  <c r="C86" i="13" s="1"/>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I86" i="13"/>
  <c r="G86" i="13"/>
  <c r="F86" i="13"/>
  <c r="H86" i="13" s="1"/>
  <c r="E86" i="13"/>
  <c r="D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C65" i="13" s="1"/>
  <c r="L67" i="13"/>
  <c r="I67" i="13"/>
  <c r="H67" i="13"/>
  <c r="C67" i="13"/>
  <c r="L66" i="13"/>
  <c r="L65" i="13" s="1"/>
  <c r="I66" i="13"/>
  <c r="H66" i="13"/>
  <c r="C66" i="13"/>
  <c r="U65" i="13"/>
  <c r="R65" i="13"/>
  <c r="P65" i="13"/>
  <c r="O65" i="13"/>
  <c r="N65" i="13"/>
  <c r="M65" i="13"/>
  <c r="K65" i="13"/>
  <c r="J65" i="13"/>
  <c r="I65" i="13"/>
  <c r="G65" i="13"/>
  <c r="F65" i="13"/>
  <c r="H65" i="13" s="1"/>
  <c r="E65" i="13"/>
  <c r="D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E53" i="13"/>
  <c r="H53" i="13" s="1"/>
  <c r="C53" i="13"/>
  <c r="L52" i="13"/>
  <c r="I52" i="13"/>
  <c r="E52" i="13"/>
  <c r="H52" i="13" s="1"/>
  <c r="C52" i="13"/>
  <c r="L51" i="13"/>
  <c r="I51" i="13"/>
  <c r="E51" i="13"/>
  <c r="H51" i="13" s="1"/>
  <c r="C51" i="13"/>
  <c r="L50" i="13"/>
  <c r="I50" i="13"/>
  <c r="E50" i="13"/>
  <c r="H50" i="13" s="1"/>
  <c r="C50" i="13"/>
  <c r="L49" i="13"/>
  <c r="I49" i="13"/>
  <c r="E49" i="13"/>
  <c r="H49" i="13" s="1"/>
  <c r="C49" i="13"/>
  <c r="L48" i="13"/>
  <c r="I48" i="13"/>
  <c r="E48" i="13"/>
  <c r="H48" i="13" s="1"/>
  <c r="C48" i="13"/>
  <c r="L47" i="13"/>
  <c r="K47" i="13"/>
  <c r="J47" i="13"/>
  <c r="I47" i="13"/>
  <c r="G47" i="13"/>
  <c r="F47" i="13"/>
  <c r="H47" i="13" s="1"/>
  <c r="E47" i="13"/>
  <c r="D47" i="13"/>
  <c r="C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C25" i="13"/>
  <c r="L24" i="13"/>
  <c r="K24" i="13"/>
  <c r="J24" i="13"/>
  <c r="I24" i="13"/>
  <c r="G24" i="13"/>
  <c r="F24" i="13"/>
  <c r="H24" i="13" s="1"/>
  <c r="E24" i="13"/>
  <c r="D24" i="13"/>
  <c r="C24" i="13"/>
  <c r="C23" i="13"/>
  <c r="C22" i="13"/>
  <c r="C21" i="13"/>
  <c r="C20" i="13"/>
  <c r="C19" i="13"/>
  <c r="C18" i="13"/>
  <c r="C17" i="13"/>
  <c r="C16" i="13"/>
  <c r="C15" i="13"/>
  <c r="C14" i="13"/>
  <c r="C13" i="13"/>
  <c r="C12" i="13"/>
  <c r="C11" i="13"/>
  <c r="C10" i="13"/>
  <c r="C9" i="13"/>
  <c r="C8" i="13"/>
  <c r="C7" i="13"/>
  <c r="C6" i="13"/>
  <c r="C5" i="13"/>
  <c r="C4" i="13"/>
  <c r="C3" i="13"/>
  <c r="L2" i="13"/>
  <c r="K2" i="13"/>
  <c r="J2" i="13"/>
  <c r="F2" i="13"/>
  <c r="D2" i="13"/>
  <c r="C2" i="13"/>
  <c r="C312" i="13" l="1"/>
  <c r="D300" i="13"/>
  <c r="AW4" i="14"/>
  <c r="AV4" i="14"/>
  <c r="AU4" i="14"/>
  <c r="C300" i="13"/>
  <c r="BA4" i="14"/>
  <c r="AZ4" i="14"/>
  <c r="F33" i="30"/>
  <c r="H27" i="30"/>
  <c r="H9" i="30"/>
  <c r="G11" i="30"/>
  <c r="J19" i="29"/>
  <c r="J17" i="29"/>
  <c r="J18" i="29" s="1"/>
  <c r="I19" i="29"/>
  <c r="I17" i="29"/>
  <c r="I18" i="29" s="1"/>
  <c r="H19" i="29"/>
  <c r="H17" i="29"/>
  <c r="H18" i="29" s="1"/>
  <c r="G19" i="29"/>
  <c r="G17" i="29"/>
  <c r="G18" i="29" s="1"/>
  <c r="F19" i="29"/>
  <c r="F17" i="29"/>
  <c r="F18" i="29" s="1"/>
  <c r="E19" i="29"/>
  <c r="E17" i="29"/>
  <c r="E18" i="29" s="1"/>
  <c r="P20" i="19"/>
  <c r="R20" i="19"/>
  <c r="O20" i="19"/>
  <c r="N20" i="19"/>
  <c r="Q20" i="19"/>
  <c r="P17" i="19"/>
  <c r="Q17" i="19"/>
  <c r="N17" i="19"/>
  <c r="O17" i="19"/>
  <c r="R17" i="19"/>
  <c r="P14" i="19"/>
  <c r="R14" i="19"/>
  <c r="O14" i="19"/>
  <c r="Q14" i="19"/>
  <c r="N14" i="19"/>
  <c r="Q11" i="19"/>
  <c r="N11" i="19"/>
  <c r="R11" i="19"/>
  <c r="O11" i="19"/>
  <c r="P11" i="19"/>
  <c r="R8" i="19"/>
  <c r="O8" i="19"/>
  <c r="N8" i="19"/>
  <c r="Q8" i="19"/>
  <c r="P8" i="19"/>
  <c r="N5" i="19"/>
  <c r="O5" i="19"/>
  <c r="P5" i="19"/>
  <c r="Q5" i="19"/>
  <c r="T23" i="17"/>
  <c r="U23" i="17" s="1"/>
  <c r="R23" i="17"/>
  <c r="S23" i="17" s="1"/>
  <c r="V23" i="17" s="1"/>
  <c r="R16" i="17"/>
  <c r="T16" i="17"/>
  <c r="U16" i="17" s="1"/>
  <c r="Q17" i="17"/>
  <c r="P14" i="17"/>
  <c r="S14" i="17" s="1"/>
  <c r="T14" i="17"/>
  <c r="U14" i="17" s="1"/>
  <c r="V14" i="17"/>
  <c r="P13" i="17"/>
  <c r="S13" i="17" s="1"/>
  <c r="V13" i="17"/>
  <c r="T13" i="17"/>
  <c r="U13" i="17" s="1"/>
  <c r="P12" i="17"/>
  <c r="S12" i="17" s="1"/>
  <c r="V12" i="17" s="1"/>
  <c r="T12" i="17"/>
  <c r="U12" i="17" s="1"/>
  <c r="T11" i="17"/>
  <c r="U11" i="17" s="1"/>
  <c r="R11" i="17"/>
  <c r="T10" i="17"/>
  <c r="U10" i="17" s="1"/>
  <c r="R10" i="17"/>
  <c r="S10" i="17" s="1"/>
  <c r="V10" i="17" s="1"/>
  <c r="R9" i="17"/>
  <c r="S9" i="17" s="1"/>
  <c r="V9" i="17" s="1"/>
  <c r="T9" i="17"/>
  <c r="U9" i="17" s="1"/>
  <c r="T8" i="17"/>
  <c r="U8" i="17" s="1"/>
  <c r="R8" i="17"/>
  <c r="S8" i="17" s="1"/>
  <c r="V8" i="17" s="1"/>
  <c r="R7" i="17"/>
  <c r="S7" i="17" s="1"/>
  <c r="V7" i="17" s="1"/>
  <c r="P7" i="17"/>
  <c r="R6" i="17"/>
  <c r="S6" i="17" s="1"/>
  <c r="T6" i="17"/>
  <c r="U6" i="17" s="1"/>
  <c r="V6" i="17"/>
  <c r="P22" i="15"/>
  <c r="Q22" i="15"/>
  <c r="Q21" i="15"/>
  <c r="P21" i="15"/>
  <c r="P19" i="15"/>
  <c r="Q19" i="15"/>
  <c r="P18" i="15"/>
  <c r="Q18" i="15"/>
  <c r="Q17" i="15"/>
  <c r="P17" i="15"/>
  <c r="O17" i="15"/>
  <c r="O16" i="15"/>
  <c r="Q16" i="15"/>
  <c r="P16" i="15"/>
  <c r="O15" i="15"/>
  <c r="Q15" i="15"/>
  <c r="P15" i="15"/>
  <c r="Q14" i="15"/>
  <c r="P14" i="15"/>
  <c r="O14" i="15"/>
  <c r="Q13" i="15"/>
  <c r="P13" i="15"/>
  <c r="P12" i="15"/>
  <c r="Q12" i="15"/>
  <c r="O12" i="15"/>
  <c r="O11" i="15"/>
  <c r="P11" i="15"/>
  <c r="Q11" i="15"/>
  <c r="Q10" i="15"/>
  <c r="O10" i="15"/>
  <c r="P10" i="15"/>
  <c r="Q9" i="15"/>
  <c r="P9" i="15"/>
  <c r="P8" i="15"/>
  <c r="Q8" i="15"/>
  <c r="O8" i="15"/>
  <c r="P7" i="15"/>
  <c r="O7" i="15"/>
  <c r="Q7" i="15"/>
  <c r="O6" i="15"/>
  <c r="P6" i="15"/>
  <c r="Q6" i="15"/>
  <c r="Q5" i="15"/>
  <c r="P5" i="15"/>
  <c r="O5" i="15"/>
  <c r="P4" i="15"/>
  <c r="O4" i="15"/>
  <c r="Q4" i="15"/>
  <c r="AO3" i="15"/>
  <c r="AN3" i="15"/>
  <c r="AP3" i="15"/>
  <c r="AQ3" i="15"/>
  <c r="AN2" i="15"/>
  <c r="AO2" i="15"/>
  <c r="AP2" i="15"/>
  <c r="AQ2" i="15"/>
  <c r="Q2" i="15"/>
  <c r="P2" i="15"/>
  <c r="AX4" i="14"/>
  <c r="BD21" i="14"/>
  <c r="BD4" i="14" s="1"/>
  <c r="L16" i="12"/>
  <c r="Q16" i="12"/>
  <c r="J14" i="12"/>
  <c r="L14" i="12"/>
  <c r="Q14" i="12"/>
  <c r="I5" i="12"/>
  <c r="J5" i="12" s="1"/>
  <c r="P5" i="12" s="1"/>
  <c r="L259" i="13"/>
  <c r="L256" i="13" s="1"/>
  <c r="K256" i="13"/>
  <c r="C259" i="13"/>
  <c r="C256" i="13" s="1"/>
  <c r="D256" i="13"/>
  <c r="K210" i="13"/>
  <c r="L231" i="13"/>
  <c r="L210" i="13" s="1"/>
  <c r="C231" i="13"/>
  <c r="C210" i="13" s="1"/>
  <c r="D210" i="13"/>
  <c r="L201" i="13"/>
  <c r="L191" i="13" s="1"/>
  <c r="K191" i="13"/>
  <c r="P17" i="17"/>
  <c r="P16" i="17"/>
  <c r="P18" i="17"/>
  <c r="P11" i="17"/>
  <c r="R17" i="17" l="1"/>
  <c r="S17" i="17" s="1"/>
  <c r="T17" i="17"/>
  <c r="U17" i="17" s="1"/>
  <c r="V17" i="17"/>
  <c r="Q18" i="17"/>
  <c r="S5" i="12"/>
  <c r="Q5" i="12"/>
  <c r="S16" i="17"/>
  <c r="V16" i="17" s="1"/>
  <c r="S11" i="17"/>
  <c r="V11" i="17" s="1"/>
  <c r="H11" i="30"/>
  <c r="H33" i="30" s="1"/>
  <c r="G33" i="30"/>
  <c r="R18" i="17" l="1"/>
  <c r="S18" i="17" s="1"/>
  <c r="T18" i="17"/>
  <c r="U18" i="17" s="1"/>
  <c r="V1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<sst xmlns="http://schemas.openxmlformats.org/spreadsheetml/2006/main" count="19678" uniqueCount="14206">
  <si>
    <t>日期</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</si>
  <si>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</si>
  <si>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</si>
  <si>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</si>
  <si>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</si>
  <si>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</si>
  <si>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</si>
  <si>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</si>
  <si>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</si>
  <si>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</si>
  <si>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</si>
  <si>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</si>
  <si>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</si>
  <si>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</si>
  <si>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</si>
  <si>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</si>
  <si>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</si>
  <si>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</si>
  <si>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</si>
  <si>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t>
  </si>
  <si>
    <t>微盘股轮出</t>
  </si>
  <si>
    <t>ST涨
超5%</t>
  </si>
  <si>
    <t>ST跌
超5%</t>
  </si>
  <si>
    <t>波动率</t>
  </si>
  <si>
    <t>创新低</t>
  </si>
  <si>
    <t>上涨板块</t>
  </si>
  <si>
    <t>202508汇总</t>
  </si>
  <si>
    <t>202509汇总</t>
  </si>
  <si>
    <t>202510汇总</t>
  </si>
  <si>
    <t>切正股</t>
  </si>
  <si>
    <t>切转债</t>
  </si>
  <si>
    <t>202511汇总</t>
  </si>
  <si>
    <t>202512汇总</t>
  </si>
  <si>
    <t>ST清仓</t>
  </si>
  <si>
    <t>202601汇总</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</si>
  <si>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</si>
  <si>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</si>
  <si>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</si>
  <si>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</si>
  <si>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</si>
  <si>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</si>
  <si>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</si>
  <si>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</si>
  <si>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</si>
  <si>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</si>
  <si>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</si>
  <si>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</si>
  <si>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</si>
  <si>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</si>
  <si>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</si>
  <si>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</si>
  <si>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</si>
  <si>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</si>
  <si>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</si>
  <si>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</si>
  <si>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</si>
  <si>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202602汇总</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</si>
  <si>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</si>
  <si>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</si>
  <si>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</si>
  <si>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</si>
  <si>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</si>
  <si>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</si>
  <si>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</si>
  <si>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</si>
  <si>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</si>
  <si>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</si>
  <si>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</si>
  <si>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</si>
  <si>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</si>
  <si>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</si>
  <si>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</si>
  <si>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</si>
  <si>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</si>
  <si>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202603汇总</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</si>
  <si>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</si>
  <si>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</si>
  <si>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</si>
  <si>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</si>
  <si>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</si>
  <si>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</si>
  <si>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</si>
  <si>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</si>
  <si>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</si>
  <si>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</si>
  <si>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</si>
  <si>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</si>
  <si>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</si>
  <si>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</si>
  <si>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</si>
  <si>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煤炭</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</si>
  <si>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</si>
  <si>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</si>
  <si>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</si>
  <si>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</si>
  <si>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</si>
  <si>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</si>
  <si>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202604汇总</t>
  </si>
  <si>
    <t>游戏医药工程机械通信旅游半导体机器人汽车零部件传媒软件有色证券</t>
  </si>
  <si>
    <t>畜牧煤炭消费银行创新药</t>
  </si>
  <si>
    <t>通信</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</si>
  <si>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</si>
  <si>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</si>
  <si>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</si>
  <si>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</si>
  <si>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</si>
  <si>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</si>
  <si>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</si>
  <si>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</si>
  <si>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</si>
  <si>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</si>
  <si>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</si>
  <si>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</si>
  <si>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</si>
  <si>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</si>
  <si>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</si>
  <si>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</si>
  <si>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</si>
  <si>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</si>
  <si>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202605汇总</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</si>
  <si>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</si>
  <si>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</si>
  <si>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</si>
  <si>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</si>
  <si>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</si>
  <si>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</si>
  <si>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</si>
  <si>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</si>
  <si>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</si>
  <si>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</si>
  <si>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</si>
  <si>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</si>
  <si>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</si>
  <si>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</si>
  <si>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</si>
  <si>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</si>
  <si>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</si>
  <si>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</si>
  <si>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202606汇总</t>
  </si>
  <si>
    <t>煤炭软件传媒红利游戏粮食化工电力养殖银行</t>
  </si>
  <si>
    <t>通信有色家电机器人半导体汽车汽零</t>
  </si>
  <si>
    <t>通信煤炭半导体卫星</t>
  </si>
  <si>
    <t>煤炭半导体工程机械</t>
  </si>
  <si>
    <t>卫星机器人银行游戏</t>
  </si>
  <si>
    <t>机器人</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</si>
  <si>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</si>
  <si>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</si>
  <si>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</si>
  <si>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</si>
  <si>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</si>
  <si>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</si>
  <si>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</si>
  <si>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</si>
  <si>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</si>
  <si>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</si>
  <si>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</si>
  <si>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创新药</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</si>
  <si>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</si>
  <si>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</si>
  <si>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</si>
  <si>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</si>
  <si>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</si>
  <si>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202607汇总</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</si>
  <si>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</si>
  <si>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</si>
  <si>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</si>
  <si>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</si>
  <si>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</si>
  <si>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</si>
  <si>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</si>
  <si>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</si>
  <si>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</si>
  <si>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</si>
  <si>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</si>
  <si>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</si>
  <si>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</si>
  <si>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</si>
  <si>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</si>
  <si>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</si>
  <si>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</si>
  <si>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</si>
  <si>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</si>
  <si>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豆粕</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</si>
  <si>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</si>
  <si>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</si>
  <si>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</si>
  <si>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</si>
  <si>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</si>
  <si>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202608汇总</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</si>
  <si>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</si>
  <si>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</si>
  <si>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</si>
  <si>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</si>
  <si>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</si>
  <si>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</si>
  <si>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</si>
  <si>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</si>
  <si>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</si>
  <si>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</si>
  <si>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</si>
  <si>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</si>
  <si>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银行</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</si>
  <si>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</si>
  <si>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</si>
  <si>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</si>
  <si>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</si>
  <si>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</si>
  <si>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</si>
  <si>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</si>
  <si>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202609汇总</t>
  </si>
  <si>
    <t>粮食豆粕白酒银行养殖电力绿电旅游消费传媒汽车</t>
  </si>
  <si>
    <t>军工</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</si>
  <si>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</si>
  <si>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</si>
  <si>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</si>
  <si>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</si>
  <si>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</si>
  <si>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</si>
  <si>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</si>
  <si>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</si>
  <si>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</si>
  <si>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</si>
  <si>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</si>
  <si>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</si>
  <si>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t>
  </si>
  <si>
    <t>房地产传媒储能电池有色基建</t>
  </si>
  <si>
    <t>生物医药创新药白酒医疗医药粮食中药消费银行红利钢铁工程机械</t>
  </si>
  <si>
    <t>202610汇总</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</si>
  <si>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</si>
  <si>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</si>
  <si>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</si>
  <si>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</si>
  <si>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</si>
  <si>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</si>
  <si>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</si>
  <si>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</si>
  <si>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养殖卫星通信</t>
  </si>
  <si>
    <t>软件机器人汽零传媒游戏储能电池工程机械半导体通信汽车创新药化工白酒生物医药豆粕医疗军工有色电网设备家电医药消费卫星房地产证券光伏</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</si>
  <si>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</si>
  <si>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</si>
  <si>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</si>
  <si>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</si>
  <si>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</si>
  <si>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</si>
  <si>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</si>
  <si>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</si>
  <si>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</si>
  <si>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</si>
  <si>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</si>
  <si>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</si>
  <si>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</si>
  <si>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</si>
  <si>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</si>
  <si>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</si>
  <si>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</si>
  <si>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</si>
  <si>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</si>
  <si>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</si>
  <si>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</si>
  <si>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</si>
  <si>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</si>
  <si>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</si>
  <si>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</si>
  <si>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</si>
  <si>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</si>
  <si>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</si>
  <si>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</si>
  <si>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</si>
  <si>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</si>
  <si>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</si>
  <si>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</si>
  <si>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</si>
  <si>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</si>
  <si>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</si>
  <si>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</si>
  <si>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</si>
  <si>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</si>
  <si>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</si>
  <si>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</si>
  <si>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</si>
  <si>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</si>
  <si>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</si>
  <si>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</si>
  <si>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</si>
  <si>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</si>
  <si>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</si>
  <si>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</si>
  <si>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</si>
  <si>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</si>
  <si>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</si>
  <si>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</si>
  <si>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</si>
  <si>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</si>
  <si>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</si>
  <si>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</si>
  <si>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</si>
  <si>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</si>
  <si>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</si>
  <si>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</si>
  <si>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</si>
  <si>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</si>
  <si>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</si>
  <si>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</si>
  <si>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</si>
  <si>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</si>
  <si>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</si>
  <si>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</si>
  <si>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</si>
  <si>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</si>
  <si>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</si>
  <si>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</si>
  <si>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</si>
  <si>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</si>
  <si>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</si>
  <si>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</si>
  <si>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</si>
  <si>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</si>
  <si>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</si>
  <si>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</si>
  <si>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</si>
  <si>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</si>
  <si>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</si>
  <si>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</si>
  <si>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</si>
  <si>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</si>
  <si>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</si>
  <si>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</si>
  <si>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</si>
  <si>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</si>
  <si>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</si>
  <si>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</si>
  <si>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</si>
  <si>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</si>
  <si>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</si>
  <si>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</si>
  <si>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</si>
  <si>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</si>
  <si>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</si>
  <si>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</si>
  <si>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</si>
  <si>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</si>
  <si>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</si>
  <si>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</si>
  <si>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</si>
  <si>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</si>
  <si>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</si>
  <si>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</si>
  <si>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</si>
  <si>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</si>
  <si>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</si>
  <si>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</si>
  <si>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</si>
  <si>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</si>
  <si>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</si>
  <si>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</si>
  <si>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</si>
  <si>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</si>
  <si>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</si>
  <si>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</si>
  <si>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</si>
  <si>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</si>
  <si>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</si>
  <si>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</si>
  <si>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</si>
  <si>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</si>
  <si>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</si>
  <si>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</si>
  <si>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</si>
  <si>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</si>
  <si>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</si>
  <si>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</si>
  <si>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</si>
  <si>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</si>
  <si>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</si>
  <si>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</si>
  <si>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</si>
  <si>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</si>
  <si>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</si>
  <si>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</si>
  <si>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</si>
  <si>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</si>
  <si>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</si>
  <si>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</si>
  <si>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</si>
  <si>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</si>
  <si>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</si>
  <si>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</si>
  <si>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</si>
  <si>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</si>
  <si>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</si>
  <si>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</si>
  <si>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</si>
  <si>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</si>
  <si>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</si>
  <si>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</si>
  <si>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</si>
  <si>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</si>
  <si>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</si>
  <si>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</si>
  <si>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</si>
  <si>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</si>
  <si>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</si>
  <si>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</si>
  <si>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</si>
  <si>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</si>
  <si>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</si>
  <si>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</si>
  <si>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</si>
  <si>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</si>
  <si>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</si>
  <si>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</si>
  <si>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</si>
  <si>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</si>
  <si>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</si>
  <si>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</si>
  <si>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</si>
  <si>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</si>
  <si>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</si>
  <si>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</si>
  <si>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</si>
  <si>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</si>
  <si>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</si>
  <si>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</si>
  <si>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</si>
  <si>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</si>
  <si>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</si>
  <si>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</si>
  <si>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</si>
  <si>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</si>
  <si>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</si>
  <si>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</si>
  <si>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</si>
  <si>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</si>
  <si>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</si>
  <si>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</si>
  <si>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</si>
  <si>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</si>
  <si>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</si>
  <si>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</si>
  <si>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</si>
  <si>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</si>
  <si>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</si>
  <si>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</si>
  <si>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</si>
  <si>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</si>
  <si>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</si>
  <si>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</si>
  <si>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</si>
  <si>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</si>
  <si>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</si>
  <si>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</si>
  <si>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</si>
  <si>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</si>
  <si>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</si>
  <si>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</si>
  <si>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</si>
  <si>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</si>
  <si>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</si>
  <si>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</si>
  <si>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</si>
  <si>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</si>
  <si>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</si>
  <si>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</si>
  <si>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</si>
  <si>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</si>
  <si>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</si>
  <si>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</si>
  <si>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</si>
  <si>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</si>
  <si>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</si>
  <si>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</si>
  <si>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</si>
  <si>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</si>
  <si>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</si>
  <si>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</si>
  <si>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</si>
  <si>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</si>
  <si>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</si>
  <si>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</si>
  <si>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</si>
  <si>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</si>
  <si>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</si>
  <si>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</si>
  <si>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</si>
  <si>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</si>
  <si>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</si>
  <si>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</si>
  <si>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</si>
  <si>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</si>
  <si>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</si>
  <si>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</si>
  <si>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</si>
  <si>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</si>
  <si>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</si>
  <si>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</si>
  <si>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</si>
  <si>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</si>
  <si>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</si>
  <si>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</si>
  <si>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</si>
  <si>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</si>
  <si>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</si>
  <si>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</si>
  <si>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</si>
  <si>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</si>
  <si>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</si>
  <si>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</si>
  <si>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</si>
  <si>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</si>
  <si>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</si>
  <si>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</si>
  <si>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</si>
  <si>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</si>
  <si>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</si>
  <si>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</si>
  <si>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</si>
  <si>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</si>
  <si>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</si>
  <si>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</si>
  <si>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</si>
  <si>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</si>
  <si>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</si>
  <si>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</si>
  <si>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</si>
  <si>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</si>
  <si>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</si>
  <si>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</si>
  <si>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</si>
  <si>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</si>
  <si>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</si>
  <si>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</si>
  <si>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</si>
  <si>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</si>
  <si>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</si>
  <si>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</si>
  <si>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</si>
  <si>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</si>
  <si>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</si>
  <si>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</si>
  <si>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</si>
  <si>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</si>
  <si>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</si>
  <si>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</si>
  <si>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</si>
  <si>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</si>
  <si>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</si>
  <si>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</si>
  <si>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</si>
  <si>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</si>
  <si>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</si>
  <si>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</si>
  <si>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</si>
  <si>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</si>
  <si>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</si>
  <si>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</si>
  <si>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</si>
  <si>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</si>
  <si>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</si>
  <si>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</si>
  <si>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</si>
  <si>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</si>
  <si>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</si>
  <si>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</si>
  <si>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</si>
  <si>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</si>
  <si>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</si>
  <si>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</si>
  <si>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</si>
  <si>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</si>
  <si>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</si>
  <si>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</si>
  <si>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</si>
  <si>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</si>
  <si>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</si>
  <si>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</si>
  <si>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</si>
  <si>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</si>
  <si>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</si>
  <si>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</si>
  <si>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</si>
  <si>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</si>
  <si>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</si>
  <si>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</si>
  <si>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</si>
  <si>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</si>
  <si>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</si>
  <si>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</si>
  <si>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</si>
  <si>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</si>
  <si>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</si>
  <si>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</si>
  <si>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</si>
  <si>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</si>
  <si>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</si>
  <si>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</si>
  <si>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</si>
  <si>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</si>
  <si>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</si>
  <si>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</si>
  <si>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</si>
  <si>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</si>
  <si>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</si>
  <si>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</si>
  <si>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</si>
  <si>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</si>
  <si>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</si>
  <si>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</si>
  <si>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</si>
  <si>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</si>
  <si>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</si>
  <si>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</si>
  <si>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</si>
  <si>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</si>
  <si>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</si>
  <si>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</si>
  <si>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</si>
  <si>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</si>
  <si>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</si>
  <si>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</si>
  <si>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</si>
  <si>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</si>
  <si>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</si>
  <si>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</si>
  <si>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</si>
  <si>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</si>
  <si>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</si>
  <si>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</si>
  <si>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</si>
  <si>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</si>
  <si>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</si>
  <si>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</si>
  <si>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</si>
  <si>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</si>
  <si>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</si>
  <si>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</si>
  <si>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</si>
  <si>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</si>
  <si>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</si>
  <si>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</si>
  <si>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</si>
  <si>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</si>
  <si>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</si>
  <si>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</si>
  <si>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</si>
  <si>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</si>
  <si>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</si>
  <si>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</si>
  <si>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</si>
  <si>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</si>
  <si>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</si>
  <si>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</si>
  <si>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</si>
  <si>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</si>
  <si>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</si>
  <si>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</si>
  <si>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</si>
  <si>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</si>
  <si>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</si>
  <si>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</si>
  <si>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</si>
  <si>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</si>
  <si>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</si>
  <si>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</si>
  <si>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</si>
  <si>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</si>
  <si>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</si>
  <si>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</si>
  <si>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</si>
  <si>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</si>
  <si>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</si>
  <si>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</si>
  <si>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</si>
  <si>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</si>
  <si>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</si>
  <si>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</si>
  <si>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</si>
  <si>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</si>
  <si>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</si>
  <si>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</si>
  <si>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</si>
  <si>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</si>
  <si>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</si>
  <si>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</si>
  <si>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</si>
  <si>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</si>
  <si>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</si>
  <si>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</si>
  <si>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</si>
  <si>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</si>
  <si>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</si>
  <si>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</si>
  <si>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</si>
  <si>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</si>
  <si>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</si>
  <si>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</si>
  <si>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</si>
  <si>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</si>
  <si>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</si>
  <si>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</si>
  <si>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</si>
  <si>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</si>
  <si>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</si>
  <si>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</si>
  <si>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</si>
  <si>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</si>
  <si>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</si>
  <si>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</si>
  <si>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</si>
  <si>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</si>
  <si>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</si>
  <si>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</si>
  <si>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</si>
  <si>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</si>
  <si>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</si>
  <si>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</si>
  <si>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</si>
  <si>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</si>
  <si>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</si>
  <si>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</si>
  <si>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</si>
  <si>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</si>
  <si>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</si>
  <si>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</si>
  <si>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</si>
  <si>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</si>
  <si>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</si>
  <si>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</si>
  <si>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</si>
  <si>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</si>
  <si>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</si>
  <si>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</si>
  <si>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</si>
  <si>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</si>
  <si>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</si>
  <si>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</si>
  <si>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</si>
  <si>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</si>
  <si>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</si>
  <si>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</si>
  <si>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</si>
  <si>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</si>
  <si>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</si>
  <si>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</si>
  <si>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</si>
  <si>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</si>
  <si>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</si>
  <si>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</si>
  <si>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</si>
  <si>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</si>
  <si>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</si>
  <si>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</si>
  <si>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</si>
  <si>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</si>
  <si>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</si>
  <si>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</si>
  <si>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</si>
  <si>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</si>
  <si>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</si>
  <si>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</si>
  <si>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</si>
  <si>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</si>
  <si>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</si>
  <si>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</si>
  <si>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</si>
  <si>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</si>
  <si>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</si>
  <si>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</si>
  <si>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</si>
  <si>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</si>
  <si>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</si>
  <si>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</si>
  <si>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</si>
  <si>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</si>
  <si>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</si>
  <si>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</si>
  <si>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</si>
  <si>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</si>
  <si>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</si>
  <si>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</si>
  <si>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</si>
  <si>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</si>
  <si>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</si>
  <si>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</si>
  <si>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</si>
  <si>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</si>
  <si>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</si>
  <si>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</si>
  <si>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</si>
  <si>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</si>
  <si>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</si>
  <si>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</si>
  <si>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</si>
  <si>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</si>
  <si>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</si>
  <si>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</si>
  <si>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</si>
  <si>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</si>
  <si>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</si>
  <si>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</si>
  <si>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</si>
  <si>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</si>
  <si>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</si>
  <si>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</si>
  <si>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</si>
  <si>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</si>
  <si>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</si>
  <si>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</si>
  <si>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</si>
  <si>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</si>
  <si>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</si>
  <si>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</si>
  <si>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</si>
  <si>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</si>
  <si>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</si>
  <si>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</si>
  <si>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</si>
  <si>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</si>
  <si>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</si>
  <si>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</si>
  <si>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</si>
  <si>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</si>
  <si>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</si>
  <si>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</si>
  <si>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</si>
  <si>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</si>
  <si>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</si>
  <si>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</si>
  <si>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</si>
  <si>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</si>
  <si>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</si>
  <si>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</si>
  <si>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</si>
  <si>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</si>
  <si>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</si>
  <si>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</si>
  <si>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</si>
  <si>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</si>
  <si>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</si>
  <si>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</si>
  <si>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</si>
  <si>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</si>
  <si>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</si>
  <si>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</si>
  <si>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</si>
  <si>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</si>
  <si>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</si>
  <si>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</si>
  <si>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</si>
  <si>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</si>
  <si>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</si>
  <si>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</si>
  <si>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</si>
  <si>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</si>
  <si>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</si>
  <si>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</si>
  <si>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</si>
  <si>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</si>
  <si>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</si>
  <si>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</si>
  <si>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</si>
  <si>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</si>
  <si>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</si>
  <si>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</si>
  <si>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</si>
  <si>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</si>
  <si>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</si>
  <si>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</si>
  <si>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</si>
  <si>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</si>
  <si>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</si>
  <si>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</si>
  <si>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</si>
  <si>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</si>
  <si>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</si>
  <si>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</si>
  <si>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</si>
  <si>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</si>
  <si>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</si>
  <si>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</si>
  <si>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</si>
  <si>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</si>
  <si>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</si>
  <si>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</si>
  <si>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</si>
  <si>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</si>
  <si>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</si>
  <si>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</si>
  <si>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</si>
  <si>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</si>
  <si>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</si>
  <si>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</si>
  <si>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</si>
  <si>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</si>
  <si>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</si>
  <si>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</si>
  <si>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</si>
  <si>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</si>
  <si>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</si>
  <si>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</si>
  <si>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</si>
  <si>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</si>
  <si>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</si>
  <si>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</si>
  <si>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</si>
  <si>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</si>
  <si>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</si>
  <si>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</si>
  <si>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</si>
  <si>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</si>
  <si>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</si>
  <si>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</si>
  <si>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</si>
  <si>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</si>
  <si>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</si>
  <si>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</si>
  <si>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</si>
  <si>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</si>
  <si>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</si>
  <si>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</si>
  <si>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</si>
  <si>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</si>
  <si>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</si>
  <si>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</si>
  <si>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</si>
  <si>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</si>
  <si>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</si>
  <si>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</si>
  <si>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</si>
  <si>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</si>
  <si>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</si>
  <si>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</si>
  <si>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</si>
  <si>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</si>
  <si>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</si>
  <si>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</si>
  <si>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</si>
  <si>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</si>
  <si>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</si>
  <si>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</si>
  <si>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</si>
  <si>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</si>
  <si>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</si>
  <si>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</si>
  <si>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</si>
  <si>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</si>
  <si>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</si>
  <si>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</si>
  <si>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</si>
  <si>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</si>
  <si>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</si>
  <si>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</si>
  <si>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</si>
  <si>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</si>
  <si>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</si>
  <si>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</si>
  <si>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</si>
  <si>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</si>
  <si>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</si>
  <si>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</si>
  <si>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</si>
  <si>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</si>
  <si>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</si>
  <si>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</si>
  <si>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</si>
  <si>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</si>
  <si>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</si>
  <si>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</si>
  <si>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</si>
  <si>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</si>
  <si>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</si>
  <si>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</si>
  <si>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</si>
  <si>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</si>
  <si>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</si>
  <si>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</si>
  <si>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</si>
  <si>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</si>
  <si>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</si>
  <si>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</si>
  <si>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</si>
  <si>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</si>
  <si>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</si>
  <si>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</si>
  <si>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</si>
  <si>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</si>
  <si>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</si>
  <si>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</si>
  <si>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</si>
  <si>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</si>
  <si>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</si>
  <si>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</si>
  <si>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</si>
  <si>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</si>
  <si>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</si>
  <si>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</si>
  <si>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</si>
  <si>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</si>
  <si>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</si>
  <si>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</si>
  <si>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</si>
  <si>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</si>
  <si>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</si>
  <si>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</si>
  <si>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</si>
  <si>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</si>
  <si>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</si>
  <si>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</si>
  <si>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</si>
  <si>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</si>
  <si>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</si>
  <si>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</si>
  <si>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</si>
  <si>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</si>
  <si>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</si>
  <si>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</si>
  <si>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</si>
  <si>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</si>
  <si>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</si>
  <si>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</si>
  <si>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</si>
  <si>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</si>
  <si>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</si>
  <si>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</si>
  <si>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</si>
  <si>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</si>
  <si>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</si>
  <si>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</si>
  <si>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</si>
  <si>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</si>
  <si>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</si>
  <si>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</si>
  <si>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</si>
  <si>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</si>
  <si>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</si>
  <si>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</si>
  <si>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</si>
  <si>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</si>
  <si>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</si>
  <si>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</si>
  <si>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</si>
  <si>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</si>
  <si>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</si>
  <si>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</si>
  <si>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</si>
  <si>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</si>
  <si>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</si>
  <si>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</si>
  <si>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</si>
  <si>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</si>
  <si>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</si>
  <si>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</si>
  <si>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</si>
  <si>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</si>
  <si>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</si>
  <si>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</si>
  <si>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</si>
  <si>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</si>
  <si>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</si>
  <si>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</si>
  <si>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</si>
  <si>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</si>
  <si>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</si>
  <si>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</si>
  <si>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</si>
  <si>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</si>
  <si>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</si>
  <si>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</si>
  <si>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</si>
  <si>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</si>
  <si>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</si>
  <si>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</si>
  <si>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</si>
  <si>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</si>
  <si>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</si>
  <si>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</si>
  <si>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</si>
  <si>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</si>
  <si>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</si>
  <si>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</si>
  <si>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</si>
  <si>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</si>
  <si>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</si>
  <si>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</si>
  <si>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</si>
  <si>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</si>
  <si>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</si>
  <si>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</si>
  <si>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</si>
  <si>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</si>
  <si>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</si>
  <si>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</si>
  <si>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</si>
  <si>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</si>
  <si>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</si>
  <si>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</si>
  <si>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</si>
  <si>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</si>
  <si>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</si>
  <si>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</si>
  <si>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</si>
  <si>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</si>
  <si>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</si>
  <si>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</si>
  <si>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</si>
  <si>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</si>
  <si>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</si>
  <si>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</si>
  <si>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</si>
  <si>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</si>
  <si>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</si>
  <si>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</si>
  <si>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</si>
  <si>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</si>
  <si>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</si>
  <si>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</si>
  <si>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</si>
  <si>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</si>
  <si>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</si>
  <si>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</si>
  <si>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</si>
  <si>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</si>
  <si>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</si>
  <si>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</si>
  <si>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</si>
  <si>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</si>
  <si>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</si>
  <si>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</si>
  <si>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</si>
  <si>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</si>
  <si>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</si>
  <si>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</si>
  <si>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</si>
  <si>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</si>
  <si>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</si>
  <si>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</si>
  <si>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</si>
  <si>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</si>
  <si>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</si>
  <si>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</si>
  <si>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</si>
  <si>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</si>
  <si>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</si>
  <si>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</si>
  <si>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</si>
  <si>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</si>
  <si>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</si>
  <si>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</si>
  <si>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</si>
  <si>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</si>
  <si>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</si>
  <si>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</si>
  <si>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</si>
  <si>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</si>
  <si>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</si>
  <si>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</si>
  <si>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</si>
  <si>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</si>
  <si>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</si>
  <si>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</si>
  <si>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</si>
  <si>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</si>
  <si>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</si>
  <si>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</si>
  <si>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</si>
  <si>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</si>
  <si>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</si>
  <si>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</si>
  <si>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</si>
  <si>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</si>
  <si>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</si>
  <si>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</si>
  <si>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</si>
  <si>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</si>
  <si>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</si>
  <si>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</si>
  <si>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</si>
  <si>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</si>
  <si>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</si>
  <si>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</si>
  <si>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</si>
  <si>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</si>
  <si>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</si>
  <si>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</si>
  <si>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</si>
  <si>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</si>
  <si>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</si>
  <si>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</si>
  <si>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</si>
  <si>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</si>
  <si>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</si>
  <si>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</si>
  <si>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</si>
  <si>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</si>
  <si>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</si>
  <si>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</si>
  <si>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</si>
  <si>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</si>
  <si>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</si>
  <si>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</si>
  <si>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</si>
  <si>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</si>
  <si>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</si>
  <si>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</si>
  <si>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</si>
  <si>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</si>
  <si>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</si>
  <si>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</si>
  <si>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</si>
  <si>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</si>
  <si>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</si>
  <si>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</si>
  <si>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</si>
  <si>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</si>
  <si>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</si>
  <si>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</si>
  <si>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</si>
  <si>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</si>
  <si>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</si>
  <si>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</si>
  <si>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</si>
  <si>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</si>
  <si>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</si>
  <si>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</si>
  <si>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</si>
  <si>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</si>
  <si>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</si>
  <si>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</si>
  <si>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</si>
  <si>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</si>
  <si>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</si>
  <si>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</si>
  <si>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</si>
  <si>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</si>
  <si>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</si>
  <si>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</si>
  <si>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</si>
  <si>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</si>
  <si>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</si>
  <si>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</si>
  <si>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</si>
  <si>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</si>
  <si>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</si>
  <si>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</si>
  <si>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</si>
  <si>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</si>
  <si>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</si>
  <si>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</si>
  <si>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</si>
  <si>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</si>
  <si>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</si>
  <si>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</si>
  <si>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</si>
  <si>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</si>
  <si>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</si>
  <si>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</si>
  <si>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</si>
  <si>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</si>
  <si>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</si>
  <si>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</si>
  <si>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</si>
  <si>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</si>
  <si>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</si>
  <si>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</si>
  <si>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</si>
  <si>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</si>
  <si>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</si>
  <si>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</si>
  <si>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</si>
  <si>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</si>
  <si>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</si>
  <si>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</si>
  <si>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</si>
  <si>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</si>
  <si>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</si>
  <si>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</si>
  <si>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</si>
  <si>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</si>
  <si>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</si>
  <si>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</si>
  <si>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</si>
  <si>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</si>
  <si>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</si>
  <si>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</si>
  <si>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</si>
  <si>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</si>
  <si>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</si>
  <si>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</si>
  <si>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</si>
  <si>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</si>
  <si>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</si>
  <si>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</si>
  <si>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</si>
  <si>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</si>
  <si>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</si>
  <si>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</si>
  <si>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</si>
  <si>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</si>
  <si>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</si>
  <si>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</si>
  <si>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</si>
  <si>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</si>
  <si>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</si>
  <si>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</si>
  <si>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</si>
  <si>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</si>
  <si>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</si>
  <si>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</si>
  <si>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</si>
  <si>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</si>
  <si>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</si>
  <si>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</si>
  <si>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</si>
  <si>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</si>
  <si>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</si>
  <si>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</si>
  <si>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</si>
  <si>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</si>
  <si>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</si>
  <si>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</si>
  <si>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</si>
  <si>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</si>
  <si>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</si>
  <si>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</si>
  <si>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</si>
  <si>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</si>
  <si>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</si>
  <si>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</si>
  <si>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</si>
  <si>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</si>
  <si>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</si>
  <si>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</si>
  <si>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</si>
  <si>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</si>
  <si>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</si>
  <si>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</si>
  <si>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</si>
  <si>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</si>
  <si>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</si>
  <si>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</si>
  <si>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</si>
  <si>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</si>
  <si>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</si>
  <si>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</si>
  <si>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</si>
  <si>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</si>
  <si>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</si>
  <si>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</si>
  <si>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</si>
  <si>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</si>
  <si>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</si>
  <si>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</si>
  <si>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</si>
  <si>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</si>
  <si>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</si>
  <si>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</si>
  <si>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</si>
  <si>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</si>
  <si>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</si>
  <si>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</si>
  <si>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</si>
  <si>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</si>
  <si>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</si>
  <si>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</si>
  <si>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</si>
  <si>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</si>
  <si>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</si>
  <si>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</si>
  <si>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</si>
  <si>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</si>
  <si>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</si>
  <si>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</si>
  <si>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</si>
  <si>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</si>
  <si>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</si>
  <si>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</si>
  <si>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</si>
  <si>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</si>
  <si>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</si>
  <si>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</si>
  <si>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</si>
  <si>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</si>
  <si>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</si>
  <si>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</si>
  <si>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</si>
  <si>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</si>
  <si>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</si>
  <si>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</si>
  <si>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</si>
  <si>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</si>
  <si>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</si>
  <si>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</si>
  <si>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</si>
  <si>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</si>
  <si>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</si>
  <si>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</si>
  <si>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</si>
  <si>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</si>
  <si>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</si>
  <si>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</si>
  <si>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</si>
  <si>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</si>
  <si>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</si>
  <si>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</si>
  <si>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</si>
  <si>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</si>
  <si>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</si>
  <si>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</si>
  <si>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</si>
  <si>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</si>
  <si>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</si>
  <si>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</si>
  <si>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</si>
  <si>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</si>
  <si>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</si>
  <si>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</si>
  <si>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</si>
  <si>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</si>
  <si>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</si>
  <si>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</si>
  <si>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</si>
  <si>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</si>
  <si>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</si>
  <si>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</si>
  <si>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</si>
  <si>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</si>
  <si>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</si>
  <si>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</si>
  <si>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</si>
  <si>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</si>
  <si>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</si>
  <si>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</si>
  <si>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</si>
  <si>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</si>
  <si>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</si>
  <si>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</si>
  <si>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</si>
  <si>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</si>
  <si>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</si>
  <si>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</si>
  <si>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</si>
  <si>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</si>
  <si>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</si>
  <si>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</si>
  <si>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</si>
  <si>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</si>
  <si>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</si>
  <si>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</si>
  <si>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</si>
  <si>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</si>
  <si>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</si>
  <si>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</si>
  <si>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</si>
  <si>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</si>
  <si>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</si>
  <si>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</si>
  <si>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</si>
  <si>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</si>
  <si>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</si>
  <si>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</si>
  <si>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</si>
  <si>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</si>
  <si>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</si>
  <si>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</si>
  <si>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</si>
  <si>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</si>
  <si>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</si>
  <si>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</si>
  <si>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</si>
  <si>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</si>
  <si>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</si>
  <si>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</si>
  <si>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</si>
  <si>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</si>
  <si>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</si>
  <si>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</si>
  <si>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</si>
  <si>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</si>
  <si>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</si>
  <si>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</si>
  <si>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</si>
  <si>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</si>
  <si>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</si>
  <si>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</si>
  <si>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</si>
  <si>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</si>
  <si>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</si>
  <si>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</si>
  <si>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</si>
  <si>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</si>
  <si>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</si>
  <si>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</si>
  <si>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</si>
  <si>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</si>
  <si>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</si>
  <si>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</si>
  <si>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</si>
  <si>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</si>
  <si>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</si>
  <si>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</si>
  <si>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</si>
  <si>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</si>
  <si>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</si>
  <si>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</si>
  <si>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</si>
  <si>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</si>
  <si>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</si>
  <si>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</si>
  <si>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</si>
  <si>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</si>
  <si>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</si>
  <si>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</si>
  <si>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</si>
  <si>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</si>
  <si>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</si>
  <si>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</si>
  <si>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</si>
  <si>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</si>
  <si>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</si>
  <si>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</si>
  <si>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</si>
  <si>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</si>
  <si>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</si>
  <si>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</si>
  <si>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</si>
  <si>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</si>
  <si>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</si>
  <si>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</si>
  <si>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</si>
  <si>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</si>
  <si>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</si>
  <si>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</si>
  <si>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</si>
  <si>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</si>
  <si>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</si>
  <si>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</si>
  <si>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</si>
  <si>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</si>
  <si>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</si>
  <si>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</si>
  <si>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</si>
  <si>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</si>
  <si>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</si>
  <si>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光伏</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</si>
  <si>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</si>
  <si>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</si>
  <si>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</si>
  <si>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</si>
  <si>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</si>
  <si>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</si>
  <si>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</si>
  <si>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</si>
  <si>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</si>
  <si>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</si>
  <si>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</si>
  <si>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</si>
  <si>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</si>
  <si>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</si>
  <si>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</si>
  <si>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</si>
  <si>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</si>
  <si>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</si>
  <si>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</si>
  <si>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</si>
  <si>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</si>
  <si>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</si>
  <si>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</si>
  <si>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</si>
  <si>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</si>
  <si>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</si>
  <si>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</si>
  <si>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</si>
  <si>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</si>
  <si>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</si>
  <si>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</si>
  <si>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</si>
  <si>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</si>
  <si>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</si>
  <si>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</si>
  <si>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</si>
  <si>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</si>
  <si>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</si>
  <si>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</si>
  <si>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</si>
  <si>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</si>
  <si>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</si>
  <si>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</si>
  <si>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</si>
  <si>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</si>
  <si>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</si>
  <si>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</si>
  <si>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</si>
  <si>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</si>
  <si>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</si>
  <si>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</si>
  <si>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</si>
  <si>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</si>
  <si>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</si>
  <si>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</si>
  <si>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</si>
  <si>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</si>
  <si>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</si>
  <si>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</si>
  <si>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</si>
  <si>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</si>
  <si>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</si>
  <si>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</si>
  <si>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</si>
  <si>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</si>
  <si>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</si>
  <si>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</si>
  <si>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</si>
  <si>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</si>
  <si>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</si>
  <si>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</si>
  <si>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</si>
  <si>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</si>
  <si>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</si>
  <si>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</si>
  <si>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</si>
  <si>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</si>
  <si>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</si>
  <si>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</si>
  <si>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</si>
  <si>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</si>
  <si>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</si>
  <si>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</si>
  <si>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</si>
  <si>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</si>
  <si>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</si>
  <si>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</si>
  <si>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</si>
  <si>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</si>
  <si>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</si>
  <si>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</si>
  <si>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</si>
  <si>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</si>
  <si>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</si>
  <si>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</si>
  <si>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</si>
  <si>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</si>
  <si>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</si>
  <si>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</si>
  <si>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</si>
  <si>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</si>
  <si>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</si>
  <si>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</si>
  <si>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</si>
  <si>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</si>
  <si>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</si>
  <si>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</si>
  <si>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</si>
  <si>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</si>
  <si>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</si>
  <si>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</si>
  <si>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</si>
  <si>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</si>
  <si>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</si>
  <si>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</si>
  <si>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</si>
  <si>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</si>
  <si>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</si>
  <si>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</si>
  <si>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</si>
  <si>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</si>
  <si>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</si>
  <si>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</si>
  <si>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</si>
  <si>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</si>
  <si>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</si>
  <si>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</si>
  <si>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</si>
  <si>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</si>
  <si>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</si>
  <si>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</si>
  <si>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</si>
  <si>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</si>
  <si>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</si>
  <si>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</si>
  <si>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</si>
  <si>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</si>
  <si>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</si>
  <si>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</si>
  <si>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</si>
  <si>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</si>
  <si>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</si>
  <si>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</si>
  <si>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</si>
  <si>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</si>
  <si>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</si>
  <si>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</si>
  <si>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</si>
  <si>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</si>
  <si>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</si>
  <si>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</si>
  <si>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</si>
  <si>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</si>
  <si>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</si>
  <si>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</si>
  <si>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</si>
  <si>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</si>
  <si>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</si>
  <si>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</si>
  <si>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</si>
  <si>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</si>
  <si>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</si>
  <si>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</si>
  <si>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</si>
  <si>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</si>
  <si>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</si>
  <si>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</si>
  <si>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</si>
  <si>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</si>
  <si>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</si>
  <si>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</si>
  <si>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</si>
  <si>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</si>
  <si>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</si>
  <si>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</si>
  <si>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</si>
  <si>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</si>
  <si>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</si>
  <si>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</si>
  <si>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</si>
  <si>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</si>
  <si>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</si>
  <si>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</si>
  <si>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</si>
  <si>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</si>
  <si>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</si>
  <si>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</si>
  <si>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</si>
  <si>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</si>
  <si>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</si>
  <si>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</si>
  <si>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</si>
  <si>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</si>
  <si>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</si>
  <si>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</si>
  <si>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</si>
  <si>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</si>
  <si>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</si>
  <si>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</si>
  <si>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</si>
  <si>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</si>
  <si>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</si>
  <si>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</si>
  <si>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</si>
  <si>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</si>
  <si>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</si>
  <si>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</si>
  <si>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</si>
  <si>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</si>
  <si>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</si>
  <si>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</si>
  <si>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</si>
  <si>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</si>
  <si>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</si>
  <si>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</si>
  <si>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</si>
  <si>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</si>
  <si>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</si>
  <si>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</si>
  <si>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</si>
  <si>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</si>
  <si>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</si>
  <si>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</si>
  <si>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</si>
  <si>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</si>
  <si>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</si>
  <si>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</si>
  <si>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</si>
  <si>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</si>
  <si>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</si>
  <si>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</si>
  <si>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</si>
  <si>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</si>
  <si>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</si>
  <si>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</si>
  <si>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</si>
  <si>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</si>
  <si>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</si>
  <si>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</si>
  <si>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</si>
  <si>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</si>
  <si>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</si>
  <si>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</si>
  <si>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</si>
  <si>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</si>
  <si>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</si>
  <si>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</si>
  <si>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</si>
  <si>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</si>
  <si>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</si>
  <si>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</si>
  <si>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</si>
  <si>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</si>
  <si>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</si>
  <si>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</si>
  <si>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</si>
  <si>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</si>
  <si>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</si>
  <si>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</si>
  <si>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</si>
  <si>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</si>
  <si>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</si>
  <si>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</si>
  <si>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</si>
  <si>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</si>
  <si>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</si>
  <si>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</si>
  <si>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</si>
  <si>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</si>
  <si>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</si>
  <si>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</si>
  <si>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</si>
  <si>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</si>
  <si>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</si>
  <si>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</si>
  <si>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</si>
  <si>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</si>
  <si>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</si>
  <si>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</si>
  <si>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</si>
  <si>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</si>
  <si>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</si>
  <si>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</si>
  <si>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</si>
  <si>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</si>
  <si>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</si>
  <si>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</si>
  <si>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</si>
  <si>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</si>
  <si>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</si>
  <si>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</si>
  <si>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</si>
  <si>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</si>
  <si>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</si>
  <si>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</si>
  <si>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</si>
  <si>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</si>
  <si>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</si>
  <si>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</si>
  <si>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</si>
  <si>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</si>
  <si>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</si>
  <si>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</si>
  <si>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</si>
  <si>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</si>
  <si>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</si>
  <si>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</si>
  <si>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</si>
  <si>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</si>
  <si>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</si>
  <si>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</si>
  <si>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</si>
  <si>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</si>
  <si>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</si>
  <si>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</si>
  <si>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</si>
  <si>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</si>
  <si>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</si>
  <si>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</si>
  <si>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</si>
  <si>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</si>
  <si>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</si>
  <si>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</si>
  <si>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</si>
  <si>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</si>
  <si>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</si>
  <si>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</si>
  <si>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</si>
  <si>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</si>
  <si>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</si>
  <si>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</si>
  <si>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</si>
  <si>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</si>
  <si>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</si>
  <si>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</si>
  <si>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</si>
  <si>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</si>
  <si>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</si>
  <si>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</si>
  <si>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</si>
  <si>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</si>
  <si>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</si>
  <si>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</si>
  <si>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</si>
  <si>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</si>
  <si>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</si>
  <si>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</si>
  <si>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</si>
  <si>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</si>
  <si>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</si>
  <si>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</si>
  <si>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</si>
  <si>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</si>
  <si>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</si>
  <si>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</si>
  <si>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</si>
  <si>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</si>
  <si>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</si>
  <si>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</si>
  <si>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</si>
  <si>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</si>
  <si>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</si>
  <si>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</si>
  <si>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</si>
  <si>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</si>
  <si>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</si>
  <si>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</si>
  <si>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</si>
  <si>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</si>
  <si>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</si>
  <si>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</si>
  <si>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</si>
  <si>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</si>
  <si>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</si>
  <si>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</si>
  <si>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</si>
  <si>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</si>
  <si>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</si>
  <si>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</si>
  <si>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</si>
  <si>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</si>
  <si>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</si>
  <si>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</si>
  <si>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</si>
  <si>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</si>
  <si>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</si>
  <si>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</si>
  <si>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</si>
  <si>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</si>
  <si>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</si>
  <si>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</si>
  <si>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</si>
  <si>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</si>
  <si>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</si>
  <si>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</si>
  <si>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</si>
  <si>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</si>
  <si>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</si>
  <si>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</si>
  <si>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</si>
  <si>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</si>
  <si>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</si>
  <si>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</si>
  <si>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</si>
  <si>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</si>
  <si>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</si>
  <si>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</si>
  <si>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</si>
  <si>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</si>
  <si>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</si>
  <si>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</si>
  <si>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</si>
  <si>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</si>
  <si>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</si>
  <si>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</si>
  <si>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</si>
  <si>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</si>
  <si>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</si>
  <si>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</si>
  <si>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</si>
  <si>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</si>
  <si>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</si>
  <si>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</si>
  <si>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</si>
  <si>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</si>
  <si>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沪深300</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</si>
  <si>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</si>
  <si>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</si>
  <si>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</si>
  <si>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</si>
  <si>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</si>
  <si>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</si>
  <si>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</si>
  <si>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</si>
  <si>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</si>
  <si>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</si>
  <si>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</si>
  <si>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</si>
  <si>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</si>
  <si>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</si>
  <si>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</si>
  <si>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</si>
  <si>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</si>
  <si>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</si>
  <si>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</si>
  <si>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</si>
  <si>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</si>
  <si>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</si>
  <si>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</si>
  <si>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</si>
  <si>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</si>
  <si>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</si>
  <si>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</si>
  <si>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</si>
  <si>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</si>
  <si>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</si>
  <si>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</si>
  <si>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</si>
  <si>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</si>
  <si>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</si>
  <si>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</si>
  <si>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</si>
  <si>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</si>
  <si>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</si>
  <si>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</si>
  <si>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</si>
  <si>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</si>
  <si>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</si>
  <si>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</si>
  <si>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</si>
  <si>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</si>
  <si>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</si>
  <si>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</si>
  <si>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</si>
  <si>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</si>
  <si>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</si>
  <si>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</si>
  <si>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</si>
  <si>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</si>
  <si>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</si>
  <si>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</si>
  <si>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</si>
  <si>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</si>
  <si>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</si>
  <si>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</si>
  <si>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</si>
  <si>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</si>
  <si>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</si>
  <si>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</si>
  <si>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</si>
  <si>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</si>
  <si>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</si>
  <si>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</si>
  <si>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</si>
  <si>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</si>
  <si>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</si>
  <si>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</si>
  <si>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</si>
  <si>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</si>
  <si>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</si>
  <si>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</si>
  <si>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</si>
  <si>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</si>
  <si>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</si>
  <si>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</si>
  <si>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</si>
  <si>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</si>
  <si>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</si>
  <si>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</si>
  <si>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</si>
  <si>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</si>
  <si>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</si>
  <si>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</si>
  <si>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</si>
  <si>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</si>
  <si>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</si>
  <si>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</si>
  <si>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</si>
  <si>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</si>
  <si>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</si>
  <si>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</si>
  <si>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</si>
  <si>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</si>
  <si>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</si>
  <si>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</si>
  <si>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</si>
  <si>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</si>
  <si>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</si>
  <si>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</si>
  <si>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</si>
  <si>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</si>
  <si>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</si>
  <si>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</si>
  <si>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</si>
  <si>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</si>
  <si>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</si>
  <si>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</si>
  <si>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</si>
  <si>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</si>
  <si>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</si>
  <si>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</si>
  <si>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</si>
  <si>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</si>
  <si>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</si>
  <si>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</si>
  <si>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</si>
  <si>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</si>
  <si>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</si>
  <si>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</si>
  <si>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</si>
  <si>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</si>
  <si>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</si>
  <si>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</si>
  <si>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</si>
  <si>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</si>
  <si>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</si>
  <si>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</si>
  <si>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</si>
  <si>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</si>
  <si>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</si>
  <si>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</si>
  <si>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</si>
  <si>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</si>
  <si>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</si>
  <si>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</si>
  <si>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</si>
  <si>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</si>
  <si>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</si>
  <si>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</si>
  <si>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</si>
  <si>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</si>
  <si>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</si>
  <si>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</si>
  <si>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</si>
  <si>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</si>
  <si>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</si>
  <si>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</si>
  <si>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</si>
  <si>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</si>
  <si>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</si>
  <si>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</si>
  <si>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</si>
  <si>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</si>
  <si>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</si>
  <si>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</si>
  <si>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</si>
  <si>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</si>
  <si>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</si>
  <si>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</si>
  <si>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</si>
  <si>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</si>
  <si>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</si>
  <si>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</si>
  <si>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</si>
  <si>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</si>
  <si>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</si>
  <si>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</si>
  <si>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</si>
  <si>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</si>
  <si>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</si>
  <si>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</si>
  <si>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</si>
  <si>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</si>
  <si>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</si>
  <si>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</si>
  <si>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</si>
  <si>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</si>
  <si>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</si>
  <si>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</si>
  <si>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</si>
  <si>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</si>
  <si>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</si>
  <si>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</si>
  <si>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</si>
  <si>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</si>
  <si>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</si>
  <si>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</si>
  <si>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</si>
  <si>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</si>
  <si>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汽零</t>
  </si>
  <si>
    <t>化工</t>
  </si>
  <si>
    <t>工程机械</t>
  </si>
  <si>
    <t>酒</t>
  </si>
  <si>
    <t>粮食</t>
  </si>
  <si>
    <t>消费</t>
  </si>
  <si>
    <t>旅游</t>
  </si>
  <si>
    <t>钢铁</t>
  </si>
  <si>
    <t>有色</t>
  </si>
  <si>
    <t>红利</t>
  </si>
  <si>
    <t>基建</t>
  </si>
  <si>
    <t>证券</t>
  </si>
  <si>
    <t>家电</t>
  </si>
  <si>
    <t>畜牧</t>
  </si>
  <si>
    <t>电网设备</t>
  </si>
  <si>
    <t>储能电池</t>
  </si>
  <si>
    <t>绿电</t>
  </si>
  <si>
    <t>医疗</t>
  </si>
  <si>
    <t>中药</t>
  </si>
  <si>
    <t>医药</t>
  </si>
  <si>
    <t>生物医药</t>
  </si>
  <si>
    <t>电力</t>
  </si>
  <si>
    <t>汽车</t>
  </si>
  <si>
    <t>软件</t>
  </si>
  <si>
    <t>游戏</t>
  </si>
  <si>
    <t>传媒</t>
  </si>
  <si>
    <t>上证</t>
  </si>
  <si>
    <t>深圳</t>
  </si>
  <si>
    <t>创业板</t>
  </si>
  <si>
    <t>北交所</t>
  </si>
  <si>
    <t>上证50</t>
  </si>
  <si>
    <t>中证500</t>
  </si>
  <si>
    <t>中证1000</t>
  </si>
  <si>
    <t>可转债等权</t>
  </si>
  <si>
    <t>ST</t>
  </si>
  <si>
    <t>融资板块</t>
  </si>
  <si>
    <t>铁哥</t>
  </si>
  <si>
    <t>羊哥</t>
  </si>
  <si>
    <t>雪哥</t>
  </si>
  <si>
    <t>光头哥</t>
  </si>
  <si>
    <t>中证1000超额</t>
  </si>
  <si>
    <t>2025年汇总</t>
  </si>
  <si>
    <t>2026年汇总</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</si>
  <si>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</si>
  <si>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</si>
  <si>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</si>
  <si>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</si>
  <si>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</si>
  <si>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</si>
  <si>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</si>
  <si>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</si>
  <si>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</si>
  <si>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</si>
  <si>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</si>
  <si>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</si>
  <si>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</si>
  <si>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</si>
  <si>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</si>
  <si>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</si>
  <si>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</si>
  <si>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</si>
  <si>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</si>
  <si>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</si>
  <si>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</si>
  <si>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</si>
  <si>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</si>
  <si>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</si>
  <si>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</si>
  <si>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</si>
  <si>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</si>
  <si>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</si>
  <si>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</si>
  <si>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</si>
  <si>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</si>
  <si>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</si>
  <si>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</si>
  <si>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</si>
  <si>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</si>
  <si>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</si>
  <si>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</si>
  <si>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</si>
  <si>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</si>
  <si>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</si>
  <si>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</si>
  <si>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</si>
  <si>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</si>
  <si>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</si>
  <si>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</si>
  <si>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</si>
  <si>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</si>
  <si>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</si>
  <si>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</si>
  <si>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</si>
  <si>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</si>
  <si>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</si>
  <si>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</si>
  <si>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</si>
  <si>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</si>
  <si>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</si>
  <si>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</si>
  <si>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</si>
  <si>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</si>
  <si>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</si>
  <si>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</si>
  <si>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</si>
  <si>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</si>
  <si>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</si>
  <si>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</si>
  <si>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</si>
  <si>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</si>
  <si>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</si>
  <si>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</si>
  <si>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</si>
  <si>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</si>
  <si>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</si>
  <si>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</si>
  <si>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</si>
  <si>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</si>
  <si>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</si>
  <si>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</si>
  <si>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</si>
  <si>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</si>
  <si>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</si>
  <si>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</si>
  <si>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</si>
  <si>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</si>
  <si>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</si>
  <si>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</si>
  <si>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</si>
  <si>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</si>
  <si>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</si>
  <si>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</si>
  <si>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</si>
  <si>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</si>
  <si>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</si>
  <si>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</si>
  <si>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</si>
  <si>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</si>
  <si>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</si>
  <si>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</si>
  <si>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</si>
  <si>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</si>
  <si>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</si>
  <si>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</si>
  <si>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</si>
  <si>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</si>
  <si>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</si>
  <si>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</si>
  <si>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</si>
  <si>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</si>
  <si>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</si>
  <si>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</si>
  <si>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</si>
  <si>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</si>
  <si>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</si>
  <si>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</si>
  <si>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</si>
  <si>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</si>
  <si>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</si>
  <si>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</si>
  <si>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</si>
  <si>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</si>
  <si>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</si>
  <si>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</si>
  <si>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</si>
  <si>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</si>
  <si>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</si>
  <si>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</si>
  <si>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</si>
  <si>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</si>
  <si>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</si>
  <si>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</si>
  <si>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</si>
  <si>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</si>
  <si>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</si>
  <si>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</si>
  <si>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</si>
  <si>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</si>
  <si>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</si>
  <si>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</si>
  <si>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</si>
  <si>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</si>
  <si>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</si>
  <si>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</si>
  <si>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</si>
  <si>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</si>
  <si>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</si>
  <si>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</si>
  <si>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</si>
  <si>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</si>
  <si>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</si>
  <si>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</si>
  <si>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</si>
  <si>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</si>
  <si>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</si>
  <si>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</si>
  <si>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</si>
  <si>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</si>
  <si>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</si>
  <si>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</si>
  <si>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</si>
  <si>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</si>
  <si>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</si>
  <si>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</si>
  <si>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</si>
  <si>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</si>
  <si>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</si>
  <si>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</si>
  <si>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</si>
  <si>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</si>
  <si>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</si>
  <si>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</si>
  <si>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</si>
  <si>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</si>
  <si>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</si>
  <si>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</si>
  <si>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</si>
  <si>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</si>
  <si>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</si>
  <si>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</si>
  <si>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</si>
  <si>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</si>
  <si>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</si>
  <si>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</si>
  <si>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</si>
  <si>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</si>
  <si>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</si>
  <si>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</si>
  <si>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</si>
  <si>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</si>
  <si>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</si>
  <si>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</si>
  <si>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</si>
  <si>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</si>
  <si>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</si>
  <si>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</si>
  <si>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</si>
  <si>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</si>
  <si>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</si>
  <si>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</si>
  <si>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</si>
  <si>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</si>
  <si>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</si>
  <si>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</si>
  <si>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</si>
  <si>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</si>
  <si>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</si>
  <si>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</si>
  <si>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</si>
  <si>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</si>
  <si>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</si>
  <si>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</si>
  <si>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</si>
  <si>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</si>
  <si>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</si>
  <si>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</si>
  <si>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</si>
  <si>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</si>
  <si>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</si>
  <si>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</si>
  <si>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</si>
  <si>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</si>
  <si>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</si>
  <si>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</si>
  <si>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</si>
  <si>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</si>
  <si>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</si>
  <si>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</si>
  <si>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</si>
  <si>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</si>
  <si>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</si>
  <si>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</si>
  <si>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</si>
  <si>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</si>
  <si>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</si>
  <si>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</si>
  <si>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</si>
  <si>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</si>
  <si>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</si>
  <si>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</si>
  <si>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</si>
  <si>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</si>
  <si>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</si>
  <si>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</si>
  <si>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</si>
  <si>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</si>
  <si>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</si>
  <si>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</si>
  <si>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</si>
  <si>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</si>
  <si>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</si>
  <si>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</si>
  <si>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</si>
  <si>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</si>
  <si>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</si>
  <si>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</si>
  <si>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</si>
  <si>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</si>
  <si>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</si>
  <si>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</si>
  <si>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</si>
  <si>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</si>
  <si>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</si>
  <si>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</si>
  <si>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</si>
  <si>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</si>
  <si>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</si>
  <si>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</si>
  <si>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</si>
  <si>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</si>
  <si>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</si>
  <si>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</si>
  <si>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</si>
  <si>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</si>
  <si>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</si>
  <si>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</si>
  <si>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</si>
  <si>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</si>
  <si>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</si>
  <si>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</si>
  <si>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</si>
  <si>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</si>
  <si>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</si>
  <si>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</si>
  <si>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</si>
  <si>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</si>
  <si>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</si>
  <si>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</si>
  <si>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</si>
  <si>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</si>
  <si>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</si>
  <si>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</si>
  <si>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</si>
  <si>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</si>
  <si>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</si>
  <si>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</si>
  <si>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</si>
  <si>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</si>
  <si>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</si>
  <si>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</si>
  <si>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</si>
  <si>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</si>
  <si>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</si>
  <si>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</si>
  <si>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</si>
  <si>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</si>
  <si>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</si>
  <si>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</si>
  <si>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</si>
  <si>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</si>
  <si>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</si>
  <si>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</si>
  <si>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</si>
  <si>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</si>
  <si>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</si>
  <si>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</si>
  <si>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</si>
  <si>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</si>
  <si>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</si>
  <si>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</si>
  <si>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</si>
  <si>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</si>
  <si>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</si>
  <si>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</si>
  <si>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</si>
  <si>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</si>
  <si>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</si>
  <si>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</si>
  <si>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</si>
  <si>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</si>
  <si>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</si>
  <si>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</si>
  <si>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</si>
  <si>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</si>
  <si>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</si>
  <si>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</si>
  <si>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</si>
  <si>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</si>
  <si>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</si>
  <si>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</si>
  <si>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</si>
  <si>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</si>
  <si>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</si>
  <si>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</si>
  <si>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</si>
  <si>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</si>
  <si>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</si>
  <si>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</si>
  <si>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</si>
  <si>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</si>
  <si>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</si>
  <si>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</si>
  <si>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</si>
  <si>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</si>
  <si>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</si>
  <si>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</si>
  <si>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</si>
  <si>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</si>
  <si>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</si>
  <si>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</si>
  <si>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</si>
  <si>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</si>
  <si>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</si>
  <si>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</si>
  <si>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</si>
  <si>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</si>
  <si>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</si>
  <si>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</si>
  <si>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</si>
  <si>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</si>
  <si>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</si>
  <si>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</si>
  <si>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</si>
  <si>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</si>
  <si>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</si>
  <si>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</si>
  <si>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</si>
  <si>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</si>
  <si>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</si>
  <si>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</si>
  <si>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</si>
  <si>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</si>
  <si>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</si>
  <si>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</si>
  <si>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</si>
  <si>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</si>
  <si>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</si>
  <si>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</si>
  <si>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</si>
  <si>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</si>
  <si>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</si>
  <si>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</si>
  <si>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</si>
  <si>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</si>
  <si>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</si>
  <si>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</si>
  <si>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</si>
  <si>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</si>
  <si>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</si>
  <si>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</si>
  <si>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</si>
  <si>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</si>
  <si>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</si>
  <si>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</si>
  <si>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</si>
  <si>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</si>
  <si>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</si>
  <si>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</si>
  <si>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</si>
  <si>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</si>
  <si>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</si>
  <si>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</si>
  <si>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</si>
  <si>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</si>
  <si>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</si>
  <si>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</si>
  <si>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</si>
  <si>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</si>
  <si>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</si>
  <si>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</si>
  <si>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</si>
  <si>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</si>
  <si>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</si>
  <si>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</si>
  <si>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</si>
  <si>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</si>
  <si>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</si>
  <si>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</si>
  <si>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</si>
  <si>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</si>
  <si>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</si>
  <si>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</si>
  <si>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</si>
  <si>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</si>
  <si>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</si>
  <si>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</si>
  <si>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</si>
  <si>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</si>
  <si>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</si>
  <si>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</si>
  <si>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</si>
  <si>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</si>
  <si>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</si>
  <si>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</si>
  <si>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</si>
  <si>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</si>
  <si>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</si>
  <si>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</si>
  <si>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</si>
  <si>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</si>
  <si>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</si>
  <si>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</si>
  <si>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</si>
  <si>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</si>
  <si>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</si>
  <si>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</si>
  <si>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</si>
  <si>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</si>
  <si>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</si>
  <si>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</si>
  <si>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</si>
  <si>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</si>
  <si>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</si>
  <si>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</si>
  <si>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</si>
  <si>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</si>
  <si>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</si>
  <si>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</si>
  <si>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</si>
  <si>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</si>
  <si>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</si>
  <si>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</si>
  <si>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</si>
  <si>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</si>
  <si>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</si>
  <si>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</si>
  <si>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</si>
  <si>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</si>
  <si>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</si>
  <si>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</si>
  <si>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</si>
  <si>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</si>
  <si>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</si>
  <si>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</si>
  <si>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</si>
  <si>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</si>
  <si>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</si>
  <si>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</si>
  <si>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</si>
  <si>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</si>
  <si>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</si>
  <si>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</si>
  <si>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</si>
  <si>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</si>
  <si>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</si>
  <si>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</si>
  <si>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</si>
  <si>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</si>
  <si>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</si>
  <si>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</si>
  <si>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</si>
  <si>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</si>
  <si>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</si>
  <si>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</si>
  <si>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</si>
  <si>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</si>
  <si>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</si>
  <si>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</si>
  <si>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</si>
  <si>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</si>
  <si>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</si>
  <si>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</si>
  <si>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</si>
  <si>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</si>
  <si>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</si>
  <si>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</si>
  <si>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</si>
  <si>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</si>
  <si>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</si>
  <si>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</si>
  <si>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</si>
  <si>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</si>
  <si>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</si>
  <si>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</si>
  <si>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</si>
  <si>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</si>
  <si>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</si>
  <si>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</si>
  <si>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</si>
  <si>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</si>
  <si>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</si>
  <si>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</si>
  <si>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</si>
  <si>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</si>
  <si>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</si>
  <si>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</si>
  <si>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</si>
  <si>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</si>
  <si>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</si>
  <si>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</si>
  <si>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</si>
  <si>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</si>
  <si>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</si>
  <si>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</si>
  <si>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</si>
  <si>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</si>
  <si>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</si>
  <si>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</si>
  <si>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</si>
  <si>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</si>
  <si>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</si>
  <si>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</si>
  <si>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</si>
  <si>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</si>
  <si>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</si>
  <si>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</si>
  <si>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</si>
  <si>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</si>
  <si>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</si>
  <si>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</si>
  <si>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</si>
  <si>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</si>
  <si>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</si>
  <si>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</si>
  <si>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</si>
  <si>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</si>
  <si>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</si>
  <si>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</si>
  <si>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</si>
  <si>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</si>
  <si>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</si>
  <si>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</si>
  <si>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</si>
  <si>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</si>
  <si>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</si>
  <si>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</si>
  <si>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</si>
  <si>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</si>
  <si>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</si>
  <si>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</si>
  <si>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</si>
  <si>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</si>
  <si>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</si>
  <si>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</si>
  <si>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</si>
  <si>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</si>
  <si>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</si>
  <si>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</si>
  <si>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</si>
  <si>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</si>
  <si>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</si>
  <si>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</si>
  <si>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</si>
  <si>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</si>
  <si>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</si>
  <si>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</si>
  <si>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</si>
  <si>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</si>
  <si>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</si>
  <si>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</si>
  <si>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</si>
  <si>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</si>
  <si>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</si>
  <si>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</si>
  <si>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</si>
  <si>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</si>
  <si>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</si>
  <si>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</si>
  <si>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</si>
  <si>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</si>
  <si>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</si>
  <si>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</si>
  <si>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</si>
  <si>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</si>
  <si>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</si>
  <si>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</si>
  <si>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</si>
  <si>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</si>
  <si>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</si>
  <si>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</si>
  <si>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</si>
  <si>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</si>
  <si>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</si>
  <si>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</si>
  <si>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</si>
  <si>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</si>
  <si>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</si>
  <si>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</si>
  <si>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</si>
  <si>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</si>
  <si>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</si>
  <si>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</si>
  <si>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</si>
  <si>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</si>
  <si>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</si>
  <si>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</si>
  <si>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</si>
  <si>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</si>
  <si>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</si>
  <si>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</si>
  <si>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</si>
  <si>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</si>
  <si>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</si>
  <si>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</si>
  <si>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</si>
  <si>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</si>
  <si>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</si>
  <si>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</si>
  <si>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</si>
  <si>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</si>
  <si>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</si>
  <si>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</si>
  <si>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</si>
  <si>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</si>
  <si>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</si>
  <si>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</si>
  <si>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</si>
  <si>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</si>
  <si>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</si>
  <si>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</si>
  <si>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</si>
  <si>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</si>
  <si>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</si>
  <si>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</si>
  <si>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</si>
  <si>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</si>
  <si>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</si>
  <si>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</si>
  <si>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</si>
  <si>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</si>
  <si>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</si>
  <si>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</si>
  <si>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</si>
  <si>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</si>
  <si>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</si>
  <si>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</si>
  <si>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</si>
  <si>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</si>
  <si>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</si>
  <si>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</si>
  <si>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</si>
  <si>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</si>
  <si>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</si>
  <si>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</si>
  <si>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</si>
  <si>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</si>
  <si>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</si>
  <si>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</si>
  <si>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</si>
  <si>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</si>
  <si>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</si>
  <si>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</si>
  <si>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</si>
  <si>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</si>
  <si>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</si>
  <si>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</si>
  <si>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</si>
  <si>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</si>
  <si>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</si>
  <si>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</si>
  <si>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</si>
  <si>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</si>
  <si>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</si>
  <si>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</si>
  <si>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</si>
  <si>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</si>
  <si>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</si>
  <si>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</si>
  <si>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</si>
  <si>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</si>
  <si>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</si>
  <si>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</si>
  <si>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</si>
  <si>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</si>
  <si>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</si>
  <si>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</si>
  <si>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</si>
  <si>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</si>
  <si>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</si>
  <si>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</si>
  <si>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</si>
  <si>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</si>
  <si>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</si>
  <si>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</si>
  <si>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</si>
  <si>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</si>
  <si>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</si>
  <si>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</si>
  <si>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</si>
  <si>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</si>
  <si>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</si>
  <si>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</si>
  <si>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</si>
  <si>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</si>
  <si>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</si>
  <si>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</si>
  <si>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</si>
  <si>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</si>
  <si>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</si>
  <si>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</si>
  <si>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</si>
  <si>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</si>
  <si>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</si>
  <si>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</si>
  <si>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</si>
  <si>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</si>
  <si>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</si>
  <si>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</si>
  <si>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</si>
  <si>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</si>
  <si>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</si>
  <si>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</si>
  <si>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</si>
  <si>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</si>
  <si>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</si>
  <si>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</si>
  <si>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</si>
  <si>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</si>
  <si>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</si>
  <si>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</si>
  <si>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</si>
  <si>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</si>
  <si>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</si>
  <si>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</si>
  <si>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</si>
  <si>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</si>
  <si>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</si>
  <si>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</si>
  <si>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</si>
  <si>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</si>
  <si>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</si>
  <si>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</si>
  <si>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</si>
  <si>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</si>
  <si>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</si>
  <si>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</si>
  <si>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</si>
  <si>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</si>
  <si>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</si>
  <si>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</si>
  <si>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</si>
  <si>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</si>
  <si>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</si>
  <si>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</si>
  <si>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</si>
  <si>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</si>
  <si>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</si>
  <si>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</si>
  <si>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</si>
  <si>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</si>
  <si>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</si>
  <si>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</si>
  <si>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</si>
  <si>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</si>
  <si>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</si>
  <si>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</si>
  <si>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</si>
  <si>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</si>
  <si>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</si>
  <si>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</si>
  <si>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</si>
  <si>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</si>
  <si>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</si>
  <si>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</si>
  <si>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</si>
  <si>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</si>
  <si>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</si>
  <si>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</si>
  <si>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</si>
  <si>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</si>
  <si>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</si>
  <si>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</si>
  <si>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</si>
  <si>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</si>
  <si>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</si>
  <si>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</si>
  <si>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</si>
  <si>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</si>
  <si>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</si>
  <si>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</si>
  <si>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</si>
  <si>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</si>
  <si>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</si>
  <si>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</si>
  <si>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</si>
  <si>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</si>
  <si>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</si>
  <si>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</si>
  <si>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</si>
  <si>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</si>
  <si>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</si>
  <si>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</si>
  <si>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</si>
  <si>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</si>
  <si>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</si>
  <si>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</si>
  <si>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</si>
  <si>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</si>
  <si>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</si>
  <si>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</si>
  <si>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</si>
  <si>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</si>
  <si>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</si>
  <si>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</si>
  <si>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</si>
  <si>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</si>
  <si>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</si>
  <si>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</si>
  <si>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</si>
  <si>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</si>
  <si>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</si>
  <si>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</si>
  <si>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</si>
  <si>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</si>
  <si>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</si>
  <si>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</si>
  <si>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</si>
  <si>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</si>
  <si>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</si>
  <si>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</si>
  <si>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</si>
  <si>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</si>
  <si>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</si>
  <si>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</si>
  <si>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</si>
  <si>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</si>
  <si>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</si>
  <si>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</si>
  <si>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</si>
  <si>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</si>
  <si>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</si>
  <si>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</si>
  <si>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</si>
  <si>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</si>
  <si>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</si>
  <si>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</si>
  <si>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</si>
  <si>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</si>
  <si>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</si>
  <si>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</si>
  <si>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</si>
  <si>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</si>
  <si>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</si>
  <si>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</si>
  <si>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</si>
  <si>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</si>
  <si>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</si>
  <si>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</si>
  <si>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</si>
  <si>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</si>
  <si>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</si>
  <si>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</si>
  <si>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</si>
  <si>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</si>
  <si>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</si>
  <si>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</si>
  <si>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</si>
  <si>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</si>
  <si>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</si>
  <si>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</si>
  <si>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</si>
  <si>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</si>
  <si>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</si>
  <si>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</si>
  <si>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</si>
  <si>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</si>
  <si>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</si>
  <si>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</si>
  <si>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</si>
  <si>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</si>
  <si>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</si>
  <si>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</si>
  <si>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</si>
  <si>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</si>
  <si>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</si>
  <si>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</si>
  <si>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</si>
  <si>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</si>
  <si>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</si>
  <si>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</si>
  <si>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</si>
  <si>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</si>
  <si>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</si>
  <si>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</si>
  <si>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</si>
  <si>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</si>
  <si>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</si>
  <si>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</si>
  <si>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</si>
  <si>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</si>
  <si>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</si>
  <si>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</si>
  <si>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</si>
  <si>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</si>
  <si>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</si>
  <si>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</si>
  <si>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</si>
  <si>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</si>
  <si>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</si>
  <si>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</si>
  <si>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</si>
  <si>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</si>
  <si>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</si>
  <si>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</si>
  <si>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</si>
  <si>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</si>
  <si>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</si>
  <si>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</si>
  <si>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</si>
  <si>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</si>
  <si>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</si>
  <si>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</si>
  <si>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</si>
  <si>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</si>
  <si>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</si>
  <si>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</si>
  <si>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</si>
  <si>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</si>
  <si>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</si>
  <si>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</si>
  <si>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</si>
  <si>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</si>
  <si>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</si>
  <si>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</si>
  <si>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</si>
  <si>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</si>
  <si>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</si>
  <si>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</si>
  <si>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</si>
  <si>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</si>
  <si>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</si>
  <si>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</si>
  <si>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</si>
  <si>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</si>
  <si>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</si>
  <si>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</si>
  <si>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</si>
  <si>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</si>
  <si>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</si>
  <si>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</si>
  <si>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</si>
  <si>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</si>
  <si>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</si>
  <si>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</si>
  <si>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</si>
  <si>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</si>
  <si>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</si>
  <si>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</si>
  <si>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</si>
  <si>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</si>
  <si>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</si>
  <si>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</si>
  <si>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</si>
  <si>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</si>
  <si>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</si>
  <si>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</si>
  <si>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</si>
  <si>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</si>
  <si>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</si>
  <si>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</si>
  <si>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</si>
  <si>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</si>
  <si>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</si>
  <si>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</si>
  <si>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</si>
  <si>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</si>
  <si>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</si>
  <si>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</si>
  <si>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</si>
  <si>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</si>
  <si>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</si>
  <si>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</si>
  <si>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</si>
  <si>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</si>
  <si>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</si>
  <si>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</si>
  <si>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</si>
  <si>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</si>
  <si>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</si>
  <si>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</si>
  <si>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</si>
  <si>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</si>
  <si>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</si>
  <si>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</si>
  <si>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</si>
  <si>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</si>
  <si>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</si>
  <si>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</si>
  <si>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</si>
  <si>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</si>
  <si>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</si>
  <si>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</si>
  <si>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</si>
  <si>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</si>
  <si>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</si>
  <si>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</si>
  <si>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</si>
  <si>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</si>
  <si>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</si>
  <si>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</si>
  <si>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</si>
  <si>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</si>
  <si>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</si>
  <si>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</si>
  <si>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</si>
  <si>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</si>
  <si>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</si>
  <si>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</si>
  <si>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</si>
  <si>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</si>
  <si>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</si>
  <si>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</si>
  <si>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</si>
  <si>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</si>
  <si>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</si>
  <si>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</si>
  <si>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</si>
  <si>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</si>
  <si>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</si>
  <si>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</si>
  <si>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</si>
  <si>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</si>
  <si>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</si>
  <si>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</si>
  <si>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</si>
  <si>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</si>
  <si>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</si>
  <si>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</si>
  <si>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</si>
  <si>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</si>
  <si>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</si>
  <si>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</si>
  <si>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</si>
  <si>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</si>
  <si>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</si>
  <si>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</si>
  <si>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</si>
  <si>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</si>
  <si>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</si>
  <si>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</si>
  <si>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</si>
  <si>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</si>
  <si>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</si>
  <si>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</si>
  <si>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</si>
  <si>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</si>
  <si>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</si>
  <si>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</si>
  <si>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</si>
  <si>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</si>
  <si>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</si>
  <si>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</si>
  <si>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</si>
  <si>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</si>
  <si>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</si>
  <si>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</si>
  <si>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</si>
  <si>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</si>
  <si>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</si>
  <si>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</si>
  <si>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</si>
  <si>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</si>
  <si>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</si>
  <si>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</si>
  <si>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</si>
  <si>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</si>
  <si>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</si>
  <si>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</si>
  <si>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</si>
  <si>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</si>
  <si>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</si>
  <si>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</si>
  <si>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</si>
  <si>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</si>
  <si>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</si>
  <si>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</si>
  <si>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</si>
  <si>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</si>
  <si>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</si>
  <si>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</si>
  <si>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</si>
  <si>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</si>
  <si>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</si>
  <si>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</si>
  <si>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</si>
  <si>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</si>
  <si>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</si>
  <si>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</si>
  <si>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</si>
  <si>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</si>
  <si>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</si>
  <si>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</si>
  <si>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</si>
  <si>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</si>
  <si>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</si>
  <si>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</si>
  <si>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</si>
  <si>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</si>
  <si>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</si>
  <si>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</si>
  <si>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</si>
  <si>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</si>
  <si>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</si>
  <si>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</si>
  <si>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</si>
  <si>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</si>
  <si>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</si>
  <si>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</si>
  <si>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</si>
  <si>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</si>
  <si>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</si>
  <si>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</si>
  <si>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</si>
  <si>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</si>
  <si>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</si>
  <si>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</si>
  <si>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</si>
  <si>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</si>
  <si>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</si>
  <si>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</si>
  <si>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</si>
  <si>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</si>
  <si>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</si>
  <si>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</si>
  <si>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</si>
  <si>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</si>
  <si>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</si>
  <si>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</si>
  <si>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</si>
  <si>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</si>
  <si>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</si>
  <si>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</si>
  <si>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</si>
  <si>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</si>
  <si>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</si>
  <si>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</si>
  <si>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</si>
  <si>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</si>
  <si>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</si>
  <si>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</si>
  <si>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</si>
  <si>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</si>
  <si>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</si>
  <si>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</si>
  <si>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</si>
  <si>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</si>
  <si>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</si>
  <si>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</si>
  <si>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</si>
  <si>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</si>
  <si>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</si>
  <si>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</si>
  <si>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</si>
  <si>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</si>
  <si>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</si>
  <si>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</si>
  <si>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</si>
  <si>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</si>
  <si>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</si>
  <si>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</si>
  <si>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</si>
  <si>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</si>
  <si>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</si>
  <si>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</si>
  <si>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</si>
  <si>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</si>
  <si>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</si>
  <si>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</si>
  <si>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</si>
  <si>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</si>
  <si>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</si>
  <si>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</si>
  <si>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</si>
  <si>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</si>
  <si>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</si>
  <si>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</si>
  <si>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</si>
  <si>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</si>
  <si>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</si>
  <si>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</si>
  <si>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</si>
  <si>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</si>
  <si>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</si>
  <si>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</si>
  <si>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</si>
  <si>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</si>
  <si>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</si>
  <si>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</si>
  <si>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</si>
  <si>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</si>
  <si>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</si>
  <si>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</si>
  <si>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</si>
  <si>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</si>
  <si>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</si>
  <si>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</si>
  <si>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</si>
  <si>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</si>
  <si>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</si>
  <si>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</si>
  <si>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</si>
  <si>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</si>
  <si>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</si>
  <si>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</si>
  <si>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</si>
  <si>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</si>
  <si>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</si>
  <si>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</si>
  <si>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</si>
  <si>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</si>
  <si>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</si>
  <si>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</si>
  <si>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</si>
  <si>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</si>
  <si>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</si>
  <si>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</si>
  <si>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</si>
  <si>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</si>
  <si>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</si>
  <si>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</si>
  <si>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</si>
  <si>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</si>
  <si>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</si>
  <si>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</si>
  <si>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</si>
  <si>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</si>
  <si>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</si>
  <si>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</si>
  <si>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</si>
  <si>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</si>
  <si>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</si>
  <si>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</si>
  <si>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</si>
  <si>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</si>
  <si>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</si>
  <si>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</si>
  <si>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</si>
  <si>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</si>
  <si>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</si>
  <si>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</si>
  <si>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</si>
  <si>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</si>
  <si>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</si>
  <si>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</si>
  <si>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</si>
  <si>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</si>
  <si>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</si>
  <si>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</si>
  <si>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</si>
  <si>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</si>
  <si>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</si>
  <si>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</si>
  <si>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</si>
  <si>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</si>
  <si>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</si>
  <si>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</si>
  <si>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</si>
  <si>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</si>
  <si>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</si>
  <si>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</si>
  <si>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</si>
  <si>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</si>
  <si>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</si>
  <si>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</si>
  <si>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</si>
  <si>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</si>
  <si>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</si>
  <si>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</si>
  <si>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</si>
  <si>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</si>
  <si>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</si>
  <si>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</si>
  <si>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</si>
  <si>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</si>
  <si>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</si>
  <si>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</si>
  <si>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</si>
  <si>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</si>
  <si>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</si>
  <si>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</si>
  <si>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</si>
  <si>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</si>
  <si>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</si>
  <si>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</si>
  <si>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</si>
  <si>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</si>
  <si>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</si>
  <si>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</si>
  <si>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</si>
  <si>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</si>
  <si>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</si>
  <si>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</si>
  <si>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</si>
  <si>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</si>
  <si>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</si>
  <si>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</si>
  <si>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</si>
  <si>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</si>
  <si>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</si>
  <si>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</si>
  <si>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</si>
  <si>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</si>
  <si>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</si>
  <si>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</si>
  <si>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</si>
  <si>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</si>
  <si>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</si>
  <si>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</si>
  <si>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</si>
  <si>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</si>
  <si>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</si>
  <si>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</si>
  <si>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</si>
  <si>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</si>
  <si>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</si>
  <si>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</si>
  <si>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</si>
  <si>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</si>
  <si>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</si>
  <si>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</si>
  <si>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</si>
  <si>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</si>
  <si>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</si>
  <si>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</si>
  <si>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</si>
  <si>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</si>
  <si>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</si>
  <si>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</si>
  <si>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</si>
  <si>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</si>
  <si>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</si>
  <si>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</si>
  <si>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</si>
  <si>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</si>
  <si>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</si>
  <si>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</si>
  <si>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</si>
  <si>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</si>
  <si>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</si>
  <si>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</si>
  <si>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</si>
  <si>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</si>
  <si>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</si>
  <si>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</si>
  <si>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</si>
  <si>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</si>
  <si>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</si>
  <si>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</si>
  <si>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</si>
  <si>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</si>
  <si>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</si>
  <si>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</si>
  <si>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</si>
  <si>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</si>
  <si>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</si>
  <si>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</si>
  <si>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</si>
  <si>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</si>
  <si>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</si>
  <si>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</si>
  <si>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</si>
  <si>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</si>
  <si>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</si>
  <si>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</si>
  <si>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</si>
  <si>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</si>
  <si>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</si>
  <si>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</si>
  <si>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</si>
  <si>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</si>
  <si>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</si>
  <si>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</si>
  <si>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</si>
  <si>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</si>
  <si>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</si>
  <si>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</si>
  <si>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</si>
  <si>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</si>
  <si>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</si>
  <si>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</si>
  <si>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</si>
  <si>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</si>
  <si>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</si>
  <si>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</si>
  <si>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</si>
  <si>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</si>
  <si>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</si>
  <si>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</si>
  <si>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</si>
  <si>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</si>
  <si>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</si>
  <si>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</si>
  <si>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</si>
  <si>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</si>
  <si>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</si>
  <si>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</si>
  <si>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</si>
  <si>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</si>
  <si>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</si>
  <si>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</si>
  <si>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</si>
  <si>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</si>
  <si>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</si>
  <si>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</si>
  <si>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</si>
  <si>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</si>
  <si>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</si>
  <si>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</si>
  <si>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</si>
  <si>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</si>
  <si>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</si>
  <si>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</si>
  <si>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</si>
  <si>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</si>
  <si>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</si>
  <si>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</si>
  <si>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</si>
  <si>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</si>
  <si>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</si>
  <si>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</si>
  <si>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</si>
  <si>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</si>
  <si>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</si>
  <si>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</si>
  <si>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</si>
  <si>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</si>
  <si>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</si>
  <si>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</si>
  <si>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</si>
  <si>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</si>
  <si>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</si>
  <si>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</si>
  <si>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</si>
  <si>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</si>
  <si>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</si>
  <si>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</si>
  <si>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</si>
  <si>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</si>
  <si>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</si>
  <si>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</si>
  <si>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</si>
  <si>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</si>
  <si>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</si>
  <si>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</si>
  <si>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</si>
  <si>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</si>
  <si>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</si>
  <si>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</si>
  <si>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</si>
  <si>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</si>
  <si>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</si>
  <si>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</si>
  <si>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</si>
  <si>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</si>
  <si>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</si>
  <si>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</si>
  <si>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</si>
  <si>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</si>
  <si>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</si>
  <si>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</si>
  <si>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</si>
  <si>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</si>
  <si>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</si>
  <si>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</si>
  <si>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</si>
  <si>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</si>
  <si>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</si>
  <si>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</si>
  <si>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</si>
  <si>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</si>
  <si>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</si>
  <si>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</si>
  <si>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</si>
  <si>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</si>
  <si>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</si>
  <si>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</si>
  <si>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</si>
  <si>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</si>
  <si>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</si>
  <si>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</si>
  <si>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</si>
  <si>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</si>
  <si>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</si>
  <si>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</si>
  <si>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</si>
  <si>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</si>
  <si>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</si>
  <si>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</si>
  <si>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</si>
  <si>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</si>
  <si>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</si>
  <si>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</si>
  <si>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</si>
  <si>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</si>
  <si>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</si>
  <si>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</si>
  <si>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</si>
  <si>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</si>
  <si>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</si>
  <si>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</si>
  <si>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</si>
  <si>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</si>
  <si>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</si>
  <si>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</si>
  <si>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</si>
  <si>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</si>
  <si>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</si>
  <si>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</si>
  <si>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</si>
  <si>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</si>
  <si>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</si>
  <si>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</si>
  <si>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</si>
  <si>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</si>
  <si>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</si>
  <si>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</si>
  <si>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</si>
  <si>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</si>
  <si>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</si>
  <si>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</si>
  <si>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</si>
  <si>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</si>
  <si>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</si>
  <si>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</si>
  <si>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</si>
  <si>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</si>
  <si>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</si>
  <si>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</si>
  <si>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</si>
  <si>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</si>
  <si>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</si>
  <si>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</si>
  <si>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</si>
  <si>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</si>
  <si>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</si>
  <si>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</si>
  <si>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</si>
  <si>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</si>
  <si>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</si>
  <si>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</si>
  <si>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</si>
  <si>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</si>
  <si>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</si>
  <si>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</si>
  <si>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</si>
  <si>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</si>
  <si>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</si>
  <si>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</si>
  <si>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</si>
  <si>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</si>
  <si>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</si>
  <si>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</si>
  <si>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</si>
  <si>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</si>
  <si>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</si>
  <si>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</si>
  <si>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</si>
  <si>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</si>
  <si>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</si>
  <si>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</si>
  <si>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</si>
  <si>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</si>
  <si>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</si>
  <si>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</si>
  <si>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</si>
  <si>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</si>
  <si>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</si>
  <si>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</si>
  <si>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</si>
  <si>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</si>
  <si>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</si>
  <si>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</si>
  <si>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</si>
  <si>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</si>
  <si>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</si>
  <si>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</si>
  <si>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</si>
  <si>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</si>
  <si>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</si>
  <si>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</si>
  <si>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</si>
  <si>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</si>
  <si>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</si>
  <si>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</si>
  <si>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</si>
  <si>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</si>
  <si>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</si>
  <si>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</si>
  <si>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</si>
  <si>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</si>
  <si>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</si>
  <si>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</si>
  <si>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</si>
  <si>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</si>
  <si>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</si>
  <si>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</si>
  <si>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</si>
  <si>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</si>
  <si>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</si>
  <si>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</si>
  <si>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</si>
  <si>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</si>
  <si>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</si>
  <si>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</si>
  <si>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</si>
  <si>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</si>
  <si>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</si>
  <si>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</si>
  <si>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</si>
  <si>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</si>
  <si>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</si>
  <si>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</si>
  <si>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</si>
  <si>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</si>
  <si>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</si>
  <si>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</si>
  <si>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</si>
  <si>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</si>
  <si>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</si>
  <si>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</si>
  <si>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</si>
  <si>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</si>
  <si>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</si>
  <si>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</si>
  <si>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</si>
  <si>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</si>
  <si>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</si>
  <si>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</si>
  <si>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</si>
  <si>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</si>
  <si>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</si>
  <si>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</si>
  <si>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</si>
  <si>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</si>
  <si>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</si>
  <si>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</si>
  <si>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</si>
  <si>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</si>
  <si>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</si>
  <si>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</si>
  <si>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</si>
  <si>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</si>
  <si>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</si>
  <si>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</si>
  <si>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</si>
  <si>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</si>
  <si>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</si>
  <si>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</si>
  <si>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</si>
  <si>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</si>
  <si>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</si>
  <si>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</si>
  <si>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</si>
  <si>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</si>
  <si>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</si>
  <si>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</si>
  <si>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</si>
  <si>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</si>
  <si>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</si>
  <si>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</si>
  <si>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</si>
  <si>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</si>
  <si>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</si>
  <si>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</si>
  <si>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</si>
  <si>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</si>
  <si>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</si>
  <si>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</si>
  <si>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</si>
  <si>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</si>
  <si>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</si>
  <si>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</si>
  <si>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</si>
  <si>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</si>
  <si>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</si>
  <si>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</si>
  <si>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</si>
  <si>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</si>
  <si>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</si>
  <si>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</si>
  <si>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</si>
  <si>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</si>
  <si>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</si>
  <si>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</si>
  <si>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</si>
  <si>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</si>
  <si>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</si>
  <si>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</si>
  <si>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</si>
  <si>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</si>
  <si>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</si>
  <si>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</si>
  <si>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</si>
  <si>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</si>
  <si>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</si>
  <si>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</si>
  <si>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</si>
  <si>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</si>
  <si>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</si>
  <si>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</si>
  <si>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</si>
  <si>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</si>
  <si>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</si>
  <si>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</si>
  <si>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</si>
  <si>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</si>
  <si>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</si>
  <si>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</si>
  <si>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</si>
  <si>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</si>
  <si>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</si>
  <si>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</si>
  <si>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</si>
  <si>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</si>
  <si>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</si>
  <si>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</si>
  <si>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</si>
  <si>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</si>
  <si>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</si>
  <si>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</si>
  <si>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</si>
  <si>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</si>
  <si>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</si>
  <si>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</si>
  <si>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</si>
  <si>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</si>
  <si>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</si>
  <si>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</si>
  <si>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</si>
  <si>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</si>
  <si>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</si>
  <si>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</si>
  <si>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</si>
  <si>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</si>
  <si>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</si>
  <si>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</si>
  <si>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</si>
  <si>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</si>
  <si>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</si>
  <si>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</si>
  <si>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</si>
  <si>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</si>
  <si>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</si>
  <si>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</si>
  <si>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</si>
  <si>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</si>
  <si>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</si>
  <si>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</si>
  <si>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</si>
  <si>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</si>
  <si>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</si>
  <si>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</si>
  <si>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</si>
  <si>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</si>
  <si>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</si>
  <si>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</si>
  <si>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</si>
  <si>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</si>
  <si>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</si>
  <si>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</si>
  <si>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</si>
  <si>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</si>
  <si>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</si>
  <si>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</si>
  <si>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</si>
  <si>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</si>
  <si>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</si>
  <si>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</si>
  <si>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</si>
  <si>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</si>
  <si>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</si>
  <si>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</si>
  <si>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</si>
  <si>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</si>
  <si>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</si>
  <si>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</si>
  <si>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</si>
  <si>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</si>
  <si>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</si>
  <si>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</si>
  <si>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</si>
  <si>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</si>
  <si>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</si>
  <si>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</si>
  <si>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</si>
  <si>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</si>
  <si>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</si>
  <si>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</si>
  <si>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</si>
  <si>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</si>
  <si>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</si>
  <si>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</si>
  <si>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</si>
  <si>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</si>
  <si>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</si>
  <si>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</si>
  <si>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</si>
  <si>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</si>
  <si>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</si>
  <si>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</si>
  <si>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</si>
  <si>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</si>
  <si>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</si>
  <si>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</si>
  <si>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</si>
  <si>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</si>
  <si>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</si>
  <si>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</si>
  <si>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</si>
  <si>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</si>
  <si>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</si>
  <si>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</si>
  <si>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</si>
  <si>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</si>
  <si>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</si>
  <si>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</si>
  <si>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</si>
  <si>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</si>
  <si>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</si>
  <si>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</si>
  <si>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</si>
  <si>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</si>
  <si>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</si>
  <si>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</si>
  <si>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</si>
  <si>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</si>
  <si>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</si>
  <si>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</si>
  <si>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</si>
  <si>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</si>
  <si>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</si>
  <si>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</si>
  <si>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</si>
  <si>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</si>
  <si>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</si>
  <si>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</si>
  <si>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</si>
  <si>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</si>
  <si>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</si>
  <si>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</si>
  <si>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</si>
  <si>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</si>
  <si>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</si>
  <si>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</si>
  <si>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</si>
  <si>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</si>
  <si>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</si>
  <si>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</si>
  <si>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</si>
  <si>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</si>
  <si>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</si>
  <si>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</si>
  <si>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</si>
  <si>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</si>
  <si>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</si>
  <si>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</si>
  <si>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</si>
  <si>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</si>
  <si>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</si>
  <si>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</si>
  <si>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</si>
  <si>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</si>
  <si>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</si>
  <si>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</si>
  <si>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</si>
  <si>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</si>
  <si>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</si>
  <si>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</si>
  <si>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</si>
  <si>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</si>
  <si>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</si>
  <si>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</si>
  <si>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</si>
  <si>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</si>
  <si>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</si>
  <si>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</si>
  <si>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</si>
  <si>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</si>
  <si>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</si>
  <si>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</si>
  <si>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</si>
  <si>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</si>
  <si>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</si>
  <si>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</si>
  <si>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</si>
  <si>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</si>
  <si>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</si>
  <si>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</si>
  <si>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</si>
  <si>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</si>
  <si>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</si>
  <si>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</si>
  <si>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</si>
  <si>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</si>
  <si>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</si>
  <si>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</si>
  <si>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</si>
  <si>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</si>
  <si>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</si>
  <si>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</si>
  <si>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</si>
  <si>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</si>
  <si>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</si>
  <si>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</si>
  <si>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</si>
  <si>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</si>
  <si>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</si>
  <si>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</si>
  <si>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</si>
  <si>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</si>
  <si>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</si>
  <si>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</si>
  <si>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</si>
  <si>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</si>
  <si>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</si>
  <si>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</si>
  <si>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</si>
  <si>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</si>
  <si>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</si>
  <si>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</si>
  <si>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</si>
  <si>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</si>
  <si>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</si>
  <si>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</si>
  <si>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</si>
  <si>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</si>
  <si>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</si>
  <si>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</si>
  <si>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</si>
  <si>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</si>
  <si>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</si>
  <si>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</si>
  <si>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</si>
  <si>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</si>
  <si>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</si>
  <si>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</si>
  <si>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</si>
  <si>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</si>
  <si>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</si>
  <si>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</si>
  <si>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</si>
  <si>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</si>
  <si>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</si>
  <si>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</si>
  <si>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</si>
  <si>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</si>
  <si>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</si>
  <si>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</si>
  <si>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</si>
  <si>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</si>
  <si>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</si>
  <si>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</si>
  <si>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</si>
  <si>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</si>
  <si>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</si>
  <si>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</si>
  <si>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</si>
  <si>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</si>
  <si>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</si>
  <si>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</si>
  <si>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</si>
  <si>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</si>
  <si>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</si>
  <si>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</si>
  <si>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</si>
  <si>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</si>
  <si>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</si>
  <si>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</si>
  <si>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</si>
  <si>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</si>
  <si>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</si>
  <si>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</si>
  <si>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</si>
  <si>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</si>
  <si>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</si>
  <si>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</si>
  <si>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</si>
  <si>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</si>
  <si>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</si>
  <si>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</si>
  <si>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</si>
  <si>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</si>
  <si>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</si>
  <si>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</si>
  <si>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</si>
  <si>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</si>
  <si>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</si>
  <si>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</si>
  <si>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</si>
  <si>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</si>
  <si>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</si>
  <si>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</si>
  <si>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</si>
  <si>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</si>
  <si>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</si>
  <si>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</si>
  <si>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</si>
  <si>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</si>
  <si>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</si>
  <si>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</si>
  <si>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</si>
  <si>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</si>
  <si>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</si>
  <si>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</si>
  <si>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</si>
  <si>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</si>
  <si>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</si>
  <si>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</si>
  <si>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</si>
  <si>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</si>
  <si>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</si>
  <si>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</si>
  <si>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</si>
  <si>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</si>
  <si>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</si>
  <si>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</si>
  <si>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</si>
  <si>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</si>
  <si>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</si>
  <si>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</si>
  <si>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</si>
  <si>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</si>
  <si>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</si>
  <si>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</si>
  <si>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</si>
  <si>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</si>
  <si>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</si>
  <si>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</si>
  <si>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</si>
  <si>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</si>
  <si>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</si>
  <si>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</si>
  <si>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</si>
  <si>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</si>
  <si>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</si>
  <si>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</si>
  <si>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</si>
  <si>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</si>
  <si>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</si>
  <si>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</si>
  <si>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</si>
  <si>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</si>
  <si>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</si>
  <si>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</si>
  <si>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</si>
  <si>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</si>
  <si>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</si>
  <si>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</si>
  <si>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</si>
  <si>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</si>
  <si>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</si>
  <si>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</si>
  <si>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</si>
  <si>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</si>
  <si>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</si>
  <si>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</si>
  <si>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</si>
  <si>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</si>
  <si>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</si>
  <si>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</si>
  <si>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</si>
  <si>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</si>
  <si>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</si>
  <si>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</si>
  <si>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</si>
  <si>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</si>
  <si>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</si>
  <si>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</si>
  <si>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</si>
  <si>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</si>
  <si>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</si>
  <si>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</si>
  <si>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</si>
  <si>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</si>
  <si>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</si>
  <si>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</si>
  <si>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</si>
  <si>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</si>
  <si>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</si>
  <si>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</si>
  <si>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</si>
  <si>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</si>
  <si>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</si>
  <si>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</si>
  <si>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</si>
  <si>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</si>
  <si>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</si>
  <si>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</si>
  <si>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</si>
  <si>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</si>
  <si>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</si>
  <si>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</si>
  <si>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</si>
  <si>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</si>
  <si>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</si>
  <si>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</si>
  <si>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</si>
  <si>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</si>
  <si>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</si>
  <si>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</si>
  <si>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</si>
  <si>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</si>
  <si>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</si>
  <si>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</si>
  <si>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</si>
  <si>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</si>
  <si>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</si>
  <si>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</si>
  <si>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</si>
  <si>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</si>
  <si>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</si>
  <si>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</si>
  <si>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</si>
  <si>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</si>
  <si>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</si>
  <si>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</si>
  <si>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</si>
  <si>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</si>
  <si>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</si>
  <si>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</si>
  <si>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</si>
  <si>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</si>
  <si>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</si>
  <si>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</si>
  <si>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</si>
  <si>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</si>
  <si>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</si>
  <si>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</si>
  <si>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</si>
  <si>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</si>
  <si>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</si>
  <si>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</si>
  <si>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</si>
  <si>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</si>
  <si>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</si>
  <si>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</si>
  <si>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</si>
  <si>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</si>
  <si>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</si>
  <si>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</si>
  <si>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</si>
  <si>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</si>
  <si>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</si>
  <si>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</si>
  <si>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</si>
  <si>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</si>
  <si>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</si>
  <si>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</si>
  <si>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</si>
  <si>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</si>
  <si>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</si>
  <si>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</si>
  <si>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</si>
  <si>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</si>
  <si>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</si>
  <si>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</si>
  <si>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</si>
  <si>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</si>
  <si>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</si>
  <si>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</si>
  <si>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</si>
  <si>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</si>
  <si>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</si>
  <si>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</si>
  <si>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</si>
  <si>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</si>
  <si>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</si>
  <si>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</si>
  <si>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</si>
  <si>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</si>
  <si>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</si>
  <si>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</si>
  <si>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</si>
  <si>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</si>
  <si>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</si>
  <si>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</si>
  <si>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</si>
  <si>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</si>
  <si>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</si>
  <si>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</si>
  <si>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</si>
  <si>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</si>
  <si>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</si>
  <si>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</si>
  <si>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</si>
  <si>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</si>
  <si>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</si>
  <si>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</si>
  <si>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</si>
  <si>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</si>
  <si>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</si>
  <si>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</si>
  <si>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</si>
  <si>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</si>
  <si>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</si>
  <si>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</si>
  <si>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</si>
  <si>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</si>
  <si>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</si>
  <si>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</si>
  <si>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</si>
  <si>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</si>
  <si>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</si>
  <si>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</si>
  <si>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</si>
  <si>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</si>
  <si>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</si>
  <si>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</si>
  <si>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</si>
  <si>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</si>
  <si>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</si>
  <si>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</si>
  <si>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</si>
  <si>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</si>
  <si>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</si>
  <si>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</si>
  <si>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</si>
  <si>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</si>
  <si>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</si>
  <si>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</si>
  <si>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</si>
  <si>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</si>
  <si>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</si>
  <si>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</si>
  <si>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</si>
  <si>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</si>
  <si>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</si>
  <si>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</si>
  <si>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</si>
  <si>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</si>
  <si>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</si>
  <si>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</si>
  <si>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</si>
  <si>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</si>
  <si>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</si>
  <si>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</si>
  <si>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</si>
  <si>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</si>
  <si>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</si>
  <si>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</si>
  <si>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</si>
  <si>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</si>
  <si>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</si>
  <si>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</si>
  <si>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</si>
  <si>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</si>
  <si>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</si>
  <si>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</si>
  <si>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</si>
  <si>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</si>
  <si>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</si>
  <si>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</si>
  <si>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</si>
  <si>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</si>
  <si>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</si>
  <si>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</si>
  <si>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</si>
  <si>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</si>
  <si>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</si>
  <si>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</si>
  <si>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</si>
  <si>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</si>
  <si>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</si>
  <si>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</si>
  <si>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</si>
  <si>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</si>
  <si>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</si>
  <si>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</si>
  <si>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</si>
  <si>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</si>
  <si>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</si>
  <si>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</si>
  <si>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</si>
  <si>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</si>
  <si>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</si>
  <si>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</si>
  <si>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</si>
  <si>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</si>
  <si>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</si>
  <si>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</si>
  <si>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</si>
  <si>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</si>
  <si>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</si>
  <si>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</si>
  <si>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</si>
  <si>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</si>
  <si>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</si>
  <si>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</si>
  <si>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</si>
  <si>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</si>
  <si>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</si>
  <si>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</si>
  <si>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</si>
  <si>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</si>
  <si>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</si>
  <si>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</si>
  <si>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</si>
  <si>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</si>
  <si>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</si>
  <si>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</si>
  <si>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</si>
  <si>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</si>
  <si>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</si>
  <si>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</si>
  <si>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</si>
  <si>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</si>
  <si>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</si>
  <si>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</si>
  <si>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</si>
  <si>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</si>
  <si>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</si>
  <si>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</si>
  <si>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</si>
  <si>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</si>
  <si>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</si>
  <si>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</si>
  <si>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</si>
  <si>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</si>
  <si>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</si>
  <si>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</si>
  <si>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</si>
  <si>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</si>
  <si>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</si>
  <si>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</si>
  <si>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</si>
  <si>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</si>
  <si>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</si>
  <si>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</si>
  <si>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</si>
  <si>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</si>
  <si>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</si>
  <si>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</si>
  <si>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</si>
  <si>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</si>
  <si>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</si>
  <si>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</si>
  <si>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</si>
  <si>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</si>
  <si>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</si>
  <si>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</si>
  <si>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</si>
  <si>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</si>
  <si>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</si>
  <si>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</si>
  <si>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</si>
  <si>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</si>
  <si>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</si>
  <si>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</si>
  <si>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</si>
  <si>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</si>
  <si>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</si>
  <si>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</si>
  <si>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</si>
  <si>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</si>
  <si>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</si>
  <si>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</si>
  <si>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</si>
  <si>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</si>
  <si>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</si>
  <si>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</si>
  <si>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</si>
  <si>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</si>
  <si>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</si>
  <si>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</si>
  <si>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</si>
  <si>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</si>
  <si>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</si>
  <si>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</si>
  <si>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</si>
  <si>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</si>
  <si>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</si>
  <si>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</si>
  <si>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</si>
  <si>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</si>
  <si>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</si>
  <si>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</si>
  <si>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</si>
  <si>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</si>
  <si>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</si>
  <si>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</si>
  <si>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</si>
  <si>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</si>
  <si>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</si>
  <si>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</si>
  <si>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</si>
  <si>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</si>
  <si>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</si>
  <si>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</si>
  <si>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</si>
  <si>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</si>
  <si>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</si>
  <si>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</si>
  <si>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</si>
  <si>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</si>
  <si>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</si>
  <si>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</si>
  <si>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</si>
  <si>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</si>
  <si>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</si>
  <si>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</si>
  <si>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</si>
  <si>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</si>
  <si>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</si>
  <si>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</si>
  <si>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</si>
  <si>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</si>
  <si>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</si>
  <si>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</si>
  <si>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</si>
  <si>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</si>
  <si>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</si>
  <si>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</si>
  <si>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</si>
  <si>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</si>
  <si>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</si>
  <si>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</si>
  <si>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</si>
  <si>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</si>
  <si>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</si>
  <si>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</si>
  <si>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</si>
  <si>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</si>
  <si>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</si>
  <si>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</si>
  <si>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</si>
  <si>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</si>
  <si>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</si>
  <si>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</si>
  <si>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</si>
  <si>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</si>
  <si>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</si>
  <si>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</si>
  <si>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</si>
  <si>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</si>
  <si>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</si>
  <si>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</si>
  <si>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</si>
  <si>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</si>
  <si>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</si>
  <si>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</si>
  <si>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</si>
  <si>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</si>
  <si>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</si>
  <si>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</si>
  <si>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</si>
  <si>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</si>
  <si>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</si>
  <si>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</si>
  <si>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</si>
  <si>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</si>
  <si>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</si>
  <si>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</si>
  <si>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</si>
  <si>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</si>
  <si>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</si>
  <si>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</si>
  <si>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</si>
  <si>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</si>
  <si>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</si>
  <si>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</si>
  <si>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</si>
  <si>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</si>
  <si>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</si>
  <si>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</si>
  <si>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</si>
  <si>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</si>
  <si>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</si>
  <si>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</si>
  <si>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</si>
  <si>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</si>
  <si>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</si>
  <si>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</si>
  <si>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</si>
  <si>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</si>
  <si>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</si>
  <si>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</si>
  <si>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</si>
  <si>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</si>
  <si>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</si>
  <si>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</si>
  <si>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</si>
  <si>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</si>
  <si>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</si>
  <si>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</si>
  <si>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</si>
  <si>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</si>
  <si>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</si>
  <si>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</si>
  <si>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</si>
  <si>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</si>
  <si>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</si>
  <si>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</si>
  <si>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</si>
  <si>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</si>
  <si>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</si>
  <si>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</si>
  <si>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</si>
  <si>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</si>
  <si>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</si>
  <si>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</si>
  <si>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</si>
  <si>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</si>
  <si>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</si>
  <si>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</si>
  <si>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</si>
  <si>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</si>
  <si>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</si>
  <si>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</si>
  <si>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</si>
  <si>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</si>
  <si>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</si>
  <si>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</si>
  <si>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</si>
  <si>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</si>
  <si>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</si>
  <si>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</si>
  <si>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</si>
  <si>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</si>
  <si>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</si>
  <si>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</si>
  <si>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</si>
  <si>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</si>
  <si>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</si>
  <si>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</si>
  <si>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</si>
  <si>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</si>
  <si>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</si>
  <si>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</si>
  <si>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</si>
  <si>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</si>
  <si>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</si>
  <si>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</si>
  <si>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</si>
  <si>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</si>
  <si>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</si>
  <si>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</si>
  <si>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</si>
  <si>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</si>
  <si>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</si>
  <si>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</si>
  <si>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</si>
  <si>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</si>
  <si>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</si>
  <si>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</si>
  <si>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</si>
  <si>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</si>
  <si>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</si>
  <si>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</si>
  <si>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</si>
  <si>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</si>
  <si>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</si>
  <si>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</si>
  <si>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</si>
  <si>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</si>
  <si>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</si>
  <si>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</si>
  <si>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</si>
  <si>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</si>
  <si>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</si>
  <si>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</si>
  <si>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</si>
  <si>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</si>
  <si>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</si>
  <si>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</si>
  <si>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</si>
  <si>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</si>
  <si>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</si>
  <si>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</si>
  <si>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</si>
  <si>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</si>
  <si>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</si>
  <si>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</si>
  <si>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</si>
  <si>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</si>
  <si>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</si>
  <si>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</si>
  <si>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</si>
  <si>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</si>
  <si>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</si>
  <si>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</si>
  <si>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</si>
  <si>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</si>
  <si>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</si>
  <si>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</si>
  <si>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</si>
  <si>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</si>
  <si>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</si>
  <si>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</si>
  <si>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</si>
  <si>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</si>
  <si>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</si>
  <si>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</si>
  <si>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</si>
  <si>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</si>
  <si>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</si>
  <si>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</si>
  <si>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</si>
  <si>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</si>
  <si>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</si>
  <si>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</si>
  <si>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</si>
  <si>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</si>
  <si>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</si>
  <si>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</si>
  <si>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</si>
  <si>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</si>
  <si>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</si>
  <si>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</si>
  <si>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</si>
  <si>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</si>
  <si>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</si>
  <si>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</si>
  <si>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</si>
  <si>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</si>
  <si>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</si>
  <si>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</si>
  <si>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</si>
  <si>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</si>
  <si>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</si>
  <si>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</si>
  <si>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</si>
  <si>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</si>
  <si>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</si>
  <si>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</si>
  <si>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</si>
  <si>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</si>
  <si>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</si>
  <si>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</si>
  <si>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</si>
  <si>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</si>
  <si>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</si>
  <si>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</si>
  <si>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</si>
  <si>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</si>
  <si>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</si>
  <si>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</si>
  <si>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</si>
  <si>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</si>
  <si>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</si>
  <si>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</si>
  <si>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</si>
  <si>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</si>
  <si>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</si>
  <si>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</si>
  <si>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</si>
  <si>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</si>
  <si>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</si>
  <si>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</si>
  <si>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</si>
  <si>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</si>
  <si>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</si>
  <si>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</si>
  <si>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</si>
  <si>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</si>
  <si>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</si>
  <si>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</si>
  <si>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</si>
  <si>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</si>
  <si>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</si>
  <si>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</si>
  <si>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</si>
  <si>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</si>
  <si>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</si>
  <si>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</si>
  <si>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</si>
  <si>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</si>
  <si>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</si>
  <si>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</si>
  <si>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</si>
  <si>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</si>
  <si>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</si>
  <si>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</si>
  <si>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</si>
  <si>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</si>
  <si>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</si>
  <si>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</si>
  <si>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</si>
  <si>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</si>
  <si>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</si>
  <si>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</si>
  <si>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</si>
  <si>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</si>
  <si>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</si>
  <si>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</si>
  <si>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</si>
  <si>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</si>
  <si>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</si>
  <si>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</si>
  <si>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</si>
  <si>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</si>
  <si>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</si>
  <si>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</si>
  <si>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</si>
  <si>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</si>
  <si>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</si>
  <si>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</si>
  <si>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</si>
  <si>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</si>
  <si>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</si>
  <si>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</si>
  <si>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</si>
  <si>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</si>
  <si>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</si>
  <si>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</si>
  <si>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</si>
  <si>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</si>
  <si>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</si>
  <si>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</si>
  <si>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</si>
  <si>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</si>
  <si>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</si>
  <si>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</si>
  <si>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</si>
  <si>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</si>
  <si>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</si>
  <si>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</si>
  <si>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</si>
  <si>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</si>
  <si>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</si>
  <si>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</si>
  <si>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</si>
  <si>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</si>
  <si>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</si>
  <si>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</si>
  <si>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</si>
  <si>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</si>
  <si>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</si>
  <si>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</si>
  <si>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</si>
  <si>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</si>
  <si>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</si>
  <si>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</si>
  <si>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</si>
  <si>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</si>
  <si>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</si>
  <si>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</si>
  <si>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</si>
  <si>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</si>
  <si>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</si>
  <si>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</si>
  <si>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</si>
  <si>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</si>
  <si>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</si>
  <si>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</si>
  <si>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</si>
  <si>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</si>
  <si>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</si>
  <si>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</si>
  <si>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</si>
  <si>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</si>
  <si>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</si>
  <si>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</si>
  <si>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</si>
  <si>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</si>
  <si>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</si>
  <si>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</si>
  <si>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</si>
  <si>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</si>
  <si>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</si>
  <si>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</si>
  <si>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</si>
  <si>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</si>
  <si>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</si>
  <si>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</si>
  <si>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</si>
  <si>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</si>
  <si>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</si>
  <si>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</si>
  <si>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</si>
  <si>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</si>
  <si>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</si>
  <si>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</si>
  <si>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</si>
  <si>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</si>
  <si>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</si>
  <si>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</si>
  <si>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</si>
  <si>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</si>
  <si>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</si>
  <si>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</si>
  <si>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</si>
  <si>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</si>
  <si>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</si>
  <si>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</si>
  <si>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</si>
  <si>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</si>
  <si>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</si>
  <si>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</si>
  <si>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</si>
  <si>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</si>
  <si>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</si>
  <si>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</si>
  <si>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</si>
  <si>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</si>
  <si>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</si>
  <si>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</si>
  <si>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</si>
  <si>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</si>
  <si>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</si>
  <si>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</si>
  <si>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</si>
  <si>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</si>
  <si>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</si>
  <si>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</si>
  <si>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</si>
  <si>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</si>
  <si>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</si>
  <si>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</si>
  <si>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</si>
  <si>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</si>
  <si>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</si>
  <si>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</si>
  <si>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</si>
  <si>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</si>
  <si>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</si>
  <si>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</si>
  <si>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</si>
  <si>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</si>
  <si>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</si>
  <si>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</si>
  <si>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</si>
  <si>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</si>
  <si>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</si>
  <si>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</si>
  <si>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</si>
  <si>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</si>
  <si>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</si>
  <si>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</si>
  <si>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</si>
  <si>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</si>
  <si>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</si>
  <si>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</si>
  <si>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</si>
  <si>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</si>
  <si>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</si>
  <si>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</si>
  <si>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</si>
  <si>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</si>
  <si>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</si>
  <si>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</si>
  <si>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</si>
  <si>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</si>
  <si>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</si>
  <si>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</si>
  <si>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</si>
  <si>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</si>
  <si>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</si>
  <si>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</si>
  <si>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</si>
  <si>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</si>
  <si>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</si>
  <si>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</si>
  <si>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</si>
  <si>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</si>
  <si>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</si>
  <si>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</si>
  <si>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</si>
  <si>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</si>
  <si>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</si>
  <si>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</si>
  <si>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</si>
  <si>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</si>
  <si>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</si>
  <si>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</si>
  <si>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</si>
  <si>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</si>
  <si>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</si>
  <si>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</si>
  <si>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</si>
  <si>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</si>
  <si>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</si>
  <si>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</si>
  <si>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</si>
  <si>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</si>
  <si>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</si>
  <si>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</si>
  <si>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</si>
  <si>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</si>
  <si>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</si>
  <si>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</si>
  <si>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</si>
  <si>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</si>
  <si>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</si>
  <si>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</si>
  <si>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</si>
  <si>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</si>
  <si>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</si>
  <si>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</si>
  <si>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</si>
  <si>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</si>
  <si>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</si>
  <si>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</si>
  <si>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</si>
  <si>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</si>
  <si>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</si>
  <si>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</si>
  <si>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</si>
  <si>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</si>
  <si>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</si>
  <si>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</si>
  <si>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</si>
  <si>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</si>
  <si>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</si>
  <si>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</si>
  <si>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</si>
  <si>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</si>
  <si>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</si>
  <si>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</si>
  <si>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</si>
  <si>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</si>
  <si>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</si>
  <si>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</si>
  <si>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</si>
  <si>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</si>
  <si>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</si>
  <si>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</si>
  <si>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</si>
  <si>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</si>
  <si>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</si>
  <si>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</si>
  <si>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</si>
  <si>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</si>
  <si>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</si>
  <si>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</si>
  <si>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</si>
  <si>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</si>
  <si>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</si>
  <si>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</si>
  <si>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</si>
  <si>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</si>
  <si>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</si>
  <si>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</si>
  <si>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</si>
  <si>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</si>
  <si>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</si>
  <si>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</si>
  <si>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</si>
  <si>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</si>
  <si>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</si>
  <si>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</si>
  <si>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</si>
  <si>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</si>
  <si>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</si>
  <si>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</si>
  <si>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</si>
  <si>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</si>
  <si>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</si>
  <si>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</si>
  <si>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</si>
  <si>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</si>
  <si>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</si>
  <si>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</si>
  <si>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</si>
  <si>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</si>
  <si>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</si>
  <si>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</si>
  <si>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</si>
  <si>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</si>
  <si>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</si>
  <si>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</si>
  <si>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</si>
  <si>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</si>
  <si>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</si>
  <si>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</si>
  <si>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</si>
  <si>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</si>
  <si>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</si>
  <si>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</si>
  <si>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</si>
  <si>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</si>
  <si>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</si>
  <si>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</si>
  <si>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</si>
  <si>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</si>
  <si>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</si>
  <si>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</si>
  <si>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</si>
  <si>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</si>
  <si>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</si>
  <si>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</si>
  <si>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</si>
  <si>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</si>
  <si>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</si>
  <si>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</si>
  <si>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</si>
  <si>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</si>
  <si>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</si>
  <si>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</si>
  <si>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</si>
  <si>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</si>
  <si>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</si>
  <si>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</si>
  <si>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</si>
  <si>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</si>
  <si>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</si>
  <si>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</si>
  <si>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</si>
  <si>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</si>
  <si>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</si>
  <si>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</si>
  <si>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</si>
  <si>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</si>
  <si>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</si>
  <si>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</si>
  <si>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</si>
  <si>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</si>
  <si>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</si>
  <si>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</si>
  <si>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</si>
  <si>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</si>
  <si>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</si>
  <si>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</si>
  <si>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</si>
  <si>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</si>
  <si>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</si>
  <si>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</si>
  <si>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</si>
  <si>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</si>
  <si>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</si>
  <si>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</si>
  <si>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</si>
  <si>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</si>
  <si>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</si>
  <si>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</si>
  <si>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</si>
  <si>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</si>
  <si>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</si>
  <si>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</si>
  <si>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</si>
  <si>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</si>
  <si>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</si>
  <si>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</si>
  <si>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</si>
  <si>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</si>
  <si>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</si>
  <si>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</si>
  <si>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</si>
  <si>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</si>
  <si>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</si>
  <si>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</si>
  <si>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</si>
  <si>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</si>
  <si>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</si>
  <si>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</si>
  <si>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</si>
  <si>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</si>
  <si>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</si>
  <si>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</si>
  <si>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</si>
  <si>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</si>
  <si>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</si>
  <si>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</si>
  <si>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</si>
  <si>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</si>
  <si>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</si>
  <si>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</si>
  <si>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</si>
  <si>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</si>
  <si>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</si>
  <si>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</si>
  <si>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</si>
  <si>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</si>
  <si>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</si>
  <si>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</si>
  <si>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</si>
  <si>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</si>
  <si>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</si>
  <si>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</si>
  <si>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</si>
  <si>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</si>
  <si>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</si>
  <si>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</si>
  <si>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</si>
  <si>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</si>
  <si>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</si>
  <si>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</si>
  <si>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</si>
  <si>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</si>
  <si>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</si>
  <si>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</si>
  <si>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</si>
  <si>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</si>
  <si>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</si>
  <si>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</si>
  <si>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</si>
  <si>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</si>
  <si>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</si>
  <si>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</si>
  <si>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</si>
  <si>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</si>
  <si>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</si>
  <si>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</si>
  <si>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</si>
  <si>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</si>
  <si>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</si>
  <si>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</si>
  <si>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</si>
  <si>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</si>
  <si>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</si>
  <si>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</si>
  <si>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</si>
  <si>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</si>
  <si>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</si>
  <si>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</si>
  <si>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</si>
  <si>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</si>
  <si>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</si>
  <si>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</si>
  <si>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</si>
  <si>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</si>
  <si>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</si>
  <si>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</si>
  <si>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</si>
  <si>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</si>
  <si>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</si>
  <si>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</si>
  <si>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</si>
  <si>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</si>
  <si>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</si>
  <si>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</si>
  <si>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</si>
  <si>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</si>
  <si>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</si>
  <si>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</si>
  <si>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</si>
  <si>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</si>
  <si>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</si>
  <si>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</si>
  <si>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</si>
  <si>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</si>
  <si>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</si>
  <si>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</si>
  <si>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</si>
  <si>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</si>
  <si>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</si>
  <si>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</si>
  <si>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</si>
  <si>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</si>
  <si>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</si>
  <si>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</si>
  <si>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</si>
  <si>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</si>
  <si>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</si>
  <si>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</si>
  <si>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</si>
  <si>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</si>
  <si>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</si>
  <si>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</si>
  <si>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</si>
  <si>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</si>
  <si>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</si>
  <si>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</si>
  <si>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</si>
  <si>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</si>
  <si>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</si>
  <si>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</si>
  <si>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</si>
  <si>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</si>
  <si>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</si>
  <si>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</si>
  <si>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</si>
  <si>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</si>
  <si>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</si>
  <si>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</si>
  <si>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</si>
  <si>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</si>
  <si>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</si>
  <si>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</si>
  <si>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</si>
  <si>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</si>
  <si>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</si>
  <si>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</si>
  <si>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</si>
  <si>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</si>
  <si>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</si>
  <si>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</si>
  <si>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</si>
  <si>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</si>
  <si>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</si>
  <si>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</si>
  <si>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</si>
  <si>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</si>
  <si>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</si>
  <si>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</si>
  <si>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</si>
  <si>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</si>
  <si>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</si>
  <si>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</si>
  <si>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</si>
  <si>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</si>
  <si>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</si>
  <si>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</si>
  <si>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</si>
  <si>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</si>
  <si>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</si>
  <si>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</si>
  <si>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</si>
  <si>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</si>
  <si>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</si>
  <si>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</si>
  <si>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</si>
  <si>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</si>
  <si>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</si>
  <si>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</si>
  <si>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</si>
  <si>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</si>
  <si>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</si>
  <si>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</si>
  <si>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</si>
  <si>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</si>
  <si>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</si>
  <si>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</si>
  <si>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</si>
  <si>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</si>
  <si>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</si>
  <si>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</si>
  <si>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</si>
  <si>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</si>
  <si>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</si>
  <si>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</si>
  <si>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</si>
  <si>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</si>
  <si>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</si>
  <si>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</si>
  <si>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</si>
  <si>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</si>
  <si>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</si>
  <si>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</si>
  <si>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</si>
  <si>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</si>
  <si>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</si>
  <si>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</si>
  <si>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</si>
  <si>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</si>
  <si>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</si>
  <si>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</si>
  <si>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</si>
  <si>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</si>
  <si>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</si>
  <si>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</si>
  <si>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</si>
  <si>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</si>
  <si>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</si>
  <si>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</si>
  <si>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</si>
  <si>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</si>
  <si>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</si>
  <si>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</si>
  <si>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</si>
  <si>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</si>
  <si>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</si>
  <si>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</si>
  <si>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</si>
  <si>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</si>
  <si>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</si>
  <si>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</si>
  <si>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</si>
  <si>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</si>
  <si>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</si>
  <si>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</si>
  <si>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</si>
  <si>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</si>
  <si>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</si>
  <si>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</si>
  <si>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</si>
  <si>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</si>
  <si>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</si>
  <si>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</si>
  <si>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</si>
  <si>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</si>
  <si>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</si>
  <si>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</si>
  <si>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</si>
  <si>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</si>
  <si>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</si>
  <si>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</si>
  <si>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</si>
  <si>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</si>
  <si>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</si>
  <si>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</si>
  <si>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</si>
  <si>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</si>
  <si>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</si>
  <si>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</si>
  <si>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</si>
  <si>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</si>
  <si>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</si>
  <si>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</si>
  <si>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</si>
  <si>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</si>
  <si>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</si>
  <si>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</si>
  <si>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</si>
  <si>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</si>
  <si>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</si>
  <si>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</si>
  <si>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</si>
  <si>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</si>
  <si>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</si>
  <si>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</si>
  <si>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</si>
  <si>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</si>
  <si>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</si>
  <si>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</si>
  <si>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</si>
  <si>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</si>
  <si>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</si>
  <si>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</si>
  <si>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</si>
  <si>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</si>
  <si>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</si>
  <si>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</si>
  <si>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</si>
  <si>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</si>
  <si>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</si>
  <si>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</si>
  <si>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</si>
  <si>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</si>
  <si>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</si>
  <si>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</si>
  <si>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</si>
  <si>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</si>
  <si>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</si>
  <si>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</si>
  <si>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</si>
  <si>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</si>
  <si>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</si>
  <si>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</si>
  <si>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</si>
  <si>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</si>
  <si>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</si>
  <si>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</si>
  <si>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</si>
  <si>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</si>
  <si>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</si>
  <si>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</si>
  <si>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</si>
  <si>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</si>
  <si>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</si>
  <si>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</si>
  <si>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</si>
  <si>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</si>
  <si>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</si>
  <si>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</si>
  <si>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</si>
  <si>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</si>
  <si>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</si>
  <si>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</si>
  <si>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</si>
  <si>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</si>
  <si>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</si>
  <si>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</si>
  <si>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</si>
  <si>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</si>
  <si>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</si>
  <si>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</si>
  <si>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</si>
  <si>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</si>
  <si>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</si>
  <si>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</si>
  <si>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</si>
  <si>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</si>
  <si>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</si>
  <si>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</si>
  <si>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</si>
  <si>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</si>
  <si>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</si>
  <si>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</si>
  <si>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</si>
  <si>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</si>
  <si>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</si>
  <si>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</si>
  <si>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</si>
  <si>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</si>
  <si>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</si>
  <si>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</si>
  <si>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</si>
  <si>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</si>
  <si>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</si>
  <si>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</si>
  <si>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</si>
  <si>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</si>
  <si>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</si>
  <si>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</si>
  <si>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</si>
  <si>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</si>
  <si>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</si>
  <si>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</si>
  <si>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</si>
  <si>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</si>
  <si>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</si>
  <si>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</si>
  <si>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</si>
  <si>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</si>
  <si>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</si>
  <si>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</si>
  <si>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</si>
  <si>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</si>
  <si>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</si>
  <si>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</si>
  <si>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</si>
  <si>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</si>
  <si>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</si>
  <si>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</si>
  <si>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</si>
  <si>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</si>
  <si>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</si>
  <si>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</si>
  <si>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</si>
  <si>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</si>
  <si>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</si>
  <si>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</si>
  <si>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</si>
  <si>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</si>
  <si>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</si>
  <si>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</si>
  <si>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</si>
  <si>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</si>
  <si>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</si>
  <si>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</si>
  <si>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</si>
  <si>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</si>
  <si>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</si>
  <si>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</si>
  <si>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</si>
  <si>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</si>
  <si>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</si>
  <si>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</si>
  <si>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</si>
  <si>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</si>
  <si>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</si>
  <si>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</si>
  <si>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</si>
  <si>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</si>
  <si>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</si>
  <si>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</si>
  <si>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</si>
  <si>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</si>
  <si>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</si>
  <si>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</si>
  <si>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</si>
  <si>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</si>
  <si>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</si>
  <si>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</si>
  <si>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</si>
  <si>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</si>
  <si>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</si>
  <si>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</si>
  <si>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</si>
  <si>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</si>
  <si>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</si>
  <si>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</si>
  <si>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</si>
  <si>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</si>
  <si>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</si>
  <si>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</si>
  <si>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</si>
  <si>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</si>
  <si>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</si>
  <si>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</si>
  <si>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</si>
  <si>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</si>
  <si>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</si>
  <si>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</si>
  <si>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</si>
  <si>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</si>
  <si>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</si>
  <si>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</si>
  <si>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</si>
  <si>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</si>
  <si>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</si>
  <si>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</si>
  <si>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</si>
  <si>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</si>
  <si>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</si>
  <si>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</si>
  <si>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</si>
  <si>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</si>
  <si>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</si>
  <si>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</si>
  <si>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</si>
  <si>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</si>
  <si>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</si>
  <si>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</si>
  <si>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</si>
  <si>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</si>
  <si>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</si>
  <si>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</si>
  <si>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</si>
  <si>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</si>
  <si>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</si>
  <si>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</si>
  <si>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</si>
  <si>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</si>
  <si>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</si>
  <si>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</si>
  <si>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</si>
  <si>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</si>
  <si>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</si>
  <si>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</si>
  <si>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</si>
  <si>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</si>
  <si>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</si>
  <si>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</si>
  <si>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</si>
  <si>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</si>
  <si>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</si>
  <si>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</si>
  <si>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</si>
  <si>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</si>
  <si>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</si>
  <si>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</si>
  <si>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</si>
  <si>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</si>
  <si>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</si>
  <si>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</si>
  <si>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</si>
  <si>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</si>
  <si>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</si>
  <si>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</si>
  <si>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</si>
  <si>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</si>
  <si>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</si>
  <si>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</si>
  <si>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</si>
  <si>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</si>
  <si>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</si>
  <si>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</si>
  <si>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</si>
  <si>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</si>
  <si>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</si>
  <si>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</si>
  <si>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</si>
  <si>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</si>
  <si>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</si>
  <si>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</si>
  <si>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</si>
  <si>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</si>
  <si>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</si>
  <si>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</si>
  <si>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</si>
  <si>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</si>
  <si>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</si>
  <si>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</si>
  <si>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</si>
  <si>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</si>
  <si>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</si>
  <si>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</si>
  <si>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</si>
  <si>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</si>
  <si>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</si>
  <si>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</si>
  <si>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</si>
  <si>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</si>
  <si>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</si>
  <si>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</si>
  <si>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</si>
  <si>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</si>
  <si>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</si>
  <si>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</si>
  <si>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</si>
  <si>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</si>
  <si>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</si>
  <si>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</si>
  <si>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</si>
  <si>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</si>
  <si>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</si>
  <si>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</si>
  <si>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</si>
  <si>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</si>
  <si>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</si>
  <si>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</si>
  <si>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</si>
  <si>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</si>
  <si>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</si>
  <si>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</si>
  <si>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</si>
  <si>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</si>
  <si>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</si>
  <si>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</si>
  <si>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</si>
  <si>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</si>
  <si>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</si>
  <si>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</si>
  <si>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</si>
  <si>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</si>
  <si>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</si>
  <si>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</si>
  <si>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</si>
  <si>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</si>
  <si>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</si>
  <si>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</si>
  <si>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</si>
  <si>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</si>
  <si>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</si>
  <si>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</si>
  <si>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</si>
  <si>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</si>
  <si>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</si>
  <si>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</si>
  <si>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</si>
  <si>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</si>
  <si>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</si>
  <si>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</si>
  <si>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</si>
  <si>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</si>
  <si>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</si>
  <si>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</si>
  <si>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</si>
  <si>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</si>
  <si>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</si>
  <si>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</si>
  <si>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</si>
  <si>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</si>
  <si>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</si>
  <si>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</si>
  <si>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</si>
  <si>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</si>
  <si>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</si>
  <si>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</si>
  <si>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</si>
  <si>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</si>
  <si>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</si>
  <si>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</si>
  <si>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</si>
  <si>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</si>
  <si>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</si>
  <si>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</si>
  <si>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</si>
  <si>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</si>
  <si>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</si>
  <si>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</si>
  <si>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</si>
  <si>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</si>
  <si>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</si>
  <si>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</si>
  <si>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</si>
  <si>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</si>
  <si>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</si>
  <si>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</si>
  <si>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</si>
  <si>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</si>
  <si>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</si>
  <si>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</si>
  <si>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</si>
  <si>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</si>
  <si>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</si>
  <si>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</si>
  <si>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</si>
  <si>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</si>
  <si>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</si>
  <si>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</si>
  <si>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</si>
  <si>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</si>
  <si>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</si>
  <si>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</si>
  <si>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</si>
  <si>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</si>
  <si>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</si>
  <si>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</si>
  <si>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</si>
  <si>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</si>
  <si>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</si>
  <si>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</si>
  <si>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</si>
  <si>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</si>
  <si>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</si>
  <si>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</si>
  <si>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</si>
  <si>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</si>
  <si>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</si>
  <si>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</si>
  <si>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</si>
  <si>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</si>
  <si>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</si>
  <si>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</si>
  <si>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</si>
  <si>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</si>
  <si>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</si>
  <si>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</si>
  <si>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</si>
  <si>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</si>
  <si>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</si>
  <si>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</si>
  <si>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</si>
  <si>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</si>
  <si>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</si>
  <si>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</si>
  <si>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</si>
  <si>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</si>
  <si>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</si>
  <si>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</si>
  <si>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</si>
  <si>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</si>
  <si>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</si>
  <si>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</si>
  <si>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</si>
  <si>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</si>
  <si>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</si>
  <si>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</si>
  <si>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</si>
  <si>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</si>
  <si>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</si>
  <si>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</si>
  <si>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</si>
  <si>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</si>
  <si>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</si>
  <si>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</si>
  <si>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</si>
  <si>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</si>
  <si>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</si>
  <si>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</si>
  <si>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</si>
  <si>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</si>
  <si>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</si>
  <si>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</si>
  <si>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</si>
  <si>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</si>
  <si>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</si>
  <si>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</si>
  <si>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</si>
  <si>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</si>
  <si>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</si>
  <si>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</si>
  <si>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</si>
  <si>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</si>
  <si>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</si>
  <si>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</si>
  <si>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</si>
  <si>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</si>
  <si>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</si>
  <si>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</si>
  <si>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</si>
  <si>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</si>
  <si>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</si>
  <si>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</si>
  <si>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</si>
  <si>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</si>
  <si>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</si>
  <si>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</si>
  <si>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</si>
  <si>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</si>
  <si>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</si>
  <si>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</si>
  <si>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</si>
  <si>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</si>
  <si>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</si>
  <si>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</si>
  <si>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</si>
  <si>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</si>
  <si>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</si>
  <si>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</si>
  <si>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</si>
  <si>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</si>
  <si>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</si>
  <si>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</si>
  <si>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</si>
  <si>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</si>
  <si>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</si>
  <si>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</si>
  <si>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</si>
  <si>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</si>
  <si>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</si>
  <si>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</si>
  <si>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</si>
  <si>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</si>
  <si>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</si>
  <si>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</si>
  <si>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</si>
  <si>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</si>
  <si>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</si>
  <si>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</si>
  <si>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</si>
  <si>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</si>
  <si>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</si>
  <si>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</si>
  <si>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</si>
  <si>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</si>
  <si>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</si>
  <si>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</si>
  <si>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</si>
  <si>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</si>
  <si>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</si>
  <si>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</si>
  <si>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</si>
  <si>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</si>
  <si>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</si>
  <si>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</si>
  <si>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</si>
  <si>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</si>
  <si>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</si>
  <si>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</si>
  <si>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</si>
  <si>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</si>
  <si>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</si>
  <si>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</si>
  <si>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</si>
  <si>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</si>
  <si>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</si>
  <si>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</si>
  <si>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</si>
  <si>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</si>
  <si>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</si>
  <si>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</si>
  <si>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</si>
  <si>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</si>
  <si>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</si>
  <si>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</si>
  <si>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</si>
  <si>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</si>
  <si>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</si>
  <si>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</si>
  <si>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</si>
  <si>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</si>
  <si>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</si>
  <si>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</si>
  <si>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</si>
  <si>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</si>
  <si>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</si>
  <si>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</si>
  <si>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</si>
  <si>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</si>
  <si>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</si>
  <si>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</si>
  <si>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</si>
  <si>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</si>
  <si>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</si>
  <si>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</si>
  <si>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</si>
  <si>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</si>
  <si>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</si>
  <si>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</si>
  <si>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</si>
  <si>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</si>
  <si>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</si>
  <si>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</si>
  <si>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</si>
  <si>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</si>
  <si>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</si>
  <si>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</si>
  <si>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</si>
  <si>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</si>
  <si>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</si>
  <si>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</si>
  <si>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</si>
  <si>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</si>
  <si>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</si>
  <si>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</si>
  <si>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</si>
  <si>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</si>
  <si>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</si>
  <si>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</si>
  <si>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</si>
  <si>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</si>
  <si>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</si>
  <si>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</si>
  <si>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</si>
  <si>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</si>
  <si>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</si>
  <si>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</si>
  <si>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</si>
  <si>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</si>
  <si>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</si>
  <si>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</si>
  <si>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</si>
  <si>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</si>
  <si>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</si>
  <si>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</si>
  <si>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</si>
  <si>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</si>
  <si>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</si>
  <si>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</si>
  <si>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</si>
  <si>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</si>
  <si>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</si>
  <si>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</si>
  <si>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</si>
  <si>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</si>
  <si>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</si>
  <si>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</si>
  <si>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</si>
  <si>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</si>
  <si>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</si>
  <si>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</si>
  <si>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</si>
  <si>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</si>
  <si>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</si>
  <si>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</si>
  <si>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</si>
  <si>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</si>
  <si>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</si>
  <si>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</si>
  <si>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</si>
  <si>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</si>
  <si>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</si>
  <si>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</si>
  <si>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</si>
  <si>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</si>
  <si>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</si>
  <si>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</si>
  <si>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</si>
  <si>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</si>
  <si>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</si>
  <si>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</si>
  <si>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</si>
  <si>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</si>
  <si>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</si>
  <si>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</si>
  <si>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</si>
  <si>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</si>
  <si>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</si>
  <si>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</si>
  <si>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</si>
  <si>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</si>
  <si>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</si>
  <si>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</si>
  <si>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</si>
  <si>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</si>
  <si>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</si>
  <si>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</si>
  <si>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</si>
  <si>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</si>
  <si>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</si>
  <si>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</si>
  <si>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</si>
  <si>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</si>
  <si>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</si>
  <si>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</si>
  <si>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</si>
  <si>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</si>
  <si>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</si>
  <si>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</si>
  <si>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</si>
  <si>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</si>
  <si>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</si>
  <si>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</si>
  <si>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</si>
  <si>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</si>
  <si>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</si>
  <si>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</si>
  <si>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</si>
  <si>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</si>
  <si>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</si>
  <si>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</si>
  <si>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</si>
  <si>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</si>
  <si>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</si>
  <si>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</si>
  <si>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</si>
  <si>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</si>
  <si>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</si>
  <si>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</si>
  <si>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</si>
  <si>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</si>
  <si>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</si>
  <si>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</si>
  <si>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</si>
  <si>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</si>
  <si>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</si>
  <si>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</si>
  <si>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</si>
  <si>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</si>
  <si>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</si>
  <si>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</si>
  <si>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</si>
  <si>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</si>
  <si>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</si>
  <si>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</si>
  <si>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</si>
  <si>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</si>
  <si>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</si>
  <si>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</si>
  <si>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</si>
  <si>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</si>
  <si>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</si>
  <si>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</si>
  <si>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</si>
  <si>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</si>
  <si>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</si>
  <si>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</si>
  <si>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</si>
  <si>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</si>
  <si>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</si>
  <si>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</si>
  <si>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</si>
  <si>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</si>
  <si>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</si>
  <si>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</si>
  <si>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</si>
  <si>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</si>
  <si>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</si>
  <si>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</si>
  <si>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</si>
  <si>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</si>
  <si>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</si>
  <si>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</si>
  <si>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</si>
  <si>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</si>
  <si>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</si>
  <si>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</si>
  <si>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</si>
  <si>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</si>
  <si>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</si>
  <si>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</si>
  <si>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</si>
  <si>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</si>
  <si>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</si>
  <si>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</si>
  <si>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</si>
  <si>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</si>
  <si>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</si>
  <si>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</si>
  <si>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</si>
  <si>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</si>
  <si>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</si>
  <si>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</si>
  <si>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</si>
  <si>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</si>
  <si>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</si>
  <si>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</si>
  <si>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</si>
  <si>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</si>
  <si>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</si>
  <si>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</si>
  <si>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</si>
  <si>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</si>
  <si>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</si>
  <si>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</si>
  <si>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</si>
  <si>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</si>
  <si>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</si>
  <si>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</si>
  <si>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</si>
  <si>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</si>
  <si>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</si>
  <si>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</si>
  <si>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</si>
  <si>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</si>
  <si>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</si>
  <si>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</si>
  <si>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</si>
  <si>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</si>
  <si>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</si>
  <si>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</si>
  <si>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</si>
  <si>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</si>
  <si>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</si>
  <si>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</si>
  <si>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</si>
  <si>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</si>
  <si>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</si>
  <si>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</si>
  <si>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</si>
  <si>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</si>
  <si>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</si>
  <si>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</si>
  <si>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</si>
  <si>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</si>
  <si>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</si>
  <si>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</si>
  <si>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</si>
  <si>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</si>
  <si>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</si>
  <si>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</si>
  <si>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</si>
  <si>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</si>
  <si>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</si>
  <si>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</si>
  <si>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</si>
  <si>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</si>
  <si>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</si>
  <si>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</si>
  <si>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</si>
  <si>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</si>
  <si>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</si>
  <si>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</si>
  <si>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</si>
  <si>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</si>
  <si>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</si>
  <si>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</si>
  <si>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</si>
  <si>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</si>
  <si>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</si>
  <si>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</si>
  <si>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</si>
  <si>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</si>
  <si>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</si>
  <si>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</si>
  <si>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</si>
  <si>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</si>
  <si>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</si>
  <si>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</si>
  <si>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</si>
  <si>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</si>
  <si>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</si>
  <si>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</si>
  <si>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</si>
  <si>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</si>
  <si>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</si>
  <si>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</si>
  <si>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</si>
  <si>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</si>
  <si>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</si>
  <si>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</si>
  <si>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</si>
  <si>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</si>
  <si>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</si>
  <si>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</si>
  <si>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</si>
  <si>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</si>
  <si>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</si>
  <si>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</si>
  <si>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</si>
  <si>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</si>
  <si>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</si>
  <si>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</si>
  <si>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</si>
  <si>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</si>
  <si>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</si>
  <si>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</si>
  <si>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</si>
  <si>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</si>
  <si>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</si>
  <si>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</si>
  <si>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</si>
  <si>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</si>
  <si>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</si>
  <si>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</si>
  <si>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</si>
  <si>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</si>
  <si>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</si>
  <si>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</si>
  <si>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</si>
  <si>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</si>
  <si>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</si>
  <si>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</si>
  <si>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</si>
  <si>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</si>
  <si>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</si>
  <si>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</si>
  <si>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</si>
  <si>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</si>
  <si>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</si>
  <si>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</si>
  <si>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</si>
  <si>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</si>
  <si>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</si>
  <si>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</si>
  <si>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</si>
  <si>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</si>
  <si>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</si>
  <si>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</si>
  <si>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</si>
  <si>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</si>
  <si>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</si>
  <si>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</si>
  <si>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</si>
  <si>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</si>
  <si>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</si>
  <si>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</si>
  <si>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</si>
  <si>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</si>
  <si>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</si>
  <si>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</si>
  <si>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</si>
  <si>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</si>
  <si>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</si>
  <si>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</si>
  <si>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</si>
  <si>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</si>
  <si>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</si>
  <si>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</si>
  <si>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</si>
  <si>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</si>
  <si>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</si>
  <si>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</si>
  <si>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</si>
  <si>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</si>
  <si>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</si>
  <si>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</si>
  <si>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</si>
  <si>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</si>
  <si>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</si>
  <si>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</si>
  <si>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</si>
  <si>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</si>
  <si>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</si>
  <si>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</si>
  <si>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</si>
  <si>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</si>
  <si>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</si>
  <si>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</si>
  <si>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</si>
  <si>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</si>
  <si>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</si>
  <si>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</si>
  <si>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</si>
  <si>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</si>
  <si>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</si>
  <si>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</si>
  <si>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</si>
  <si>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</si>
  <si>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</si>
  <si>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</si>
  <si>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</si>
  <si>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</si>
  <si>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</si>
  <si>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</si>
  <si>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</si>
  <si>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</si>
  <si>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</si>
  <si>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</si>
  <si>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</si>
  <si>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</si>
  <si>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</si>
  <si>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</si>
  <si>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</si>
  <si>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</si>
  <si>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</si>
  <si>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</si>
  <si>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</si>
  <si>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</si>
  <si>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</si>
  <si>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</si>
  <si>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</si>
  <si>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</si>
  <si>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</si>
  <si>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</si>
  <si>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</si>
  <si>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</si>
  <si>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</si>
  <si>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</si>
  <si>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</si>
  <si>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</si>
  <si>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</si>
  <si>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</si>
  <si>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</si>
  <si>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</si>
  <si>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</si>
  <si>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</si>
  <si>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</si>
  <si>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</si>
  <si>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</si>
  <si>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</si>
  <si>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</si>
  <si>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</si>
  <si>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</si>
  <si>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</si>
  <si>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</si>
  <si>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</si>
  <si>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</si>
  <si>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</si>
  <si>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</si>
  <si>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</si>
  <si>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</si>
  <si>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</si>
  <si>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</si>
  <si>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</si>
  <si>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</si>
  <si>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</si>
  <si>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</si>
  <si>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</si>
  <si>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</si>
  <si>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</si>
  <si>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</si>
  <si>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</si>
  <si>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</si>
  <si>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</si>
  <si>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</si>
  <si>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</si>
  <si>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</si>
  <si>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</si>
  <si>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</si>
  <si>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</si>
  <si>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</si>
  <si>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</si>
  <si>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</si>
  <si>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</si>
  <si>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</si>
  <si>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</si>
  <si>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</si>
  <si>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</si>
  <si>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</si>
  <si>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</si>
  <si>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</si>
  <si>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</si>
  <si>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</si>
  <si>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</si>
  <si>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</si>
  <si>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</si>
  <si>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</si>
  <si>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</si>
  <si>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</si>
  <si>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</si>
  <si>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</si>
  <si>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</si>
  <si>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</si>
  <si>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</si>
  <si>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</si>
  <si>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</si>
  <si>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</si>
  <si>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</si>
  <si>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</si>
  <si>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</si>
  <si>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</si>
  <si>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</si>
  <si>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</si>
  <si>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</si>
  <si>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</si>
  <si>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</si>
  <si>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</si>
  <si>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</si>
  <si>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</si>
  <si>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</si>
  <si>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</si>
  <si>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</si>
  <si>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</si>
  <si>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</si>
  <si>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</si>
  <si>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</si>
  <si>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</si>
  <si>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</si>
  <si>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</si>
  <si>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</si>
  <si>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</si>
  <si>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</si>
  <si>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</si>
  <si>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</si>
  <si>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</si>
  <si>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</si>
  <si>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</si>
  <si>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</si>
  <si>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</si>
  <si>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</si>
  <si>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</si>
  <si>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</si>
  <si>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</si>
  <si>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</si>
  <si>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</si>
  <si>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</si>
  <si>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</si>
  <si>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</si>
  <si>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</si>
  <si>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</si>
  <si>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</si>
  <si>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</si>
  <si>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</si>
  <si>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</si>
  <si>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</si>
  <si>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</si>
  <si>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</si>
  <si>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</si>
  <si>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</si>
  <si>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</si>
  <si>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</si>
  <si>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</si>
  <si>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</si>
  <si>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</si>
  <si>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</si>
  <si>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</si>
  <si>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</si>
  <si>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</si>
  <si>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</si>
  <si>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</si>
  <si>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</si>
  <si>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</si>
  <si>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</si>
  <si>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</si>
  <si>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</si>
  <si>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</si>
  <si>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</si>
  <si>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</si>
  <si>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</si>
  <si>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</si>
  <si>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</si>
  <si>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</si>
  <si>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</si>
  <si>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</si>
  <si>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</si>
  <si>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</si>
  <si>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</si>
  <si>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</si>
  <si>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</si>
  <si>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</si>
  <si>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</si>
  <si>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</si>
  <si>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</si>
  <si>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</si>
  <si>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</si>
  <si>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</si>
  <si>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</si>
  <si>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</si>
  <si>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</si>
  <si>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</si>
  <si>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</si>
  <si>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</si>
  <si>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</si>
  <si>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</si>
  <si>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</si>
  <si>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</si>
  <si>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</si>
  <si>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</si>
  <si>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</si>
  <si>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</si>
  <si>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</si>
  <si>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</si>
  <si>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</si>
  <si>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</si>
  <si>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</si>
  <si>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</si>
  <si>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</si>
  <si>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</si>
  <si>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</si>
  <si>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</si>
  <si>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</si>
  <si>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</si>
  <si>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</si>
  <si>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</si>
  <si>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</si>
  <si>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</si>
  <si>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</si>
  <si>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</si>
  <si>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</si>
  <si>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</si>
  <si>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</si>
  <si>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</si>
  <si>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</si>
  <si>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</si>
  <si>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</si>
  <si>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</si>
  <si>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</si>
  <si>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</si>
  <si>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</si>
  <si>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</si>
  <si>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</si>
  <si>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</si>
  <si>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</si>
  <si>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</si>
  <si>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</si>
  <si>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</si>
  <si>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</si>
  <si>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</si>
  <si>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</si>
  <si>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</si>
  <si>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</si>
  <si>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</si>
  <si>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</si>
  <si>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</si>
  <si>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</si>
  <si>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</si>
  <si>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</si>
  <si>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</si>
  <si>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</si>
  <si>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</si>
  <si>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</si>
  <si>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</si>
  <si>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</si>
  <si>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</si>
  <si>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</si>
  <si>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</si>
  <si>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</si>
  <si>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</si>
  <si>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</si>
  <si>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</si>
  <si>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</si>
  <si>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</si>
  <si>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</si>
  <si>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</si>
  <si>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</si>
  <si>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</si>
  <si>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</si>
  <si>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</si>
  <si>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</si>
  <si>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</si>
  <si>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</si>
  <si>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</si>
  <si>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</si>
  <si>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</si>
  <si>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</si>
  <si>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</si>
  <si>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</si>
  <si>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</si>
  <si>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</si>
  <si>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</si>
  <si>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</si>
  <si>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</si>
  <si>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</si>
  <si>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</si>
  <si>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</si>
  <si>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</si>
  <si>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</si>
  <si>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</si>
  <si>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</si>
  <si>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</si>
  <si>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</si>
  <si>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</si>
  <si>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</si>
  <si>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</si>
  <si>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</si>
  <si>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</si>
  <si>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</si>
  <si>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</si>
  <si>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</si>
  <si>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</si>
  <si>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</si>
  <si>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</si>
  <si>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</si>
  <si>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</si>
  <si>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</si>
  <si>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</si>
  <si>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</si>
  <si>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</si>
  <si>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</si>
  <si>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</si>
  <si>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</si>
  <si>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</si>
  <si>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</si>
  <si>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</si>
  <si>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</si>
  <si>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</si>
  <si>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</si>
  <si>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</si>
  <si>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</si>
  <si>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</si>
  <si>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</si>
  <si>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</si>
  <si>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</si>
  <si>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</si>
  <si>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</si>
  <si>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</si>
  <si>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</si>
  <si>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</si>
  <si>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</si>
  <si>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</si>
  <si>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</si>
  <si>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</si>
  <si>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</si>
  <si>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</si>
  <si>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</si>
  <si>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</si>
  <si>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</si>
  <si>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</si>
  <si>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</si>
  <si>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</si>
  <si>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</si>
  <si>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</si>
  <si>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</si>
  <si>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</si>
  <si>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</si>
  <si>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</si>
  <si>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</si>
  <si>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</si>
  <si>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</si>
  <si>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</si>
  <si>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</si>
  <si>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</si>
  <si>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</si>
  <si>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</si>
  <si>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</si>
  <si>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</si>
  <si>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</si>
  <si>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</si>
  <si>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</si>
  <si>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</si>
  <si>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</si>
  <si>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</si>
  <si>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</si>
  <si>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</si>
  <si>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</si>
  <si>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</si>
  <si>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</si>
  <si>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</si>
  <si>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</si>
  <si>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</si>
  <si>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</si>
  <si>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</si>
  <si>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</si>
  <si>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</si>
  <si>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</si>
  <si>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</si>
  <si>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</si>
  <si>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</si>
  <si>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</si>
  <si>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</si>
  <si>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</si>
  <si>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</si>
  <si>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</si>
  <si>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</si>
  <si>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</si>
  <si>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</si>
  <si>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</si>
  <si>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</si>
  <si>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</si>
  <si>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</si>
  <si>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</si>
  <si>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</si>
  <si>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</si>
  <si>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</si>
  <si>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</si>
  <si>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</si>
  <si>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</si>
  <si>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</si>
  <si>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</si>
  <si>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</si>
  <si>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</si>
  <si>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</si>
  <si>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</si>
  <si>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</si>
  <si>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</si>
  <si>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</si>
  <si>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</si>
  <si>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</si>
  <si>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</si>
  <si>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</si>
  <si>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</si>
  <si>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</si>
  <si>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</si>
  <si>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</si>
  <si>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</si>
  <si>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</si>
  <si>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</si>
  <si>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</si>
  <si>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</si>
  <si>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</si>
  <si>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</si>
  <si>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</si>
  <si>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</si>
  <si>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</si>
  <si>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</si>
  <si>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</si>
  <si>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</si>
  <si>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</si>
  <si>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</si>
  <si>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</si>
  <si>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</si>
  <si>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</si>
  <si>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</si>
  <si>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</si>
  <si>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</si>
  <si>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</si>
  <si>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</si>
  <si>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</si>
  <si>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</si>
  <si>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</si>
  <si>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</si>
  <si>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</si>
  <si>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</si>
  <si>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</si>
  <si>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</si>
  <si>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</si>
  <si>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</si>
  <si>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</si>
  <si>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</si>
  <si>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</si>
  <si>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</si>
  <si>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</si>
  <si>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</si>
  <si>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</si>
  <si>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</si>
  <si>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</si>
  <si>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</si>
  <si>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</si>
  <si>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</si>
  <si>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</si>
  <si>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</si>
  <si>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</si>
  <si>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</si>
  <si>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</si>
  <si>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</si>
  <si>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</si>
  <si>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</si>
  <si>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</si>
  <si>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</si>
  <si>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</si>
  <si>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</si>
  <si>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</si>
  <si>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</si>
  <si>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</si>
  <si>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</si>
  <si>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</si>
  <si>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</si>
  <si>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</si>
  <si>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</si>
  <si>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</si>
  <si>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</si>
  <si>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</si>
  <si>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</si>
  <si>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</si>
  <si>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</si>
  <si>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</si>
  <si>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</si>
  <si>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</si>
  <si>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</si>
  <si>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</si>
  <si>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</si>
  <si>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</si>
  <si>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</si>
  <si>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</si>
  <si>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</si>
  <si>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</si>
  <si>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</si>
  <si>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</si>
  <si>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</si>
  <si>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</si>
  <si>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</si>
  <si>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</si>
  <si>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</si>
  <si>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</si>
  <si>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</si>
  <si>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</si>
  <si>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</si>
  <si>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</si>
  <si>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</si>
  <si>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</si>
  <si>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</si>
  <si>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</si>
  <si>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</si>
  <si>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</si>
  <si>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</si>
  <si>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</si>
  <si>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</si>
  <si>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</si>
  <si>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</si>
  <si>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</si>
  <si>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</si>
  <si>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</si>
  <si>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</si>
  <si>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</si>
  <si>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</si>
  <si>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</si>
  <si>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</si>
  <si>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</si>
  <si>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</si>
  <si>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</si>
  <si>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</si>
  <si>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</si>
  <si>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</si>
  <si>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</si>
  <si>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</si>
  <si>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</si>
  <si>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</si>
  <si>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</si>
  <si>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</si>
  <si>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</si>
  <si>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</si>
  <si>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</si>
  <si>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</si>
  <si>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</si>
  <si>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</si>
  <si>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</si>
  <si>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</si>
  <si>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</si>
  <si>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</si>
  <si>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</si>
  <si>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</si>
  <si>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</si>
  <si>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</si>
  <si>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</si>
  <si>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</si>
  <si>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</si>
  <si>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</si>
  <si>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</si>
  <si>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</si>
  <si>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</si>
  <si>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</si>
  <si>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</si>
  <si>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</si>
  <si>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</si>
  <si>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</si>
  <si>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</si>
  <si>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</si>
  <si>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</si>
  <si>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</si>
  <si>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</si>
  <si>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</si>
  <si>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</si>
  <si>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</si>
  <si>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</si>
  <si>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</si>
  <si>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</si>
  <si>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</si>
  <si>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</si>
  <si>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</si>
  <si>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</si>
  <si>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</si>
  <si>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</si>
  <si>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</si>
  <si>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</si>
  <si>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</si>
  <si>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</si>
  <si>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</si>
  <si>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</si>
  <si>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</si>
  <si>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</si>
  <si>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</si>
  <si>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</si>
  <si>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</si>
  <si>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</si>
  <si>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</si>
  <si>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</si>
  <si>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</si>
  <si>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</si>
  <si>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</si>
  <si>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</si>
  <si>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</si>
  <si>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</si>
  <si>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</si>
  <si>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</si>
  <si>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</si>
  <si>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</si>
  <si>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</si>
  <si>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</si>
  <si>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</si>
  <si>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</si>
  <si>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</si>
  <si>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</si>
  <si>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</si>
  <si>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</si>
  <si>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</si>
  <si>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</si>
  <si>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</si>
  <si>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</si>
  <si>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</si>
  <si>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</si>
  <si>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</si>
  <si>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</si>
  <si>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</si>
  <si>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</si>
  <si>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</si>
  <si>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</si>
  <si>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</si>
  <si>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</si>
  <si>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</si>
  <si>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</si>
  <si>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</si>
  <si>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</si>
  <si>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</si>
  <si>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</si>
  <si>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</si>
  <si>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</si>
  <si>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</si>
  <si>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</si>
  <si>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</si>
  <si>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</si>
  <si>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</si>
  <si>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</si>
  <si>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</si>
  <si>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</si>
  <si>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</si>
  <si>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</si>
  <si>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</si>
  <si>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</si>
  <si>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</si>
  <si>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</si>
  <si>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</si>
  <si>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</si>
  <si>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</si>
  <si>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</si>
  <si>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</si>
  <si>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</si>
  <si>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</si>
  <si>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</si>
  <si>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</si>
  <si>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</si>
  <si>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</si>
  <si>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</si>
  <si>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</si>
  <si>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</si>
  <si>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</si>
  <si>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</si>
  <si>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</si>
  <si>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</si>
  <si>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</si>
  <si>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</si>
  <si>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</si>
  <si>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</si>
  <si>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</si>
  <si>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</si>
  <si>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</si>
  <si>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</si>
  <si>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</si>
  <si>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</si>
  <si>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</si>
  <si>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</si>
  <si>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</si>
  <si>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</si>
  <si>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</si>
  <si>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</si>
  <si>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</si>
  <si>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</si>
  <si>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</si>
  <si>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</si>
  <si>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</si>
  <si>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</si>
  <si>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</si>
  <si>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</si>
  <si>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</si>
  <si>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</si>
  <si>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</si>
  <si>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</si>
  <si>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</si>
  <si>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</si>
  <si>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</si>
  <si>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</si>
  <si>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</si>
  <si>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</si>
  <si>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</si>
  <si>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</si>
  <si>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</si>
  <si>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</si>
  <si>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</si>
  <si>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</si>
  <si>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</si>
  <si>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</si>
  <si>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</si>
  <si>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</si>
  <si>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</si>
  <si>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</si>
  <si>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</si>
  <si>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</si>
  <si>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</si>
  <si>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</si>
  <si>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</si>
  <si>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</si>
  <si>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</si>
  <si>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</si>
  <si>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</si>
  <si>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</si>
  <si>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</si>
  <si>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</si>
  <si>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</si>
  <si>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</si>
  <si>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</si>
  <si>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</si>
  <si>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</si>
  <si>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</si>
  <si>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</si>
  <si>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</si>
  <si>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</si>
  <si>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</si>
  <si>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</si>
  <si>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</si>
  <si>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</si>
  <si>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</si>
  <si>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</si>
  <si>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</si>
  <si>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</si>
  <si>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</si>
  <si>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</si>
  <si>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</si>
  <si>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</si>
  <si>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</si>
  <si>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</si>
  <si>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</si>
  <si>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</si>
  <si>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</si>
  <si>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</si>
  <si>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</si>
  <si>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</si>
  <si>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</si>
  <si>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</si>
  <si>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</si>
  <si>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</si>
  <si>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</si>
  <si>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</si>
  <si>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</si>
  <si>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</si>
  <si>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</si>
  <si>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</si>
  <si>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</si>
  <si>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</si>
  <si>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</si>
  <si>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</si>
  <si>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</si>
  <si>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</si>
  <si>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</si>
  <si>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</si>
  <si>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</si>
  <si>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</si>
  <si>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</si>
  <si>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</si>
  <si>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</si>
  <si>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</si>
  <si>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</si>
  <si>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</si>
  <si>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</si>
  <si>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</si>
  <si>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</si>
  <si>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</si>
  <si>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</si>
  <si>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</si>
  <si>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</si>
  <si>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</si>
  <si>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</si>
  <si>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</si>
  <si>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</si>
  <si>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</si>
  <si>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</si>
  <si>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</si>
  <si>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</si>
  <si>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</si>
  <si>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</si>
  <si>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</si>
  <si>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</si>
  <si>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</si>
  <si>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</si>
  <si>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</si>
  <si>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</si>
  <si>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</si>
  <si>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</si>
  <si>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</si>
  <si>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</si>
  <si>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</si>
  <si>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</si>
  <si>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</si>
  <si>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</si>
  <si>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</si>
  <si>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</si>
  <si>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</si>
  <si>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</si>
  <si>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</si>
  <si>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</si>
  <si>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</si>
  <si>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</si>
  <si>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</si>
  <si>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</si>
  <si>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</si>
  <si>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</si>
  <si>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</si>
  <si>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</si>
  <si>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</si>
  <si>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</si>
  <si>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</si>
  <si>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</si>
  <si>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</si>
  <si>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</si>
  <si>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</si>
  <si>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</si>
  <si>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</si>
  <si>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</si>
  <si>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</si>
  <si>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</si>
  <si>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</si>
  <si>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</si>
  <si>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</si>
  <si>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</si>
  <si>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</si>
  <si>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</si>
  <si>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</si>
  <si>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</si>
  <si>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</si>
  <si>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</si>
  <si>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</si>
  <si>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</si>
  <si>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</si>
  <si>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</si>
  <si>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</si>
  <si>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</si>
  <si>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</si>
  <si>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</si>
  <si>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</si>
  <si>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</si>
  <si>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</si>
  <si>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</si>
  <si>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</si>
  <si>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</si>
  <si>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</si>
  <si>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</si>
  <si>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</si>
  <si>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</si>
  <si>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</si>
  <si>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</si>
  <si>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</si>
  <si>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</si>
  <si>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</si>
  <si>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</si>
  <si>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</si>
  <si>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</si>
  <si>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</si>
  <si>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</si>
  <si>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</si>
  <si>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</si>
  <si>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</si>
  <si>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</si>
  <si>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</si>
  <si>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</si>
  <si>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</si>
  <si>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</si>
  <si>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</si>
  <si>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</si>
  <si>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</si>
  <si>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</si>
  <si>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</si>
  <si>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</si>
  <si>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</si>
  <si>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</si>
  <si>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</si>
  <si>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</si>
  <si>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</si>
  <si>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</si>
  <si>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</si>
  <si>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</si>
  <si>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</si>
  <si>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</si>
  <si>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</si>
  <si>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</si>
  <si>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</si>
  <si>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</si>
  <si>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</si>
  <si>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</si>
  <si>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</si>
  <si>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</si>
  <si>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</si>
  <si>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</si>
  <si>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</si>
  <si>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</si>
  <si>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</si>
  <si>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</si>
  <si>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</si>
  <si>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</si>
  <si>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</si>
  <si>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</si>
  <si>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</si>
  <si>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</si>
  <si>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</si>
  <si>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</si>
  <si>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</si>
  <si>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</si>
  <si>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</si>
  <si>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</si>
  <si>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</si>
  <si>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</si>
  <si>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</si>
  <si>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</si>
  <si>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</si>
  <si>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</si>
  <si>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</si>
  <si>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</si>
  <si>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</si>
  <si>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</si>
  <si>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</si>
  <si>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</si>
  <si>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</si>
  <si>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</si>
  <si>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</si>
  <si>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</si>
  <si>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</si>
  <si>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</si>
  <si>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</si>
  <si>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</si>
  <si>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</si>
  <si>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</si>
  <si>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</si>
  <si>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</si>
  <si>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</si>
  <si>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</si>
  <si>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</si>
  <si>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</si>
  <si>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</si>
  <si>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</si>
  <si>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</si>
  <si>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</si>
  <si>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</si>
  <si>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</si>
  <si>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</si>
  <si>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</si>
  <si>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</si>
  <si>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</si>
  <si>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</si>
  <si>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</si>
  <si>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</si>
  <si>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</si>
  <si>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</si>
  <si>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</si>
  <si>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</si>
  <si>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</si>
  <si>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</si>
  <si>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</si>
  <si>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</si>
  <si>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</si>
  <si>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</si>
  <si>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</si>
  <si>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</si>
  <si>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</si>
  <si>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</si>
  <si>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</si>
  <si>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</si>
  <si>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</si>
  <si>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</si>
  <si>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</si>
  <si>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</si>
  <si>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</si>
  <si>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</si>
  <si>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</si>
  <si>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</si>
  <si>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</si>
  <si>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</si>
  <si>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</si>
  <si>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</si>
  <si>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</si>
  <si>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</si>
  <si>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</si>
  <si>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</si>
  <si>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</si>
  <si>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</si>
  <si>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</si>
  <si>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</si>
  <si>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</si>
  <si>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</si>
  <si>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</si>
  <si>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</si>
  <si>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</si>
  <si>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</si>
  <si>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</si>
  <si>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</si>
  <si>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</si>
  <si>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</si>
  <si>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</si>
  <si>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</si>
  <si>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</si>
  <si>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</si>
  <si>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</si>
  <si>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</si>
  <si>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</si>
  <si>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</si>
  <si>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</si>
  <si>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</si>
  <si>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</si>
  <si>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</si>
  <si>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</si>
  <si>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</si>
  <si>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</si>
  <si>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</si>
  <si>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</si>
  <si>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</si>
  <si>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</si>
  <si>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</si>
  <si>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</si>
  <si>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</si>
  <si>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</si>
  <si>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</si>
  <si>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</si>
  <si>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</si>
  <si>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</si>
  <si>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</si>
  <si>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</si>
  <si>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</si>
  <si>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</si>
  <si>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</si>
  <si>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</si>
  <si>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</si>
  <si>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</si>
  <si>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</si>
  <si>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</si>
  <si>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</si>
  <si>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</si>
  <si>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</si>
  <si>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</si>
  <si>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</si>
  <si>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</si>
  <si>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</si>
  <si>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</si>
  <si>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</si>
  <si>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</si>
  <si>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</si>
  <si>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</si>
  <si>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</si>
  <si>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</si>
  <si>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</si>
  <si>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</si>
  <si>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</si>
  <si>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</si>
  <si>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</si>
  <si>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</si>
  <si>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</si>
  <si>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</si>
  <si>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</si>
  <si>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</si>
  <si>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</si>
  <si>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</si>
  <si>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</si>
  <si>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</si>
  <si>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</si>
  <si>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</si>
  <si>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</si>
  <si>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</si>
  <si>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</si>
  <si>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</si>
  <si>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</si>
  <si>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</si>
  <si>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</si>
  <si>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</si>
  <si>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</si>
  <si>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</si>
  <si>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</si>
  <si>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</si>
  <si>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</si>
  <si>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</si>
  <si>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</si>
  <si>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</si>
  <si>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</si>
  <si>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</si>
  <si>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</si>
  <si>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</si>
  <si>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</si>
  <si>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</si>
  <si>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</si>
  <si>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</si>
  <si>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</si>
  <si>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</si>
  <si>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</si>
  <si>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</si>
  <si>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</si>
  <si>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</si>
  <si>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</si>
  <si>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</si>
  <si>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</si>
  <si>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</si>
  <si>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</si>
  <si>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</si>
  <si>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</si>
  <si>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</si>
  <si>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</si>
  <si>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</si>
  <si>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</si>
  <si>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</si>
  <si>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</si>
  <si>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</si>
  <si>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</si>
  <si>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</si>
  <si>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</si>
  <si>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</si>
  <si>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</si>
  <si>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</si>
  <si>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</si>
  <si>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</si>
  <si>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</si>
  <si>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</si>
  <si>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</si>
  <si>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</si>
  <si>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</si>
  <si>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</si>
  <si>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</si>
  <si>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</si>
  <si>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</si>
  <si>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</si>
  <si>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</si>
  <si>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</si>
  <si>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</si>
  <si>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</si>
  <si>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</si>
  <si>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</si>
  <si>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</si>
  <si>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</si>
  <si>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</si>
  <si>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</si>
  <si>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</si>
  <si>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</si>
  <si>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</si>
  <si>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</si>
  <si>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</si>
  <si>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</si>
  <si>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</si>
  <si>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</si>
  <si>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</si>
  <si>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</si>
  <si>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</si>
  <si>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</si>
  <si>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</si>
  <si>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</si>
  <si>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</si>
  <si>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</si>
  <si>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</si>
  <si>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</si>
  <si>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</si>
  <si>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</si>
  <si>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</si>
  <si>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</si>
  <si>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</si>
  <si>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</si>
  <si>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</si>
  <si>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</si>
  <si>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</si>
  <si>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</si>
  <si>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</si>
  <si>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</si>
  <si>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</si>
  <si>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</si>
  <si>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</si>
  <si>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</si>
  <si>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</si>
  <si>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</si>
  <si>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</si>
  <si>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</si>
  <si>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</si>
  <si>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</si>
  <si>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</si>
  <si>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</si>
  <si>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</si>
  <si>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</si>
  <si>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</si>
  <si>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</si>
  <si>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</si>
  <si>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</si>
  <si>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</si>
  <si>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</si>
  <si>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</si>
  <si>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</si>
  <si>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</si>
  <si>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</si>
  <si>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</si>
  <si>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</si>
  <si>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</si>
  <si>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</si>
  <si>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</si>
  <si>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</si>
  <si>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</si>
  <si>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</si>
  <si>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</si>
  <si>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</si>
  <si>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</si>
  <si>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</si>
  <si>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</si>
  <si>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</si>
  <si>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</si>
  <si>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</si>
  <si>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</si>
  <si>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</si>
  <si>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</si>
  <si>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</si>
  <si>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</si>
  <si>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</si>
  <si>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</si>
  <si>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</si>
  <si>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</si>
  <si>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</si>
  <si>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</si>
  <si>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</si>
  <si>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</si>
  <si>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</si>
  <si>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</si>
  <si>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</si>
  <si>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</si>
  <si>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</si>
  <si>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</si>
  <si>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</si>
  <si>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</si>
  <si>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</si>
  <si>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</si>
  <si>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</si>
  <si>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</si>
  <si>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</si>
  <si>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</si>
  <si>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</si>
  <si>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</si>
  <si>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</si>
  <si>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</si>
  <si>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</si>
  <si>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</si>
  <si>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</si>
  <si>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</si>
  <si>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</si>
  <si>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</si>
  <si>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</si>
  <si>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</si>
  <si>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</si>
  <si>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</si>
  <si>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</si>
  <si>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</si>
  <si>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</si>
  <si>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</si>
  <si>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</si>
  <si>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</si>
  <si>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</si>
  <si>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</si>
  <si>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</si>
  <si>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</si>
  <si>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</si>
  <si>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</si>
  <si>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</si>
  <si>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</si>
  <si>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</si>
  <si>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</si>
  <si>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</si>
  <si>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</si>
  <si>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</si>
  <si>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</si>
  <si>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</si>
  <si>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</si>
  <si>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</si>
  <si>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</si>
  <si>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</si>
  <si>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</si>
  <si>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</si>
  <si>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</si>
  <si>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</si>
  <si>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</si>
  <si>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</si>
  <si>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</si>
  <si>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</si>
  <si>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</si>
  <si>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</si>
  <si>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</si>
  <si>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</si>
  <si>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</si>
  <si>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</si>
  <si>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</si>
  <si>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</si>
  <si>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</si>
  <si>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</si>
  <si>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</si>
  <si>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</si>
  <si>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</si>
  <si>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</si>
  <si>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</si>
  <si>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</si>
  <si>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</si>
  <si>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</si>
  <si>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</si>
  <si>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</si>
  <si>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</si>
  <si>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</si>
  <si>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</si>
  <si>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</si>
  <si>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</si>
  <si>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</si>
  <si>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</si>
  <si>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</si>
  <si>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</si>
  <si>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</si>
  <si>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</si>
  <si>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</si>
  <si>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</si>
  <si>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</si>
  <si>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</si>
  <si>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</si>
  <si>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</si>
  <si>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</si>
  <si>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</si>
  <si>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</si>
  <si>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</si>
  <si>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</si>
  <si>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</si>
  <si>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</si>
  <si>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</si>
  <si>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</si>
  <si>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</si>
  <si>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</si>
  <si>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</si>
  <si>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</si>
  <si>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</si>
  <si>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</si>
  <si>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</si>
  <si>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</si>
  <si>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</si>
  <si>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</si>
  <si>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</si>
  <si>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</si>
  <si>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</si>
  <si>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</si>
  <si>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</si>
  <si>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</si>
  <si>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</si>
  <si>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</si>
  <si>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</si>
  <si>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</si>
  <si>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</si>
  <si>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</si>
  <si>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</si>
  <si>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</si>
  <si>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</si>
  <si>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</si>
  <si>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</si>
  <si>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</si>
  <si>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</si>
  <si>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</si>
  <si>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</si>
  <si>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</si>
  <si>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</si>
  <si>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</si>
  <si>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</si>
  <si>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</si>
  <si>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</si>
  <si>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</si>
  <si>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</si>
  <si>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</si>
  <si>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</si>
  <si>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</si>
  <si>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</si>
  <si>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</si>
  <si>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</si>
  <si>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</si>
  <si>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</si>
  <si>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</si>
  <si>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</si>
  <si>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</si>
  <si>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</si>
  <si>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</si>
  <si>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</si>
  <si>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</si>
  <si>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</si>
  <si>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</si>
  <si>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</si>
  <si>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</si>
  <si>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</si>
  <si>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</si>
  <si>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</si>
  <si>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</si>
  <si>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</si>
  <si>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</si>
  <si>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</si>
  <si>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</si>
  <si>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</si>
  <si>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</si>
  <si>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</si>
  <si>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</si>
  <si>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</si>
  <si>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</si>
  <si>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</si>
  <si>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</si>
  <si>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</si>
  <si>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</si>
  <si>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</si>
  <si>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</si>
  <si>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</si>
  <si>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</si>
  <si>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</si>
  <si>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</si>
  <si>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</si>
  <si>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</si>
  <si>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</si>
  <si>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</si>
  <si>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</si>
  <si>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</si>
  <si>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</si>
  <si>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</si>
  <si>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</si>
  <si>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</si>
  <si>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</si>
  <si>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</si>
  <si>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</si>
  <si>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</si>
  <si>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</si>
  <si>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</si>
  <si>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</si>
  <si>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</si>
  <si>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</si>
  <si>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</si>
  <si>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</si>
  <si>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</si>
  <si>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</si>
  <si>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</si>
  <si>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</si>
  <si>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</si>
  <si>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</si>
  <si>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</si>
  <si>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</si>
  <si>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</si>
  <si>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</si>
  <si>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</si>
  <si>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</si>
  <si>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</si>
  <si>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</si>
  <si>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</si>
  <si>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</si>
  <si>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</si>
  <si>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</si>
  <si>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</si>
  <si>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</si>
  <si>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</si>
  <si>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</si>
  <si>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</si>
  <si>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</si>
  <si>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</si>
  <si>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</si>
  <si>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</si>
  <si>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</si>
  <si>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</si>
  <si>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</si>
  <si>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</si>
  <si>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</si>
  <si>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</si>
  <si>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</si>
  <si>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</si>
  <si>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</si>
  <si>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</si>
  <si>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</si>
  <si>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</si>
  <si>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</si>
  <si>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</si>
  <si>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</si>
  <si>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</si>
  <si>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</si>
  <si>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</si>
  <si>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</si>
  <si>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</si>
  <si>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</si>
  <si>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</si>
  <si>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</si>
  <si>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</si>
  <si>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</si>
  <si>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</si>
  <si>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</si>
  <si>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</si>
  <si>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</si>
  <si>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</si>
  <si>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</si>
  <si>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</si>
  <si>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</si>
  <si>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</si>
  <si>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</si>
  <si>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</si>
  <si>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</si>
  <si>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</si>
  <si>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</si>
  <si>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</si>
  <si>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</si>
  <si>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</si>
  <si>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</si>
  <si>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</si>
  <si>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</si>
  <si>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</si>
  <si>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</si>
  <si>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</si>
  <si>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</si>
  <si>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</si>
  <si>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</si>
  <si>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</si>
  <si>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</si>
  <si>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</si>
  <si>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</si>
  <si>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</si>
  <si>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</si>
  <si>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</si>
  <si>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</si>
  <si>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</si>
  <si>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</si>
  <si>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</si>
  <si>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</si>
  <si>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</si>
  <si>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</si>
  <si>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</si>
  <si>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</si>
  <si>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</si>
  <si>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</si>
  <si>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</si>
  <si>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</si>
  <si>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</si>
  <si>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</si>
  <si>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</si>
  <si>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</si>
  <si>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</si>
  <si>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</si>
  <si>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</si>
  <si>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</si>
  <si>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</si>
  <si>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</si>
  <si>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</si>
  <si>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</si>
  <si>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</si>
  <si>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</si>
  <si>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</si>
  <si>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</si>
  <si>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</si>
  <si>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</si>
  <si>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</si>
  <si>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</si>
  <si>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</si>
  <si>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</si>
  <si>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</si>
  <si>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</si>
  <si>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</si>
  <si>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</si>
  <si>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</si>
  <si>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</si>
  <si>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</si>
  <si>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</si>
  <si>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</si>
  <si>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</si>
  <si>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</si>
  <si>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</si>
  <si>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</si>
  <si>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</si>
  <si>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</si>
  <si>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</si>
  <si>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</si>
  <si>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</si>
  <si>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</si>
  <si>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</si>
  <si>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</si>
  <si>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</si>
  <si>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</si>
  <si>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</si>
  <si>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</si>
  <si>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</si>
  <si>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</si>
  <si>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</si>
  <si>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</si>
  <si>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</si>
  <si>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</si>
  <si>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</si>
  <si>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</si>
  <si>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</si>
  <si>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</si>
  <si>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</si>
  <si>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</si>
  <si>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</si>
  <si>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</si>
  <si>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</si>
  <si>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</si>
  <si>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</si>
  <si>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</si>
  <si>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</si>
  <si>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</si>
  <si>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</si>
  <si>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</si>
  <si>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</si>
  <si>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</si>
  <si>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</si>
  <si>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</si>
  <si>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</si>
  <si>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</si>
  <si>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</si>
  <si>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</si>
  <si>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</si>
  <si>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</si>
  <si>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</si>
  <si>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</si>
  <si>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</si>
  <si>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</si>
  <si>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</si>
  <si>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</si>
  <si>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</si>
  <si>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</si>
  <si>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</si>
  <si>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</si>
  <si>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</si>
  <si>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</si>
  <si>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</si>
  <si>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</si>
  <si>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</si>
  <si>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</si>
  <si>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</si>
  <si>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</si>
  <si>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</si>
  <si>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</si>
  <si>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</si>
  <si>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</si>
  <si>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</si>
  <si>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</si>
  <si>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</si>
  <si>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</si>
  <si>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</si>
  <si>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</si>
  <si>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</si>
  <si>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</si>
  <si>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</si>
  <si>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</si>
  <si>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</si>
  <si>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</si>
  <si>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</si>
  <si>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</si>
  <si>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</si>
  <si>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</si>
  <si>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</si>
  <si>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</si>
  <si>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</si>
  <si>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</si>
  <si>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</si>
  <si>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</si>
  <si>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</si>
  <si>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</si>
  <si>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</si>
  <si>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</si>
  <si>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</si>
  <si>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</si>
  <si>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</si>
  <si>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</si>
  <si>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</si>
  <si>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</si>
  <si>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</si>
  <si>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</si>
  <si>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</si>
  <si>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</si>
  <si>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</si>
  <si>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</si>
  <si>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</si>
  <si>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</si>
  <si>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</si>
  <si>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</si>
  <si>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</si>
  <si>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</si>
  <si>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</si>
  <si>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</si>
  <si>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</si>
  <si>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</si>
  <si>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</si>
  <si>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</si>
  <si>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</si>
  <si>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</si>
  <si>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</si>
  <si>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</si>
  <si>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</si>
  <si>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</si>
  <si>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</si>
  <si>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</si>
  <si>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</si>
  <si>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</si>
  <si>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</si>
  <si>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</si>
  <si>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</si>
  <si>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</si>
  <si>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</si>
  <si>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</si>
  <si>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</si>
  <si>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</si>
  <si>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</si>
  <si>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</si>
  <si>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</si>
  <si>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</si>
  <si>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</si>
  <si>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</si>
  <si>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</si>
  <si>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</si>
  <si>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</si>
  <si>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</si>
  <si>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</si>
  <si>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</si>
  <si>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</si>
  <si>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</si>
  <si>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</si>
  <si>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</si>
  <si>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</si>
  <si>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</si>
  <si>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</si>
  <si>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</si>
  <si>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</si>
  <si>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</si>
  <si>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</si>
  <si>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</si>
  <si>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</si>
  <si>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</si>
  <si>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</si>
  <si>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</si>
  <si>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</si>
  <si>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</si>
  <si>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</si>
  <si>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</si>
  <si>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</si>
  <si>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</si>
  <si>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</si>
  <si>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</si>
  <si>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</si>
  <si>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</si>
  <si>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</si>
  <si>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</si>
  <si>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</si>
  <si>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</si>
  <si>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</si>
  <si>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</si>
  <si>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</si>
  <si>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</si>
  <si>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</si>
  <si>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</si>
  <si>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</si>
  <si>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</si>
  <si>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</si>
  <si>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</si>
  <si>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</si>
  <si>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</si>
  <si>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</si>
  <si>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</si>
  <si>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</si>
  <si>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</si>
  <si>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</si>
  <si>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</si>
  <si>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</si>
  <si>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</si>
  <si>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</si>
  <si>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</si>
  <si>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</si>
  <si>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</si>
  <si>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</si>
  <si>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</si>
  <si>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</si>
  <si>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</si>
  <si>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</si>
  <si>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</si>
  <si>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</si>
  <si>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</si>
  <si>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</si>
  <si>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</si>
  <si>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</si>
  <si>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</si>
  <si>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</si>
  <si>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</si>
  <si>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</si>
  <si>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</si>
  <si>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</si>
  <si>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</si>
  <si>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</si>
  <si>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</si>
  <si>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</si>
  <si>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</si>
  <si>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</si>
  <si>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</si>
  <si>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</si>
  <si>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</si>
  <si>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</si>
  <si>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</si>
  <si>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</si>
  <si>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</si>
  <si>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</si>
  <si>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</si>
  <si>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</si>
  <si>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</si>
  <si>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</si>
  <si>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</si>
  <si>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</si>
  <si>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</si>
  <si>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</si>
  <si>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</si>
  <si>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</si>
  <si>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</si>
  <si>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</si>
  <si>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</si>
  <si>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</si>
  <si>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</si>
  <si>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</si>
  <si>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</si>
  <si>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</si>
  <si>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</si>
  <si>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</si>
  <si>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</si>
  <si>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</si>
  <si>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</si>
  <si>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</si>
  <si>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</si>
  <si>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</si>
  <si>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</si>
  <si>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</si>
  <si>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</si>
  <si>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</si>
  <si>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</si>
  <si>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</si>
  <si>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</si>
  <si>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</si>
  <si>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</si>
  <si>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</si>
  <si>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</si>
  <si>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</si>
  <si>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</si>
  <si>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</si>
  <si>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</si>
  <si>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</si>
  <si>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</si>
  <si>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</si>
  <si>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</si>
  <si>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</si>
  <si>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</si>
  <si>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</si>
  <si>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</si>
  <si>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</si>
  <si>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</si>
  <si>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</si>
  <si>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</si>
  <si>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</si>
  <si>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</si>
  <si>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</si>
  <si>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</si>
  <si>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</si>
  <si>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</si>
  <si>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</si>
  <si>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</si>
  <si>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</si>
  <si>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</si>
  <si>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</si>
  <si>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</si>
  <si>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</si>
  <si>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</si>
  <si>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</si>
  <si>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</si>
  <si>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</si>
  <si>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</si>
  <si>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</si>
  <si>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</si>
  <si>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</si>
  <si>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</si>
  <si>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</si>
  <si>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</si>
  <si>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</si>
  <si>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</si>
  <si>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</si>
  <si>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</si>
  <si>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</si>
  <si>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</si>
  <si>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</si>
  <si>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</si>
  <si>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</si>
  <si>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</si>
  <si>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</si>
  <si>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</si>
  <si>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</si>
  <si>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</si>
  <si>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</si>
  <si>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</si>
  <si>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</si>
  <si>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</si>
  <si>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</si>
  <si>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</si>
  <si>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</si>
  <si>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</si>
  <si>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</si>
  <si>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</si>
  <si>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</si>
  <si>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</si>
  <si>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</si>
  <si>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</si>
  <si>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</si>
  <si>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</si>
  <si>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</si>
  <si>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</si>
  <si>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</si>
  <si>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</si>
  <si>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</si>
  <si>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</si>
  <si>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</si>
  <si>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</si>
  <si>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</si>
  <si>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</si>
  <si>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</si>
  <si>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</si>
  <si>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</si>
  <si>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</si>
  <si>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</si>
  <si>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</si>
  <si>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</si>
  <si>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</si>
  <si>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</si>
  <si>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</si>
  <si>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</si>
  <si>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</si>
  <si>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</si>
  <si>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</si>
  <si>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</si>
  <si>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</si>
  <si>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</si>
  <si>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</si>
  <si>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</si>
  <si>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</si>
  <si>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</si>
  <si>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</si>
  <si>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</si>
  <si>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</si>
  <si>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</si>
  <si>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</si>
  <si>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</si>
  <si>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</si>
  <si>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</si>
  <si>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</si>
  <si>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</si>
  <si>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</si>
  <si>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</si>
  <si>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</si>
  <si>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</si>
  <si>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</si>
  <si>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</si>
  <si>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</si>
  <si>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</si>
  <si>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</si>
  <si>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</si>
  <si>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</si>
  <si>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</si>
  <si>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</si>
  <si>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</si>
  <si>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</si>
  <si>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</si>
  <si>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</si>
  <si>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</si>
  <si>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</si>
  <si>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</si>
  <si>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</si>
  <si>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</si>
  <si>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</si>
  <si>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</si>
  <si>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</si>
  <si>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</si>
  <si>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</si>
  <si>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</si>
  <si>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</si>
  <si>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</si>
  <si>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</si>
  <si>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</si>
  <si>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</si>
  <si>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</si>
  <si>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</si>
  <si>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</si>
  <si>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</si>
  <si>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</si>
  <si>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</si>
  <si>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</si>
  <si>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</si>
  <si>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</si>
  <si>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</si>
  <si>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</si>
  <si>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</si>
  <si>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</si>
  <si>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</si>
  <si>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</si>
  <si>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</si>
  <si>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</si>
  <si>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</si>
  <si>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</si>
  <si>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</si>
  <si>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</si>
  <si>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</si>
  <si>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</si>
  <si>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</si>
  <si>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</si>
  <si>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</si>
  <si>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</si>
  <si>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</si>
  <si>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</si>
  <si>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</si>
  <si>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</si>
  <si>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</si>
  <si>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</si>
  <si>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</si>
  <si>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</si>
  <si>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</si>
  <si>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</si>
  <si>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</si>
  <si>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</si>
  <si>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</si>
  <si>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</si>
  <si>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</si>
  <si>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</si>
  <si>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</si>
  <si>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</si>
  <si>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</si>
  <si>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</si>
  <si>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</si>
  <si>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</si>
  <si>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</si>
  <si>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</si>
  <si>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</si>
  <si>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</si>
  <si>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</si>
  <si>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</si>
  <si>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</si>
  <si>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</si>
  <si>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</si>
  <si>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</si>
  <si>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</si>
  <si>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</si>
  <si>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</si>
  <si>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</si>
  <si>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</si>
  <si>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</si>
  <si>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</si>
  <si>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</si>
  <si>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</si>
  <si>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</si>
  <si>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</si>
  <si>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</si>
  <si>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</si>
  <si>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</si>
  <si>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</si>
  <si>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</si>
  <si>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</si>
  <si>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</si>
  <si>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</si>
  <si>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</si>
  <si>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</si>
  <si>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</si>
  <si>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</si>
  <si>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</si>
  <si>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</si>
  <si>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</si>
  <si>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</si>
  <si>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</si>
  <si>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</si>
  <si>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</si>
  <si>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</si>
  <si>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</si>
  <si>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</si>
  <si>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</si>
  <si>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</si>
  <si>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</si>
  <si>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</si>
  <si>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</si>
  <si>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</si>
  <si>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</si>
  <si>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</si>
  <si>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</si>
  <si>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</si>
  <si>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</si>
  <si>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</si>
  <si>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</si>
  <si>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</si>
  <si>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</si>
  <si>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</si>
  <si>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</si>
  <si>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</si>
  <si>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</si>
  <si>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</si>
  <si>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</si>
  <si>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</si>
  <si>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</si>
  <si>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</si>
  <si>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</si>
  <si>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</si>
  <si>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</si>
  <si>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</si>
  <si>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</si>
  <si>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</si>
  <si>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</si>
  <si>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</si>
  <si>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</si>
  <si>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</si>
  <si>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</si>
  <si>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</si>
  <si>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</si>
  <si>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</si>
  <si>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</si>
  <si>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</si>
  <si>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</si>
  <si>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</si>
  <si>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</si>
  <si>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</si>
  <si>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</si>
  <si>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</si>
  <si>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</si>
  <si>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</si>
  <si>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</si>
  <si>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</si>
  <si>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</si>
  <si>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</si>
  <si>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</si>
  <si>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</si>
  <si>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</si>
  <si>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</si>
  <si>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</si>
  <si>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</si>
  <si>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</si>
  <si>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</si>
  <si>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</si>
  <si>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</si>
  <si>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</si>
  <si>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</si>
  <si>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</si>
  <si>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</si>
  <si>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</si>
  <si>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</si>
  <si>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</si>
  <si>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</si>
  <si>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</si>
  <si>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</si>
  <si>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</si>
  <si>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</si>
  <si>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</si>
  <si>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</si>
  <si>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</si>
  <si>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</si>
  <si>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</si>
  <si>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</si>
  <si>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</si>
  <si>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</si>
  <si>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</si>
  <si>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</si>
  <si>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</si>
  <si>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</si>
  <si>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</si>
  <si>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</si>
  <si>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</si>
  <si>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</si>
  <si>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</si>
  <si>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</si>
  <si>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</si>
  <si>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</si>
  <si>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</si>
  <si>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</si>
  <si>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</si>
  <si>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</si>
  <si>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</si>
  <si>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</si>
  <si>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</si>
  <si>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</si>
  <si>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</si>
  <si>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</si>
  <si>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</si>
  <si>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</si>
  <si>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</si>
  <si>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</si>
  <si>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</si>
  <si>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</si>
  <si>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</si>
  <si>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</si>
  <si>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</si>
  <si>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</si>
  <si>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</si>
  <si>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</si>
  <si>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</si>
  <si>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</si>
  <si>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</si>
  <si>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</si>
  <si>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</si>
  <si>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</si>
  <si>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</si>
  <si>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</si>
  <si>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</si>
  <si>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</si>
  <si>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</si>
  <si>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</si>
  <si>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</si>
  <si>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</si>
  <si>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</si>
  <si>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</si>
  <si>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</si>
  <si>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</si>
  <si>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</si>
  <si>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</si>
  <si>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</si>
  <si>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</si>
  <si>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</si>
  <si>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</si>
  <si>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</si>
  <si>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</si>
  <si>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</si>
  <si>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</si>
  <si>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</si>
  <si>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</si>
  <si>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</si>
  <si>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</si>
  <si>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</si>
  <si>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</si>
  <si>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</si>
  <si>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</si>
  <si>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</si>
  <si>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</si>
  <si>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</si>
  <si>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</si>
  <si>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</si>
  <si>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</si>
  <si>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</si>
  <si>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</si>
  <si>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</si>
  <si>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</si>
  <si>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</si>
  <si>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</si>
  <si>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</si>
  <si>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</si>
  <si>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</si>
  <si>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</si>
  <si>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</si>
  <si>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</si>
  <si>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</si>
  <si>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</si>
  <si>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</si>
  <si>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</si>
  <si>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</si>
  <si>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</si>
  <si>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</si>
  <si>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</si>
  <si>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</si>
  <si>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</si>
  <si>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</si>
  <si>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</si>
  <si>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</si>
  <si>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</si>
  <si>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</si>
  <si>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</si>
  <si>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</si>
  <si>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</si>
  <si>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</si>
  <si>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</si>
  <si>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</si>
  <si>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</si>
  <si>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</si>
  <si>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</si>
  <si>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</si>
  <si>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</si>
  <si>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</si>
  <si>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</si>
  <si>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</si>
  <si>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</si>
  <si>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</si>
  <si>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</si>
  <si>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</si>
  <si>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</si>
  <si>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</si>
  <si>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</si>
  <si>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</si>
  <si>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</si>
  <si>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</si>
  <si>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</si>
  <si>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</si>
  <si>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</si>
  <si>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</si>
  <si>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</si>
  <si>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</si>
  <si>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</si>
  <si>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</si>
  <si>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</si>
  <si>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</si>
  <si>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</si>
  <si>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</si>
  <si>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</si>
  <si>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</si>
  <si>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</si>
  <si>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</si>
  <si>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</si>
  <si>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</si>
  <si>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</si>
  <si>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</si>
  <si>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</si>
  <si>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</si>
  <si>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</si>
  <si>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</si>
  <si>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</si>
  <si>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</si>
  <si>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</si>
  <si>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</si>
  <si>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</si>
  <si>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</si>
  <si>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</si>
  <si>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</si>
  <si>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</si>
  <si>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</si>
  <si>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</si>
  <si>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</si>
  <si>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</si>
  <si>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</si>
  <si>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</si>
  <si>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</si>
  <si>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</si>
  <si>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</si>
  <si>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</si>
  <si>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</si>
  <si>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</si>
  <si>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</si>
  <si>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</si>
  <si>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</si>
  <si>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</si>
  <si>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</si>
  <si>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</si>
  <si>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</si>
  <si>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</si>
  <si>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</si>
  <si>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</si>
  <si>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</si>
  <si>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</si>
  <si>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</si>
  <si>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</si>
  <si>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</si>
  <si>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</si>
  <si>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</si>
  <si>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</si>
  <si>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</si>
  <si>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</si>
  <si>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</si>
  <si>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</si>
  <si>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</si>
  <si>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</si>
  <si>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</si>
  <si>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</si>
  <si>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</si>
  <si>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</si>
  <si>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</si>
  <si>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</si>
  <si>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</si>
  <si>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</si>
  <si>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</si>
  <si>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</si>
  <si>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</si>
  <si>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</si>
  <si>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</si>
  <si>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</si>
  <si>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</si>
  <si>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</si>
  <si>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</si>
  <si>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</si>
  <si>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</si>
  <si>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</si>
  <si>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</si>
  <si>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</si>
  <si>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</si>
  <si>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</si>
  <si>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</si>
  <si>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</si>
  <si>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</si>
  <si>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</si>
  <si>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</si>
  <si>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</si>
  <si>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</si>
  <si>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</si>
  <si>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</si>
  <si>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</si>
  <si>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</si>
  <si>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</si>
  <si>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</si>
  <si>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</si>
  <si>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</si>
  <si>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</si>
  <si>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</si>
  <si>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</si>
  <si>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</si>
  <si>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</si>
  <si>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</si>
  <si>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</si>
  <si>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</si>
  <si>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</si>
  <si>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</si>
  <si>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</si>
  <si>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</si>
  <si>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</si>
  <si>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</si>
  <si>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</si>
  <si>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</si>
  <si>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</si>
  <si>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</si>
  <si>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</si>
  <si>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</si>
  <si>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</si>
  <si>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</si>
  <si>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</si>
  <si>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</si>
  <si>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</si>
  <si>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</si>
  <si>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</si>
  <si>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</si>
  <si>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</si>
  <si>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</si>
  <si>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</si>
  <si>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</si>
  <si>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</si>
  <si>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</si>
  <si>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</si>
  <si>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</si>
  <si>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</si>
  <si>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</si>
  <si>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</si>
  <si>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</si>
  <si>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</si>
  <si>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</si>
  <si>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</si>
  <si>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</si>
  <si>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</si>
  <si>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</si>
  <si>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</si>
  <si>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</si>
  <si>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</si>
  <si>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</si>
  <si>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</si>
  <si>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</si>
  <si>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</si>
  <si>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</si>
  <si>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</si>
  <si>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</si>
  <si>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</si>
  <si>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</si>
  <si>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</si>
  <si>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</si>
  <si>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</si>
  <si>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</si>
  <si>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</si>
  <si>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</si>
  <si>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</si>
  <si>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</si>
  <si>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</si>
  <si>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</si>
  <si>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</si>
  <si>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</si>
  <si>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</si>
  <si>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</si>
  <si>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</si>
  <si>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</si>
  <si>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</si>
  <si>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</si>
  <si>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</si>
  <si>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</si>
  <si>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</si>
  <si>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</si>
  <si>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</si>
  <si>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</si>
  <si>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</si>
  <si>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</si>
  <si>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</si>
  <si>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</si>
  <si>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</si>
  <si>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</si>
  <si>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</si>
  <si>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</si>
  <si>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</si>
  <si>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</si>
  <si>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</si>
  <si>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</si>
  <si>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</si>
  <si>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</si>
  <si>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</si>
  <si>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</si>
  <si>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</si>
  <si>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</si>
  <si>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</si>
  <si>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</si>
  <si>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</si>
  <si>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</si>
  <si>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</si>
  <si>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</si>
  <si>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</si>
  <si>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</si>
  <si>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</si>
  <si>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</si>
  <si>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</si>
  <si>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</si>
  <si>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</si>
  <si>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</si>
  <si>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</si>
  <si>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</si>
  <si>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</si>
  <si>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</si>
  <si>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</si>
  <si>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</si>
  <si>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</si>
  <si>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</si>
  <si>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</si>
  <si>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</si>
  <si>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</si>
  <si>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</si>
  <si>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</si>
  <si>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</si>
  <si>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</si>
  <si>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</si>
  <si>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</si>
  <si>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</si>
  <si>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</si>
  <si>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</si>
  <si>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</si>
  <si>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</si>
  <si>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</si>
  <si>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</si>
  <si>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</si>
  <si>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</si>
  <si>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</si>
  <si>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</si>
  <si>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</si>
  <si>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</si>
  <si>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</si>
  <si>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</si>
  <si>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</si>
  <si>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</si>
  <si>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</si>
  <si>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</si>
  <si>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</si>
  <si>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</si>
  <si>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</si>
  <si>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</si>
  <si>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</si>
  <si>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</si>
  <si>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</si>
  <si>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</si>
  <si>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</si>
  <si>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</si>
  <si>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</si>
  <si>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</si>
  <si>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</si>
  <si>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</si>
  <si>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</si>
  <si>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</si>
  <si>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</si>
  <si>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</si>
  <si>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</si>
  <si>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</si>
  <si>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</si>
  <si>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</si>
  <si>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</si>
  <si>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</si>
  <si>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</si>
  <si>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</si>
  <si>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</si>
  <si>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</si>
  <si>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</si>
  <si>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</si>
  <si>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</si>
  <si>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</si>
  <si>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</si>
  <si>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</si>
  <si>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</si>
  <si>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</si>
  <si>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</si>
  <si>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</si>
  <si>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</si>
  <si>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</si>
  <si>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</si>
  <si>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</si>
  <si>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</si>
  <si>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</si>
  <si>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</si>
  <si>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</si>
  <si>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</si>
  <si>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</si>
  <si>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</si>
  <si>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</si>
  <si>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</si>
  <si>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</si>
  <si>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</si>
  <si>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</si>
  <si>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</si>
  <si>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</si>
  <si>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</si>
  <si>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</si>
  <si>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</si>
  <si>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</si>
  <si>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</si>
  <si>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</si>
  <si>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</si>
  <si>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</si>
  <si>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</si>
  <si>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</si>
  <si>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</si>
  <si>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</si>
  <si>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</si>
  <si>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</si>
  <si>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</si>
  <si>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</si>
  <si>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</si>
  <si>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</si>
  <si>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</si>
  <si>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</si>
  <si>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</si>
  <si>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</si>
  <si>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</si>
  <si>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</si>
  <si>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</si>
  <si>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</si>
  <si>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</si>
  <si>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</si>
  <si>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</si>
  <si>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</si>
  <si>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</si>
  <si>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</si>
  <si>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</si>
  <si>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</si>
  <si>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</si>
  <si>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</si>
  <si>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</si>
  <si>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</si>
  <si>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</si>
  <si>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</si>
  <si>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</si>
  <si>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</si>
  <si>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</si>
  <si>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</si>
  <si>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</si>
  <si>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</si>
  <si>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</si>
  <si>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</si>
  <si>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</si>
  <si>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</si>
  <si>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</si>
  <si>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</si>
  <si>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</si>
  <si>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</si>
  <si>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</si>
  <si>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</si>
  <si>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</si>
  <si>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</si>
  <si>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</si>
  <si>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</si>
  <si>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</si>
  <si>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</si>
  <si>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</si>
  <si>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</si>
  <si>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</si>
  <si>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</si>
  <si>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</si>
  <si>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</si>
  <si>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</si>
  <si>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</si>
  <si>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</si>
  <si>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</si>
  <si>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</si>
  <si>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</si>
  <si>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</si>
  <si>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</si>
  <si>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</si>
  <si>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</si>
  <si>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</si>
  <si>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</si>
  <si>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</si>
  <si>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</si>
  <si>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</si>
  <si>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</si>
  <si>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</si>
  <si>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</si>
  <si>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</si>
  <si>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</si>
  <si>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</si>
  <si>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</si>
  <si>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</si>
  <si>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</si>
  <si>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</si>
  <si>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</si>
  <si>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</si>
  <si>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</si>
  <si>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</si>
  <si>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</si>
  <si>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</si>
  <si>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</si>
  <si>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</si>
  <si>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</si>
  <si>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</si>
  <si>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</si>
  <si>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</si>
  <si>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</si>
  <si>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</si>
  <si>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</si>
  <si>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</si>
  <si>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</si>
  <si>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</si>
  <si>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</si>
  <si>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</si>
  <si>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</si>
  <si>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</si>
  <si>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</si>
  <si>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</si>
  <si>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</si>
  <si>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</si>
  <si>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</si>
  <si>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</si>
  <si>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</si>
  <si>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</si>
  <si>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</si>
  <si>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</si>
  <si>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</si>
  <si>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</si>
  <si>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</si>
  <si>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</si>
  <si>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</si>
  <si>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</si>
  <si>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</si>
  <si>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</si>
  <si>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</si>
  <si>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</si>
  <si>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</si>
  <si>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</si>
  <si>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</si>
  <si>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</si>
  <si>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</si>
  <si>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</si>
  <si>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</si>
  <si>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</si>
  <si>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</si>
  <si>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</si>
  <si>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</si>
  <si>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</si>
  <si>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</si>
  <si>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</si>
  <si>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</si>
  <si>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</si>
  <si>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</si>
  <si>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</si>
  <si>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</si>
  <si>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</si>
  <si>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</si>
  <si>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</si>
  <si>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</si>
  <si>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</si>
  <si>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</si>
  <si>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</si>
  <si>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</si>
  <si>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</si>
  <si>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</si>
  <si>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</si>
  <si>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</si>
  <si>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</si>
  <si>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</si>
  <si>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</si>
  <si>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</si>
  <si>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</si>
  <si>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</si>
  <si>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</si>
  <si>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</si>
  <si>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</si>
  <si>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</si>
  <si>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</si>
  <si>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</si>
  <si>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</si>
  <si>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</si>
  <si>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</si>
  <si>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</si>
  <si>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</si>
  <si>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</si>
  <si>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</si>
  <si>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</si>
  <si>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</si>
  <si>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</si>
  <si>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</si>
  <si>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</si>
  <si>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</si>
  <si>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</si>
  <si>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</si>
  <si>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</si>
  <si>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</si>
  <si>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</si>
  <si>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</si>
  <si>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</si>
  <si>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</si>
  <si>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</si>
  <si>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</si>
  <si>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</si>
  <si>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</si>
  <si>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</si>
  <si>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</si>
  <si>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</si>
  <si>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</si>
  <si>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</si>
  <si>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</si>
  <si>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</si>
  <si>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</si>
  <si>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</si>
  <si>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</si>
  <si>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</si>
  <si>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</si>
  <si>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</si>
  <si>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</si>
  <si>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</si>
  <si>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</si>
  <si>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</si>
  <si>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</si>
  <si>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</si>
  <si>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</si>
  <si>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</si>
  <si>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</si>
  <si>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</si>
  <si>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</si>
  <si>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</si>
  <si>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</si>
  <si>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</si>
  <si>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</si>
  <si>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</si>
  <si>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</si>
  <si>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</si>
  <si>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</si>
  <si>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</si>
  <si>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</si>
  <si>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</si>
  <si>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</si>
  <si>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</si>
  <si>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</si>
  <si>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</si>
  <si>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</si>
  <si>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</si>
  <si>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</si>
  <si>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</si>
  <si>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</si>
  <si>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</si>
  <si>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</si>
  <si>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</si>
  <si>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</si>
  <si>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</si>
  <si>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</si>
  <si>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</si>
  <si>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</si>
  <si>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</si>
  <si>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</si>
  <si>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</si>
  <si>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</si>
  <si>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</si>
  <si>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</si>
  <si>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</si>
  <si>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</si>
  <si>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</si>
  <si>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</si>
  <si>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</si>
  <si>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</si>
  <si>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</si>
  <si>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</si>
  <si>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</si>
  <si>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</si>
  <si>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</si>
  <si>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</si>
  <si>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</si>
  <si>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</si>
  <si>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</si>
  <si>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</si>
  <si>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</si>
  <si>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</si>
  <si>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</si>
  <si>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</si>
  <si>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</si>
  <si>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</si>
  <si>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</si>
  <si>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</si>
  <si>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</si>
  <si>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</si>
  <si>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</si>
  <si>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</si>
  <si>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</si>
  <si>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</si>
  <si>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</si>
  <si>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</si>
  <si>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</si>
  <si>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</si>
  <si>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</si>
  <si>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</si>
  <si>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</si>
  <si>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</si>
  <si>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</si>
  <si>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</si>
  <si>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</si>
  <si>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</si>
  <si>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</si>
  <si>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</si>
  <si>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</si>
  <si>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</si>
  <si>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</si>
  <si>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</si>
  <si>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</si>
  <si>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</si>
  <si>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</si>
  <si>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</si>
  <si>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</si>
  <si>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</si>
  <si>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</si>
  <si>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</si>
  <si>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</si>
  <si>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</si>
  <si>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</si>
  <si>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</si>
  <si>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</si>
  <si>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</si>
  <si>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</si>
  <si>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</si>
  <si>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</si>
  <si>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</si>
  <si>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</si>
  <si>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</si>
  <si>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</si>
  <si>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</si>
  <si>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</si>
  <si>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</si>
  <si>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</si>
  <si>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</si>
  <si>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</si>
  <si>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</si>
  <si>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</si>
  <si>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</si>
  <si>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</si>
  <si>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</si>
  <si>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</si>
  <si>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</si>
  <si>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</si>
  <si>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</si>
  <si>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</si>
  <si>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</si>
  <si>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</si>
  <si>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</si>
  <si>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</si>
  <si>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</si>
  <si>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</si>
  <si>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</si>
  <si>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</si>
  <si>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</si>
  <si>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</si>
  <si>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</si>
  <si>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</si>
  <si>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</si>
  <si>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</si>
  <si>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</si>
  <si>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</si>
  <si>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</si>
  <si>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</si>
  <si>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</si>
  <si>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</si>
  <si>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</si>
  <si>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</si>
  <si>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</si>
  <si>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</si>
  <si>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</si>
  <si>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</si>
  <si>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</si>
  <si>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</si>
  <si>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</si>
  <si>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</si>
  <si>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</si>
  <si>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</si>
  <si>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</si>
  <si>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</si>
  <si>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</si>
  <si>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</si>
  <si>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</si>
  <si>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</si>
  <si>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</si>
  <si>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</si>
  <si>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</si>
  <si>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</si>
  <si>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</si>
  <si>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</si>
  <si>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</si>
  <si>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</si>
  <si>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</si>
  <si>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</si>
  <si>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</si>
  <si>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</si>
  <si>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</si>
  <si>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</si>
  <si>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</si>
  <si>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</si>
  <si>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</si>
  <si>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</si>
  <si>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</si>
  <si>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</si>
  <si>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</si>
  <si>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</si>
  <si>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</si>
  <si>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</si>
  <si>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</si>
  <si>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</si>
  <si>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</si>
  <si>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</si>
  <si>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</si>
  <si>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</si>
  <si>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</si>
  <si>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</si>
  <si>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</si>
  <si>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</si>
  <si>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</si>
  <si>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</si>
  <si>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</si>
  <si>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</si>
  <si>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</si>
  <si>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</si>
  <si>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</si>
  <si>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</si>
  <si>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</si>
  <si>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</si>
  <si>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</si>
  <si>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</si>
  <si>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</si>
  <si>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</si>
  <si>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</si>
  <si>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</si>
  <si>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</si>
  <si>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</si>
  <si>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</si>
  <si>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</si>
  <si>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</si>
  <si>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</si>
  <si>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</si>
  <si>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</si>
  <si>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</si>
  <si>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</si>
  <si>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</si>
  <si>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</si>
  <si>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</si>
  <si>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</si>
  <si>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</si>
  <si>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</si>
  <si>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</si>
  <si>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</si>
  <si>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</si>
  <si>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</si>
  <si>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</si>
  <si>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</si>
  <si>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</si>
  <si>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</si>
  <si>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</si>
  <si>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</si>
  <si>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</si>
  <si>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</si>
  <si>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</si>
  <si>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</si>
  <si>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</si>
  <si>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</si>
  <si>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</si>
  <si>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</si>
  <si>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</si>
  <si>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</si>
  <si>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</si>
  <si>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</si>
  <si>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</si>
  <si>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</si>
  <si>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</si>
  <si>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</si>
  <si>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</si>
  <si>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</si>
  <si>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</si>
  <si>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</si>
  <si>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</si>
  <si>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</si>
  <si>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</si>
  <si>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</si>
  <si>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</si>
  <si>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</si>
  <si>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</si>
  <si>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</si>
  <si>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</si>
  <si>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</si>
  <si>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</si>
  <si>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</si>
  <si>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</si>
  <si>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</si>
  <si>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</si>
  <si>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</si>
  <si>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</si>
  <si>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</si>
  <si>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</si>
  <si>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</si>
  <si>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</si>
  <si>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</si>
  <si>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</si>
  <si>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</si>
  <si>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</si>
  <si>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</si>
  <si>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</si>
  <si>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</si>
  <si>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</si>
  <si>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</si>
  <si>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</si>
  <si>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</si>
  <si>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</si>
  <si>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</si>
  <si>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</si>
  <si>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</si>
  <si>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</si>
  <si>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</si>
  <si>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</si>
  <si>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</si>
  <si>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</si>
  <si>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</si>
  <si>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</si>
  <si>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</si>
  <si>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</si>
  <si>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</si>
  <si>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</si>
  <si>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</si>
  <si>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</si>
  <si>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</si>
  <si>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</si>
  <si>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</si>
  <si>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</si>
  <si>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</si>
  <si>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</si>
  <si>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</si>
  <si>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</si>
  <si>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</si>
  <si>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</si>
  <si>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</si>
  <si>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</si>
  <si>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</si>
  <si>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</si>
  <si>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</si>
  <si>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</si>
  <si>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</si>
  <si>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</si>
  <si>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</si>
  <si>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</si>
  <si>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</si>
  <si>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</si>
  <si>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</si>
  <si>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</si>
  <si>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</si>
  <si>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</si>
  <si>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</si>
  <si>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</si>
  <si>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</si>
  <si>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</si>
  <si>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</si>
  <si>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</si>
  <si>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</si>
  <si>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</si>
  <si>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</si>
  <si>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</si>
  <si>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</si>
  <si>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</si>
  <si>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</si>
  <si>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</si>
  <si>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</si>
  <si>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</si>
  <si>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</si>
  <si>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</si>
  <si>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</si>
  <si>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</si>
  <si>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</si>
  <si>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</si>
  <si>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</si>
  <si>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</si>
  <si>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</si>
  <si>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</si>
  <si>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</si>
  <si>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</si>
  <si>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</si>
  <si>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</si>
  <si>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</si>
  <si>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</si>
  <si>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</si>
  <si>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</si>
  <si>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</si>
  <si>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</si>
  <si>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</si>
  <si>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</si>
  <si>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</si>
  <si>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</si>
  <si>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</si>
  <si>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</si>
  <si>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</si>
  <si>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</si>
  <si>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</si>
  <si>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</si>
  <si>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</si>
  <si>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</si>
  <si>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</si>
  <si>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</si>
  <si>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</si>
  <si>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</si>
  <si>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</si>
  <si>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</si>
  <si>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</si>
  <si>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</si>
  <si>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</si>
  <si>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</si>
  <si>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</si>
  <si>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</si>
  <si>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</si>
  <si>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</si>
  <si>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</si>
  <si>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</si>
  <si>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</si>
  <si>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</si>
  <si>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</si>
  <si>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</si>
  <si>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</si>
  <si>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</si>
  <si>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</si>
  <si>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</si>
  <si>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</si>
  <si>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</si>
  <si>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</si>
  <si>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</si>
  <si>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</si>
  <si>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</si>
  <si>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</si>
  <si>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</si>
  <si>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</si>
  <si>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</si>
  <si>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</si>
  <si>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</si>
  <si>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</si>
  <si>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</si>
  <si>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</si>
  <si>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</si>
  <si>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</si>
  <si>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</si>
  <si>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</si>
  <si>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</si>
  <si>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</si>
  <si>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</si>
  <si>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</si>
  <si>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</si>
  <si>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</si>
  <si>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</si>
  <si>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</si>
  <si>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</si>
  <si>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</si>
  <si>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</si>
  <si>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</si>
  <si>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</si>
  <si>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</si>
  <si>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</si>
  <si>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</si>
  <si>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</si>
  <si>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</si>
  <si>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</si>
  <si>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</si>
  <si>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</si>
  <si>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</si>
  <si>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</si>
  <si>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</si>
  <si>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</si>
  <si>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</si>
  <si>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</si>
  <si>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</si>
  <si>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</si>
  <si>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</si>
  <si>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</si>
  <si>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</si>
  <si>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</si>
  <si>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</si>
  <si>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</si>
  <si>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</si>
  <si>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</si>
  <si>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</si>
  <si>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</si>
  <si>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</si>
  <si>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</si>
  <si>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</si>
  <si>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</si>
  <si>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</si>
  <si>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</si>
  <si>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</si>
  <si>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</si>
  <si>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</si>
  <si>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</si>
  <si>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</si>
  <si>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</si>
  <si>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</si>
  <si>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</si>
  <si>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</si>
  <si>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</si>
  <si>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</si>
  <si>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</si>
  <si>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</si>
  <si>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</si>
  <si>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</si>
  <si>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</si>
  <si>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</si>
  <si>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</si>
  <si>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</si>
  <si>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</si>
  <si>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</si>
  <si>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</si>
  <si>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</si>
  <si>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</si>
  <si>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</si>
  <si>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</si>
  <si>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</si>
  <si>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</si>
  <si>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</si>
  <si>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</si>
  <si>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</si>
  <si>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</si>
  <si>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</si>
  <si>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</si>
  <si>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</si>
  <si>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</si>
  <si>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</si>
  <si>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</si>
  <si>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</si>
  <si>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</si>
  <si>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</si>
  <si>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</si>
  <si>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</si>
  <si>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</si>
  <si>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</si>
  <si>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</si>
  <si>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</si>
  <si>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</si>
  <si>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</si>
  <si>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</si>
  <si>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</si>
  <si>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</si>
  <si>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</si>
  <si>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</si>
  <si>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</si>
  <si>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</si>
  <si>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</si>
  <si>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</si>
  <si>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</si>
  <si>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</si>
  <si>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</si>
  <si>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</si>
  <si>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</si>
  <si>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</si>
  <si>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</si>
  <si>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</si>
  <si>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</si>
  <si>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</si>
  <si>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</si>
  <si>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</si>
  <si>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</si>
  <si>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</si>
  <si>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</si>
  <si>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</si>
  <si>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</si>
  <si>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</si>
  <si>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</si>
  <si>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</si>
  <si>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</si>
  <si>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</si>
  <si>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</si>
  <si>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</si>
  <si>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</si>
  <si>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</si>
  <si>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</si>
  <si>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</si>
  <si>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</si>
  <si>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</si>
  <si>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</si>
  <si>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</si>
  <si>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</si>
  <si>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</si>
  <si>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</si>
  <si>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</si>
  <si>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</si>
  <si>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</si>
  <si>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</si>
  <si>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</si>
  <si>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</si>
  <si>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</si>
  <si>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</si>
  <si>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</si>
  <si>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</si>
  <si>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</si>
  <si>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</si>
  <si>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</si>
  <si>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</si>
  <si>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</si>
  <si>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</si>
  <si>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</si>
  <si>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</si>
  <si>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</si>
  <si>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</si>
  <si>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</si>
  <si>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</si>
  <si>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</si>
  <si>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</si>
  <si>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</si>
  <si>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</si>
  <si>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</si>
  <si>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</si>
  <si>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</si>
  <si>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</si>
  <si>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</si>
  <si>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</si>
  <si>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</si>
  <si>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</si>
  <si>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</si>
  <si>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</si>
  <si>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</si>
  <si>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</si>
  <si>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</si>
  <si>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</si>
  <si>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</si>
  <si>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</si>
  <si>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</si>
  <si>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</si>
  <si>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</si>
  <si>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</si>
  <si>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</si>
  <si>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</si>
  <si>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</si>
  <si>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</si>
  <si>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</si>
  <si>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</si>
  <si>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</si>
  <si>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</si>
  <si>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</si>
  <si>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</si>
  <si>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</si>
  <si>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</si>
  <si>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</si>
  <si>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</si>
  <si>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</si>
  <si>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</si>
  <si>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</si>
  <si>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</si>
  <si>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</si>
  <si>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</si>
  <si>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</si>
  <si>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</si>
  <si>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</si>
  <si>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</si>
  <si>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</si>
  <si>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</si>
  <si>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</si>
  <si>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</si>
  <si>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</si>
  <si>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</si>
  <si>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</si>
  <si>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</si>
  <si>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</si>
  <si>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</si>
  <si>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</si>
  <si>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</si>
  <si>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</si>
  <si>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</si>
  <si>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</si>
  <si>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</si>
  <si>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</si>
  <si>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</si>
  <si>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</si>
  <si>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</si>
  <si>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</si>
  <si>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</si>
  <si>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</si>
  <si>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</si>
  <si>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</si>
  <si>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</si>
  <si>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</si>
  <si>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</si>
  <si>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</si>
  <si>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</si>
  <si>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</si>
  <si>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</si>
  <si>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</si>
  <si>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</si>
  <si>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</si>
  <si>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</si>
  <si>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</si>
  <si>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</si>
  <si>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</si>
  <si>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</si>
  <si>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</si>
  <si>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</si>
  <si>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</si>
  <si>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</si>
  <si>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</si>
  <si>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</si>
  <si>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</si>
  <si>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</si>
  <si>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</si>
  <si>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</si>
  <si>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</si>
  <si>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</si>
  <si>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</si>
  <si>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</si>
  <si>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</si>
  <si>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</si>
  <si>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</si>
  <si>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</si>
  <si>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</si>
  <si>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</si>
  <si>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</si>
  <si>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</si>
  <si>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</si>
  <si>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</si>
  <si>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</si>
  <si>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</si>
  <si>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</si>
  <si>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</si>
  <si>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</si>
  <si>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</si>
  <si>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</si>
  <si>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</si>
  <si>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</si>
  <si>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</si>
  <si>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</si>
  <si>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</si>
  <si>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</si>
  <si>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</si>
  <si>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</si>
  <si>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</si>
  <si>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</si>
  <si>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</si>
  <si>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</si>
  <si>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</si>
  <si>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</si>
  <si>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</si>
  <si>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</si>
  <si>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</si>
  <si>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</si>
  <si>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</si>
  <si>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</si>
  <si>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</si>
  <si>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</si>
  <si>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</si>
  <si>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</si>
  <si>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</si>
  <si>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</si>
  <si>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</si>
  <si>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</si>
  <si>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</si>
  <si>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</si>
  <si>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</si>
  <si>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</si>
  <si>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</si>
  <si>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</si>
  <si>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</si>
  <si>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</si>
  <si>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</si>
  <si>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</si>
  <si>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</si>
  <si>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</si>
  <si>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</si>
  <si>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</si>
  <si>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</si>
  <si>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</si>
  <si>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</si>
  <si>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</si>
  <si>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</si>
  <si>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</si>
  <si>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</si>
  <si>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</si>
  <si>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</si>
  <si>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</si>
  <si>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</si>
  <si>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</si>
  <si>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</si>
  <si>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</si>
  <si>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</si>
  <si>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</si>
  <si>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</si>
  <si>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</si>
  <si>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</si>
  <si>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</si>
  <si>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</si>
  <si>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</si>
  <si>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</si>
  <si>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</si>
  <si>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</si>
  <si>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</si>
  <si>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</si>
  <si>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</si>
  <si>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</si>
  <si>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</si>
  <si>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</si>
  <si>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</si>
  <si>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</si>
  <si>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</si>
  <si>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</si>
  <si>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</si>
  <si>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</si>
  <si>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</si>
  <si>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</si>
  <si>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</si>
  <si>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</si>
  <si>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</si>
  <si>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</si>
  <si>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</si>
  <si>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</si>
  <si>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</si>
  <si>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</si>
  <si>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</si>
  <si>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</si>
  <si>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</si>
  <si>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</si>
  <si>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</si>
  <si>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</si>
  <si>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</si>
  <si>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</si>
  <si>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</si>
  <si>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</si>
  <si>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</si>
  <si>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</si>
  <si>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</si>
  <si>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</si>
  <si>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</si>
  <si>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</si>
  <si>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</si>
  <si>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</si>
  <si>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</si>
  <si>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</si>
  <si>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</si>
  <si>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</si>
  <si>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</si>
  <si>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</si>
  <si>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</si>
  <si>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</si>
  <si>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</si>
  <si>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</si>
  <si>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</si>
  <si>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</si>
  <si>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</si>
  <si>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</si>
  <si>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</si>
  <si>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</si>
  <si>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</si>
  <si>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</si>
  <si>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</si>
  <si>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</si>
  <si>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</si>
  <si>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</si>
  <si>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</si>
  <si>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</si>
  <si>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</si>
  <si>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</si>
  <si>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</si>
  <si>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</si>
  <si>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</si>
  <si>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</si>
  <si>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</si>
  <si>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</si>
  <si>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</si>
  <si>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</si>
  <si>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</si>
  <si>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</si>
  <si>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</si>
  <si>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</si>
  <si>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</si>
  <si>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</si>
  <si>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</si>
  <si>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</si>
  <si>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</si>
  <si>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</si>
  <si>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</si>
  <si>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</si>
  <si>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</si>
  <si>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</si>
  <si>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</si>
  <si>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</si>
  <si>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</si>
  <si>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</si>
  <si>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</si>
  <si>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</si>
  <si>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</si>
  <si>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</si>
  <si>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</si>
  <si>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</si>
  <si>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</si>
  <si>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</si>
  <si>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</si>
  <si>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</si>
  <si>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</si>
  <si>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</si>
  <si>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</si>
  <si>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</si>
  <si>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</si>
  <si>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</si>
  <si>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</si>
  <si>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</si>
  <si>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</si>
  <si>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</si>
  <si>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</si>
  <si>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</si>
  <si>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</si>
  <si>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</si>
  <si>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</si>
  <si>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</si>
  <si>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</si>
  <si>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</si>
  <si>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</si>
  <si>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</si>
  <si>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</si>
  <si>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</si>
  <si>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</si>
  <si>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</si>
  <si>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</si>
  <si>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</si>
  <si>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</si>
  <si>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</si>
  <si>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</si>
  <si>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</si>
  <si>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</si>
  <si>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</si>
  <si>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</si>
  <si>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</si>
  <si>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</si>
  <si>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</si>
  <si>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</si>
  <si>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</si>
  <si>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</si>
  <si>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</si>
  <si>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</si>
  <si>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</si>
  <si>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</si>
  <si>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</si>
  <si>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</si>
  <si>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</si>
  <si>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</si>
  <si>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</si>
  <si>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</si>
  <si>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</si>
  <si>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</si>
  <si>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</si>
  <si>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</si>
  <si>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</si>
  <si>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</si>
  <si>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</si>
  <si>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</si>
  <si>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</si>
  <si>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</si>
  <si>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</si>
  <si>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</si>
  <si>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</si>
  <si>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</si>
  <si>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</si>
  <si>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</si>
  <si>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</si>
  <si>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</si>
  <si>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</si>
  <si>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</si>
  <si>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</si>
  <si>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</si>
  <si>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</si>
  <si>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</si>
  <si>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</si>
  <si>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</si>
  <si>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</si>
  <si>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</si>
  <si>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</si>
  <si>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</si>
  <si>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</si>
  <si>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</si>
  <si>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</si>
  <si>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</si>
  <si>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</si>
  <si>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</si>
  <si>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</si>
  <si>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</si>
  <si>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</si>
  <si>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</si>
  <si>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</si>
  <si>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</si>
  <si>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</si>
  <si>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</si>
  <si>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</si>
  <si>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</si>
  <si>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</si>
  <si>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</si>
  <si>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</si>
  <si>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</si>
  <si>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</si>
  <si>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</si>
  <si>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</si>
  <si>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</si>
  <si>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</si>
  <si>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</si>
  <si>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</si>
  <si>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</si>
  <si>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</si>
  <si>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</si>
  <si>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</si>
  <si>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</si>
  <si>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</si>
  <si>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</si>
  <si>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</si>
  <si>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</si>
  <si>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</si>
  <si>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</si>
  <si>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</si>
  <si>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</si>
  <si>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</si>
  <si>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</si>
  <si>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</si>
  <si>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</si>
  <si>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</si>
  <si>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</si>
  <si>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</si>
  <si>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</si>
  <si>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</si>
  <si>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</si>
  <si>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</si>
  <si>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</si>
  <si>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</si>
  <si>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</si>
  <si>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</si>
  <si>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</si>
  <si>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</si>
  <si>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</si>
  <si>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</si>
  <si>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</si>
  <si>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</si>
  <si>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</si>
  <si>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</si>
  <si>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</si>
  <si>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</si>
  <si>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</si>
  <si>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</si>
  <si>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</si>
  <si>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</si>
  <si>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</si>
  <si>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</si>
  <si>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</si>
  <si>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</si>
  <si>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</si>
  <si>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</si>
  <si>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</si>
  <si>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</si>
  <si>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</si>
  <si>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</si>
  <si>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</si>
  <si>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</si>
  <si>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</si>
  <si>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</si>
  <si>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</si>
  <si>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</si>
  <si>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</si>
  <si>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</si>
  <si>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</si>
  <si>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</si>
  <si>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</si>
  <si>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</si>
  <si>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</si>
  <si>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</si>
  <si>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</si>
  <si>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</si>
  <si>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</si>
  <si>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</si>
  <si>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</si>
  <si>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</si>
  <si>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</si>
  <si>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</si>
  <si>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</si>
  <si>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</si>
  <si>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</si>
  <si>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</si>
  <si>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</si>
  <si>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</si>
  <si>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</si>
  <si>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</si>
  <si>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</si>
  <si>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</si>
  <si>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</si>
  <si>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</si>
  <si>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</si>
  <si>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</si>
  <si>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</si>
  <si>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</si>
  <si>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</si>
  <si>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</si>
  <si>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</si>
  <si>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</si>
  <si>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</si>
  <si>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</si>
  <si>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</si>
  <si>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</si>
  <si>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</si>
  <si>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</si>
  <si>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</si>
  <si>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</si>
  <si>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</si>
  <si>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</si>
  <si>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</si>
  <si>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</si>
  <si>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</si>
  <si>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</si>
  <si>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</si>
  <si>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</si>
  <si>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</si>
  <si>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</si>
  <si>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</si>
  <si>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</si>
  <si>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</si>
  <si>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</si>
  <si>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</si>
  <si>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</si>
  <si>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</si>
  <si>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</si>
  <si>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</si>
  <si>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</si>
  <si>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</si>
  <si>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</si>
  <si>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</si>
  <si>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</si>
  <si>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</si>
  <si>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</si>
  <si>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</si>
  <si>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</si>
  <si>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</si>
  <si>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</si>
  <si>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</si>
  <si>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</si>
  <si>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</si>
  <si>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</si>
  <si>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</si>
  <si>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</si>
  <si>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</si>
  <si>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</si>
  <si>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</si>
  <si>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</si>
  <si>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</si>
  <si>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</si>
  <si>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</si>
  <si>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</si>
  <si>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</si>
  <si>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</si>
  <si>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</si>
  <si>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</si>
  <si>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</si>
  <si>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</si>
  <si>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</si>
  <si>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</si>
  <si>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</si>
  <si>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</si>
  <si>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</si>
  <si>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</si>
  <si>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</si>
  <si>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</si>
  <si>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</si>
  <si>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</si>
  <si>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</si>
  <si>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</si>
  <si>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</si>
  <si>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</si>
  <si>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</si>
  <si>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</si>
  <si>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</si>
  <si>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</si>
  <si>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</si>
  <si>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</si>
  <si>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</si>
  <si>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</si>
  <si>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</si>
  <si>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</si>
  <si>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</si>
  <si>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</si>
  <si>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</si>
  <si>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</si>
  <si>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</si>
  <si>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</si>
  <si>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</si>
  <si>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</si>
  <si>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</si>
  <si>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</si>
  <si>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</si>
  <si>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</si>
  <si>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</si>
  <si>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</si>
  <si>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</si>
  <si>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</si>
  <si>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</si>
  <si>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</si>
  <si>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</si>
  <si>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</si>
  <si>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</si>
  <si>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</si>
  <si>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</si>
  <si>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</si>
  <si>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</si>
  <si>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</si>
  <si>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</si>
  <si>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</si>
  <si>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</si>
  <si>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</si>
  <si>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</si>
  <si>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</si>
  <si>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</si>
  <si>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</si>
  <si>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</si>
  <si>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</si>
  <si>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</si>
  <si>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</si>
  <si>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</si>
  <si>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</si>
  <si>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</si>
  <si>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</si>
  <si>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</si>
  <si>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</si>
  <si>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</si>
  <si>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</si>
  <si>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</si>
  <si>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</si>
  <si>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</si>
  <si>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</si>
  <si>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</si>
  <si>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</si>
  <si>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</si>
  <si>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</si>
  <si>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</si>
  <si>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</si>
  <si>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</si>
  <si>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</si>
  <si>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</si>
  <si>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</si>
  <si>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</si>
  <si>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</si>
  <si>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</si>
  <si>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</si>
  <si>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</si>
  <si>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</si>
  <si>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</si>
  <si>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</si>
  <si>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</si>
  <si>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</si>
  <si>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</si>
  <si>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</si>
  <si>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</si>
  <si>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</si>
  <si>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</si>
  <si>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</si>
  <si>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</si>
  <si>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</si>
  <si>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</si>
  <si>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</si>
  <si>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</si>
  <si>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</si>
  <si>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</si>
  <si>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</si>
  <si>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</si>
  <si>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</si>
  <si>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</si>
  <si>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</si>
  <si>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</si>
  <si>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</si>
  <si>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</si>
  <si>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</si>
  <si>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</si>
  <si>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</si>
  <si>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</si>
  <si>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</si>
  <si>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</si>
  <si>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</si>
  <si>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</si>
  <si>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</si>
  <si>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</si>
  <si>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</si>
  <si>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</si>
  <si>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</si>
  <si>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</si>
  <si>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</si>
  <si>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</si>
  <si>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</si>
  <si>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</si>
  <si>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</si>
  <si>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</si>
  <si>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</si>
  <si>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</si>
  <si>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</si>
  <si>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</si>
  <si>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</si>
  <si>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</si>
  <si>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</si>
  <si>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</si>
  <si>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</si>
  <si>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</si>
  <si>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</si>
  <si>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</si>
  <si>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</si>
  <si>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</si>
  <si>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</si>
  <si>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</si>
  <si>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</si>
  <si>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</si>
  <si>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</si>
  <si>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</si>
  <si>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</si>
  <si>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</si>
  <si>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</si>
  <si>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</si>
  <si>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</si>
  <si>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</si>
  <si>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</si>
  <si>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</si>
  <si>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</si>
  <si>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</si>
  <si>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</si>
  <si>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</si>
  <si>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</si>
  <si>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</si>
  <si>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</si>
  <si>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</si>
  <si>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</si>
  <si>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</si>
  <si>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</si>
  <si>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</si>
  <si>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</si>
  <si>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</si>
  <si>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</si>
  <si>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</si>
  <si>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</si>
  <si>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</si>
  <si>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</si>
  <si>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</si>
  <si>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</si>
  <si>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</si>
  <si>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</si>
  <si>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</si>
  <si>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</si>
  <si>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</si>
  <si>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</si>
  <si>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</si>
  <si>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</si>
  <si>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</si>
  <si>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</si>
  <si>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</si>
  <si>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</si>
  <si>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</si>
  <si>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</si>
  <si>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</si>
  <si>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</si>
  <si>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</si>
  <si>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</si>
  <si>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</si>
  <si>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</si>
  <si>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</si>
  <si>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</si>
  <si>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</si>
  <si>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</si>
  <si>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</si>
  <si>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</si>
  <si>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</si>
  <si>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</si>
  <si>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</si>
  <si>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</si>
  <si>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</si>
  <si>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</si>
  <si>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</si>
  <si>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</si>
  <si>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</si>
  <si>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</si>
  <si>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</si>
  <si>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</si>
  <si>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</si>
  <si>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</si>
  <si>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</si>
  <si>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</si>
  <si>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</si>
  <si>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</si>
  <si>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</si>
  <si>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</si>
  <si>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</si>
  <si>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</si>
  <si>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</si>
  <si>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</si>
  <si>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</si>
  <si>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</si>
  <si>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</si>
  <si>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</si>
  <si>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</si>
  <si>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</si>
  <si>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</si>
  <si>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</si>
  <si>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</si>
  <si>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</si>
  <si>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</si>
  <si>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</si>
  <si>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</si>
  <si>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</si>
  <si>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</si>
  <si>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</si>
  <si>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</si>
  <si>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</si>
  <si>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</si>
  <si>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</si>
  <si>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</si>
  <si>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</si>
  <si>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</si>
  <si>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</si>
  <si>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</si>
  <si>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</si>
  <si>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</si>
  <si>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</si>
  <si>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</si>
  <si>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</si>
  <si>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</si>
  <si>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</si>
  <si>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</si>
  <si>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</si>
  <si>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</si>
  <si>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</si>
  <si>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</si>
  <si>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</si>
  <si>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</si>
  <si>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</si>
  <si>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</si>
  <si>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</si>
  <si>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</si>
  <si>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</si>
  <si>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</si>
  <si>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</si>
  <si>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</si>
  <si>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</si>
  <si>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</si>
  <si>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</si>
  <si>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</si>
  <si>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</si>
  <si>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</si>
  <si>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</si>
  <si>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</si>
  <si>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</si>
  <si>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</si>
  <si>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</si>
  <si>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</si>
  <si>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</si>
  <si>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</si>
  <si>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</si>
  <si>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</si>
  <si>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</si>
  <si>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</si>
  <si>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</si>
  <si>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</si>
  <si>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</si>
  <si>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</si>
  <si>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</si>
  <si>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</si>
  <si>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</si>
  <si>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</si>
  <si>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</si>
  <si>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</si>
  <si>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</si>
  <si>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</si>
  <si>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</si>
  <si>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</si>
  <si>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</si>
  <si>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</si>
  <si>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</si>
  <si>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</si>
  <si>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</si>
  <si>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</si>
  <si>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</si>
  <si>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</si>
  <si>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</si>
  <si>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</si>
  <si>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</si>
  <si>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</si>
  <si>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</si>
  <si>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</si>
  <si>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</si>
  <si>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</si>
  <si>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</si>
  <si>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</si>
  <si>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</si>
  <si>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</si>
  <si>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</si>
  <si>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</si>
  <si>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</si>
  <si>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</si>
  <si>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</si>
  <si>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</si>
  <si>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</si>
  <si>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</si>
  <si>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</si>
  <si>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</si>
  <si>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</si>
  <si>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</si>
  <si>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</si>
  <si>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</si>
  <si>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</si>
  <si>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</si>
  <si>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</si>
  <si>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</si>
  <si>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</si>
  <si>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</si>
  <si>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</si>
  <si>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</si>
  <si>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</si>
  <si>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</si>
  <si>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</si>
  <si>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</si>
  <si>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</si>
  <si>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</si>
  <si>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</si>
  <si>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</si>
  <si>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</si>
  <si>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</si>
  <si>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</si>
  <si>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</si>
  <si>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</si>
  <si>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</si>
  <si>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</si>
  <si>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</si>
  <si>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</si>
  <si>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</si>
  <si>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</si>
  <si>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</si>
  <si>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</si>
  <si>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</si>
  <si>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</si>
  <si>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</si>
  <si>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</si>
  <si>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</si>
  <si>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</si>
  <si>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</si>
  <si>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</si>
  <si>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</si>
  <si>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</si>
  <si>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</si>
  <si>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</si>
  <si>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</si>
  <si>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</si>
  <si>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</si>
  <si>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</si>
  <si>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</si>
  <si>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</si>
  <si>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</si>
  <si>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</si>
  <si>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</si>
  <si>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</si>
  <si>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</si>
  <si>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</si>
  <si>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</si>
  <si>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</si>
  <si>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</si>
  <si>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</si>
  <si>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</si>
  <si>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</si>
  <si>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</si>
  <si>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</si>
  <si>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</si>
  <si>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</si>
  <si>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</si>
  <si>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</si>
  <si>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</si>
  <si>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</si>
  <si>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</si>
  <si>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</si>
  <si>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</si>
  <si>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</si>
  <si>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</si>
  <si>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</si>
  <si>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</si>
  <si>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</si>
  <si>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</si>
  <si>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</si>
  <si>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</si>
  <si>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</si>
  <si>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</si>
  <si>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</si>
  <si>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</si>
  <si>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</si>
  <si>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</si>
  <si>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</si>
  <si>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</si>
  <si>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</si>
  <si>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</si>
  <si>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</si>
  <si>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</si>
  <si>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</si>
  <si>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</si>
  <si>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</si>
  <si>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</si>
  <si>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</si>
  <si>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</si>
  <si>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</si>
  <si>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</si>
  <si>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</si>
  <si>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</si>
  <si>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</si>
  <si>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</si>
  <si>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</si>
  <si>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</si>
  <si>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</si>
  <si>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</si>
  <si>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</si>
  <si>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</si>
  <si>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</si>
  <si>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</si>
  <si>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</si>
  <si>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</si>
  <si>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</si>
  <si>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</si>
  <si>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</si>
  <si>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</si>
  <si>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</si>
  <si>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</si>
  <si>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</si>
  <si>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</si>
  <si>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</si>
  <si>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</si>
  <si>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</si>
  <si>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</si>
  <si>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</si>
  <si>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</si>
  <si>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</si>
  <si>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</si>
  <si>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</si>
  <si>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</si>
  <si>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</si>
  <si>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</si>
  <si>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</si>
  <si>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</si>
  <si>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</si>
  <si>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</si>
  <si>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</si>
  <si>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</si>
  <si>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</si>
  <si>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</si>
  <si>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</si>
  <si>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</si>
  <si>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</si>
  <si>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</si>
  <si>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</si>
  <si>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</si>
  <si>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</si>
  <si>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</si>
  <si>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</si>
  <si>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</si>
  <si>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</si>
  <si>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</si>
  <si>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</si>
  <si>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</si>
  <si>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</si>
  <si>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</si>
  <si>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</si>
  <si>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</si>
  <si>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</si>
  <si>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</si>
  <si>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</si>
  <si>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</si>
  <si>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</si>
  <si>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</si>
  <si>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</si>
  <si>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</si>
  <si>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</si>
  <si>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</si>
  <si>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</si>
  <si>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</si>
  <si>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</si>
  <si>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</si>
  <si>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</si>
  <si>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</si>
  <si>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</si>
  <si>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</si>
  <si>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</si>
  <si>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</si>
  <si>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</si>
  <si>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</si>
  <si>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</si>
  <si>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</si>
  <si>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</si>
  <si>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</si>
  <si>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</si>
  <si>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</si>
  <si>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</si>
  <si>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</si>
  <si>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</si>
  <si>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</si>
  <si>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</si>
  <si>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</si>
  <si>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</si>
  <si>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</si>
  <si>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</si>
  <si>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</si>
  <si>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</si>
  <si>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</si>
  <si>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</si>
  <si>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</si>
  <si>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</si>
  <si>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</si>
  <si>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</si>
  <si>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</si>
  <si>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</si>
  <si>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</si>
  <si>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</si>
  <si>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</si>
  <si>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</si>
  <si>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</si>
  <si>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</si>
  <si>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</si>
  <si>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</si>
  <si>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</si>
  <si>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</si>
  <si>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</si>
  <si>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</si>
  <si>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</si>
  <si>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</si>
  <si>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</si>
  <si>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</si>
  <si>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</si>
  <si>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</si>
  <si>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</si>
  <si>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</si>
  <si>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</si>
  <si>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</si>
  <si>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</si>
  <si>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</si>
  <si>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</si>
  <si>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</si>
  <si>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</si>
  <si>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</si>
  <si>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</si>
  <si>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</si>
  <si>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</si>
  <si>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</si>
  <si>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</si>
  <si>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</si>
  <si>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</si>
  <si>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</si>
  <si>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</si>
  <si>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</si>
  <si>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</si>
  <si>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</si>
  <si>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</si>
  <si>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</si>
  <si>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</si>
  <si>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</si>
  <si>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</si>
  <si>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</si>
  <si>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</si>
  <si>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</si>
  <si>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</si>
  <si>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</si>
  <si>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</si>
  <si>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</si>
  <si>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</si>
  <si>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</si>
  <si>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</si>
  <si>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</si>
  <si>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</si>
  <si>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</si>
  <si>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</si>
  <si>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</si>
  <si>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</si>
  <si>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</si>
  <si>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</si>
  <si>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</si>
  <si>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</si>
  <si>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</si>
  <si>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</si>
  <si>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</si>
  <si>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</si>
  <si>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</si>
  <si>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</si>
  <si>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</si>
  <si>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</si>
  <si>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</si>
  <si>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</si>
  <si>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</si>
  <si>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</si>
  <si>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</si>
  <si>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</si>
  <si>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</si>
  <si>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</si>
  <si>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</si>
  <si>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</si>
  <si>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</si>
  <si>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</si>
  <si>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</si>
  <si>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</si>
  <si>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</si>
  <si>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</si>
  <si>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</si>
  <si>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</si>
  <si>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</si>
  <si>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</si>
  <si>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</si>
  <si>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</si>
  <si>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</si>
  <si>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</si>
  <si>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</si>
  <si>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</si>
  <si>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</si>
  <si>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</si>
  <si>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</si>
  <si>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</si>
  <si>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</si>
  <si>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</si>
  <si>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</si>
  <si>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</si>
  <si>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</si>
  <si>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</si>
  <si>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</si>
  <si>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</si>
  <si>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</si>
  <si>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</si>
  <si>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</si>
  <si>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</si>
  <si>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</si>
  <si>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</si>
  <si>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</si>
  <si>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</si>
  <si>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</si>
  <si>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</si>
  <si>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</si>
  <si>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</si>
  <si>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</si>
  <si>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</si>
  <si>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</si>
  <si>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</si>
  <si>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</si>
  <si>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</si>
  <si>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</si>
  <si>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</si>
  <si>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</si>
  <si>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</si>
  <si>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</si>
  <si>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</si>
  <si>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</si>
  <si>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</si>
  <si>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</si>
  <si>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</si>
  <si>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</si>
  <si>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</si>
  <si>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</si>
  <si>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</si>
  <si>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</si>
  <si>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</si>
  <si>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</si>
  <si>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</si>
  <si>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</si>
  <si>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</si>
  <si>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</si>
  <si>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</si>
  <si>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</si>
  <si>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</si>
  <si>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</si>
  <si>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</si>
  <si>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</si>
  <si>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</si>
  <si>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</si>
  <si>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</si>
  <si>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</si>
  <si>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</si>
  <si>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</si>
  <si>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</si>
  <si>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</si>
  <si>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</si>
  <si>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</si>
  <si>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</si>
  <si>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</si>
  <si>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</si>
  <si>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</si>
  <si>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</si>
  <si>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</si>
  <si>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</si>
  <si>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</si>
  <si>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</si>
  <si>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</si>
  <si>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</si>
  <si>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</si>
  <si>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</si>
  <si>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</si>
  <si>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</si>
  <si>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</si>
  <si>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</si>
  <si>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</si>
  <si>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</si>
  <si>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</si>
  <si>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</si>
  <si>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</si>
  <si>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</si>
  <si>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</si>
  <si>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</si>
  <si>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</si>
  <si>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</si>
  <si>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</si>
  <si>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</si>
  <si>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</si>
  <si>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</si>
  <si>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</si>
  <si>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</si>
  <si>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</si>
  <si>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</si>
  <si>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</si>
  <si>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</si>
  <si>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</si>
  <si>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</si>
  <si>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</si>
  <si>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</si>
  <si>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</si>
  <si>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</si>
  <si>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</si>
  <si>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</si>
  <si>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</si>
  <si>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</si>
  <si>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</si>
  <si>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</si>
  <si>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</si>
  <si>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</si>
  <si>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</si>
  <si>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</si>
  <si>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</si>
  <si>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</si>
  <si>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</si>
  <si>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</si>
  <si>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</si>
  <si>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</si>
  <si>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</si>
  <si>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</si>
  <si>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</si>
  <si>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</si>
  <si>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</si>
  <si>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</si>
  <si>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</si>
  <si>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</si>
  <si>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</si>
  <si>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</si>
  <si>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</si>
  <si>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</si>
  <si>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</si>
  <si>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</si>
  <si>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</si>
  <si>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</si>
  <si>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</si>
  <si>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</si>
  <si>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</si>
  <si>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</si>
  <si>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</si>
  <si>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</si>
  <si>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</si>
  <si>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</si>
  <si>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</si>
  <si>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</si>
  <si>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</si>
  <si>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</si>
  <si>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</si>
  <si>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</si>
  <si>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</si>
  <si>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</si>
  <si>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</si>
  <si>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</si>
  <si>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</si>
  <si>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</si>
  <si>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</si>
  <si>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</si>
  <si>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</si>
  <si>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</si>
  <si>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</si>
  <si>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</si>
  <si>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</si>
  <si>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</si>
  <si>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</si>
  <si>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</si>
  <si>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</si>
  <si>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</si>
  <si>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</si>
  <si>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</si>
  <si>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</si>
  <si>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</si>
  <si>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</si>
  <si>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</si>
  <si>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</si>
  <si>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</si>
  <si>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</si>
  <si>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</si>
  <si>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</si>
  <si>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</si>
  <si>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</si>
  <si>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</si>
  <si>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</si>
  <si>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</si>
  <si>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</si>
  <si>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</si>
  <si>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</si>
  <si>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</si>
  <si>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</si>
  <si>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</si>
  <si>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</si>
  <si>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</si>
  <si>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</si>
  <si>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</si>
  <si>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</si>
  <si>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</si>
  <si>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</si>
  <si>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</si>
  <si>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</si>
  <si>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</si>
  <si>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</si>
  <si>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</si>
  <si>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</si>
  <si>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</si>
  <si>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</si>
  <si>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</si>
  <si>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</si>
  <si>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</si>
  <si>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</si>
  <si>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</si>
  <si>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</si>
  <si>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</si>
  <si>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</si>
  <si>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</si>
  <si>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</si>
  <si>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</si>
  <si>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</si>
  <si>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</si>
  <si>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</si>
  <si>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</si>
  <si>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</si>
  <si>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</si>
  <si>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</si>
  <si>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</si>
  <si>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</si>
  <si>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</si>
  <si>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</si>
  <si>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</si>
  <si>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</si>
  <si>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</si>
  <si>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</si>
  <si>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</si>
  <si>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</si>
  <si>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</si>
  <si>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</si>
  <si>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</si>
  <si>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</si>
  <si>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</si>
  <si>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</si>
  <si>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</si>
  <si>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</si>
  <si>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</si>
  <si>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</si>
  <si>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</si>
  <si>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</si>
  <si>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</si>
  <si>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</si>
  <si>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</si>
  <si>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</si>
  <si>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</si>
  <si>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</si>
  <si>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</si>
  <si>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</si>
  <si>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</si>
  <si>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</si>
  <si>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</si>
  <si>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</si>
  <si>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</si>
  <si>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</si>
  <si>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</si>
  <si>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</si>
  <si>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</si>
  <si>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</si>
  <si>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</si>
  <si>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</si>
  <si>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</si>
  <si>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</si>
  <si>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</si>
  <si>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</si>
  <si>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</si>
  <si>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</si>
  <si>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</si>
  <si>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</si>
  <si>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</si>
  <si>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</si>
  <si>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</si>
  <si>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</si>
  <si>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</si>
  <si>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</si>
  <si>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</si>
  <si>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</si>
  <si>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</si>
  <si>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</si>
  <si>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</si>
  <si>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</si>
  <si>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</si>
  <si>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</si>
  <si>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</si>
  <si>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</si>
  <si>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</si>
  <si>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</si>
  <si>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</si>
  <si>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</si>
  <si>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</si>
  <si>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</si>
  <si>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</si>
  <si>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</si>
  <si>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</si>
  <si>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</si>
  <si>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</si>
  <si>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</si>
  <si>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</si>
  <si>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</si>
  <si>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</si>
  <si>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</si>
  <si>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</si>
  <si>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</si>
  <si>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</si>
  <si>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</si>
  <si>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</si>
  <si>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</si>
  <si>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</si>
  <si>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</si>
  <si>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</si>
  <si>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</si>
  <si>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</si>
  <si>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</si>
  <si>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</si>
  <si>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</si>
  <si>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</si>
  <si>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</si>
  <si>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</si>
  <si>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</si>
  <si>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</si>
  <si>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</si>
  <si>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</si>
  <si>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</si>
  <si>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</si>
  <si>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</si>
  <si>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</si>
  <si>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</si>
  <si>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</si>
  <si>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</si>
  <si>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</si>
  <si>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</si>
  <si>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</si>
  <si>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</si>
  <si>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</si>
  <si>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</si>
  <si>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</si>
  <si>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</si>
  <si>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</si>
  <si>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</si>
  <si>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</si>
  <si>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</si>
  <si>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</si>
  <si>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</si>
  <si>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</si>
  <si>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</si>
  <si>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</si>
  <si>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</si>
  <si>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</si>
  <si>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</si>
  <si>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</si>
  <si>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</si>
  <si>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</si>
  <si>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</si>
  <si>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</si>
  <si>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</si>
  <si>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</si>
  <si>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</si>
  <si>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</si>
  <si>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</si>
  <si>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</si>
  <si>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</si>
  <si>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</si>
  <si>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</si>
  <si>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</si>
  <si>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</si>
  <si>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</si>
  <si>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</si>
  <si>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</si>
  <si>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</si>
  <si>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</si>
  <si>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</si>
  <si>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</si>
  <si>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</si>
  <si>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</si>
  <si>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</si>
  <si>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</si>
  <si>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</si>
  <si>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</si>
  <si>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</si>
  <si>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</si>
  <si>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</si>
  <si>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</si>
  <si>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</si>
  <si>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</si>
  <si>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</si>
  <si>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</si>
  <si>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</si>
  <si>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</si>
  <si>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</si>
  <si>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</si>
  <si>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</si>
  <si>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</si>
  <si>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</si>
  <si>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</si>
  <si>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</si>
  <si>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</si>
  <si>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</si>
  <si>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</si>
  <si>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</si>
  <si>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</si>
  <si>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</si>
  <si>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</si>
  <si>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</si>
  <si>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</si>
  <si>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</si>
  <si>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</si>
  <si>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</si>
  <si>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</si>
  <si>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</si>
  <si>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</si>
  <si>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</si>
  <si>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</si>
  <si>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</si>
  <si>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</si>
  <si>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</si>
  <si>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</si>
  <si>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</si>
  <si>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</si>
  <si>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</si>
  <si>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</si>
  <si>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</si>
  <si>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</si>
  <si>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</si>
  <si>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</si>
  <si>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</si>
  <si>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</si>
  <si>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</si>
  <si>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</si>
  <si>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</si>
  <si>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</si>
  <si>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</si>
  <si>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</si>
  <si>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</si>
  <si>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</si>
  <si>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</si>
  <si>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</si>
  <si>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</si>
  <si>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</si>
  <si>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</si>
  <si>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</si>
  <si>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</si>
  <si>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</si>
  <si>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</si>
  <si>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</si>
  <si>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</si>
  <si>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</si>
  <si>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</si>
  <si>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</si>
  <si>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</si>
  <si>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</si>
  <si>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</si>
  <si>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</si>
  <si>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</si>
  <si>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</si>
  <si>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</si>
  <si>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</si>
  <si>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</si>
  <si>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</si>
  <si>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</si>
  <si>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</si>
  <si>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</si>
  <si>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</si>
  <si>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</si>
  <si>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</si>
  <si>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</si>
  <si>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</si>
  <si>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</si>
  <si>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</si>
  <si>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</si>
  <si>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</si>
  <si>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</si>
  <si>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</si>
  <si>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</si>
  <si>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</si>
  <si>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</si>
  <si>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</si>
  <si>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</si>
  <si>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</si>
  <si>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</si>
  <si>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</si>
  <si>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</si>
  <si>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</si>
  <si>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</si>
  <si>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</si>
  <si>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</si>
  <si>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</si>
  <si>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</si>
  <si>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</si>
  <si>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</si>
  <si>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</si>
  <si>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</si>
  <si>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</si>
  <si>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</si>
  <si>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</si>
  <si>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</si>
  <si>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</si>
  <si>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</si>
  <si>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</si>
  <si>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</si>
  <si>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</si>
  <si>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</si>
  <si>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</si>
  <si>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</si>
  <si>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</si>
  <si>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</si>
  <si>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</si>
  <si>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</si>
  <si>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</si>
  <si>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</si>
  <si>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</si>
  <si>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</si>
  <si>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</si>
  <si>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</si>
  <si>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</si>
  <si>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</si>
  <si>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</si>
  <si>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</si>
  <si>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</si>
  <si>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</si>
  <si>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</si>
  <si>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</si>
  <si>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</si>
  <si>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</si>
  <si>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</si>
  <si>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</si>
  <si>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</si>
  <si>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</si>
  <si>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</si>
  <si>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</si>
  <si>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</si>
  <si>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</si>
  <si>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</si>
  <si>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</si>
  <si>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</si>
  <si>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</si>
  <si>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</si>
  <si>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</si>
  <si>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</si>
  <si>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</si>
  <si>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</si>
  <si>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</si>
  <si>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</si>
  <si>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</si>
  <si>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</si>
  <si>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</si>
  <si>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</si>
  <si>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</si>
  <si>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</si>
  <si>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</si>
  <si>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</si>
  <si>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</si>
  <si>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</si>
  <si>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</si>
  <si>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</si>
  <si>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</si>
  <si>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</si>
  <si>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</si>
  <si>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</si>
  <si>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</si>
  <si>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</si>
  <si>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</si>
  <si>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</si>
  <si>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</si>
  <si>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</si>
  <si>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</si>
  <si>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</si>
  <si>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</si>
  <si>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</si>
  <si>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</si>
  <si>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</si>
  <si>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</si>
  <si>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</si>
  <si>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</si>
  <si>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</si>
  <si>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</si>
  <si>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</si>
  <si>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</si>
  <si>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</si>
  <si>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</si>
  <si>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</si>
  <si>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</si>
  <si>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</si>
  <si>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</si>
  <si>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</si>
  <si>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</si>
  <si>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</si>
  <si>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</si>
  <si>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</si>
  <si>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</si>
  <si>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</si>
  <si>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</si>
  <si>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</si>
  <si>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</si>
  <si>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</si>
  <si>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</si>
  <si>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</si>
  <si>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</si>
  <si>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</si>
  <si>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</si>
  <si>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</si>
  <si>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</si>
  <si>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</si>
  <si>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</si>
  <si>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</si>
  <si>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</si>
  <si>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</si>
  <si>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</si>
  <si>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</si>
  <si>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</si>
  <si>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</si>
  <si>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</si>
  <si>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</si>
  <si>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</si>
  <si>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</si>
  <si>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</si>
  <si>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</si>
  <si>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</si>
  <si>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</si>
  <si>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</si>
  <si>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</si>
  <si>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</si>
  <si>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</si>
  <si>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</si>
  <si>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</si>
  <si>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</si>
  <si>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</si>
  <si>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</si>
  <si>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</si>
  <si>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</si>
  <si>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</si>
  <si>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</si>
  <si>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</si>
  <si>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</si>
  <si>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</si>
  <si>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</si>
  <si>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</si>
  <si>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</si>
  <si>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</si>
  <si>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</si>
  <si>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</si>
  <si>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</si>
  <si>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</si>
  <si>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</si>
  <si>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</si>
  <si>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</si>
  <si>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</si>
  <si>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</si>
  <si>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</si>
  <si>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</si>
  <si>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</si>
  <si>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</si>
  <si>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</si>
  <si>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</si>
  <si>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</si>
  <si>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</si>
  <si>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</si>
  <si>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</si>
  <si>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</si>
  <si>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</si>
  <si>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</si>
  <si>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</si>
  <si>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</si>
  <si>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</si>
  <si>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</si>
  <si>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</si>
  <si>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</si>
  <si>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</si>
  <si>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</si>
  <si>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</si>
  <si>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</si>
  <si>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</si>
  <si>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</si>
  <si>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</si>
  <si>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</si>
  <si>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</si>
  <si>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</si>
  <si>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</si>
  <si>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</si>
  <si>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</si>
  <si>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</si>
  <si>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</si>
  <si>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</si>
  <si>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</si>
  <si>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</si>
  <si>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</si>
  <si>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</si>
  <si>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</si>
  <si>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</si>
  <si>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</si>
  <si>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</si>
  <si>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</si>
  <si>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</si>
  <si>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</si>
  <si>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</si>
  <si>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</si>
  <si>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</si>
  <si>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</si>
  <si>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</si>
  <si>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</si>
  <si>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</si>
  <si>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</si>
  <si>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</si>
  <si>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</si>
  <si>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</si>
  <si>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</si>
  <si>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</si>
  <si>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</si>
  <si>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</si>
  <si>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</si>
  <si>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</si>
  <si>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</si>
  <si>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</si>
  <si>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</si>
  <si>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</si>
  <si>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</si>
  <si>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</si>
  <si>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</si>
  <si>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</si>
  <si>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</si>
  <si>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</si>
  <si>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</si>
  <si>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</si>
  <si>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</si>
  <si>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</si>
  <si>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</si>
  <si>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</si>
  <si>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</si>
  <si>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</si>
  <si>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</si>
  <si>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</si>
  <si>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</si>
  <si>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</si>
  <si>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</si>
  <si>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</si>
  <si>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</si>
  <si>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</si>
  <si>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</si>
  <si>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</si>
  <si>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</si>
  <si>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</si>
  <si>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</si>
  <si>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</si>
  <si>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</si>
  <si>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</si>
  <si>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</si>
  <si>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</si>
  <si>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</si>
  <si>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</si>
  <si>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</si>
  <si>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</si>
  <si>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</si>
  <si>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</si>
  <si>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</si>
  <si>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</si>
  <si>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</si>
  <si>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</si>
  <si>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</si>
  <si>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</si>
  <si>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</si>
  <si>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</si>
  <si>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</si>
  <si>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</si>
  <si>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</si>
  <si>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</si>
  <si>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</si>
  <si>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</si>
  <si>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</si>
  <si>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</si>
  <si>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</si>
  <si>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</si>
  <si>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</si>
  <si>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</si>
  <si>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</si>
  <si>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</si>
  <si>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</si>
  <si>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</si>
  <si>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</si>
  <si>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</si>
  <si>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</si>
  <si>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</si>
  <si>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</si>
  <si>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</si>
  <si>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</si>
  <si>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</si>
  <si>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</si>
  <si>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</si>
  <si>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</si>
  <si>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</si>
  <si>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</si>
  <si>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</si>
  <si>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</si>
  <si>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</si>
  <si>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</si>
  <si>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</si>
  <si>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</si>
  <si>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</si>
  <si>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</si>
  <si>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</si>
  <si>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</si>
  <si>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</si>
  <si>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</si>
  <si>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</si>
  <si>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</si>
  <si>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</si>
  <si>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</si>
  <si>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</si>
  <si>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</si>
  <si>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</si>
  <si>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</si>
  <si>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</si>
  <si>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</si>
  <si>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</si>
  <si>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</si>
  <si>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</si>
  <si>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</si>
  <si>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</si>
  <si>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</si>
  <si>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</si>
  <si>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</si>
  <si>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</si>
  <si>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</si>
  <si>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</si>
  <si>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</si>
  <si>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</si>
  <si>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</si>
  <si>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</si>
  <si>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</si>
  <si>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</si>
  <si>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</si>
  <si>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</si>
  <si>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</si>
  <si>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</si>
  <si>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</si>
  <si>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</si>
  <si>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</si>
  <si>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</si>
  <si>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</si>
  <si>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</si>
  <si>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</si>
  <si>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</si>
  <si>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</si>
  <si>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</si>
  <si>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</si>
  <si>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</si>
  <si>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</si>
  <si>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</si>
  <si>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</si>
  <si>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</si>
  <si>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</si>
  <si>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</si>
  <si>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</si>
  <si>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</si>
  <si>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</si>
  <si>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</si>
  <si>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</si>
  <si>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</si>
  <si>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</si>
  <si>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</si>
  <si>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</si>
  <si>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</si>
  <si>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</si>
  <si>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</si>
  <si>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</si>
  <si>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</si>
  <si>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</si>
  <si>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</si>
  <si>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</si>
  <si>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</si>
  <si>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</si>
  <si>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</si>
  <si>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</si>
  <si>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</si>
  <si>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</si>
  <si>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</si>
  <si>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</si>
  <si>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</si>
  <si>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</si>
  <si>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</si>
  <si>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</si>
  <si>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</si>
  <si>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</si>
  <si>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</si>
  <si>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</si>
  <si>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</si>
  <si>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</si>
  <si>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</si>
  <si>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</si>
  <si>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</si>
  <si>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</si>
  <si>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</si>
  <si>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</si>
  <si>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</si>
  <si>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</si>
  <si>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</si>
  <si>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</si>
  <si>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</si>
  <si>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</si>
  <si>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</si>
  <si>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</si>
  <si>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</si>
  <si>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</si>
  <si>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</si>
  <si>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</si>
  <si>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</si>
  <si>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</si>
  <si>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</si>
  <si>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</si>
  <si>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</si>
  <si>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</si>
  <si>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</si>
  <si>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</si>
  <si>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</si>
  <si>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</si>
  <si>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</si>
  <si>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</si>
  <si>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</si>
  <si>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</si>
  <si>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</si>
  <si>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</si>
  <si>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</si>
  <si>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</si>
  <si>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</si>
  <si>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</si>
  <si>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</si>
  <si>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</si>
  <si>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</si>
  <si>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</si>
  <si>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</si>
  <si>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</si>
  <si>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</si>
  <si>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</si>
  <si>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</si>
  <si>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</si>
  <si>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</si>
  <si>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</si>
  <si>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</si>
  <si>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</si>
  <si>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</si>
  <si>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</si>
  <si>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</si>
  <si>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</si>
  <si>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</si>
  <si>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</si>
  <si>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</si>
  <si>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</si>
  <si>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</si>
  <si>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</si>
  <si>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</si>
  <si>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</si>
  <si>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</si>
  <si>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</si>
  <si>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</si>
  <si>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</si>
  <si>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</si>
  <si>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</si>
  <si>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</si>
  <si>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</si>
  <si>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</si>
  <si>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</si>
  <si>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</si>
  <si>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</si>
  <si>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</si>
  <si>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</si>
  <si>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</si>
  <si>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</si>
  <si>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</si>
  <si>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</si>
  <si>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</si>
  <si>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</si>
  <si>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</si>
  <si>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</si>
  <si>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</si>
  <si>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</si>
  <si>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</si>
  <si>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</si>
  <si>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</si>
  <si>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</si>
  <si>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</si>
  <si>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</si>
  <si>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</si>
  <si>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</si>
  <si>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</si>
  <si>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</si>
  <si>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</si>
  <si>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</si>
  <si>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</si>
  <si>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</si>
  <si>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</si>
  <si>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</si>
  <si>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</si>
  <si>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</si>
  <si>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</si>
  <si>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</si>
  <si>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</si>
  <si>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</si>
  <si>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</si>
  <si>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</si>
  <si>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</si>
  <si>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</si>
  <si>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</si>
  <si>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</si>
  <si>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</si>
  <si>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</si>
  <si>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</si>
  <si>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</si>
  <si>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</si>
  <si>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</si>
  <si>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</si>
  <si>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</si>
  <si>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</si>
  <si>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</si>
  <si>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</si>
  <si>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</si>
  <si>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</si>
  <si>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</si>
  <si>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</si>
  <si>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</si>
  <si>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</si>
  <si>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</si>
  <si>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</si>
  <si>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</si>
  <si>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</si>
  <si>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</si>
  <si>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</si>
  <si>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</si>
  <si>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</si>
  <si>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</si>
  <si>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</si>
  <si>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</si>
  <si>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</si>
  <si>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</si>
  <si>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</si>
  <si>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</si>
  <si>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</si>
  <si>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</si>
  <si>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</si>
  <si>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</si>
  <si>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</si>
  <si>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</si>
  <si>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</si>
  <si>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</si>
  <si>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</si>
  <si>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</si>
  <si>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</si>
  <si>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</si>
  <si>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</si>
  <si>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</si>
  <si>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</si>
  <si>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</si>
  <si>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</si>
  <si>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</si>
  <si>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</si>
  <si>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</si>
  <si>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</si>
  <si>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</si>
  <si>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</si>
  <si>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</si>
  <si>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</si>
  <si>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</si>
  <si>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</si>
  <si>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</si>
  <si>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</si>
  <si>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</si>
  <si>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</si>
  <si>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</si>
  <si>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</si>
  <si>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</si>
  <si>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</si>
  <si>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</si>
  <si>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</si>
  <si>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</si>
  <si>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</si>
  <si>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</si>
  <si>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</si>
  <si>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</si>
  <si>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</si>
  <si>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</si>
  <si>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</si>
  <si>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</si>
  <si>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</si>
  <si>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</si>
  <si>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</si>
  <si>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</si>
  <si>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</si>
  <si>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</si>
  <si>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</si>
  <si>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</si>
  <si>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</si>
  <si>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</si>
  <si>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</si>
  <si>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</si>
  <si>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</si>
  <si>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</si>
  <si>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</si>
  <si>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</si>
  <si>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</si>
  <si>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</si>
  <si>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</si>
  <si>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</si>
  <si>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</si>
  <si>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</si>
  <si>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</si>
  <si>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</si>
  <si>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</si>
  <si>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</si>
  <si>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</si>
  <si>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</si>
  <si>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</si>
  <si>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</si>
  <si>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</si>
  <si>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</si>
  <si>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</si>
  <si>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</si>
  <si>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</si>
  <si>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</si>
  <si>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</si>
  <si>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</si>
  <si>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</si>
  <si>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</si>
  <si>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</si>
  <si>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</si>
  <si>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</si>
  <si>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</si>
  <si>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</si>
  <si>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</si>
  <si>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</si>
  <si>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</si>
  <si>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</si>
  <si>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</si>
  <si>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</si>
  <si>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</si>
  <si>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</si>
  <si>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</si>
  <si>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</si>
  <si>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</si>
  <si>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</si>
  <si>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</si>
  <si>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</si>
  <si>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</si>
  <si>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</si>
  <si>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</si>
  <si>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</si>
  <si>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</si>
  <si>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</si>
  <si>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</si>
  <si>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</si>
  <si>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</si>
  <si>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</si>
  <si>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</si>
  <si>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</si>
  <si>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</si>
  <si>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</si>
  <si>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</si>
  <si>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</si>
  <si>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</si>
  <si>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</si>
  <si>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</si>
  <si>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</si>
  <si>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</si>
  <si>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</si>
  <si>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</si>
  <si>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</si>
  <si>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</si>
  <si>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</si>
  <si>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</si>
  <si>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</si>
  <si>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</si>
  <si>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</si>
  <si>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</si>
  <si>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</si>
  <si>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</si>
  <si>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</si>
  <si>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</si>
  <si>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</si>
  <si>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</si>
  <si>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</si>
  <si>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</si>
  <si>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</si>
  <si>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</si>
  <si>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</si>
  <si>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</si>
  <si>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</si>
  <si>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</si>
  <si>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</si>
  <si>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</si>
  <si>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</si>
  <si>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</si>
  <si>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</si>
  <si>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</si>
  <si>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</si>
  <si>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</si>
  <si>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</si>
  <si>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</si>
  <si>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</si>
  <si>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</si>
  <si>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</si>
  <si>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</si>
  <si>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</si>
  <si>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</si>
  <si>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</si>
  <si>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</si>
  <si>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</si>
  <si>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</si>
  <si>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</si>
  <si>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</si>
  <si>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</si>
  <si>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</si>
  <si>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</si>
  <si>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</si>
  <si>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</si>
  <si>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</si>
  <si>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</si>
  <si>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</si>
  <si>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</si>
  <si>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</si>
  <si>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</si>
  <si>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</si>
  <si>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</si>
  <si>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</si>
  <si>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</si>
  <si>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</si>
  <si>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</si>
  <si>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</si>
  <si>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</si>
  <si>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</si>
  <si>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</si>
  <si>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</si>
  <si>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</si>
  <si>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</si>
  <si>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</si>
  <si>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</si>
  <si>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</si>
  <si>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</si>
  <si>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</si>
  <si>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</si>
  <si>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</si>
  <si>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</si>
  <si>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</si>
  <si>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</si>
  <si>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</si>
  <si>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</si>
  <si>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</si>
  <si>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</si>
  <si>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</si>
  <si>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</si>
  <si>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</si>
  <si>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</si>
  <si>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</si>
  <si>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</si>
  <si>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</si>
  <si>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</si>
  <si>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</si>
  <si>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</si>
  <si>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</si>
  <si>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</si>
  <si>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</si>
  <si>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</si>
  <si>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</si>
  <si>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</si>
  <si>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</si>
  <si>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</si>
  <si>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</si>
  <si>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</si>
  <si>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</si>
  <si>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</si>
  <si>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</si>
  <si>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</si>
  <si>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</si>
  <si>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</si>
  <si>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</si>
  <si>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</si>
  <si>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</si>
  <si>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</si>
  <si>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</si>
  <si>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</si>
  <si>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</si>
  <si>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</si>
  <si>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</si>
  <si>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</si>
  <si>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</si>
  <si>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</si>
  <si>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</si>
  <si>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</si>
  <si>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</si>
  <si>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</si>
  <si>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</si>
  <si>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</si>
  <si>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</si>
  <si>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</si>
  <si>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</si>
  <si>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</si>
  <si>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</si>
  <si>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</si>
  <si>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</si>
  <si>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</si>
  <si>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</si>
  <si>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</si>
  <si>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</si>
  <si>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</si>
  <si>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</si>
  <si>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</si>
  <si>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</si>
  <si>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</si>
  <si>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</si>
  <si>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</si>
  <si>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</si>
  <si>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</si>
  <si>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</si>
  <si>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</si>
  <si>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</si>
  <si>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</si>
  <si>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</si>
  <si>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</si>
  <si>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</si>
  <si>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</si>
  <si>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</si>
  <si>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</si>
  <si>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</si>
  <si>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</si>
  <si>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</si>
  <si>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</si>
  <si>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</si>
  <si>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</si>
  <si>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</si>
  <si>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</si>
  <si>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</si>
  <si>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</si>
  <si>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</si>
  <si>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</si>
  <si>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</si>
  <si>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</si>
  <si>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</si>
  <si>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</si>
  <si>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</si>
  <si>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</si>
  <si>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</si>
  <si>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</si>
  <si>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</si>
  <si>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</si>
  <si>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</si>
  <si>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</si>
  <si>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</si>
  <si>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</si>
  <si>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</si>
  <si>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</si>
  <si>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</si>
  <si>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</si>
  <si>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</si>
  <si>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</si>
  <si>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</si>
  <si>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</si>
  <si>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</si>
  <si>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</si>
  <si>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</si>
  <si>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</si>
  <si>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</si>
  <si>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</si>
  <si>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</si>
  <si>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</si>
  <si>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</si>
  <si>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</si>
  <si>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</si>
  <si>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</si>
  <si>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</si>
  <si>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</si>
  <si>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</si>
  <si>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</si>
  <si>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</si>
  <si>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</si>
  <si>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</si>
  <si>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</si>
  <si>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</si>
  <si>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</si>
  <si>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</si>
  <si>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</si>
  <si>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</si>
  <si>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</si>
  <si>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</si>
  <si>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</si>
  <si>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</si>
  <si>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</si>
  <si>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</si>
  <si>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</si>
  <si>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</si>
  <si>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</si>
  <si>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</si>
  <si>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</si>
  <si>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</si>
  <si>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</si>
  <si>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</si>
  <si>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</si>
  <si>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</si>
  <si>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</si>
  <si>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</si>
  <si>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</si>
  <si>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</si>
  <si>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</si>
  <si>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</si>
  <si>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</si>
  <si>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</si>
  <si>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</si>
  <si>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</si>
  <si>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</si>
  <si>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</si>
  <si>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</si>
  <si>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</si>
  <si>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</si>
  <si>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</si>
  <si>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</si>
  <si>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</si>
  <si>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</si>
  <si>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</si>
  <si>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</si>
  <si>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</si>
  <si>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</si>
  <si>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</si>
  <si>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</si>
  <si>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</si>
  <si>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</si>
  <si>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</si>
  <si>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</si>
  <si>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</si>
  <si>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</si>
  <si>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</si>
  <si>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</si>
  <si>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</si>
  <si>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</si>
  <si>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</si>
  <si>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</si>
  <si>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</si>
  <si>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</si>
  <si>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</si>
  <si>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</si>
  <si>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</si>
  <si>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</si>
  <si>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</si>
  <si>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</si>
  <si>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</si>
  <si>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</si>
  <si>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</si>
  <si>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</si>
  <si>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</si>
  <si>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</si>
  <si>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</si>
  <si>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</si>
  <si>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</si>
  <si>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</si>
  <si>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</si>
  <si>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</si>
  <si>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</si>
  <si>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</si>
  <si>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</si>
  <si>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</si>
  <si>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</si>
  <si>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</si>
  <si>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</si>
  <si>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</si>
  <si>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</si>
  <si>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</si>
  <si>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</si>
  <si>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</si>
  <si>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</si>
  <si>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</si>
  <si>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</si>
  <si>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</si>
  <si>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</si>
  <si>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</si>
  <si>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</si>
  <si>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</si>
  <si>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</si>
  <si>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</si>
  <si>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</si>
  <si>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</si>
  <si>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</si>
  <si>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</si>
  <si>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</si>
  <si>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</si>
  <si>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</si>
  <si>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</si>
  <si>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</si>
  <si>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</si>
  <si>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</si>
  <si>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</si>
  <si>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</si>
  <si>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</si>
  <si>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</si>
  <si>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</si>
  <si>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</si>
  <si>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</si>
  <si>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</si>
  <si>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</si>
  <si>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</si>
  <si>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</si>
  <si>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</si>
  <si>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</si>
  <si>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</si>
  <si>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</si>
  <si>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</si>
  <si>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</si>
  <si>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</si>
  <si>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</si>
  <si>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</si>
  <si>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</si>
  <si>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</si>
  <si>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</si>
  <si>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</si>
  <si>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</si>
  <si>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</si>
  <si>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</si>
  <si>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</si>
  <si>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</si>
  <si>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</si>
  <si>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</si>
  <si>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</si>
  <si>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</si>
  <si>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</si>
  <si>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</si>
  <si>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</si>
  <si>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</si>
  <si>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</si>
  <si>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</si>
  <si>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</si>
  <si>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</si>
  <si>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</si>
  <si>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</si>
  <si>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</si>
  <si>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</si>
  <si>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</si>
  <si>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</si>
  <si>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</si>
  <si>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</si>
  <si>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</si>
  <si>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</si>
  <si>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</si>
  <si>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</si>
  <si>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</si>
  <si>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</si>
  <si>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</si>
  <si>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</si>
  <si>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</si>
  <si>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</si>
  <si>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</si>
  <si>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</si>
  <si>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</si>
  <si>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</si>
  <si>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</si>
  <si>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</si>
  <si>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</si>
  <si>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</si>
  <si>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</si>
  <si>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</si>
  <si>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</si>
  <si>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</si>
  <si>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</si>
  <si>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</si>
  <si>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</si>
  <si>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</si>
  <si>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</si>
  <si>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</si>
  <si>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</si>
  <si>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</si>
  <si>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</si>
  <si>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</si>
  <si>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</si>
  <si>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</si>
  <si>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</si>
  <si>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</si>
  <si>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</si>
  <si>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</si>
  <si>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</si>
  <si>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</si>
  <si>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</si>
  <si>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</si>
  <si>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</si>
  <si>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</si>
  <si>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</si>
  <si>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</si>
  <si>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</si>
  <si>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</si>
  <si>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</si>
  <si>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</si>
  <si>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</si>
  <si>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</si>
  <si>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</si>
  <si>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</si>
  <si>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</si>
  <si>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</si>
  <si>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</si>
  <si>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</si>
  <si>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</si>
  <si>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</si>
  <si>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</si>
  <si>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</si>
  <si>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</si>
  <si>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</si>
  <si>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</si>
  <si>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</si>
  <si>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</si>
  <si>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</si>
  <si>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</si>
  <si>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</si>
  <si>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</si>
  <si>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</si>
  <si>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</si>
  <si>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</si>
  <si>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</si>
  <si>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</si>
  <si>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</si>
  <si>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</si>
  <si>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</si>
  <si>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</si>
  <si>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</si>
  <si>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</si>
  <si>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</si>
  <si>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</si>
  <si>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</si>
  <si>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</si>
  <si>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</si>
  <si>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</si>
  <si>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</si>
  <si>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</si>
  <si>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</si>
  <si>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</si>
  <si>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</si>
  <si>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</si>
  <si>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</si>
  <si>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</si>
  <si>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</si>
  <si>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</si>
  <si>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</si>
  <si>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</si>
  <si>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</si>
  <si>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</si>
  <si>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</si>
  <si>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</si>
  <si>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</si>
  <si>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</si>
  <si>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</si>
  <si>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</si>
  <si>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</si>
  <si>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</si>
  <si>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</si>
  <si>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</si>
  <si>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</si>
  <si>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</si>
  <si>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</si>
  <si>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</si>
  <si>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</si>
  <si>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</si>
  <si>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</si>
  <si>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</si>
  <si>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</si>
  <si>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</si>
  <si>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</si>
  <si>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</si>
  <si>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</si>
  <si>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</si>
  <si>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</si>
  <si>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</si>
  <si>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</si>
  <si>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</si>
  <si>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</si>
  <si>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</si>
  <si>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</si>
  <si>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</si>
  <si>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</si>
  <si>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</si>
  <si>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</si>
  <si>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</si>
  <si>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</si>
  <si>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</si>
  <si>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</si>
  <si>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</si>
  <si>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</si>
  <si>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</si>
  <si>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</si>
  <si>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</si>
  <si>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</si>
  <si>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</si>
  <si>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</si>
  <si>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</si>
  <si>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</si>
  <si>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</si>
  <si>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</si>
  <si>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</si>
  <si>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</si>
  <si>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</si>
  <si>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</si>
  <si>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</si>
  <si>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</si>
  <si>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</si>
  <si>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</si>
  <si>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</si>
  <si>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</si>
  <si>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</si>
  <si>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</si>
  <si>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</si>
  <si>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</si>
  <si>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</si>
  <si>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</si>
  <si>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</si>
  <si>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</si>
  <si>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</si>
  <si>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</si>
  <si>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</si>
  <si>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</si>
  <si>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</si>
  <si>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</si>
  <si>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</si>
  <si>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</si>
  <si>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</si>
  <si>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</si>
  <si>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</si>
  <si>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</si>
  <si>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</si>
  <si>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</si>
  <si>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</si>
  <si>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</si>
  <si>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</si>
  <si>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</si>
  <si>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</si>
  <si>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</si>
  <si>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</si>
  <si>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</si>
  <si>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</si>
  <si>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</si>
  <si>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</si>
  <si>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</si>
  <si>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</si>
  <si>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</si>
  <si>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</si>
  <si>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</si>
  <si>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</si>
  <si>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</si>
  <si>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</si>
  <si>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</si>
  <si>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</si>
  <si>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</si>
  <si>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</si>
  <si>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</si>
  <si>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</si>
  <si>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</si>
  <si>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</si>
  <si>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</si>
  <si>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</si>
  <si>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</si>
  <si>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</si>
  <si>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</si>
  <si>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</si>
  <si>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</si>
  <si>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</si>
  <si>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</si>
  <si>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</si>
  <si>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</si>
  <si>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</si>
  <si>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</si>
  <si>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</si>
  <si>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</si>
  <si>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</si>
  <si>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</si>
  <si>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</si>
  <si>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</si>
  <si>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</si>
  <si>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</si>
  <si>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</si>
  <si>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</si>
  <si>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</si>
  <si>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</si>
  <si>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</si>
  <si>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</si>
  <si>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</si>
  <si>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</si>
  <si>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</si>
  <si>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</si>
  <si>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</si>
  <si>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</si>
  <si>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</si>
  <si>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</si>
  <si>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</si>
  <si>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</si>
  <si>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</si>
  <si>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</si>
  <si>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</si>
  <si>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</si>
  <si>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</si>
  <si>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</si>
  <si>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</si>
  <si>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</si>
  <si>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</si>
  <si>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</si>
  <si>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</si>
  <si>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</si>
  <si>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</si>
  <si>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</si>
  <si>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</si>
  <si>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</si>
  <si>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</si>
  <si>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</si>
  <si>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</si>
  <si>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</si>
  <si>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</si>
  <si>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</si>
  <si>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</si>
  <si>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</si>
  <si>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</si>
  <si>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</si>
  <si>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</si>
  <si>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</si>
  <si>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</si>
  <si>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</si>
  <si>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</si>
  <si>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</si>
  <si>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</si>
  <si>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</si>
  <si>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</si>
  <si>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</si>
  <si>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</si>
  <si>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</si>
  <si>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</si>
  <si>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</si>
  <si>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</si>
  <si>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</si>
  <si>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</si>
  <si>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</si>
  <si>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</si>
  <si>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</si>
  <si>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</si>
  <si>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</si>
  <si>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</si>
  <si>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</si>
  <si>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</si>
  <si>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</si>
  <si>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</si>
  <si>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</si>
  <si>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</si>
  <si>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</si>
  <si>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</si>
  <si>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</si>
  <si>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</si>
  <si>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</si>
  <si>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</si>
  <si>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</si>
  <si>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</si>
  <si>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</si>
  <si>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</si>
  <si>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</si>
  <si>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</si>
  <si>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</si>
  <si>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</si>
  <si>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</si>
  <si>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</si>
  <si>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</si>
  <si>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</si>
  <si>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</si>
  <si>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</si>
  <si>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</si>
  <si>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</si>
  <si>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</si>
  <si>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</si>
  <si>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</si>
  <si>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</si>
  <si>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</si>
  <si>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</si>
  <si>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</si>
  <si>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</si>
  <si>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</si>
  <si>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</si>
  <si>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</si>
  <si>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</si>
  <si>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</si>
  <si>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</si>
  <si>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</si>
  <si>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</si>
  <si>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</si>
  <si>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</si>
  <si>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</si>
  <si>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</si>
  <si>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</si>
  <si>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</si>
  <si>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</si>
  <si>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</si>
  <si>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</si>
  <si>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</si>
  <si>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</si>
  <si>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</si>
  <si>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</si>
  <si>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</si>
  <si>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</si>
  <si>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</si>
  <si>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</si>
  <si>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</si>
  <si>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</si>
  <si>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</si>
  <si>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</si>
  <si>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</si>
  <si>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</si>
  <si>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</si>
  <si>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</si>
  <si>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</si>
  <si>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</si>
  <si>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</si>
  <si>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</si>
  <si>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</si>
  <si>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</si>
  <si>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</si>
  <si>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</si>
  <si>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</si>
  <si>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</si>
  <si>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</si>
  <si>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</si>
  <si>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</si>
  <si>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</si>
  <si>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</si>
  <si>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</si>
  <si>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</si>
  <si>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</si>
  <si>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</si>
  <si>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</si>
  <si>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</si>
  <si>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</si>
  <si>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</si>
  <si>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</si>
  <si>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</si>
  <si>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</si>
  <si>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</si>
  <si>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</si>
  <si>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</si>
  <si>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</si>
  <si>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</si>
  <si>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</si>
  <si>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</si>
  <si>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</si>
  <si>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</si>
  <si>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</si>
  <si>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</si>
  <si>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</si>
  <si>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</si>
  <si>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</si>
  <si>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</si>
  <si>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</si>
  <si>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</si>
  <si>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</si>
  <si>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</si>
  <si>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</si>
  <si>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</si>
  <si>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</si>
  <si>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</si>
  <si>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</si>
  <si>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</si>
  <si>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</si>
  <si>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</si>
  <si>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</si>
  <si>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</si>
  <si>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</si>
  <si>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</si>
  <si>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</si>
  <si>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</si>
  <si>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</si>
  <si>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</si>
  <si>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</si>
  <si>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</si>
  <si>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</si>
  <si>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</si>
  <si>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</si>
  <si>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</si>
  <si>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</si>
  <si>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</si>
  <si>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</si>
  <si>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</si>
  <si>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</si>
  <si>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</si>
  <si>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</si>
  <si>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</si>
  <si>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</si>
  <si>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</si>
  <si>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</si>
  <si>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</si>
  <si>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</si>
  <si>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</si>
  <si>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</si>
  <si>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</si>
  <si>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</si>
  <si>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</si>
  <si>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</si>
  <si>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</si>
  <si>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</si>
  <si>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</si>
  <si>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</si>
  <si>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</si>
  <si>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</si>
  <si>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</si>
  <si>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</si>
  <si>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</si>
  <si>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</si>
  <si>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</si>
  <si>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</si>
  <si>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</si>
  <si>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</si>
  <si>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</si>
  <si>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</si>
  <si>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</si>
  <si>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</si>
  <si>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</si>
  <si>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</si>
  <si>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</si>
  <si>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</si>
  <si>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</si>
  <si>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</si>
  <si>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</si>
  <si>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</si>
  <si>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</si>
  <si>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</si>
  <si>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</si>
  <si>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</si>
  <si>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</si>
  <si>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</si>
  <si>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</si>
  <si>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</si>
  <si>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</si>
  <si>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</si>
  <si>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</si>
  <si>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</si>
  <si>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</si>
  <si>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</si>
  <si>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</si>
  <si>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</si>
  <si>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</si>
  <si>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</si>
  <si>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</si>
  <si>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</si>
  <si>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</si>
  <si>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</si>
  <si>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</si>
  <si>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</si>
  <si>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中鼎转03</t>
  </si>
  <si>
    <t>127119</t>
  </si>
  <si>
    <t>000887</t>
  </si>
  <si>
    <t>中鼎股份</t>
  </si>
  <si>
    <t>未满足</t>
  </si>
  <si>
    <t>-</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</si>
  <si>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</si>
  <si>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</si>
  <si>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</si>
  <si>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</si>
  <si>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</si>
  <si>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</si>
  <si>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</si>
  <si>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</si>
  <si>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</si>
  <si>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</si>
  <si>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</si>
  <si>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</si>
  <si>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</si>
  <si>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</si>
  <si>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</si>
  <si>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</si>
  <si>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</si>
  <si>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</si>
  <si>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</si>
  <si>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</si>
  <si>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</si>
  <si>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</si>
  <si>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</si>
  <si>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</si>
  <si>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</si>
  <si>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</si>
  <si>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</si>
  <si>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</si>
  <si>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</si>
  <si>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</si>
  <si>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</si>
  <si>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</si>
  <si>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</si>
  <si>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</si>
  <si>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</si>
  <si>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</si>
  <si>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</si>
  <si>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</si>
  <si>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</si>
  <si>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</si>
  <si>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</si>
  <si>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</si>
  <si>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</si>
  <si>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</si>
  <si>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</si>
  <si>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</si>
  <si>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</si>
  <si>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</si>
  <si>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</si>
  <si>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</si>
  <si>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</si>
  <si>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</si>
  <si>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</si>
  <si>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</si>
  <si>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</si>
  <si>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</si>
  <si>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</si>
  <si>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</si>
  <si>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</si>
  <si>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</si>
  <si>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</si>
  <si>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</si>
  <si>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</si>
  <si>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</si>
  <si>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</si>
  <si>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</si>
  <si>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</si>
  <si>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</si>
  <si>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</si>
  <si>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</si>
  <si>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</si>
  <si>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</si>
  <si>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</si>
  <si>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</si>
  <si>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</si>
  <si>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</si>
  <si>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</si>
  <si>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</si>
  <si>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</si>
  <si>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</si>
  <si>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</si>
  <si>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</si>
  <si>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</si>
  <si>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</si>
  <si>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</si>
  <si>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</si>
  <si>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</si>
  <si>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</si>
  <si>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</si>
  <si>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</si>
  <si>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</si>
  <si>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</si>
  <si>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</si>
  <si>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</si>
  <si>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</si>
  <si>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</si>
  <si>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</si>
  <si>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</si>
  <si>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</si>
  <si>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</si>
  <si>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</si>
  <si>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</si>
  <si>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</si>
  <si>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</si>
  <si>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</si>
  <si>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</si>
  <si>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</si>
  <si>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</si>
  <si>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</si>
  <si>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</si>
  <si>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</si>
  <si>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</si>
  <si>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</si>
  <si>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</si>
  <si>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</si>
  <si>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</si>
  <si>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</si>
  <si>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</si>
  <si>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</si>
  <si>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</si>
  <si>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</si>
  <si>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</si>
  <si>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</si>
  <si>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</si>
  <si>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</si>
  <si>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</si>
  <si>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</si>
  <si>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</si>
  <si>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</si>
  <si>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</si>
  <si>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</si>
  <si>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</si>
  <si>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</si>
  <si>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</si>
  <si>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</si>
  <si>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</si>
  <si>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</si>
  <si>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</si>
  <si>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</si>
  <si>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</si>
  <si>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</si>
  <si>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</si>
  <si>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</si>
  <si>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</si>
  <si>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</si>
  <si>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</si>
  <si>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</si>
  <si>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</si>
  <si>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</si>
  <si>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</si>
  <si>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</si>
  <si>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</si>
  <si>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</si>
  <si>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</si>
  <si>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</si>
  <si>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</si>
  <si>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</si>
  <si>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</si>
  <si>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</si>
  <si>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</si>
  <si>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</si>
  <si>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</si>
  <si>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</si>
  <si>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</si>
  <si>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</si>
  <si>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</si>
  <si>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</si>
  <si>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</si>
  <si>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</si>
  <si>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</si>
  <si>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</si>
  <si>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</si>
  <si>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</si>
  <si>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</si>
  <si>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</si>
  <si>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</si>
  <si>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</si>
  <si>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</si>
  <si>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</si>
  <si>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</si>
  <si>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</si>
  <si>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</si>
  <si>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</si>
  <si>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</si>
  <si>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</si>
  <si>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</si>
  <si>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</si>
  <si>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</si>
  <si>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</si>
  <si>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</si>
  <si>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</si>
  <si>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</si>
  <si>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</si>
  <si>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</si>
  <si>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</si>
  <si>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</si>
  <si>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</si>
  <si>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</si>
  <si>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</si>
  <si>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</si>
  <si>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</si>
  <si>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</si>
  <si>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</si>
  <si>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</si>
  <si>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</si>
  <si>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</si>
  <si>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</si>
  <si>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</si>
  <si>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</si>
  <si>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</si>
  <si>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</si>
  <si>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</si>
  <si>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</si>
  <si>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</si>
  <si>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</si>
  <si>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</si>
  <si>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</si>
  <si>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</si>
  <si>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</si>
  <si>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</si>
  <si>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</si>
  <si>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</si>
  <si>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</si>
  <si>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</si>
  <si>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</si>
  <si>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</si>
  <si>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</si>
  <si>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</si>
  <si>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</si>
  <si>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</si>
  <si>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</si>
  <si>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</si>
  <si>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</si>
  <si>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</si>
  <si>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</si>
  <si>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</si>
  <si>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</si>
  <si>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</si>
  <si>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</si>
  <si>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</si>
  <si>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</si>
  <si>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</si>
  <si>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</si>
  <si>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</si>
  <si>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</si>
  <si>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</si>
  <si>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</si>
  <si>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</si>
  <si>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</si>
  <si>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</si>
  <si>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</si>
  <si>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</si>
  <si>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</si>
  <si>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</si>
  <si>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</si>
  <si>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</si>
  <si>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</si>
  <si>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</si>
  <si>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</si>
  <si>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</si>
  <si>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</si>
  <si>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</si>
  <si>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</si>
  <si>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</si>
  <si>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</si>
  <si>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</si>
  <si>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</si>
  <si>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</si>
  <si>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</si>
  <si>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</si>
  <si>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</si>
  <si>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</si>
  <si>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</si>
  <si>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</si>
  <si>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</si>
  <si>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</si>
  <si>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</si>
  <si>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</si>
  <si>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</si>
  <si>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</si>
  <si>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</si>
  <si>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</si>
  <si>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</si>
  <si>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</si>
  <si>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</si>
  <si>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</si>
  <si>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</si>
  <si>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</si>
  <si>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</si>
  <si>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</si>
  <si>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</si>
  <si>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</si>
  <si>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</si>
  <si>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</si>
  <si>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</si>
  <si>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</si>
  <si>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</si>
  <si>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</si>
  <si>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</si>
  <si>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</si>
  <si>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</si>
  <si>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</si>
  <si>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</si>
  <si>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</si>
  <si>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</si>
  <si>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</si>
  <si>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</si>
  <si>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</si>
  <si>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</si>
  <si>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</si>
  <si>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</si>
  <si>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</si>
  <si>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</si>
  <si>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</si>
  <si>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</si>
  <si>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</si>
  <si>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</si>
  <si>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</si>
  <si>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</si>
  <si>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</si>
  <si>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</si>
  <si>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</si>
  <si>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</si>
  <si>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</si>
  <si>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</si>
  <si>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</si>
  <si>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</si>
  <si>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</si>
  <si>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</si>
  <si>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</si>
  <si>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</si>
  <si>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</si>
  <si>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</si>
  <si>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</si>
  <si>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</si>
  <si>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</si>
  <si>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</si>
  <si>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</si>
  <si>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</si>
  <si>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</si>
  <si>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</si>
  <si>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</si>
  <si>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</si>
  <si>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</si>
  <si>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</si>
  <si>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</si>
  <si>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</si>
  <si>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</si>
  <si>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</si>
  <si>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</si>
  <si>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</si>
  <si>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</si>
  <si>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</si>
  <si>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</si>
  <si>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</si>
  <si>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</si>
  <si>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</si>
  <si>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</si>
  <si>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</si>
  <si>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</si>
  <si>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</si>
  <si>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</si>
  <si>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</si>
  <si>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</si>
  <si>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</si>
  <si>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</si>
  <si>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</si>
  <si>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</si>
  <si>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</si>
  <si>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</si>
  <si>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</si>
  <si>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</si>
  <si>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</si>
  <si>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</si>
  <si>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</si>
  <si>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</si>
  <si>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</si>
  <si>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</si>
  <si>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</si>
  <si>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</si>
  <si>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</si>
  <si>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</si>
  <si>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</si>
  <si>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</si>
  <si>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</si>
  <si>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</si>
  <si>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</si>
  <si>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</si>
  <si>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</si>
  <si>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和邦转债</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</si>
  <si>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</si>
  <si>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</si>
  <si>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</si>
  <si>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</si>
  <si>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</si>
  <si>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</si>
  <si>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</si>
  <si>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</si>
  <si>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</si>
  <si>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</si>
  <si>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</si>
  <si>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</si>
  <si>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</si>
  <si>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</si>
  <si>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</si>
  <si>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</si>
  <si>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</si>
  <si>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</si>
  <si>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</si>
  <si>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</si>
  <si>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</si>
  <si>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</si>
  <si>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</si>
  <si>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</si>
  <si>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</si>
  <si>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</si>
  <si>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</si>
  <si>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</si>
  <si>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</si>
  <si>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</si>
  <si>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</si>
  <si>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</si>
  <si>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</si>
  <si>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</si>
  <si>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</si>
  <si>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</si>
  <si>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</si>
  <si>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</si>
  <si>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</si>
  <si>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</si>
  <si>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</si>
  <si>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</si>
  <si>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</si>
  <si>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</si>
  <si>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</si>
  <si>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</si>
  <si>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</si>
  <si>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</si>
  <si>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</si>
  <si>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</si>
  <si>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</si>
  <si>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</si>
  <si>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</si>
  <si>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</si>
  <si>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</si>
  <si>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</si>
  <si>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</si>
  <si>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</si>
  <si>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</si>
  <si>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</si>
  <si>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</si>
  <si>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</si>
  <si>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</si>
  <si>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</si>
  <si>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</si>
  <si>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</si>
  <si>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</si>
  <si>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</si>
  <si>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</si>
  <si>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</si>
  <si>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</si>
  <si>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</si>
  <si>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</si>
  <si>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</si>
  <si>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</si>
  <si>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</si>
  <si>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</si>
  <si>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</si>
  <si>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</si>
  <si>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</si>
  <si>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</si>
  <si>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</si>
  <si>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</si>
  <si>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</si>
  <si>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</si>
  <si>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</si>
  <si>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</si>
  <si>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</si>
  <si>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</si>
  <si>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</si>
  <si>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</si>
  <si>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</si>
  <si>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</si>
  <si>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</si>
  <si>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</si>
  <si>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</si>
  <si>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</si>
  <si>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</si>
  <si>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</si>
  <si>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</si>
  <si>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</si>
  <si>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</si>
  <si>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</si>
  <si>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</si>
  <si>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</si>
  <si>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</si>
  <si>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</si>
  <si>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</si>
  <si>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</si>
  <si>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</si>
  <si>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</si>
  <si>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</si>
  <si>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</si>
  <si>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</si>
  <si>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</si>
  <si>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</si>
  <si>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</si>
  <si>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</si>
  <si>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</si>
  <si>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</si>
  <si>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</si>
  <si>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</si>
  <si>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</si>
  <si>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</si>
  <si>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</si>
  <si>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</si>
  <si>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</si>
  <si>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</si>
  <si>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</si>
  <si>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</si>
  <si>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</si>
  <si>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</si>
  <si>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</si>
  <si>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</si>
  <si>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</si>
  <si>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</si>
  <si>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</si>
  <si>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</si>
  <si>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</si>
  <si>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</si>
  <si>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</si>
  <si>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</si>
  <si>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</si>
  <si>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</si>
  <si>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</si>
  <si>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</si>
  <si>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</si>
  <si>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</si>
  <si>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</si>
  <si>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</si>
  <si>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</si>
  <si>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</si>
  <si>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</si>
  <si>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</si>
  <si>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</si>
  <si>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</si>
  <si>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</si>
  <si>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</si>
  <si>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</si>
  <si>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</si>
  <si>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</si>
  <si>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</si>
  <si>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</si>
  <si>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</si>
  <si>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</si>
  <si>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</si>
  <si>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</si>
  <si>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</si>
  <si>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</si>
  <si>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</si>
  <si>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</si>
  <si>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</si>
  <si>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</si>
  <si>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</si>
  <si>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</si>
  <si>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</si>
  <si>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</si>
  <si>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</si>
  <si>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</si>
  <si>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</si>
  <si>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</si>
  <si>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</si>
  <si>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</si>
  <si>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</si>
  <si>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</si>
  <si>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</si>
  <si>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</si>
  <si>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</si>
  <si>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</si>
  <si>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</si>
  <si>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</si>
  <si>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</si>
  <si>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</si>
  <si>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</si>
  <si>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</si>
  <si>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</si>
  <si>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</si>
  <si>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</si>
  <si>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</si>
  <si>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</si>
  <si>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</si>
  <si>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</si>
  <si>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</si>
  <si>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</si>
  <si>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</si>
  <si>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</si>
  <si>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</si>
  <si>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</si>
  <si>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</si>
  <si>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</si>
  <si>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</si>
  <si>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</si>
  <si>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</si>
  <si>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</si>
  <si>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</si>
  <si>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</si>
  <si>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</si>
  <si>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</si>
  <si>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</si>
  <si>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</si>
  <si>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</si>
  <si>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</si>
  <si>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</si>
  <si>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</si>
  <si>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</si>
  <si>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</si>
  <si>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</si>
  <si>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</si>
  <si>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</si>
  <si>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</si>
  <si>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</si>
  <si>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</si>
  <si>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</si>
  <si>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</si>
  <si>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</si>
  <si>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</si>
  <si>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</si>
  <si>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</si>
  <si>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</si>
  <si>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</si>
  <si>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</si>
  <si>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</si>
  <si>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</si>
  <si>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</si>
  <si>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</si>
  <si>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</si>
  <si>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</si>
  <si>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</si>
  <si>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</si>
  <si>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</si>
  <si>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</si>
  <si>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</si>
  <si>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</si>
  <si>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</si>
  <si>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</si>
  <si>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</si>
  <si>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</si>
  <si>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</si>
  <si>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</si>
  <si>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</si>
  <si>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</si>
  <si>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</si>
  <si>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</si>
  <si>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</si>
  <si>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</si>
  <si>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</si>
  <si>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</si>
  <si>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</si>
  <si>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</si>
  <si>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</si>
  <si>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</si>
  <si>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</si>
  <si>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</si>
  <si>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</si>
  <si>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</si>
  <si>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</si>
  <si>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</si>
  <si>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</si>
  <si>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</si>
  <si>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</si>
  <si>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</si>
  <si>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</si>
  <si>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</si>
  <si>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</si>
  <si>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</si>
  <si>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</si>
  <si>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</si>
  <si>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</si>
  <si>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</si>
  <si>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</si>
  <si>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</si>
  <si>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</si>
  <si>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</si>
  <si>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</si>
  <si>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</si>
  <si>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</si>
  <si>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</si>
  <si>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</si>
  <si>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</si>
  <si>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</si>
  <si>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</si>
  <si>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</si>
  <si>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</si>
  <si>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</si>
  <si>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</si>
  <si>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</si>
  <si>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</si>
  <si>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</si>
  <si>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</si>
  <si>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</si>
  <si>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</si>
  <si>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</si>
  <si>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</si>
  <si>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</si>
  <si>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</si>
  <si>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</si>
  <si>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</si>
  <si>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</si>
  <si>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</si>
  <si>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</si>
  <si>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</si>
  <si>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</si>
  <si>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</si>
  <si>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</si>
  <si>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</si>
  <si>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</si>
  <si>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</si>
  <si>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</si>
  <si>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</si>
  <si>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</si>
  <si>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</si>
  <si>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</si>
  <si>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</si>
  <si>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</si>
  <si>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</si>
  <si>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</si>
  <si>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</si>
  <si>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</si>
  <si>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</si>
  <si>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</si>
  <si>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</si>
  <si>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</si>
  <si>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</si>
  <si>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</si>
  <si>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</si>
  <si>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</si>
  <si>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</si>
  <si>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</si>
  <si>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</si>
  <si>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</si>
  <si>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</si>
  <si>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</si>
  <si>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</si>
  <si>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</si>
  <si>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</si>
  <si>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</si>
  <si>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</si>
  <si>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</si>
  <si>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</si>
  <si>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</si>
  <si>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</si>
  <si>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</si>
  <si>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</si>
  <si>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</si>
  <si>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</si>
  <si>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</si>
  <si>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</si>
  <si>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</si>
  <si>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</si>
  <si>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</si>
  <si>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</si>
  <si>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</si>
  <si>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</si>
  <si>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</si>
  <si>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</si>
  <si>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</si>
  <si>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</si>
  <si>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</si>
  <si>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</si>
  <si>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</si>
  <si>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</si>
  <si>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</si>
  <si>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</si>
  <si>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</si>
  <si>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</si>
  <si>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</si>
  <si>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</si>
  <si>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</si>
  <si>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</si>
  <si>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</si>
  <si>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</si>
  <si>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</si>
  <si>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</si>
  <si>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</si>
  <si>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</si>
  <si>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</si>
  <si>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</si>
  <si>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</si>
  <si>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</si>
  <si>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</si>
  <si>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</si>
  <si>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</si>
  <si>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</si>
  <si>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</si>
  <si>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</si>
  <si>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</si>
  <si>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</si>
  <si>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</si>
  <si>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</si>
  <si>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</si>
  <si>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</si>
  <si>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</si>
  <si>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</si>
  <si>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</si>
  <si>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</si>
  <si>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</si>
  <si>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</si>
  <si>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</si>
  <si>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</si>
  <si>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</si>
  <si>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</si>
  <si>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</si>
  <si>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</si>
  <si>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</si>
  <si>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</si>
  <si>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</si>
  <si>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</si>
  <si>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</si>
  <si>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</si>
  <si>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</si>
  <si>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</si>
  <si>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</si>
  <si>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</si>
  <si>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</si>
  <si>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</si>
  <si>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</si>
  <si>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</si>
  <si>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</si>
  <si>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</si>
  <si>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</si>
  <si>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</si>
  <si>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</si>
  <si>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</si>
  <si>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</si>
  <si>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</si>
  <si>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</si>
  <si>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</si>
  <si>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</si>
  <si>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</si>
  <si>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</si>
  <si>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</si>
  <si>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</si>
  <si>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</si>
  <si>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</si>
  <si>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</si>
  <si>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</si>
  <si>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</si>
  <si>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</si>
  <si>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</si>
  <si>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</si>
  <si>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</si>
  <si>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</si>
  <si>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</si>
  <si>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</si>
  <si>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</si>
  <si>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</si>
  <si>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</si>
  <si>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</si>
  <si>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</si>
  <si>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</si>
  <si>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</si>
  <si>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</si>
  <si>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</si>
  <si>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</si>
  <si>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</si>
  <si>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</si>
  <si>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</si>
  <si>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</si>
  <si>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</si>
  <si>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</si>
  <si>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</si>
  <si>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</si>
  <si>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</si>
  <si>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</si>
  <si>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</si>
  <si>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</si>
  <si>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</si>
  <si>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</si>
  <si>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</si>
  <si>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</si>
  <si>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</si>
  <si>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</si>
  <si>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</si>
  <si>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</si>
  <si>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</si>
  <si>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</si>
  <si>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</si>
  <si>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</si>
  <si>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</si>
  <si>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</si>
  <si>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</si>
  <si>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</si>
  <si>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</si>
  <si>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</si>
  <si>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</si>
  <si>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</si>
  <si>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</si>
  <si>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</si>
  <si>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</si>
  <si>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</si>
  <si>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</si>
  <si>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</si>
  <si>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</si>
  <si>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</si>
  <si>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</si>
  <si>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</si>
  <si>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</si>
  <si>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</si>
  <si>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</si>
  <si>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</si>
  <si>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</si>
  <si>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</si>
  <si>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</si>
  <si>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</si>
  <si>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</si>
  <si>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</si>
  <si>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</si>
  <si>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</si>
  <si>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</si>
  <si>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</si>
  <si>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</si>
  <si>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</si>
  <si>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</si>
  <si>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</si>
  <si>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</si>
  <si>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</si>
  <si>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</si>
  <si>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</si>
  <si>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</si>
  <si>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</si>
  <si>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</si>
  <si>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</si>
  <si>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</si>
  <si>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</si>
  <si>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</si>
  <si>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</si>
  <si>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</si>
  <si>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</si>
  <si>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</si>
  <si>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</si>
  <si>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</si>
  <si>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</si>
  <si>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</si>
  <si>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</si>
  <si>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</si>
  <si>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</si>
  <si>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</si>
  <si>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</si>
  <si>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</si>
  <si>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</si>
  <si>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</si>
  <si>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</si>
  <si>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</si>
  <si>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</si>
  <si>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</si>
  <si>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</si>
  <si>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</si>
  <si>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</si>
  <si>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</si>
  <si>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</si>
  <si>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</si>
  <si>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</si>
  <si>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</si>
  <si>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</si>
  <si>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</si>
  <si>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</si>
  <si>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</si>
  <si>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</si>
  <si>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</si>
  <si>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</si>
  <si>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</si>
  <si>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</si>
  <si>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</si>
  <si>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</si>
  <si>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</si>
  <si>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</si>
  <si>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</si>
  <si>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</si>
  <si>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</si>
  <si>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</si>
  <si>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</si>
  <si>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</si>
  <si>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</si>
  <si>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</si>
  <si>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</si>
  <si>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</si>
  <si>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</si>
  <si>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</si>
  <si>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</si>
  <si>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</si>
  <si>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</si>
  <si>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</si>
  <si>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</si>
  <si>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</si>
  <si>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</si>
  <si>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</si>
  <si>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</si>
  <si>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</si>
  <si>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</si>
  <si>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</si>
  <si>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</si>
  <si>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</si>
  <si>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</si>
  <si>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</si>
  <si>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</si>
  <si>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</si>
  <si>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</si>
  <si>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</si>
  <si>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</si>
  <si>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</si>
  <si>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</si>
  <si>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</si>
  <si>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</si>
  <si>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</si>
  <si>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</si>
  <si>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</si>
  <si>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</si>
  <si>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</si>
  <si>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</si>
  <si>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</si>
  <si>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</si>
  <si>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</si>
  <si>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</si>
  <si>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</si>
  <si>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</si>
  <si>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</si>
  <si>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</si>
  <si>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113046</t>
  </si>
  <si>
    <t>601609</t>
  </si>
  <si>
    <t>金田股份</t>
  </si>
  <si>
    <t>2026-10-20</t>
  </si>
  <si>
    <t>2026-10-23</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</si>
  <si>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</si>
  <si>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</si>
  <si>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</si>
  <si>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</si>
  <si>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</si>
  <si>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</si>
  <si>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</si>
  <si>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</si>
  <si>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</si>
  <si>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</si>
  <si>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</si>
  <si>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</si>
  <si>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</si>
  <si>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</si>
  <si>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</si>
  <si>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</si>
  <si>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</si>
  <si>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</si>
  <si>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</si>
  <si>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</si>
  <si>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</si>
  <si>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</si>
  <si>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</si>
  <si>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</si>
  <si>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</si>
  <si>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</si>
  <si>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</si>
  <si>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</si>
  <si>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</si>
  <si>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</si>
  <si>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</si>
  <si>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</si>
  <si>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</si>
  <si>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</si>
  <si>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</si>
  <si>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灵康转债</t>
  </si>
  <si>
    <t>113610</t>
  </si>
  <si>
    <t>603669</t>
  </si>
  <si>
    <t>灵康药业</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</si>
  <si>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</si>
  <si>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</si>
  <si>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</si>
  <si>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</si>
  <si>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</si>
  <si>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</si>
  <si>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</si>
  <si>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</si>
  <si>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</si>
  <si>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</si>
  <si>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</si>
  <si>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</si>
  <si>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</si>
  <si>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</si>
  <si>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</si>
  <si>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</si>
  <si>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</si>
  <si>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</si>
  <si>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</si>
  <si>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</si>
  <si>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</si>
  <si>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</si>
  <si>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立讯转债</t>
  </si>
  <si>
    <t>128136</t>
  </si>
  <si>
    <t>002475</t>
  </si>
  <si>
    <t>立讯精密</t>
  </si>
  <si>
    <t>2026-10-28</t>
  </si>
  <si>
    <t>2026-11-02</t>
  </si>
  <si>
    <t>110076</t>
  </si>
  <si>
    <t>600521</t>
  </si>
  <si>
    <t>2026-10-27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</si>
</sst>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4">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5" fillId="9" borderId="7" xfId="3" applyFont="1" applyFill="1" applyBorder="1" applyAlignment="1">
      <alignment horizontal="left" vertical="top" wrapText="1" indent="1"/>
    </xf>
    <xf numFmtId="0" fontId="0" fillId="0" borderId="9" xfId="0" applyBorder="1" applyAlignment="1"/>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0" fontId="25" fillId="8" borderId="7" xfId="3" applyFont="1" applyFill="1" applyBorder="1" applyAlignment="1">
      <alignment horizontal="left" vertical="top" wrapText="1" inden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9" borderId="7" xfId="3" applyFont="1" applyFill="1" applyBorder="1" applyAlignment="1">
      <alignment horizontal="left" vertical="top" wrapText="1"/>
    </xf>
    <xf numFmtId="0" fontId="25" fillId="85" borderId="7" xfId="3" applyFont="1" applyFill="1" applyBorder="1" applyAlignment="1">
      <alignment horizontal="left" vertical="top" wrapText="1" indent="5"/>
    </xf>
    <xf numFmtId="0" fontId="25" fillId="0" borderId="7" xfId="3" applyFont="1" applyBorder="1" applyAlignment="1">
      <alignment horizontal="center" vertical="top" wrapText="1"/>
    </xf>
    <xf numFmtId="0" fontId="25" fillId="0" borderId="7" xfId="3" applyFont="1" applyBorder="1" applyAlignment="1">
      <alignment horizontal="left" vertical="top" wrapText="1"/>
    </xf>
    <xf numFmtId="0" fontId="25" fillId="8" borderId="7" xfId="3" applyFont="1" applyFill="1" applyBorder="1" applyAlignment="1">
      <alignment horizontal="left" vertical="top" wrapText="1"/>
    </xf>
    <xf numFmtId="0" fontId="25" fillId="9" borderId="7" xfId="3" applyFont="1" applyFill="1" applyBorder="1" applyAlignment="1">
      <alignment horizontal="center" vertical="top" wrapText="1"/>
    </xf>
    <xf numFmtId="0" fontId="25" fillId="0" borderId="7" xfId="3" applyFont="1" applyBorder="1" applyAlignment="1">
      <alignment horizontal="left" vertical="top" wrapText="1" indent="1"/>
    </xf>
    <xf numFmtId="0" fontId="25" fillId="0" borderId="7" xfId="3" applyFont="1" applyBorder="1" applyAlignment="1">
      <alignment horizontal="left" vertical="center" wrapText="1" indent="4"/>
    </xf>
    <xf numFmtId="0" fontId="25" fillId="0" borderId="7" xfId="3" applyFont="1" applyBorder="1" applyAlignment="1">
      <alignment horizontal="left" vertical="top" wrapText="1" indent="5"/>
    </xf>
    <xf numFmtId="0" fontId="25" fillId="45" borderId="7" xfId="3" applyFont="1" applyFill="1" applyBorder="1" applyAlignment="1">
      <alignment horizontal="left" vertical="top" wrapText="1" indent="3"/>
    </xf>
    <xf numFmtId="0" fontId="25" fillId="86" borderId="7" xfId="3" applyFont="1" applyFill="1" applyBorder="1" applyAlignment="1">
      <alignment horizontal="left" vertical="top" wrapText="1" indent="5"/>
    </xf>
    <xf numFmtId="0" fontId="25" fillId="0" borderId="7" xfId="3" applyFont="1" applyBorder="1" applyAlignment="1">
      <alignment horizontal="left" vertical="top" wrapText="1" indent="3"/>
    </xf>
    <xf numFmtId="0" fontId="25" fillId="24" borderId="7" xfId="3" applyFont="1" applyFill="1" applyBorder="1" applyAlignment="1">
      <alignment horizontal="left" vertical="top" wrapText="1"/>
    </xf>
    <xf numFmtId="0" fontId="22" fillId="14" borderId="7" xfId="3" applyFill="1" applyBorder="1" applyAlignment="1">
      <alignment horizontal="center" vertical="top" wrapText="1"/>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8" borderId="7" xfId="3" applyFont="1" applyFill="1" applyBorder="1" applyAlignment="1">
      <alignment horizontal="left" vertical="top" wrapText="1" indent="3"/>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2" fillId="8" borderId="7" xfId="3" applyFill="1" applyBorder="1" applyAlignment="1">
      <alignment horizontal="left" vertical="top" wrapText="1"/>
    </xf>
    <xf numFmtId="0" fontId="25" fillId="0" borderId="7" xfId="3" applyFont="1" applyBorder="1" applyAlignment="1">
      <alignment horizontal="center" vertical="center" wrapText="1"/>
    </xf>
    <xf numFmtId="0" fontId="25" fillId="14" borderId="7" xfId="3" applyFont="1" applyFill="1" applyBorder="1" applyAlignment="1">
      <alignment horizontal="left" vertical="top" wrapText="1" indent="2"/>
    </xf>
    <xf numFmtId="1" fontId="29" fillId="76" borderId="7" xfId="3" applyNumberFormat="1" applyFont="1" applyFill="1" applyBorder="1" applyAlignment="1">
      <alignment horizontal="center" vertical="top" shrinkToFi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54" borderId="7" xfId="3" applyFont="1" applyFill="1" applyBorder="1" applyAlignment="1">
      <alignment horizontal="left" vertical="top" wrapText="1" indent="5"/>
    </xf>
    <xf numFmtId="0" fontId="25" fillId="0" borderId="7" xfId="3" applyFont="1" applyBorder="1" applyAlignment="1">
      <alignment horizontal="left" vertical="center" wrapText="1" indent="2"/>
    </xf>
    <xf numFmtId="0" fontId="25" fillId="100" borderId="7" xfId="3" applyFont="1" applyFill="1" applyBorder="1" applyAlignment="1">
      <alignment horizontal="left" vertical="top" wrapText="1"/>
    </xf>
    <xf numFmtId="0" fontId="25" fillId="21" borderId="9" xfId="3" applyFont="1" applyFill="1" applyBorder="1" applyAlignment="1">
      <alignment horizontal="left" vertical="top" wrapText="1" indent="5"/>
    </xf>
    <xf numFmtId="0" fontId="22" fillId="8" borderId="7" xfId="3" applyFill="1" applyBorder="1" applyAlignment="1">
      <alignment horizontal="center" vertical="top" wrapText="1"/>
    </xf>
    <xf numFmtId="0" fontId="25" fillId="10" borderId="6" xfId="3" applyFont="1" applyFill="1" applyBorder="1" applyAlignment="1">
      <alignment horizontal="center" vertical="top" wrapText="1"/>
    </xf>
    <xf numFmtId="0" fontId="0" fillId="0" borderId="4" xfId="0" applyBorder="1" applyAlignment="1"/>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15" borderId="7" xfId="3" applyFont="1" applyFill="1" applyBorder="1" applyAlignment="1">
      <alignment horizontal="left" vertical="top" wrapText="1" indent="2"/>
    </xf>
    <xf numFmtId="0" fontId="25" fillId="69" borderId="7" xfId="3" applyFont="1" applyFill="1" applyBorder="1" applyAlignment="1">
      <alignment horizontal="center" vertical="top" wrapText="1"/>
    </xf>
    <xf numFmtId="0" fontId="22" fillId="13" borderId="7" xfId="3" applyFill="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0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theme="8"/>
      </font>
    </dxf>
    <dxf>
      <font>
        <color rgb="FFFF0000"/>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rgb="FFFF0000"/>
      </font>
    </dxf>
    <dxf>
      <font>
        <color theme="8"/>
      </font>
    </dxf>
    <dxf>
      <font>
        <color rgb="FF006100"/>
      </font>
      <fill>
        <patternFill>
          <bgColor rgb="FFC6EFCE"/>
        </patternFill>
      </fill>
    </dxf>
    <dxf>
      <font>
        <color theme="8"/>
      </font>
    </dxf>
    <dxf>
      <font>
        <color rgb="FFFF0000"/>
      </font>
    </dxf>
    <dxf>
      <font>
        <color rgb="FFFF0000"/>
      </font>
    </dxf>
    <dxf>
      <font>
        <color theme="8"/>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07" headerRowBorderDxfId="406" tableBorderDxfId="405" totalsRowBorderDxfId="404">
  <tableColumns count="22">
    <tableColumn id="1" xr3:uid="{00000000-0010-0000-0000-000001000000}" name="年份" dataDxfId="403"/>
    <tableColumn id="2" xr3:uid="{00000000-0010-0000-0000-000002000000}" name="&lt;-50%" dataDxfId="402"/>
    <tableColumn id="3" xr3:uid="{00000000-0010-0000-0000-000003000000}" name="&lt;-40%" dataDxfId="401"/>
    <tableColumn id="4" xr3:uid="{00000000-0010-0000-0000-000004000000}" name="&lt;-30%" dataDxfId="400"/>
    <tableColumn id="5" xr3:uid="{00000000-0010-0000-0000-000005000000}" name="&lt;-20%" dataDxfId="399"/>
    <tableColumn id="6" xr3:uid="{00000000-0010-0000-0000-000006000000}" name="&lt;0%" dataDxfId="398"/>
    <tableColumn id="7" xr3:uid="{00000000-0010-0000-0000-000007000000}" name="&lt;20%" dataDxfId="397"/>
    <tableColumn id="8" xr3:uid="{00000000-0010-0000-0000-000008000000}" name="&lt;50%" dataDxfId="396"/>
    <tableColumn id="9" xr3:uid="{00000000-0010-0000-0000-000009000000}" name="&lt;100%" dataDxfId="395"/>
    <tableColumn id="10" xr3:uid="{00000000-0010-0000-0000-00000A000000}" name="&lt;200%" dataDxfId="394"/>
    <tableColumn id="11" xr3:uid="{00000000-0010-0000-0000-00000B000000}" name="&lt;500%" dataDxfId="393"/>
    <tableColumn id="12" xr3:uid="{00000000-0010-0000-0000-00000C000000}" name="&lt;1000%" dataDxfId="392"/>
    <tableColumn id="13" xr3:uid="{00000000-0010-0000-0000-00000D000000}" name="&lt;10000%" dataDxfId="391"/>
    <tableColumn id="14" xr3:uid="{00000000-0010-0000-0000-00000E000000}" name="总股票数" dataDxfId="390">
      <calculatedColumnFormula>SUM(B2:M2)</calculatedColumnFormula>
    </tableColumn>
    <tableColumn id="17" xr3:uid="{00000000-0010-0000-0000-000011000000}" name="下跌20%比例" dataDxfId="389">
      <calculatedColumnFormula>SUM(表1[[#This Row],[&lt;-50%]:[&lt;-20%]])/表1[[#This Row],[总股票数]]</calculatedColumnFormula>
    </tableColumn>
    <tableColumn id="15" xr3:uid="{00000000-0010-0000-0000-00000F000000}" name="下跌比例" dataDxfId="388" dataCellStyle="百分比">
      <calculatedColumnFormula>SUM(B2:F2)/N2</calculatedColumnFormula>
    </tableColumn>
    <tableColumn id="16" xr3:uid="{00000000-0010-0000-0000-000010000000}" name="涨超100比例" dataDxfId="387" dataCellStyle="百分比">
      <calculatedColumnFormula>SUM(J2:M2)/N2</calculatedColumnFormula>
    </tableColumn>
    <tableColumn id="18" xr3:uid="{00000000-0010-0000-0000-000012000000}" name="微盘收益" dataDxfId="386" dataCellStyle="百分比"/>
    <tableColumn id="19" xr3:uid="{00000000-0010-0000-0000-000013000000}" name="微盘β" dataDxfId="385" dataCellStyle="百分比"/>
    <tableColumn id="20" xr3:uid="{00000000-0010-0000-0000-000014000000}" name="微盘α" dataDxfId="384" dataCellStyle="百分比">
      <calculatedColumnFormula>表1[[#This Row],[微盘收益]]-表1[[#This Row],[微盘β]]</calculatedColumnFormula>
    </tableColumn>
    <tableColumn id="22" xr3:uid="{00000000-0010-0000-0000-000016000000}" name="平均市值" dataDxfId="383" dataCellStyle="百分比"/>
    <tableColumn id="21" xr3:uid="{00000000-0010-0000-0000-000015000000}" name="年份2" dataDxfId="382"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238</v>
      </c>
      <c r="H1" t="s">
        <v>239</v>
      </c>
    </row>
    <row r="2" spans="2:9" ht="42" customHeight="1" x14ac:dyDescent="0.3">
      <c r="B2" s="8">
        <v>600136</v>
      </c>
      <c r="C2" s="8" t="s">
        <v>240</v>
      </c>
      <c r="D2" s="8" t="s">
        <v>241</v>
      </c>
      <c r="E2" s="8" t="s">
        <v>242</v>
      </c>
      <c r="F2" s="8" t="s">
        <v>243</v>
      </c>
      <c r="G2" s="8" t="s">
        <v>244</v>
      </c>
      <c r="H2" s="8" t="s">
        <v>245</v>
      </c>
    </row>
    <row r="3" spans="2:9" x14ac:dyDescent="0.3">
      <c r="B3">
        <v>600165</v>
      </c>
      <c r="C3" t="s">
        <v>246</v>
      </c>
      <c r="D3" t="s">
        <v>247</v>
      </c>
      <c r="E3" s="8" t="s">
        <v>248</v>
      </c>
      <c r="F3" t="s">
        <v>249</v>
      </c>
      <c r="H3" t="s">
        <v>250</v>
      </c>
    </row>
    <row r="4" spans="2:9" ht="28" customHeight="1" x14ac:dyDescent="0.3">
      <c r="B4">
        <v>600190</v>
      </c>
      <c r="C4" t="s">
        <v>251</v>
      </c>
      <c r="D4" t="s">
        <v>252</v>
      </c>
      <c r="E4" s="8" t="s">
        <v>253</v>
      </c>
      <c r="F4" t="s">
        <v>254</v>
      </c>
      <c r="H4" t="s">
        <v>255</v>
      </c>
    </row>
    <row r="5" spans="2:9" ht="42" customHeight="1" x14ac:dyDescent="0.3">
      <c r="B5">
        <v>600234</v>
      </c>
      <c r="C5" t="s">
        <v>256</v>
      </c>
      <c r="D5" t="s">
        <v>247</v>
      </c>
      <c r="E5" s="8" t="s">
        <v>257</v>
      </c>
      <c r="F5" t="s">
        <v>258</v>
      </c>
      <c r="G5" t="s">
        <v>244</v>
      </c>
      <c r="H5" t="s">
        <v>245</v>
      </c>
      <c r="I5" s="8" t="s">
        <v>259</v>
      </c>
    </row>
    <row r="6" spans="2:9" ht="28" customHeight="1" x14ac:dyDescent="0.3">
      <c r="B6">
        <v>600243</v>
      </c>
      <c r="C6" t="s">
        <v>260</v>
      </c>
      <c r="D6" t="s">
        <v>247</v>
      </c>
      <c r="E6" s="8" t="s">
        <v>261</v>
      </c>
      <c r="F6" t="s">
        <v>262</v>
      </c>
      <c r="G6" t="s">
        <v>244</v>
      </c>
      <c r="H6" t="s">
        <v>245</v>
      </c>
      <c r="I6" s="8" t="s">
        <v>263</v>
      </c>
    </row>
    <row r="7" spans="2:9" ht="28" customHeight="1" x14ac:dyDescent="0.3">
      <c r="B7">
        <v>600287</v>
      </c>
      <c r="C7" t="s">
        <v>264</v>
      </c>
      <c r="D7" t="s">
        <v>265</v>
      </c>
      <c r="E7" s="8" t="s">
        <v>266</v>
      </c>
      <c r="F7" t="s">
        <v>258</v>
      </c>
      <c r="G7" t="s">
        <v>244</v>
      </c>
      <c r="H7" t="s">
        <v>245</v>
      </c>
      <c r="I7" s="8" t="s">
        <v>267</v>
      </c>
    </row>
    <row r="8" spans="2:9" ht="28" customHeight="1" x14ac:dyDescent="0.3">
      <c r="B8">
        <v>600289</v>
      </c>
      <c r="C8" t="s">
        <v>268</v>
      </c>
      <c r="D8" t="s">
        <v>247</v>
      </c>
      <c r="E8" s="8" t="s">
        <v>269</v>
      </c>
      <c r="F8" t="s">
        <v>270</v>
      </c>
      <c r="H8" t="s">
        <v>245</v>
      </c>
      <c r="I8" s="8" t="s">
        <v>271</v>
      </c>
    </row>
    <row r="9" spans="2:9" ht="28" customHeight="1" x14ac:dyDescent="0.3">
      <c r="B9">
        <v>600358</v>
      </c>
      <c r="C9" t="s">
        <v>272</v>
      </c>
      <c r="D9" t="s">
        <v>273</v>
      </c>
      <c r="E9" s="8" t="s">
        <v>274</v>
      </c>
      <c r="F9" t="s">
        <v>275</v>
      </c>
      <c r="H9" t="s">
        <v>245</v>
      </c>
      <c r="I9" s="8" t="s">
        <v>276</v>
      </c>
    </row>
    <row r="10" spans="2:9" ht="42" customHeight="1" x14ac:dyDescent="0.3">
      <c r="B10">
        <v>600360</v>
      </c>
      <c r="C10" t="s">
        <v>277</v>
      </c>
      <c r="D10" t="s">
        <v>247</v>
      </c>
      <c r="E10" s="8" t="s">
        <v>278</v>
      </c>
      <c r="F10" t="s">
        <v>279</v>
      </c>
      <c r="H10" t="s">
        <v>280</v>
      </c>
      <c r="I10" s="8" t="s">
        <v>281</v>
      </c>
    </row>
    <row r="11" spans="2:9" x14ac:dyDescent="0.3">
      <c r="B11">
        <v>600365</v>
      </c>
      <c r="C11" t="s">
        <v>282</v>
      </c>
      <c r="D11" t="s">
        <v>247</v>
      </c>
      <c r="E11" s="8" t="s">
        <v>283</v>
      </c>
      <c r="F11" t="s">
        <v>270</v>
      </c>
      <c r="H11" t="s">
        <v>245</v>
      </c>
    </row>
    <row r="12" spans="2:9" ht="28" customHeight="1" x14ac:dyDescent="0.3">
      <c r="B12">
        <v>600381</v>
      </c>
      <c r="C12" t="s">
        <v>284</v>
      </c>
      <c r="D12" t="s">
        <v>247</v>
      </c>
      <c r="E12" s="8" t="s">
        <v>285</v>
      </c>
      <c r="F12" t="s">
        <v>286</v>
      </c>
      <c r="G12" t="s">
        <v>244</v>
      </c>
    </row>
    <row r="13" spans="2:9" ht="28" customHeight="1" x14ac:dyDescent="0.3">
      <c r="B13">
        <v>2289</v>
      </c>
      <c r="C13" t="s">
        <v>287</v>
      </c>
      <c r="D13" t="s">
        <v>247</v>
      </c>
      <c r="E13" s="8" t="s">
        <v>288</v>
      </c>
      <c r="F13" t="s">
        <v>289</v>
      </c>
      <c r="G13" t="s">
        <v>244</v>
      </c>
      <c r="H13" t="s">
        <v>245</v>
      </c>
      <c r="I13" s="8" t="s">
        <v>290</v>
      </c>
    </row>
    <row r="14" spans="2:9" x14ac:dyDescent="0.3">
      <c r="B14">
        <v>600387</v>
      </c>
      <c r="C14" t="s">
        <v>291</v>
      </c>
      <c r="D14" t="s">
        <v>292</v>
      </c>
      <c r="E14" s="8" t="s">
        <v>293</v>
      </c>
      <c r="H14" t="s">
        <v>255</v>
      </c>
    </row>
    <row r="15" spans="2:9" ht="28" customHeight="1" x14ac:dyDescent="0.3">
      <c r="B15">
        <v>600462</v>
      </c>
      <c r="C15" t="s">
        <v>294</v>
      </c>
      <c r="D15" t="s">
        <v>247</v>
      </c>
      <c r="E15" s="8" t="s">
        <v>295</v>
      </c>
      <c r="H15" t="s">
        <v>280</v>
      </c>
    </row>
    <row r="16" spans="2:9" x14ac:dyDescent="0.3">
      <c r="B16">
        <v>600568</v>
      </c>
      <c r="C16" t="s">
        <v>296</v>
      </c>
      <c r="D16" t="s">
        <v>252</v>
      </c>
      <c r="E16" s="8" t="s">
        <v>297</v>
      </c>
      <c r="F16" t="s">
        <v>298</v>
      </c>
      <c r="G16" t="s">
        <v>244</v>
      </c>
      <c r="H16" t="s">
        <v>245</v>
      </c>
    </row>
    <row r="17" spans="2:9" ht="42" customHeight="1" x14ac:dyDescent="0.3">
      <c r="B17">
        <v>600599</v>
      </c>
      <c r="C17" t="s">
        <v>299</v>
      </c>
      <c r="D17" t="s">
        <v>247</v>
      </c>
      <c r="E17" s="8" t="s">
        <v>300</v>
      </c>
      <c r="F17" t="s">
        <v>301</v>
      </c>
      <c r="G17" t="s">
        <v>244</v>
      </c>
      <c r="H17" t="s">
        <v>245</v>
      </c>
    </row>
    <row r="18" spans="2:9" x14ac:dyDescent="0.3">
      <c r="B18">
        <v>600603</v>
      </c>
      <c r="C18" t="s">
        <v>302</v>
      </c>
      <c r="D18" t="s">
        <v>247</v>
      </c>
      <c r="E18" s="8" t="s">
        <v>303</v>
      </c>
      <c r="F18" t="s">
        <v>304</v>
      </c>
      <c r="H18" t="s">
        <v>245</v>
      </c>
      <c r="I18" s="8" t="s">
        <v>305</v>
      </c>
    </row>
    <row r="19" spans="2:9" ht="70" customHeight="1" x14ac:dyDescent="0.3">
      <c r="B19">
        <v>600608</v>
      </c>
      <c r="C19" t="s">
        <v>306</v>
      </c>
      <c r="D19" t="s">
        <v>307</v>
      </c>
      <c r="E19" s="8" t="s">
        <v>308</v>
      </c>
      <c r="F19" s="8" t="s">
        <v>309</v>
      </c>
      <c r="G19" t="s">
        <v>244</v>
      </c>
      <c r="H19" t="s">
        <v>245</v>
      </c>
    </row>
    <row r="20" spans="2:9" ht="56" customHeight="1" x14ac:dyDescent="0.3">
      <c r="B20">
        <v>2693</v>
      </c>
      <c r="C20" t="s">
        <v>310</v>
      </c>
      <c r="D20" t="s">
        <v>247</v>
      </c>
      <c r="E20" s="8" t="s">
        <v>311</v>
      </c>
      <c r="G20" t="s">
        <v>312</v>
      </c>
      <c r="H20" t="s">
        <v>280</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313</v>
      </c>
      <c r="B1" t="s">
        <v>314</v>
      </c>
      <c r="C1" s="8" t="s">
        <v>315</v>
      </c>
      <c r="D1" t="s">
        <v>316</v>
      </c>
      <c r="E1" s="278" t="s">
        <v>317</v>
      </c>
      <c r="F1" s="8" t="s">
        <v>318</v>
      </c>
      <c r="G1" s="8" t="s">
        <v>319</v>
      </c>
      <c r="H1" s="285" t="s">
        <v>320</v>
      </c>
      <c r="I1" s="8" t="s">
        <v>321</v>
      </c>
      <c r="J1" s="8" t="s">
        <v>322</v>
      </c>
      <c r="K1" s="285" t="s">
        <v>323</v>
      </c>
    </row>
    <row r="2" spans="1:11" x14ac:dyDescent="0.3">
      <c r="A2" t="s">
        <v>324</v>
      </c>
      <c r="B2" t="s">
        <v>325</v>
      </c>
      <c r="C2" s="8" t="s">
        <v>326</v>
      </c>
      <c r="E2" s="278">
        <v>-1.4999999999999999E-2</v>
      </c>
      <c r="F2" s="8">
        <v>20250731</v>
      </c>
      <c r="K2" s="285"/>
    </row>
    <row r="3" spans="1:11" x14ac:dyDescent="0.3">
      <c r="A3" t="s">
        <v>327</v>
      </c>
      <c r="B3" t="s">
        <v>328</v>
      </c>
      <c r="C3" s="8" t="s">
        <v>326</v>
      </c>
      <c r="E3" s="278">
        <v>-0.45</v>
      </c>
    </row>
    <row r="4" spans="1:11" x14ac:dyDescent="0.3">
      <c r="A4" t="s">
        <v>329</v>
      </c>
      <c r="B4" t="s">
        <v>330</v>
      </c>
      <c r="C4" s="8" t="s">
        <v>331</v>
      </c>
      <c r="D4">
        <v>5000</v>
      </c>
      <c r="E4" s="278">
        <v>1.2E-2</v>
      </c>
      <c r="F4" s="8">
        <v>20250721</v>
      </c>
    </row>
    <row r="5" spans="1:11" x14ac:dyDescent="0.3">
      <c r="A5" t="s">
        <v>329</v>
      </c>
      <c r="B5" t="s">
        <v>330</v>
      </c>
      <c r="C5" s="8" t="s">
        <v>331</v>
      </c>
      <c r="D5">
        <v>10000</v>
      </c>
      <c r="E5" s="278">
        <v>0.01</v>
      </c>
      <c r="F5" s="8">
        <v>20250729</v>
      </c>
    </row>
    <row r="6" spans="1:11" x14ac:dyDescent="0.3">
      <c r="A6" t="s">
        <v>329</v>
      </c>
      <c r="B6" t="s">
        <v>330</v>
      </c>
      <c r="C6" s="8" t="s">
        <v>326</v>
      </c>
      <c r="D6">
        <v>16000</v>
      </c>
      <c r="F6">
        <v>20250811</v>
      </c>
    </row>
    <row r="7" spans="1:11" x14ac:dyDescent="0.3">
      <c r="A7" t="s">
        <v>332</v>
      </c>
      <c r="B7" t="s">
        <v>333</v>
      </c>
      <c r="G7" s="8">
        <v>20260112</v>
      </c>
      <c r="H7" s="288">
        <v>0.61</v>
      </c>
      <c r="I7">
        <v>8</v>
      </c>
      <c r="J7">
        <v>26</v>
      </c>
      <c r="K7" s="288">
        <f>I7/J7</f>
        <v>0.30769230769230771</v>
      </c>
    </row>
    <row r="8" spans="1:11" x14ac:dyDescent="0.3">
      <c r="A8" t="s">
        <v>332</v>
      </c>
      <c r="B8" t="s">
        <v>334</v>
      </c>
      <c r="C8" s="8" t="s">
        <v>326</v>
      </c>
      <c r="D8">
        <v>10000</v>
      </c>
      <c r="F8">
        <v>20250811</v>
      </c>
      <c r="G8" s="8">
        <v>20251220</v>
      </c>
      <c r="H8" s="285">
        <v>0.9</v>
      </c>
      <c r="I8">
        <v>13</v>
      </c>
      <c r="J8">
        <v>40</v>
      </c>
      <c r="K8" s="288">
        <f>I8/J8</f>
        <v>0.32500000000000001</v>
      </c>
    </row>
    <row r="9" spans="1:11" x14ac:dyDescent="0.3">
      <c r="A9" t="s">
        <v>332</v>
      </c>
      <c r="B9" t="s">
        <v>335</v>
      </c>
      <c r="G9" s="8">
        <v>20251127</v>
      </c>
      <c r="H9" s="285">
        <v>0.63</v>
      </c>
      <c r="I9">
        <v>31</v>
      </c>
      <c r="J9">
        <v>39</v>
      </c>
      <c r="K9" s="288">
        <f>I9/J9</f>
        <v>0.79487179487179482</v>
      </c>
    </row>
    <row r="10" spans="1:11" x14ac:dyDescent="0.3">
      <c r="A10" t="s">
        <v>332</v>
      </c>
      <c r="B10" t="s">
        <v>336</v>
      </c>
      <c r="G10" s="8">
        <v>20260401</v>
      </c>
      <c r="H10" s="285">
        <v>0.28000000000000003</v>
      </c>
      <c r="I10">
        <v>14</v>
      </c>
      <c r="J10">
        <v>30</v>
      </c>
      <c r="K10" s="288">
        <f>I10/J10</f>
        <v>0.46666666666666667</v>
      </c>
    </row>
    <row r="11" spans="1:11" x14ac:dyDescent="0.3">
      <c r="A11" t="s">
        <v>332</v>
      </c>
      <c r="B11" t="s">
        <v>337</v>
      </c>
      <c r="C11" s="8" t="s">
        <v>326</v>
      </c>
      <c r="G11" s="8">
        <v>20260401</v>
      </c>
      <c r="H11" s="285">
        <v>0.73</v>
      </c>
      <c r="I11">
        <v>13</v>
      </c>
      <c r="J11">
        <v>9</v>
      </c>
      <c r="K11" s="288">
        <f>I11/J11</f>
        <v>1.4444444444444444</v>
      </c>
    </row>
    <row r="12" spans="1:11" x14ac:dyDescent="0.3">
      <c r="A12" t="s">
        <v>338</v>
      </c>
      <c r="B12" t="s">
        <v>339</v>
      </c>
      <c r="C12" s="8" t="s">
        <v>331</v>
      </c>
      <c r="D12">
        <v>27000</v>
      </c>
      <c r="E12" s="278">
        <v>3.5999999999999997E-2</v>
      </c>
      <c r="F12" s="8">
        <v>20250808</v>
      </c>
    </row>
    <row r="13" spans="1:11" x14ac:dyDescent="0.3">
      <c r="A13" t="s">
        <v>289</v>
      </c>
      <c r="B13" t="s">
        <v>340</v>
      </c>
      <c r="G13" s="8">
        <v>20251231</v>
      </c>
    </row>
    <row r="14" spans="1:11" x14ac:dyDescent="0.3">
      <c r="A14" t="s">
        <v>289</v>
      </c>
      <c r="B14" t="s">
        <v>341</v>
      </c>
      <c r="G14" s="8">
        <v>20251231</v>
      </c>
    </row>
    <row r="15" spans="1:11" x14ac:dyDescent="0.3">
      <c r="A15" t="s">
        <v>289</v>
      </c>
      <c r="B15" t="s">
        <v>342</v>
      </c>
      <c r="G15" s="8">
        <v>20251231</v>
      </c>
    </row>
    <row r="16" spans="1:11" x14ac:dyDescent="0.3">
      <c r="A16" t="s">
        <v>289</v>
      </c>
      <c r="B16" t="s">
        <v>343</v>
      </c>
      <c r="G16" s="8">
        <v>20251231</v>
      </c>
    </row>
    <row r="17" spans="1:11" x14ac:dyDescent="0.3">
      <c r="A17" t="s">
        <v>289</v>
      </c>
      <c r="B17" t="s">
        <v>344</v>
      </c>
      <c r="G17" s="8">
        <v>20251231</v>
      </c>
    </row>
    <row r="18" spans="1:11" x14ac:dyDescent="0.3">
      <c r="A18" t="s">
        <v>289</v>
      </c>
      <c r="B18" t="s">
        <v>345</v>
      </c>
      <c r="G18" s="8">
        <v>20251231</v>
      </c>
    </row>
    <row r="19" spans="1:11" x14ac:dyDescent="0.3">
      <c r="A19" t="s">
        <v>289</v>
      </c>
      <c r="B19" t="s">
        <v>346</v>
      </c>
      <c r="G19" s="8">
        <v>20251231</v>
      </c>
    </row>
    <row r="20" spans="1:11" x14ac:dyDescent="0.3">
      <c r="A20" t="s">
        <v>289</v>
      </c>
      <c r="B20" t="s">
        <v>347</v>
      </c>
      <c r="G20" s="8">
        <v>20251231</v>
      </c>
    </row>
    <row r="21" spans="1:11" x14ac:dyDescent="0.3">
      <c r="A21" t="s">
        <v>289</v>
      </c>
      <c r="B21" t="s">
        <v>348</v>
      </c>
      <c r="G21" s="8">
        <v>20251231</v>
      </c>
    </row>
    <row r="22" spans="1:11" x14ac:dyDescent="0.3">
      <c r="A22" t="s">
        <v>289</v>
      </c>
      <c r="B22" t="s">
        <v>349</v>
      </c>
      <c r="G22" s="8">
        <v>20251231</v>
      </c>
    </row>
    <row r="23" spans="1:11" x14ac:dyDescent="0.3">
      <c r="A23" t="s">
        <v>332</v>
      </c>
      <c r="B23" t="s">
        <v>350</v>
      </c>
      <c r="C23" s="8" t="s">
        <v>326</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351</v>
      </c>
      <c r="E1" s="8" t="s">
        <v>352</v>
      </c>
      <c r="F1" s="8" t="s">
        <v>353</v>
      </c>
      <c r="G1" t="s">
        <v>354</v>
      </c>
      <c r="H1" t="s">
        <v>355</v>
      </c>
      <c r="I1" t="s">
        <v>356</v>
      </c>
      <c r="J1" t="s">
        <v>357</v>
      </c>
      <c r="K1" t="s">
        <v>358</v>
      </c>
      <c r="L1" t="s">
        <v>359</v>
      </c>
    </row>
    <row r="2" spans="2:12" ht="28" customHeight="1" x14ac:dyDescent="0.3">
      <c r="B2">
        <v>809</v>
      </c>
      <c r="C2" t="s">
        <v>360</v>
      </c>
      <c r="D2" s="8" t="s">
        <v>361</v>
      </c>
      <c r="E2" s="8" t="s">
        <v>362</v>
      </c>
      <c r="F2" s="8" t="s">
        <v>363</v>
      </c>
      <c r="G2">
        <v>30</v>
      </c>
      <c r="H2" t="s">
        <v>364</v>
      </c>
      <c r="J2" t="s">
        <v>365</v>
      </c>
      <c r="K2" s="9">
        <v>9.9699999999999997E-2</v>
      </c>
      <c r="L2" s="9">
        <v>5.2299999999999999E-2</v>
      </c>
    </row>
    <row r="3" spans="2:12" x14ac:dyDescent="0.3">
      <c r="B3">
        <v>603023</v>
      </c>
      <c r="C3" t="s">
        <v>366</v>
      </c>
      <c r="D3" s="8" t="s">
        <v>361</v>
      </c>
      <c r="E3" s="8" t="s">
        <v>367</v>
      </c>
      <c r="G3">
        <v>18</v>
      </c>
      <c r="H3" t="s">
        <v>364</v>
      </c>
      <c r="I3" t="s">
        <v>368</v>
      </c>
    </row>
    <row r="4" spans="2:12" ht="140" customHeight="1" x14ac:dyDescent="0.3">
      <c r="B4">
        <v>688282</v>
      </c>
      <c r="C4" t="s">
        <v>369</v>
      </c>
      <c r="D4" s="8" t="s">
        <v>370</v>
      </c>
      <c r="E4" s="8" t="s">
        <v>371</v>
      </c>
      <c r="F4" s="8" t="s">
        <v>372</v>
      </c>
      <c r="G4">
        <v>40</v>
      </c>
      <c r="H4" t="s">
        <v>364</v>
      </c>
    </row>
    <row r="5" spans="2:12" ht="140" customHeight="1" x14ac:dyDescent="0.3">
      <c r="B5">
        <v>600234</v>
      </c>
      <c r="C5" t="s">
        <v>256</v>
      </c>
      <c r="D5" s="8" t="s">
        <v>370</v>
      </c>
      <c r="E5" s="8" t="s">
        <v>373</v>
      </c>
      <c r="F5" s="8" t="s">
        <v>374</v>
      </c>
      <c r="G5">
        <v>18</v>
      </c>
      <c r="H5" t="s">
        <v>375</v>
      </c>
      <c r="I5" s="10">
        <v>0</v>
      </c>
    </row>
    <row r="6" spans="2:12" ht="28" customHeight="1" x14ac:dyDescent="0.3">
      <c r="B6">
        <v>600715</v>
      </c>
      <c r="C6" t="s">
        <v>376</v>
      </c>
      <c r="D6" s="8" t="s">
        <v>377</v>
      </c>
      <c r="E6" s="8" t="s">
        <v>378</v>
      </c>
      <c r="G6">
        <v>95</v>
      </c>
      <c r="H6" t="s">
        <v>379</v>
      </c>
    </row>
    <row r="7" spans="2:12" x14ac:dyDescent="0.3">
      <c r="B7">
        <v>603879</v>
      </c>
      <c r="C7" t="s">
        <v>380</v>
      </c>
      <c r="D7" s="8" t="s">
        <v>381</v>
      </c>
      <c r="G7">
        <v>18</v>
      </c>
      <c r="H7" t="s">
        <v>364</v>
      </c>
    </row>
    <row r="8" spans="2:12" ht="28" customHeight="1" x14ac:dyDescent="0.3">
      <c r="B8">
        <v>603608</v>
      </c>
      <c r="C8" t="s">
        <v>382</v>
      </c>
      <c r="D8" s="8" t="s">
        <v>383</v>
      </c>
      <c r="E8" s="8" t="s">
        <v>384</v>
      </c>
      <c r="G8">
        <v>21</v>
      </c>
      <c r="H8" t="s">
        <v>364</v>
      </c>
    </row>
    <row r="9" spans="2:12" ht="28" customHeight="1" x14ac:dyDescent="0.3">
      <c r="B9">
        <v>603557</v>
      </c>
      <c r="C9" t="s">
        <v>385</v>
      </c>
      <c r="D9" s="8" t="s">
        <v>386</v>
      </c>
      <c r="E9" s="8" t="s">
        <v>384</v>
      </c>
      <c r="G9">
        <v>14</v>
      </c>
      <c r="H9" s="10">
        <v>0.7</v>
      </c>
    </row>
    <row r="10" spans="2:12" ht="70" customHeight="1" x14ac:dyDescent="0.3">
      <c r="B10">
        <v>506</v>
      </c>
      <c r="C10" t="s">
        <v>387</v>
      </c>
      <c r="D10" s="8" t="s">
        <v>388</v>
      </c>
      <c r="E10" s="8" t="s">
        <v>389</v>
      </c>
      <c r="G10">
        <v>63</v>
      </c>
      <c r="H10" s="10">
        <v>7</v>
      </c>
    </row>
    <row r="11" spans="2:12" ht="28" customHeight="1" x14ac:dyDescent="0.3">
      <c r="B11">
        <v>2217</v>
      </c>
      <c r="C11" t="s">
        <v>390</v>
      </c>
      <c r="D11" s="8" t="s">
        <v>377</v>
      </c>
      <c r="E11" s="8" t="s">
        <v>378</v>
      </c>
      <c r="G11">
        <v>160</v>
      </c>
      <c r="H11" s="10">
        <v>1</v>
      </c>
      <c r="I11" s="10">
        <v>-0.05</v>
      </c>
    </row>
    <row r="12" spans="2:12" ht="28" customHeight="1" x14ac:dyDescent="0.3">
      <c r="B12">
        <v>2310</v>
      </c>
      <c r="C12" t="s">
        <v>391</v>
      </c>
      <c r="D12" s="8" t="s">
        <v>377</v>
      </c>
      <c r="E12" s="8" t="s">
        <v>378</v>
      </c>
      <c r="G12">
        <v>121</v>
      </c>
      <c r="H12" s="10">
        <v>1</v>
      </c>
      <c r="I12" s="10">
        <v>0.03</v>
      </c>
    </row>
    <row r="13" spans="2:12" ht="98" customHeight="1" x14ac:dyDescent="0.3">
      <c r="B13">
        <v>2141</v>
      </c>
      <c r="C13" t="s">
        <v>392</v>
      </c>
      <c r="D13" s="8" t="s">
        <v>393</v>
      </c>
      <c r="E13" s="8" t="s">
        <v>394</v>
      </c>
      <c r="G13">
        <v>22</v>
      </c>
      <c r="H13" s="10">
        <v>1</v>
      </c>
      <c r="I13" s="10">
        <v>0.05</v>
      </c>
    </row>
    <row r="14" spans="2:12" ht="182" customHeight="1" x14ac:dyDescent="0.3">
      <c r="B14">
        <v>2951</v>
      </c>
      <c r="C14" t="s">
        <v>395</v>
      </c>
      <c r="D14" s="8" t="s">
        <v>396</v>
      </c>
      <c r="E14" s="8" t="s">
        <v>397</v>
      </c>
      <c r="F14" s="8" t="s">
        <v>398</v>
      </c>
      <c r="G14">
        <v>32</v>
      </c>
      <c r="H14" s="10">
        <v>1</v>
      </c>
      <c r="I14" s="10">
        <v>-0.05</v>
      </c>
    </row>
    <row r="15" spans="2:12" ht="56" customHeight="1" x14ac:dyDescent="0.3">
      <c r="B15">
        <v>525</v>
      </c>
      <c r="C15" t="s">
        <v>399</v>
      </c>
      <c r="D15" s="8" t="s">
        <v>400</v>
      </c>
      <c r="E15" s="8" t="s">
        <v>401</v>
      </c>
      <c r="G15">
        <v>86</v>
      </c>
      <c r="H15" s="10">
        <v>0.2</v>
      </c>
      <c r="I15" s="10">
        <v>-0.05</v>
      </c>
    </row>
    <row r="16" spans="2:12" ht="28" customHeight="1" x14ac:dyDescent="0.3">
      <c r="B16">
        <v>2259</v>
      </c>
      <c r="C16" t="s">
        <v>402</v>
      </c>
      <c r="D16" s="8" t="s">
        <v>403</v>
      </c>
      <c r="E16" s="8" t="s">
        <v>384</v>
      </c>
      <c r="G16">
        <v>23</v>
      </c>
      <c r="H16" s="10">
        <v>0.5</v>
      </c>
      <c r="I16" s="10">
        <v>0</v>
      </c>
    </row>
    <row r="17" spans="2:12" ht="28" customHeight="1" x14ac:dyDescent="0.3">
      <c r="B17">
        <v>989</v>
      </c>
      <c r="C17" t="s">
        <v>404</v>
      </c>
      <c r="D17" s="8" t="s">
        <v>400</v>
      </c>
      <c r="E17" s="8" t="s">
        <v>405</v>
      </c>
      <c r="G17">
        <v>70</v>
      </c>
      <c r="H17" s="10">
        <v>0.3</v>
      </c>
      <c r="I17" s="10">
        <v>0.05</v>
      </c>
    </row>
    <row r="18" spans="2:12" ht="56" customHeight="1" x14ac:dyDescent="0.3">
      <c r="B18">
        <v>2052</v>
      </c>
      <c r="C18" t="s">
        <v>406</v>
      </c>
      <c r="D18" s="8" t="s">
        <v>407</v>
      </c>
      <c r="E18" s="8" t="s">
        <v>408</v>
      </c>
      <c r="G18">
        <v>57</v>
      </c>
      <c r="H18" s="10">
        <v>7</v>
      </c>
      <c r="I18" s="10">
        <v>0.05</v>
      </c>
      <c r="J18" s="10">
        <v>0.05</v>
      </c>
    </row>
    <row r="19" spans="2:12" ht="56" customHeight="1" x14ac:dyDescent="0.3">
      <c r="B19">
        <v>300965</v>
      </c>
      <c r="C19" t="s">
        <v>409</v>
      </c>
      <c r="D19" s="8" t="s">
        <v>410</v>
      </c>
      <c r="E19" s="8" t="s">
        <v>411</v>
      </c>
      <c r="G19">
        <v>22</v>
      </c>
      <c r="H19" s="10">
        <v>0.5</v>
      </c>
      <c r="I19" s="10">
        <v>-0.04</v>
      </c>
    </row>
    <row r="20" spans="2:12" ht="28" customHeight="1" x14ac:dyDescent="0.3">
      <c r="B20">
        <v>600375</v>
      </c>
      <c r="C20" t="s">
        <v>412</v>
      </c>
      <c r="D20" s="8" t="s">
        <v>377</v>
      </c>
      <c r="E20" s="8" t="s">
        <v>378</v>
      </c>
      <c r="G20">
        <v>90</v>
      </c>
      <c r="H20" s="10">
        <v>0.5</v>
      </c>
      <c r="I20" s="10">
        <v>0</v>
      </c>
    </row>
    <row r="21" spans="2:12" x14ac:dyDescent="0.3">
      <c r="B21">
        <v>2251</v>
      </c>
      <c r="C21" t="s">
        <v>413</v>
      </c>
      <c r="D21" s="8" t="s">
        <v>388</v>
      </c>
      <c r="E21" s="8" t="s">
        <v>378</v>
      </c>
      <c r="G21">
        <v>100</v>
      </c>
      <c r="H21" s="10">
        <v>0.7</v>
      </c>
      <c r="I21" s="10">
        <v>0.1</v>
      </c>
      <c r="J21" s="10">
        <v>0.1</v>
      </c>
      <c r="K21" s="10">
        <v>0.1</v>
      </c>
      <c r="L21" s="10">
        <v>0.1</v>
      </c>
    </row>
    <row r="22" spans="2:12" ht="42" customHeight="1" x14ac:dyDescent="0.3">
      <c r="B22">
        <v>600165</v>
      </c>
      <c r="C22" t="s">
        <v>414</v>
      </c>
      <c r="D22" s="8" t="s">
        <v>415</v>
      </c>
      <c r="E22" s="8" t="s">
        <v>416</v>
      </c>
    </row>
    <row r="23" spans="2:12" ht="28" customHeight="1" x14ac:dyDescent="0.3">
      <c r="B23">
        <v>300013</v>
      </c>
      <c r="C23" t="s">
        <v>417</v>
      </c>
      <c r="D23" s="8" t="s">
        <v>377</v>
      </c>
      <c r="E23" s="8" t="s">
        <v>418</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48" width="8.58203125" style="8" customWidth="1"/>
    <col min="149" max="16384" width="8.58203125" style="8"/>
  </cols>
  <sheetData>
    <row r="2" spans="2:9" ht="42" customHeight="1" x14ac:dyDescent="0.3">
      <c r="B2" s="8" t="s">
        <v>419</v>
      </c>
      <c r="C2" s="8" t="s">
        <v>420</v>
      </c>
      <c r="D2" s="8" t="s">
        <v>421</v>
      </c>
      <c r="E2" s="8" t="s">
        <v>422</v>
      </c>
      <c r="F2" s="8" t="s">
        <v>423</v>
      </c>
      <c r="G2" s="8" t="s">
        <v>424</v>
      </c>
      <c r="H2" s="8" t="s">
        <v>425</v>
      </c>
      <c r="I2" s="8" t="s">
        <v>426</v>
      </c>
    </row>
    <row r="3" spans="2:9" x14ac:dyDescent="0.3">
      <c r="B3" s="8" t="s">
        <v>409</v>
      </c>
      <c r="C3" s="8">
        <v>27</v>
      </c>
      <c r="D3" s="8">
        <v>27</v>
      </c>
      <c r="E3" s="8">
        <v>35.81</v>
      </c>
      <c r="G3" s="8">
        <v>42.6</v>
      </c>
      <c r="H3" s="8">
        <f t="shared" ref="H3:H19" si="0">E3/C3-1</f>
        <v>0.32629629629629631</v>
      </c>
      <c r="I3" s="8">
        <f t="shared" ref="I3:I19" si="1">E3/D3-1</f>
        <v>0.32629629629629631</v>
      </c>
    </row>
    <row r="4" spans="2:9" x14ac:dyDescent="0.3">
      <c r="B4" s="8" t="s">
        <v>404</v>
      </c>
      <c r="C4" s="8">
        <v>8.1</v>
      </c>
      <c r="D4" s="8">
        <v>7.48</v>
      </c>
      <c r="E4" s="8">
        <v>7.96</v>
      </c>
      <c r="G4" s="8">
        <v>9.27</v>
      </c>
      <c r="H4" s="8">
        <f t="shared" si="0"/>
        <v>-1.7283950617283939E-2</v>
      </c>
      <c r="I4" s="8">
        <f t="shared" si="1"/>
        <v>6.4171122994652441E-2</v>
      </c>
    </row>
    <row r="5" spans="2:9" x14ac:dyDescent="0.3">
      <c r="B5" s="8" t="s">
        <v>392</v>
      </c>
      <c r="C5" s="8">
        <v>1.06</v>
      </c>
      <c r="D5" s="8">
        <v>0.96</v>
      </c>
      <c r="E5" s="8">
        <v>1.76</v>
      </c>
      <c r="F5" s="8">
        <v>2.15</v>
      </c>
      <c r="H5" s="8">
        <f t="shared" si="0"/>
        <v>0.66037735849056589</v>
      </c>
      <c r="I5" s="8">
        <f t="shared" si="1"/>
        <v>0.83333333333333348</v>
      </c>
    </row>
    <row r="6" spans="2:9" x14ac:dyDescent="0.3">
      <c r="B6" s="8" t="s">
        <v>390</v>
      </c>
      <c r="C6" s="8">
        <v>1.22</v>
      </c>
      <c r="D6" s="8">
        <v>1.2</v>
      </c>
      <c r="E6" s="8">
        <v>2.39</v>
      </c>
      <c r="F6" s="8">
        <v>2.14</v>
      </c>
      <c r="H6" s="8">
        <f t="shared" si="0"/>
        <v>0.95901639344262302</v>
      </c>
      <c r="I6" s="8">
        <f t="shared" si="1"/>
        <v>0.99166666666666692</v>
      </c>
    </row>
    <row r="7" spans="2:9" x14ac:dyDescent="0.3">
      <c r="B7" s="8" t="s">
        <v>387</v>
      </c>
      <c r="C7" s="8">
        <v>4.5999999999999996</v>
      </c>
      <c r="D7" s="8">
        <v>2.75</v>
      </c>
      <c r="E7" s="8">
        <v>3.97</v>
      </c>
      <c r="H7" s="8">
        <f t="shared" si="0"/>
        <v>-0.13695652173913031</v>
      </c>
      <c r="I7" s="8">
        <f t="shared" si="1"/>
        <v>0.44363636363636361</v>
      </c>
    </row>
    <row r="8" spans="2:9" x14ac:dyDescent="0.3">
      <c r="B8" s="8" t="s">
        <v>380</v>
      </c>
      <c r="C8" s="8">
        <v>4.84</v>
      </c>
      <c r="D8" s="8">
        <v>3.2</v>
      </c>
      <c r="E8" s="8">
        <v>3.84</v>
      </c>
      <c r="H8" s="8">
        <f t="shared" si="0"/>
        <v>-0.20661157024793386</v>
      </c>
      <c r="I8" s="8">
        <f t="shared" si="1"/>
        <v>0.19999999999999996</v>
      </c>
    </row>
    <row r="9" spans="2:9" x14ac:dyDescent="0.3">
      <c r="B9" s="8" t="s">
        <v>382</v>
      </c>
      <c r="C9" s="8">
        <v>3.97</v>
      </c>
      <c r="D9" s="8">
        <v>2.92</v>
      </c>
      <c r="E9" s="8">
        <v>3.72</v>
      </c>
      <c r="H9" s="8">
        <f t="shared" si="0"/>
        <v>-6.2972292191435741E-2</v>
      </c>
      <c r="I9" s="8">
        <f t="shared" si="1"/>
        <v>0.27397260273972623</v>
      </c>
    </row>
    <row r="10" spans="2:9" x14ac:dyDescent="0.3">
      <c r="B10" s="8" t="s">
        <v>427</v>
      </c>
      <c r="C10" s="8">
        <v>2.75</v>
      </c>
      <c r="D10" s="8">
        <v>2.2400000000000002</v>
      </c>
      <c r="E10" s="8">
        <v>2.74</v>
      </c>
      <c r="H10" s="8">
        <f t="shared" si="0"/>
        <v>-3.6363636363635488E-3</v>
      </c>
      <c r="I10" s="8">
        <f t="shared" si="1"/>
        <v>0.22321428571428559</v>
      </c>
    </row>
    <row r="11" spans="2:9" x14ac:dyDescent="0.3">
      <c r="B11" s="8" t="s">
        <v>417</v>
      </c>
      <c r="C11" s="8">
        <v>1.95</v>
      </c>
      <c r="D11" s="8">
        <v>1.95</v>
      </c>
      <c r="E11" s="8">
        <v>3.47</v>
      </c>
      <c r="H11" s="8">
        <f t="shared" si="0"/>
        <v>0.7794871794871796</v>
      </c>
      <c r="I11" s="8">
        <f t="shared" si="1"/>
        <v>0.7794871794871796</v>
      </c>
    </row>
    <row r="12" spans="2:9" x14ac:dyDescent="0.3">
      <c r="B12" s="8" t="s">
        <v>428</v>
      </c>
      <c r="C12" s="8">
        <v>2.57</v>
      </c>
      <c r="D12" s="8">
        <v>2.3199999999999998</v>
      </c>
      <c r="E12" s="8">
        <v>2.79</v>
      </c>
      <c r="H12" s="8">
        <f t="shared" si="0"/>
        <v>8.5603112840467066E-2</v>
      </c>
      <c r="I12" s="8">
        <f t="shared" si="1"/>
        <v>0.20258620689655182</v>
      </c>
    </row>
    <row r="13" spans="2:9" x14ac:dyDescent="0.3">
      <c r="B13" s="8" t="s">
        <v>429</v>
      </c>
      <c r="C13" s="8">
        <v>7.16</v>
      </c>
      <c r="D13" s="8">
        <v>7.16</v>
      </c>
      <c r="E13" s="8">
        <v>6.65</v>
      </c>
      <c r="H13" s="8">
        <f t="shared" si="0"/>
        <v>-7.1229050279329575E-2</v>
      </c>
      <c r="I13" s="8">
        <f t="shared" si="1"/>
        <v>-7.1229050279329575E-2</v>
      </c>
    </row>
    <row r="14" spans="2:9" x14ac:dyDescent="0.3">
      <c r="B14" s="8" t="s">
        <v>256</v>
      </c>
      <c r="C14" s="8">
        <v>4.29</v>
      </c>
      <c r="D14" s="8">
        <v>2.71</v>
      </c>
      <c r="E14" s="8">
        <v>5.55</v>
      </c>
      <c r="H14" s="8">
        <f t="shared" si="0"/>
        <v>0.29370629370629375</v>
      </c>
      <c r="I14" s="8">
        <f t="shared" si="1"/>
        <v>1.0479704797047971</v>
      </c>
    </row>
    <row r="15" spans="2:9" x14ac:dyDescent="0.3">
      <c r="B15" s="8" t="s">
        <v>369</v>
      </c>
      <c r="C15" s="8">
        <v>20.11</v>
      </c>
      <c r="D15" s="8">
        <v>20.11</v>
      </c>
      <c r="E15" s="8">
        <v>30.9</v>
      </c>
      <c r="H15" s="8">
        <f t="shared" si="0"/>
        <v>0.53654898060666323</v>
      </c>
      <c r="I15" s="8">
        <f t="shared" si="1"/>
        <v>0.53654898060666323</v>
      </c>
    </row>
    <row r="16" spans="2:9" x14ac:dyDescent="0.3">
      <c r="B16" s="8" t="s">
        <v>360</v>
      </c>
      <c r="C16" s="8">
        <v>2.2799999999999998</v>
      </c>
      <c r="D16" s="8">
        <v>2.2799999999999998</v>
      </c>
      <c r="E16" s="8">
        <v>3.06</v>
      </c>
      <c r="H16" s="8">
        <f t="shared" si="0"/>
        <v>0.34210526315789491</v>
      </c>
      <c r="I16" s="8">
        <f t="shared" si="1"/>
        <v>0.34210526315789491</v>
      </c>
    </row>
    <row r="17" spans="2:9" x14ac:dyDescent="0.3">
      <c r="B17" s="8" t="s">
        <v>430</v>
      </c>
      <c r="C17" s="8">
        <v>3.56</v>
      </c>
      <c r="D17" s="8">
        <v>2.66</v>
      </c>
      <c r="E17" s="8">
        <v>3.83</v>
      </c>
      <c r="H17" s="8">
        <f t="shared" si="0"/>
        <v>7.5842696629213391E-2</v>
      </c>
      <c r="I17" s="8">
        <f t="shared" si="1"/>
        <v>0.43984962406015038</v>
      </c>
    </row>
    <row r="18" spans="2:9" x14ac:dyDescent="0.3">
      <c r="B18" s="8" t="s">
        <v>412</v>
      </c>
      <c r="C18" s="8">
        <v>4.83</v>
      </c>
      <c r="D18" s="8">
        <v>5.04</v>
      </c>
      <c r="E18" s="8">
        <v>5.51</v>
      </c>
      <c r="H18" s="8">
        <f t="shared" si="0"/>
        <v>0.14078674948240155</v>
      </c>
      <c r="I18" s="8">
        <f t="shared" si="1"/>
        <v>9.3253968253968145E-2</v>
      </c>
    </row>
    <row r="19" spans="2:9" x14ac:dyDescent="0.3">
      <c r="B19" s="8" t="s">
        <v>431</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432</v>
      </c>
      <c r="L1" t="s">
        <v>433</v>
      </c>
      <c r="M1" t="s">
        <v>434</v>
      </c>
      <c r="N1" t="s">
        <v>435</v>
      </c>
      <c r="O1" t="s">
        <v>436</v>
      </c>
      <c r="P1" t="s">
        <v>437</v>
      </c>
      <c r="Q1" t="s">
        <v>438</v>
      </c>
    </row>
    <row r="2" spans="2:17" x14ac:dyDescent="0.3">
      <c r="B2" t="s">
        <v>439</v>
      </c>
      <c r="C2" t="s">
        <v>440</v>
      </c>
      <c r="D2" s="8" t="s">
        <v>441</v>
      </c>
      <c r="E2" s="8" t="s">
        <v>442</v>
      </c>
      <c r="F2" s="8" t="s">
        <v>443</v>
      </c>
      <c r="G2" t="s">
        <v>444</v>
      </c>
      <c r="H2" t="s">
        <v>445</v>
      </c>
      <c r="I2" s="8" t="s">
        <v>446</v>
      </c>
      <c r="K2">
        <v>2001</v>
      </c>
      <c r="L2">
        <f t="shared" ref="L2:L25" si="0">M2+N2</f>
        <v>5</v>
      </c>
      <c r="M2">
        <v>3</v>
      </c>
      <c r="N2">
        <v>2</v>
      </c>
    </row>
    <row r="3" spans="2:17" ht="28" customHeight="1" x14ac:dyDescent="0.3">
      <c r="B3">
        <v>2750</v>
      </c>
      <c r="C3" t="s">
        <v>447</v>
      </c>
      <c r="D3" s="8" t="s">
        <v>448</v>
      </c>
      <c r="E3" s="8" t="s">
        <v>449</v>
      </c>
      <c r="F3" s="8" t="s">
        <v>450</v>
      </c>
      <c r="G3">
        <v>4</v>
      </c>
      <c r="H3" s="8" t="s">
        <v>451</v>
      </c>
      <c r="I3" t="s">
        <v>452</v>
      </c>
      <c r="K3">
        <v>2002</v>
      </c>
      <c r="L3">
        <f t="shared" si="0"/>
        <v>8</v>
      </c>
      <c r="M3">
        <v>7</v>
      </c>
      <c r="N3">
        <v>1</v>
      </c>
    </row>
    <row r="4" spans="2:17" ht="28" customHeight="1" x14ac:dyDescent="0.3">
      <c r="B4">
        <v>603963</v>
      </c>
      <c r="C4" t="s">
        <v>453</v>
      </c>
      <c r="D4" s="8" t="s">
        <v>448</v>
      </c>
      <c r="E4" s="8" t="s">
        <v>449</v>
      </c>
      <c r="F4" s="8" t="s">
        <v>450</v>
      </c>
      <c r="G4">
        <v>2</v>
      </c>
      <c r="H4" s="8" t="s">
        <v>451</v>
      </c>
      <c r="I4" s="8" t="s">
        <v>454</v>
      </c>
      <c r="K4">
        <v>2003</v>
      </c>
      <c r="L4">
        <f t="shared" si="0"/>
        <v>4</v>
      </c>
      <c r="M4">
        <v>4</v>
      </c>
    </row>
    <row r="5" spans="2:17" ht="56" customHeight="1" x14ac:dyDescent="0.3">
      <c r="B5">
        <v>622</v>
      </c>
      <c r="C5" t="s">
        <v>455</v>
      </c>
      <c r="D5" s="8" t="s">
        <v>448</v>
      </c>
      <c r="E5" s="8" t="s">
        <v>456</v>
      </c>
      <c r="F5" s="8" t="s">
        <v>457</v>
      </c>
      <c r="G5">
        <v>8</v>
      </c>
      <c r="H5" s="8" t="s">
        <v>451</v>
      </c>
      <c r="I5" s="8" t="s">
        <v>458</v>
      </c>
      <c r="K5">
        <v>2004</v>
      </c>
      <c r="L5">
        <f t="shared" si="0"/>
        <v>11</v>
      </c>
      <c r="M5">
        <v>8</v>
      </c>
      <c r="N5">
        <v>3</v>
      </c>
    </row>
    <row r="6" spans="2:17" x14ac:dyDescent="0.3">
      <c r="B6">
        <v>851</v>
      </c>
      <c r="C6" t="s">
        <v>459</v>
      </c>
      <c r="D6" s="8" t="s">
        <v>460</v>
      </c>
      <c r="K6">
        <v>2005</v>
      </c>
      <c r="L6">
        <f t="shared" si="0"/>
        <v>12</v>
      </c>
      <c r="M6">
        <v>11</v>
      </c>
      <c r="N6">
        <v>1</v>
      </c>
    </row>
    <row r="7" spans="2:17" ht="56" customHeight="1" x14ac:dyDescent="0.3">
      <c r="B7">
        <v>600804</v>
      </c>
      <c r="C7" t="s">
        <v>461</v>
      </c>
      <c r="D7" s="8" t="s">
        <v>462</v>
      </c>
      <c r="E7" s="8" t="s">
        <v>463</v>
      </c>
      <c r="F7" s="8" t="s">
        <v>464</v>
      </c>
      <c r="G7">
        <v>2</v>
      </c>
      <c r="I7" s="8" t="s">
        <v>452</v>
      </c>
      <c r="K7">
        <v>2006</v>
      </c>
      <c r="L7">
        <f t="shared" si="0"/>
        <v>11</v>
      </c>
      <c r="M7">
        <v>10</v>
      </c>
      <c r="N7">
        <v>1</v>
      </c>
    </row>
    <row r="8" spans="2:17" x14ac:dyDescent="0.3">
      <c r="B8">
        <v>627</v>
      </c>
      <c r="C8" t="s">
        <v>328</v>
      </c>
      <c r="D8" s="8" t="s">
        <v>465</v>
      </c>
      <c r="H8" t="s">
        <v>451</v>
      </c>
      <c r="K8">
        <v>2007</v>
      </c>
      <c r="L8">
        <f t="shared" si="0"/>
        <v>10</v>
      </c>
      <c r="M8">
        <v>6</v>
      </c>
      <c r="N8">
        <v>4</v>
      </c>
    </row>
    <row r="9" spans="2:17" x14ac:dyDescent="0.3">
      <c r="B9">
        <v>600837</v>
      </c>
      <c r="C9" t="s">
        <v>466</v>
      </c>
      <c r="D9" s="8" t="s">
        <v>467</v>
      </c>
      <c r="H9" t="s">
        <v>468</v>
      </c>
      <c r="K9">
        <v>2008</v>
      </c>
      <c r="L9">
        <f t="shared" si="0"/>
        <v>2</v>
      </c>
      <c r="N9">
        <v>2</v>
      </c>
    </row>
    <row r="10" spans="2:17" x14ac:dyDescent="0.3">
      <c r="B10">
        <v>601519</v>
      </c>
      <c r="C10" t="s">
        <v>469</v>
      </c>
      <c r="D10" s="8" t="s">
        <v>467</v>
      </c>
      <c r="H10" t="s">
        <v>451</v>
      </c>
      <c r="K10">
        <v>2009</v>
      </c>
      <c r="L10">
        <f t="shared" si="0"/>
        <v>6</v>
      </c>
      <c r="N10">
        <v>6</v>
      </c>
    </row>
    <row r="11" spans="2:17" x14ac:dyDescent="0.3">
      <c r="B11">
        <v>688041</v>
      </c>
      <c r="C11" t="s">
        <v>339</v>
      </c>
      <c r="D11" s="8" t="s">
        <v>467</v>
      </c>
      <c r="H11" t="s">
        <v>468</v>
      </c>
      <c r="K11">
        <v>2010</v>
      </c>
      <c r="L11">
        <f t="shared" si="0"/>
        <v>4</v>
      </c>
      <c r="N11">
        <v>4</v>
      </c>
    </row>
    <row r="12" spans="2:17" x14ac:dyDescent="0.3">
      <c r="B12">
        <v>603213</v>
      </c>
      <c r="C12" t="s">
        <v>470</v>
      </c>
      <c r="D12" s="8" t="s">
        <v>467</v>
      </c>
      <c r="H12" t="s">
        <v>468</v>
      </c>
      <c r="K12">
        <v>2011</v>
      </c>
      <c r="L12">
        <f t="shared" si="0"/>
        <v>3</v>
      </c>
      <c r="N12">
        <v>3</v>
      </c>
    </row>
    <row r="13" spans="2:17" x14ac:dyDescent="0.3">
      <c r="B13">
        <v>601989</v>
      </c>
      <c r="C13" t="s">
        <v>471</v>
      </c>
      <c r="D13" s="8" t="s">
        <v>467</v>
      </c>
      <c r="H13" t="s">
        <v>468</v>
      </c>
      <c r="K13">
        <v>2012</v>
      </c>
      <c r="L13">
        <f t="shared" si="0"/>
        <v>4</v>
      </c>
      <c r="N13">
        <v>4</v>
      </c>
    </row>
    <row r="14" spans="2:17" x14ac:dyDescent="0.3">
      <c r="B14">
        <v>300379</v>
      </c>
      <c r="C14" t="s">
        <v>472</v>
      </c>
      <c r="D14" s="8" t="s">
        <v>460</v>
      </c>
      <c r="K14">
        <v>2013</v>
      </c>
      <c r="L14">
        <f t="shared" si="0"/>
        <v>7</v>
      </c>
      <c r="M14">
        <v>2</v>
      </c>
      <c r="N14">
        <v>5</v>
      </c>
    </row>
    <row r="15" spans="2:17" x14ac:dyDescent="0.3">
      <c r="B15">
        <v>600200</v>
      </c>
      <c r="C15" t="s">
        <v>473</v>
      </c>
      <c r="D15" s="8" t="s">
        <v>460</v>
      </c>
      <c r="K15">
        <v>2014</v>
      </c>
      <c r="L15">
        <f t="shared" si="0"/>
        <v>3</v>
      </c>
      <c r="M15">
        <v>1</v>
      </c>
      <c r="N15">
        <v>2</v>
      </c>
    </row>
    <row r="16" spans="2:17" x14ac:dyDescent="0.3">
      <c r="B16">
        <v>300280</v>
      </c>
      <c r="C16" t="s">
        <v>474</v>
      </c>
      <c r="D16" s="8" t="s">
        <v>475</v>
      </c>
      <c r="E16" s="8" t="s">
        <v>476</v>
      </c>
      <c r="K16">
        <v>2015</v>
      </c>
      <c r="L16">
        <f t="shared" si="0"/>
        <v>10</v>
      </c>
      <c r="M16">
        <v>2</v>
      </c>
      <c r="N16">
        <v>8</v>
      </c>
    </row>
    <row r="17" spans="2:17" ht="28" customHeight="1" x14ac:dyDescent="0.3">
      <c r="B17">
        <v>920680</v>
      </c>
      <c r="C17" t="s">
        <v>477</v>
      </c>
      <c r="D17" s="8" t="s">
        <v>460</v>
      </c>
      <c r="E17" s="8" t="s">
        <v>478</v>
      </c>
      <c r="I17" t="s">
        <v>454</v>
      </c>
      <c r="K17">
        <v>2016</v>
      </c>
      <c r="L17">
        <f t="shared" si="0"/>
        <v>2</v>
      </c>
      <c r="M17">
        <v>1</v>
      </c>
      <c r="N17">
        <v>1</v>
      </c>
    </row>
    <row r="18" spans="2:17" x14ac:dyDescent="0.3">
      <c r="B18">
        <v>600190</v>
      </c>
      <c r="C18" t="s">
        <v>479</v>
      </c>
      <c r="D18" s="8" t="s">
        <v>460</v>
      </c>
      <c r="E18" s="8" t="s">
        <v>480</v>
      </c>
      <c r="I18" t="s">
        <v>452</v>
      </c>
      <c r="K18">
        <v>2017</v>
      </c>
      <c r="L18">
        <f t="shared" si="0"/>
        <v>5</v>
      </c>
      <c r="M18">
        <v>2</v>
      </c>
      <c r="N18">
        <v>3</v>
      </c>
    </row>
    <row r="19" spans="2:17" ht="28" customHeight="1" x14ac:dyDescent="0.3">
      <c r="B19">
        <v>300208</v>
      </c>
      <c r="C19" t="s">
        <v>481</v>
      </c>
      <c r="D19" s="8" t="s">
        <v>448</v>
      </c>
      <c r="E19" s="8" t="s">
        <v>482</v>
      </c>
      <c r="H19" s="8" t="s">
        <v>468</v>
      </c>
      <c r="I19" t="s">
        <v>452</v>
      </c>
      <c r="K19">
        <v>2018</v>
      </c>
      <c r="L19">
        <f t="shared" si="0"/>
        <v>6</v>
      </c>
      <c r="M19">
        <v>4</v>
      </c>
      <c r="N19">
        <v>2</v>
      </c>
    </row>
    <row r="20" spans="2:17" ht="28" customHeight="1" x14ac:dyDescent="0.3">
      <c r="B20">
        <v>600462</v>
      </c>
      <c r="C20" t="s">
        <v>483</v>
      </c>
      <c r="D20" s="8" t="s">
        <v>448</v>
      </c>
      <c r="E20" s="8" t="s">
        <v>484</v>
      </c>
      <c r="H20" s="8" t="s">
        <v>451</v>
      </c>
      <c r="I20" t="s">
        <v>452</v>
      </c>
      <c r="K20">
        <v>2019</v>
      </c>
      <c r="L20">
        <f t="shared" si="0"/>
        <v>12</v>
      </c>
      <c r="M20">
        <v>9</v>
      </c>
      <c r="N20">
        <v>3</v>
      </c>
    </row>
    <row r="21" spans="2:17" ht="28" customHeight="1" x14ac:dyDescent="0.3">
      <c r="B21">
        <v>584</v>
      </c>
      <c r="C21" t="s">
        <v>485</v>
      </c>
      <c r="D21" s="8" t="s">
        <v>448</v>
      </c>
      <c r="E21" s="8" t="s">
        <v>486</v>
      </c>
      <c r="F21" s="8" t="s">
        <v>487</v>
      </c>
      <c r="H21" s="8" t="s">
        <v>451</v>
      </c>
      <c r="I21" t="s">
        <v>458</v>
      </c>
      <c r="K21">
        <v>2020</v>
      </c>
      <c r="L21">
        <f t="shared" si="0"/>
        <v>20</v>
      </c>
      <c r="M21">
        <v>17</v>
      </c>
      <c r="N21">
        <v>3</v>
      </c>
      <c r="O21">
        <v>98</v>
      </c>
      <c r="P21">
        <v>10</v>
      </c>
      <c r="Q21">
        <f t="shared" ref="Q21:Q26" si="1">P21/O21</f>
        <v>0.10204081632653061</v>
      </c>
    </row>
    <row r="22" spans="2:17" ht="28" customHeight="1" x14ac:dyDescent="0.3">
      <c r="B22">
        <v>600387</v>
      </c>
      <c r="C22" t="s">
        <v>488</v>
      </c>
      <c r="D22" s="8" t="s">
        <v>448</v>
      </c>
      <c r="E22" s="8" t="s">
        <v>486</v>
      </c>
      <c r="G22">
        <v>4</v>
      </c>
      <c r="H22" s="8" t="s">
        <v>468</v>
      </c>
      <c r="I22" t="s">
        <v>452</v>
      </c>
      <c r="K22">
        <v>2021</v>
      </c>
      <c r="L22">
        <f t="shared" si="0"/>
        <v>23</v>
      </c>
      <c r="M22">
        <v>17</v>
      </c>
      <c r="N22">
        <v>6</v>
      </c>
      <c r="O22">
        <v>54</v>
      </c>
      <c r="P22">
        <v>22</v>
      </c>
      <c r="Q22">
        <f t="shared" si="1"/>
        <v>0.40740740740740738</v>
      </c>
    </row>
    <row r="23" spans="2:17" ht="56" customHeight="1" x14ac:dyDescent="0.3">
      <c r="B23">
        <v>2336</v>
      </c>
      <c r="C23" t="s">
        <v>489</v>
      </c>
      <c r="D23" s="8" t="s">
        <v>448</v>
      </c>
      <c r="E23" s="8" t="s">
        <v>490</v>
      </c>
      <c r="F23" s="8" t="s">
        <v>491</v>
      </c>
      <c r="G23">
        <v>1.5</v>
      </c>
      <c r="H23" t="s">
        <v>468</v>
      </c>
      <c r="I23" t="s">
        <v>458</v>
      </c>
      <c r="K23">
        <v>2022</v>
      </c>
      <c r="L23">
        <f t="shared" si="0"/>
        <v>47</v>
      </c>
      <c r="M23">
        <v>42</v>
      </c>
      <c r="N23">
        <v>5</v>
      </c>
      <c r="O23">
        <v>45</v>
      </c>
      <c r="P23">
        <v>25</v>
      </c>
      <c r="Q23">
        <f t="shared" si="1"/>
        <v>0.55555555555555558</v>
      </c>
    </row>
    <row r="24" spans="2:17" ht="28" customHeight="1" x14ac:dyDescent="0.3">
      <c r="B24">
        <v>603003</v>
      </c>
      <c r="C24" t="s">
        <v>492</v>
      </c>
      <c r="D24" s="8" t="s">
        <v>448</v>
      </c>
      <c r="E24" s="8" t="s">
        <v>486</v>
      </c>
      <c r="F24" s="8" t="s">
        <v>493</v>
      </c>
      <c r="H24" s="8" t="s">
        <v>451</v>
      </c>
      <c r="I24" t="s">
        <v>452</v>
      </c>
      <c r="K24">
        <v>2023</v>
      </c>
      <c r="L24">
        <f t="shared" si="0"/>
        <v>46</v>
      </c>
      <c r="M24">
        <v>43</v>
      </c>
      <c r="N24">
        <v>3</v>
      </c>
      <c r="O24">
        <v>53</v>
      </c>
      <c r="P24">
        <v>27</v>
      </c>
      <c r="Q24">
        <f t="shared" si="1"/>
        <v>0.50943396226415094</v>
      </c>
    </row>
    <row r="25" spans="2:17" ht="28" customHeight="1" x14ac:dyDescent="0.3">
      <c r="B25">
        <v>600225</v>
      </c>
      <c r="C25" t="s">
        <v>494</v>
      </c>
      <c r="D25" s="8" t="s">
        <v>460</v>
      </c>
      <c r="F25" s="8" t="s">
        <v>495</v>
      </c>
      <c r="H25" t="s">
        <v>468</v>
      </c>
      <c r="I25" t="s">
        <v>454</v>
      </c>
      <c r="K25">
        <v>2024</v>
      </c>
      <c r="L25">
        <f t="shared" si="0"/>
        <v>54</v>
      </c>
      <c r="M25">
        <v>46</v>
      </c>
      <c r="N25">
        <v>8</v>
      </c>
      <c r="O25">
        <v>57</v>
      </c>
      <c r="P25">
        <v>29</v>
      </c>
      <c r="Q25">
        <f t="shared" si="1"/>
        <v>0.50877192982456143</v>
      </c>
    </row>
    <row r="26" spans="2:17" x14ac:dyDescent="0.3">
      <c r="B26">
        <v>601028</v>
      </c>
      <c r="C26" t="s">
        <v>496</v>
      </c>
      <c r="D26" s="8" t="s">
        <v>465</v>
      </c>
      <c r="H26" t="s">
        <v>468</v>
      </c>
      <c r="K26">
        <v>2025</v>
      </c>
      <c r="L26">
        <v>32</v>
      </c>
      <c r="M26">
        <v>25</v>
      </c>
      <c r="N26">
        <v>6</v>
      </c>
      <c r="O26">
        <v>97</v>
      </c>
      <c r="P26">
        <v>20</v>
      </c>
      <c r="Q26">
        <f t="shared" si="1"/>
        <v>0.20618556701030927</v>
      </c>
    </row>
    <row r="27" spans="2:17" x14ac:dyDescent="0.3">
      <c r="B27">
        <v>600705</v>
      </c>
      <c r="C27" t="s">
        <v>497</v>
      </c>
      <c r="D27" s="8" t="s">
        <v>465</v>
      </c>
      <c r="H27" t="s">
        <v>468</v>
      </c>
    </row>
    <row r="28" spans="2:17" ht="28" customHeight="1" x14ac:dyDescent="0.3">
      <c r="B28">
        <v>300630</v>
      </c>
      <c r="C28" t="s">
        <v>498</v>
      </c>
      <c r="D28" s="8" t="s">
        <v>460</v>
      </c>
      <c r="F28" s="8" t="s">
        <v>499</v>
      </c>
      <c r="G28">
        <v>4</v>
      </c>
      <c r="H28" t="s">
        <v>451</v>
      </c>
      <c r="I28" t="s">
        <v>454</v>
      </c>
    </row>
    <row r="29" spans="2:17" ht="42" customHeight="1" x14ac:dyDescent="0.3">
      <c r="B29">
        <v>600898</v>
      </c>
      <c r="C29" t="s">
        <v>500</v>
      </c>
      <c r="D29" s="8" t="s">
        <v>501</v>
      </c>
      <c r="E29" s="8" t="s">
        <v>502</v>
      </c>
      <c r="F29" s="8" t="s">
        <v>503</v>
      </c>
      <c r="G29">
        <v>2</v>
      </c>
      <c r="H29" t="s">
        <v>451</v>
      </c>
      <c r="I29" t="s">
        <v>458</v>
      </c>
    </row>
    <row r="30" spans="2:17" ht="28" customHeight="1" x14ac:dyDescent="0.3">
      <c r="B30">
        <v>600083</v>
      </c>
      <c r="C30" t="s">
        <v>504</v>
      </c>
      <c r="D30" s="8" t="s">
        <v>501</v>
      </c>
      <c r="E30" s="8" t="s">
        <v>505</v>
      </c>
      <c r="F30" s="8" t="s">
        <v>506</v>
      </c>
      <c r="G30">
        <v>2</v>
      </c>
      <c r="H30" t="s">
        <v>468</v>
      </c>
      <c r="I30" t="s">
        <v>458</v>
      </c>
    </row>
    <row r="31" spans="2:17" ht="42" customHeight="1" x14ac:dyDescent="0.3">
      <c r="B31">
        <v>300108</v>
      </c>
      <c r="C31" t="s">
        <v>507</v>
      </c>
      <c r="D31" s="8" t="s">
        <v>462</v>
      </c>
      <c r="E31" s="8" t="s">
        <v>508</v>
      </c>
      <c r="F31" s="8" t="s">
        <v>509</v>
      </c>
      <c r="H31" s="8" t="s">
        <v>451</v>
      </c>
      <c r="I31" s="8" t="s">
        <v>454</v>
      </c>
    </row>
    <row r="32" spans="2:17" x14ac:dyDescent="0.3">
      <c r="B32">
        <v>603388</v>
      </c>
      <c r="C32" t="s">
        <v>510</v>
      </c>
      <c r="D32" s="8" t="s">
        <v>460</v>
      </c>
      <c r="H32" t="s">
        <v>451</v>
      </c>
      <c r="I32" t="s">
        <v>454</v>
      </c>
    </row>
    <row r="33" spans="2:8" x14ac:dyDescent="0.3">
      <c r="B33">
        <v>300344</v>
      </c>
      <c r="C33" t="s">
        <v>511</v>
      </c>
      <c r="D33" s="8" t="s">
        <v>460</v>
      </c>
      <c r="H33" t="s">
        <v>451</v>
      </c>
    </row>
    <row r="34" spans="2:8" x14ac:dyDescent="0.3">
      <c r="B34">
        <v>300391</v>
      </c>
      <c r="C34" t="s">
        <v>512</v>
      </c>
      <c r="D34" s="8" t="s">
        <v>460</v>
      </c>
      <c r="H34" t="s">
        <v>451</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3" width="8.58203125" style="8" customWidth="1"/>
    <col min="154" max="16384" width="8.58203125" style="8"/>
  </cols>
  <sheetData>
    <row r="1" spans="1:20" ht="136" customHeight="1" x14ac:dyDescent="0.3">
      <c r="A1" s="8" t="s">
        <v>513</v>
      </c>
      <c r="B1" s="8" t="s">
        <v>439</v>
      </c>
      <c r="C1" s="8" t="s">
        <v>419</v>
      </c>
      <c r="D1" s="8" t="s">
        <v>514</v>
      </c>
      <c r="E1" s="8" t="s">
        <v>515</v>
      </c>
      <c r="F1" s="8" t="s">
        <v>516</v>
      </c>
      <c r="G1" s="8" t="s">
        <v>517</v>
      </c>
      <c r="H1" s="8" t="s">
        <v>518</v>
      </c>
      <c r="I1" s="8" t="s">
        <v>519</v>
      </c>
      <c r="J1" s="8" t="s">
        <v>520</v>
      </c>
      <c r="K1" s="8" t="s">
        <v>521</v>
      </c>
      <c r="L1" s="8" t="s">
        <v>522</v>
      </c>
      <c r="M1" s="8" t="s">
        <v>523</v>
      </c>
      <c r="N1" s="8" t="s">
        <v>524</v>
      </c>
      <c r="O1" s="8" t="s">
        <v>525</v>
      </c>
      <c r="P1" s="8" t="s">
        <v>526</v>
      </c>
      <c r="Q1" s="8" t="s">
        <v>527</v>
      </c>
      <c r="R1" s="8" t="s">
        <v>528</v>
      </c>
      <c r="S1" s="8" t="s">
        <v>529</v>
      </c>
      <c r="T1" s="8" t="s">
        <v>530</v>
      </c>
    </row>
    <row r="2" spans="1:20" ht="98" customHeight="1" x14ac:dyDescent="0.3">
      <c r="B2" s="8">
        <v>600684</v>
      </c>
      <c r="C2" s="8" t="s">
        <v>531</v>
      </c>
      <c r="D2" s="8" t="s">
        <v>532</v>
      </c>
      <c r="E2" s="8">
        <v>20080101</v>
      </c>
      <c r="F2" s="8">
        <f>E2</f>
        <v>20080101</v>
      </c>
      <c r="G2" s="8" t="s">
        <v>533</v>
      </c>
      <c r="H2" s="8">
        <v>0</v>
      </c>
      <c r="I2" s="8" t="s">
        <v>534</v>
      </c>
      <c r="J2" s="8" t="s">
        <v>535</v>
      </c>
      <c r="L2" s="8">
        <v>0</v>
      </c>
      <c r="N2" s="8">
        <v>29</v>
      </c>
      <c r="O2" s="8">
        <v>16</v>
      </c>
      <c r="P2" s="8">
        <v>17</v>
      </c>
      <c r="Q2" s="8">
        <v>5</v>
      </c>
      <c r="R2" s="8">
        <v>0</v>
      </c>
    </row>
    <row r="3" spans="1:20" ht="70" hidden="1" customHeight="1" x14ac:dyDescent="0.3">
      <c r="A3" s="8" t="s">
        <v>468</v>
      </c>
      <c r="B3" s="8">
        <v>603268</v>
      </c>
      <c r="C3" s="8" t="s">
        <v>536</v>
      </c>
      <c r="D3" s="8" t="s">
        <v>247</v>
      </c>
      <c r="E3" s="8">
        <v>20181012</v>
      </c>
      <c r="G3" s="8" t="s">
        <v>537</v>
      </c>
      <c r="H3" s="8">
        <v>3</v>
      </c>
      <c r="I3" s="8" t="s">
        <v>534</v>
      </c>
      <c r="J3" s="8" t="s">
        <v>538</v>
      </c>
      <c r="L3" s="8">
        <v>8.1999999999999993</v>
      </c>
      <c r="N3" s="8">
        <v>20</v>
      </c>
      <c r="O3" s="8">
        <v>6</v>
      </c>
      <c r="P3" s="8">
        <v>12.6</v>
      </c>
      <c r="Q3" s="8">
        <v>7</v>
      </c>
      <c r="R3" s="8">
        <v>6</v>
      </c>
      <c r="S3" s="8">
        <v>17</v>
      </c>
      <c r="T3" s="8">
        <v>55</v>
      </c>
    </row>
    <row r="4" spans="1:20" ht="322" customHeight="1" x14ac:dyDescent="0.3">
      <c r="A4" s="8" t="s">
        <v>539</v>
      </c>
      <c r="B4" s="8">
        <v>300489</v>
      </c>
      <c r="C4" s="8" t="s">
        <v>540</v>
      </c>
      <c r="D4" s="8" t="s">
        <v>247</v>
      </c>
      <c r="E4" s="8">
        <v>20190423</v>
      </c>
      <c r="G4" s="8" t="s">
        <v>541</v>
      </c>
      <c r="H4" s="8">
        <v>5</v>
      </c>
      <c r="I4" s="8" t="s">
        <v>534</v>
      </c>
      <c r="J4" s="8" t="s">
        <v>542</v>
      </c>
      <c r="L4" s="8">
        <v>7.5</v>
      </c>
      <c r="N4" s="8">
        <v>26</v>
      </c>
      <c r="O4" s="8">
        <v>1.3</v>
      </c>
      <c r="P4" s="8">
        <v>5</v>
      </c>
      <c r="Q4" s="8">
        <v>3.7</v>
      </c>
      <c r="R4" s="8">
        <v>5</v>
      </c>
      <c r="S4" s="8">
        <v>31</v>
      </c>
      <c r="T4" s="8">
        <v>134</v>
      </c>
    </row>
    <row r="5" spans="1:20" ht="56" customHeight="1" x14ac:dyDescent="0.3">
      <c r="B5" s="8">
        <v>600076</v>
      </c>
      <c r="C5" s="8" t="s">
        <v>543</v>
      </c>
      <c r="D5" s="8" t="s">
        <v>544</v>
      </c>
      <c r="E5" s="8">
        <v>20191111</v>
      </c>
      <c r="F5" s="8">
        <f>E5</f>
        <v>20191111</v>
      </c>
      <c r="G5" s="8" t="s">
        <v>545</v>
      </c>
      <c r="H5" s="8">
        <v>0</v>
      </c>
      <c r="I5" s="8" t="s">
        <v>534</v>
      </c>
      <c r="J5" s="8" t="s">
        <v>546</v>
      </c>
      <c r="L5" s="8">
        <f>6.2+4.3+8.5</f>
        <v>19</v>
      </c>
      <c r="N5" s="8">
        <v>40</v>
      </c>
      <c r="O5" s="8">
        <v>6</v>
      </c>
      <c r="P5" s="8">
        <v>71</v>
      </c>
      <c r="Q5" s="8">
        <v>40</v>
      </c>
      <c r="R5" s="8">
        <v>0</v>
      </c>
    </row>
    <row r="6" spans="1:20" ht="42" hidden="1" customHeight="1" x14ac:dyDescent="0.3">
      <c r="A6" s="8" t="s">
        <v>468</v>
      </c>
      <c r="B6" s="8">
        <v>301297</v>
      </c>
      <c r="C6" s="8" t="s">
        <v>547</v>
      </c>
      <c r="D6" s="8" t="s">
        <v>247</v>
      </c>
      <c r="E6" s="8">
        <v>20200101</v>
      </c>
      <c r="G6" s="8" t="s">
        <v>548</v>
      </c>
      <c r="H6" s="8">
        <v>4</v>
      </c>
      <c r="I6" s="8" t="s">
        <v>534</v>
      </c>
      <c r="J6" s="8" t="s">
        <v>549</v>
      </c>
      <c r="R6" s="8">
        <v>4</v>
      </c>
      <c r="S6" s="8">
        <v>66</v>
      </c>
      <c r="T6" s="8">
        <v>200</v>
      </c>
    </row>
    <row r="7" spans="1:20" ht="182" hidden="1" customHeight="1" x14ac:dyDescent="0.3">
      <c r="A7" s="8" t="s">
        <v>468</v>
      </c>
      <c r="B7" s="8">
        <v>603991</v>
      </c>
      <c r="C7" s="8" t="s">
        <v>550</v>
      </c>
      <c r="D7" s="8" t="s">
        <v>247</v>
      </c>
      <c r="E7" s="8">
        <v>20200521</v>
      </c>
      <c r="G7" s="8" t="s">
        <v>551</v>
      </c>
      <c r="H7" s="8">
        <v>4</v>
      </c>
      <c r="I7" s="8" t="s">
        <v>534</v>
      </c>
      <c r="J7" s="8" t="s">
        <v>552</v>
      </c>
      <c r="L7" s="8">
        <v>6.2</v>
      </c>
      <c r="N7" s="8">
        <v>20</v>
      </c>
      <c r="O7" s="8">
        <v>3</v>
      </c>
      <c r="P7" s="8">
        <v>5.7</v>
      </c>
      <c r="Q7" s="8">
        <v>3.7</v>
      </c>
      <c r="R7" s="8">
        <v>4</v>
      </c>
      <c r="S7" s="8">
        <v>46</v>
      </c>
      <c r="T7" s="8">
        <v>74</v>
      </c>
    </row>
    <row r="8" spans="1:20" ht="84" customHeight="1" x14ac:dyDescent="0.3">
      <c r="B8" s="8">
        <v>603168</v>
      </c>
      <c r="C8" s="8" t="s">
        <v>553</v>
      </c>
      <c r="D8" s="8" t="s">
        <v>247</v>
      </c>
      <c r="E8" s="8">
        <v>20200530</v>
      </c>
      <c r="F8" s="8">
        <f t="shared" ref="F8:F41" si="0">E8</f>
        <v>20200530</v>
      </c>
      <c r="G8" s="8" t="s">
        <v>554</v>
      </c>
      <c r="H8" s="8">
        <v>2</v>
      </c>
      <c r="I8" s="8" t="s">
        <v>534</v>
      </c>
      <c r="J8" s="8" t="s">
        <v>555</v>
      </c>
      <c r="L8" s="8">
        <v>4.0999999999999996</v>
      </c>
      <c r="N8" s="8">
        <v>30</v>
      </c>
      <c r="O8" s="8">
        <v>3.5</v>
      </c>
      <c r="P8" s="8">
        <v>16</v>
      </c>
      <c r="Q8" s="8">
        <v>13</v>
      </c>
      <c r="R8" s="8">
        <v>0</v>
      </c>
    </row>
    <row r="9" spans="1:20" ht="70" customHeight="1" x14ac:dyDescent="0.3">
      <c r="B9" s="8">
        <v>600738</v>
      </c>
      <c r="C9" s="8" t="s">
        <v>556</v>
      </c>
      <c r="D9" s="8" t="s">
        <v>544</v>
      </c>
      <c r="E9" s="8">
        <v>20200725</v>
      </c>
      <c r="F9" s="8">
        <f t="shared" si="0"/>
        <v>20200725</v>
      </c>
      <c r="G9" s="8" t="s">
        <v>557</v>
      </c>
      <c r="H9" s="8">
        <v>0</v>
      </c>
      <c r="I9" s="8" t="s">
        <v>534</v>
      </c>
      <c r="J9" s="8" t="s">
        <v>558</v>
      </c>
      <c r="L9" s="8">
        <v>10</v>
      </c>
      <c r="N9" s="8">
        <v>50</v>
      </c>
      <c r="O9" s="8">
        <v>6</v>
      </c>
      <c r="P9" s="8">
        <v>33</v>
      </c>
      <c r="Q9" s="8">
        <v>17</v>
      </c>
      <c r="R9" s="8">
        <v>0</v>
      </c>
    </row>
    <row r="10" spans="1:20" ht="56" customHeight="1" x14ac:dyDescent="0.3">
      <c r="B10" s="8">
        <v>601599</v>
      </c>
      <c r="C10" s="8" t="s">
        <v>559</v>
      </c>
      <c r="D10" s="8" t="s">
        <v>544</v>
      </c>
      <c r="E10" s="8">
        <v>20200826</v>
      </c>
      <c r="F10" s="8">
        <f t="shared" si="0"/>
        <v>20200826</v>
      </c>
      <c r="G10" s="8" t="s">
        <v>560</v>
      </c>
      <c r="H10" s="8">
        <v>0</v>
      </c>
      <c r="I10" s="8" t="s">
        <v>534</v>
      </c>
      <c r="J10" s="8" t="s">
        <v>561</v>
      </c>
      <c r="L10" s="8">
        <v>6</v>
      </c>
      <c r="N10" s="8">
        <v>26</v>
      </c>
      <c r="O10" s="8">
        <v>17</v>
      </c>
      <c r="P10" s="8">
        <v>38</v>
      </c>
      <c r="Q10" s="8">
        <v>6</v>
      </c>
      <c r="R10" s="8">
        <v>0</v>
      </c>
    </row>
    <row r="11" spans="1:20" ht="126" customHeight="1" x14ac:dyDescent="0.3">
      <c r="B11" s="8">
        <v>600966</v>
      </c>
      <c r="C11" s="8" t="s">
        <v>562</v>
      </c>
      <c r="D11" s="8" t="s">
        <v>247</v>
      </c>
      <c r="E11" s="8">
        <v>20200828</v>
      </c>
      <c r="F11" s="8">
        <f t="shared" si="0"/>
        <v>20200828</v>
      </c>
      <c r="G11" s="8" t="s">
        <v>563</v>
      </c>
      <c r="H11" s="8">
        <v>1</v>
      </c>
      <c r="I11" s="8" t="s">
        <v>534</v>
      </c>
      <c r="J11" s="8" t="s">
        <v>564</v>
      </c>
      <c r="L11" s="8">
        <v>20</v>
      </c>
      <c r="N11" s="8">
        <v>65</v>
      </c>
      <c r="O11" s="8">
        <v>97</v>
      </c>
      <c r="P11" s="8">
        <v>193</v>
      </c>
      <c r="Q11" s="8">
        <v>48</v>
      </c>
      <c r="R11" s="8">
        <v>0</v>
      </c>
    </row>
    <row r="12" spans="1:20" ht="56" customHeight="1" x14ac:dyDescent="0.3">
      <c r="B12" s="8">
        <v>603306</v>
      </c>
      <c r="C12" s="8" t="s">
        <v>565</v>
      </c>
      <c r="D12" s="8" t="s">
        <v>247</v>
      </c>
      <c r="E12" s="8">
        <v>20201020</v>
      </c>
      <c r="F12" s="8">
        <f t="shared" si="0"/>
        <v>20201020</v>
      </c>
      <c r="G12" s="8" t="s">
        <v>566</v>
      </c>
      <c r="H12" s="8">
        <v>0</v>
      </c>
      <c r="I12" s="8" t="s">
        <v>534</v>
      </c>
      <c r="J12" s="8" t="s">
        <v>567</v>
      </c>
      <c r="L12" s="8">
        <v>12</v>
      </c>
      <c r="N12" s="8">
        <v>60</v>
      </c>
      <c r="O12" s="8">
        <v>9.5</v>
      </c>
      <c r="P12" s="8">
        <v>27</v>
      </c>
      <c r="Q12" s="8">
        <v>24</v>
      </c>
      <c r="R12" s="8">
        <v>0</v>
      </c>
    </row>
    <row r="13" spans="1:20" ht="154" customHeight="1" x14ac:dyDescent="0.3">
      <c r="B13" s="8">
        <v>603223</v>
      </c>
      <c r="C13" s="8" t="s">
        <v>568</v>
      </c>
      <c r="D13" s="8" t="s">
        <v>544</v>
      </c>
      <c r="E13" s="8">
        <v>20201119</v>
      </c>
      <c r="F13" s="8">
        <f t="shared" si="0"/>
        <v>20201119</v>
      </c>
      <c r="G13" s="8" t="s">
        <v>569</v>
      </c>
      <c r="H13" s="8">
        <v>3</v>
      </c>
      <c r="I13" s="8" t="s">
        <v>534</v>
      </c>
      <c r="J13" s="8" t="s">
        <v>570</v>
      </c>
      <c r="L13" s="8">
        <v>34</v>
      </c>
      <c r="N13" s="8">
        <v>50</v>
      </c>
      <c r="O13" s="8">
        <v>55</v>
      </c>
      <c r="P13" s="8">
        <v>19</v>
      </c>
      <c r="Q13" s="8">
        <v>13</v>
      </c>
      <c r="R13" s="8">
        <v>0</v>
      </c>
    </row>
    <row r="14" spans="1:20" ht="126" customHeight="1" x14ac:dyDescent="0.3">
      <c r="B14" s="8">
        <v>300211</v>
      </c>
      <c r="C14" s="8" t="s">
        <v>571</v>
      </c>
      <c r="D14" s="8" t="s">
        <v>247</v>
      </c>
      <c r="E14" s="8">
        <v>20210204</v>
      </c>
      <c r="F14" s="8">
        <f t="shared" si="0"/>
        <v>20210204</v>
      </c>
      <c r="G14" s="8" t="s">
        <v>572</v>
      </c>
      <c r="H14" s="8">
        <v>3</v>
      </c>
      <c r="I14" s="8" t="s">
        <v>534</v>
      </c>
      <c r="J14" s="8" t="s">
        <v>573</v>
      </c>
      <c r="L14" s="8">
        <v>9.5</v>
      </c>
      <c r="N14" s="8">
        <v>24</v>
      </c>
      <c r="O14" s="8">
        <v>0.8</v>
      </c>
      <c r="P14" s="8">
        <v>5</v>
      </c>
      <c r="Q14" s="8">
        <v>4.5999999999999996</v>
      </c>
      <c r="R14" s="8">
        <v>0</v>
      </c>
    </row>
    <row r="15" spans="1:20" ht="42" customHeight="1" x14ac:dyDescent="0.3">
      <c r="B15" s="8">
        <v>603159</v>
      </c>
      <c r="C15" s="8" t="s">
        <v>574</v>
      </c>
      <c r="D15" s="8" t="s">
        <v>247</v>
      </c>
      <c r="E15" s="8">
        <v>20210206</v>
      </c>
      <c r="F15" s="8">
        <f t="shared" si="0"/>
        <v>20210206</v>
      </c>
      <c r="G15" s="268" t="s">
        <v>575</v>
      </c>
      <c r="H15" s="8">
        <v>1</v>
      </c>
      <c r="I15" s="8" t="s">
        <v>534</v>
      </c>
      <c r="L15" s="8">
        <v>5</v>
      </c>
      <c r="N15" s="8">
        <v>21</v>
      </c>
      <c r="O15" s="8">
        <v>6.7</v>
      </c>
      <c r="P15" s="8">
        <v>6.4</v>
      </c>
      <c r="Q15" s="8">
        <v>4.5999999999999996</v>
      </c>
      <c r="R15" s="8">
        <v>0</v>
      </c>
    </row>
    <row r="16" spans="1:20" ht="28" customHeight="1" x14ac:dyDescent="0.3">
      <c r="B16" s="8">
        <v>603110</v>
      </c>
      <c r="C16" s="8" t="s">
        <v>576</v>
      </c>
      <c r="D16" s="8" t="s">
        <v>247</v>
      </c>
      <c r="E16" s="8">
        <v>20210223</v>
      </c>
      <c r="F16" s="8">
        <f t="shared" si="0"/>
        <v>20210223</v>
      </c>
      <c r="G16" s="8" t="s">
        <v>577</v>
      </c>
      <c r="H16" s="8">
        <v>0</v>
      </c>
      <c r="I16" s="8" t="s">
        <v>534</v>
      </c>
      <c r="J16" s="8" t="s">
        <v>578</v>
      </c>
      <c r="L16" s="8">
        <v>7.6</v>
      </c>
      <c r="N16" s="8">
        <v>22</v>
      </c>
      <c r="O16" s="8">
        <v>4</v>
      </c>
      <c r="P16" s="8">
        <v>8</v>
      </c>
      <c r="Q16" s="8">
        <v>6.5</v>
      </c>
      <c r="R16" s="8">
        <v>0</v>
      </c>
    </row>
    <row r="17" spans="2:18" ht="42" customHeight="1" x14ac:dyDescent="0.3">
      <c r="B17" s="8">
        <v>2857</v>
      </c>
      <c r="C17" s="8" t="s">
        <v>579</v>
      </c>
      <c r="D17" s="8" t="s">
        <v>247</v>
      </c>
      <c r="E17" s="8">
        <v>20210420</v>
      </c>
      <c r="F17" s="8">
        <f t="shared" si="0"/>
        <v>20210420</v>
      </c>
      <c r="G17" s="8" t="s">
        <v>580</v>
      </c>
      <c r="H17" s="8">
        <v>0</v>
      </c>
      <c r="I17" s="8" t="s">
        <v>534</v>
      </c>
      <c r="J17" s="8" t="s">
        <v>581</v>
      </c>
      <c r="L17" s="8">
        <v>4.5</v>
      </c>
      <c r="N17" s="8">
        <v>17</v>
      </c>
      <c r="O17" s="8">
        <v>2.2000000000000002</v>
      </c>
      <c r="P17" s="8">
        <v>6.3</v>
      </c>
      <c r="Q17" s="8">
        <v>5.0999999999999996</v>
      </c>
      <c r="R17" s="8">
        <v>0</v>
      </c>
    </row>
    <row r="18" spans="2:18" ht="28" customHeight="1" x14ac:dyDescent="0.3">
      <c r="B18" s="8">
        <v>603677</v>
      </c>
      <c r="C18" s="8" t="s">
        <v>582</v>
      </c>
      <c r="D18" s="8" t="s">
        <v>544</v>
      </c>
      <c r="E18" s="8">
        <v>20210506</v>
      </c>
      <c r="F18" s="8">
        <f t="shared" si="0"/>
        <v>20210506</v>
      </c>
      <c r="G18" s="8" t="s">
        <v>583</v>
      </c>
      <c r="H18" s="8">
        <v>0</v>
      </c>
      <c r="I18" s="8" t="s">
        <v>534</v>
      </c>
      <c r="J18" s="8" t="s">
        <v>584</v>
      </c>
      <c r="L18" s="8">
        <v>8.8000000000000007</v>
      </c>
      <c r="N18" s="8">
        <v>22</v>
      </c>
      <c r="O18" s="8">
        <v>15.6</v>
      </c>
      <c r="P18" s="8">
        <v>20.5</v>
      </c>
      <c r="Q18" s="8">
        <v>10</v>
      </c>
      <c r="R18" s="8">
        <v>0</v>
      </c>
    </row>
    <row r="19" spans="2:18" ht="70" customHeight="1" x14ac:dyDescent="0.3">
      <c r="B19" s="8">
        <v>603909</v>
      </c>
      <c r="C19" s="8" t="s">
        <v>585</v>
      </c>
      <c r="D19" s="8" t="s">
        <v>544</v>
      </c>
      <c r="E19" s="8">
        <v>20211113</v>
      </c>
      <c r="F19" s="8">
        <f t="shared" si="0"/>
        <v>20211113</v>
      </c>
      <c r="G19" s="8" t="s">
        <v>586</v>
      </c>
      <c r="H19" s="8">
        <v>0</v>
      </c>
      <c r="I19" s="8" t="s">
        <v>534</v>
      </c>
      <c r="J19" s="8" t="s">
        <v>587</v>
      </c>
      <c r="L19" s="8">
        <v>5.4</v>
      </c>
      <c r="N19" s="8">
        <v>24</v>
      </c>
      <c r="O19" s="8">
        <v>8</v>
      </c>
      <c r="P19" s="8">
        <v>15</v>
      </c>
      <c r="Q19" s="8">
        <v>10</v>
      </c>
      <c r="R19" s="8">
        <v>0</v>
      </c>
    </row>
    <row r="20" spans="2:18" ht="112" customHeight="1" x14ac:dyDescent="0.3">
      <c r="B20" s="8">
        <v>600300</v>
      </c>
      <c r="C20" s="8" t="s">
        <v>588</v>
      </c>
      <c r="D20" s="8" t="s">
        <v>544</v>
      </c>
      <c r="E20" s="8">
        <v>20211127</v>
      </c>
      <c r="F20" s="8">
        <f t="shared" si="0"/>
        <v>20211127</v>
      </c>
      <c r="G20" s="8" t="s">
        <v>589</v>
      </c>
      <c r="H20" s="8">
        <v>0</v>
      </c>
      <c r="I20" s="8" t="s">
        <v>534</v>
      </c>
      <c r="J20" s="8" t="s">
        <v>590</v>
      </c>
      <c r="L20" s="8">
        <f>9.5+9.1</f>
        <v>18.600000000000001</v>
      </c>
      <c r="N20" s="8">
        <v>48</v>
      </c>
      <c r="O20" s="8">
        <v>50</v>
      </c>
      <c r="P20" s="8">
        <v>67</v>
      </c>
      <c r="Q20" s="8">
        <v>30</v>
      </c>
      <c r="R20" s="8">
        <v>0</v>
      </c>
    </row>
    <row r="21" spans="2:18" ht="84" customHeight="1" x14ac:dyDescent="0.3">
      <c r="B21" s="8">
        <v>600645</v>
      </c>
      <c r="C21" s="8" t="s">
        <v>591</v>
      </c>
      <c r="D21" s="8" t="s">
        <v>247</v>
      </c>
      <c r="E21" s="8">
        <v>20211215</v>
      </c>
      <c r="F21" s="8">
        <f t="shared" si="0"/>
        <v>20211215</v>
      </c>
      <c r="G21" s="8" t="s">
        <v>592</v>
      </c>
      <c r="H21" s="8">
        <v>0</v>
      </c>
      <c r="I21" s="8" t="s">
        <v>534</v>
      </c>
      <c r="J21" s="8" t="s">
        <v>593</v>
      </c>
      <c r="L21" s="8">
        <v>0</v>
      </c>
      <c r="N21" s="8">
        <v>100</v>
      </c>
      <c r="O21" s="8">
        <v>15</v>
      </c>
      <c r="P21" s="8">
        <v>50</v>
      </c>
      <c r="Q21" s="8">
        <v>35</v>
      </c>
      <c r="R21" s="8">
        <v>0</v>
      </c>
    </row>
    <row r="22" spans="2:18" ht="28" customHeight="1" x14ac:dyDescent="0.3">
      <c r="B22" s="8">
        <v>600222</v>
      </c>
      <c r="C22" s="8" t="s">
        <v>594</v>
      </c>
      <c r="D22" s="8" t="s">
        <v>544</v>
      </c>
      <c r="E22" s="8">
        <v>20220125</v>
      </c>
      <c r="F22" s="8">
        <f t="shared" si="0"/>
        <v>20220125</v>
      </c>
      <c r="G22" s="8" t="s">
        <v>595</v>
      </c>
      <c r="H22" s="8">
        <v>0</v>
      </c>
      <c r="I22" s="8" t="s">
        <v>534</v>
      </c>
      <c r="L22" s="8">
        <v>8</v>
      </c>
      <c r="N22" s="8">
        <v>56</v>
      </c>
      <c r="O22" s="8">
        <v>16</v>
      </c>
      <c r="P22" s="8">
        <v>37</v>
      </c>
      <c r="Q22" s="8">
        <v>17</v>
      </c>
      <c r="R22" s="8">
        <v>0</v>
      </c>
    </row>
    <row r="23" spans="2:18" ht="42" customHeight="1" x14ac:dyDescent="0.3">
      <c r="B23" s="8">
        <v>603903</v>
      </c>
      <c r="C23" s="8" t="s">
        <v>596</v>
      </c>
      <c r="D23" s="8" t="s">
        <v>544</v>
      </c>
      <c r="E23" s="8">
        <v>20220310</v>
      </c>
      <c r="F23" s="8">
        <f t="shared" si="0"/>
        <v>20220310</v>
      </c>
      <c r="G23" s="8" t="s">
        <v>597</v>
      </c>
      <c r="H23" s="8">
        <v>0</v>
      </c>
      <c r="I23" s="8" t="s">
        <v>534</v>
      </c>
      <c r="L23" s="8">
        <v>8</v>
      </c>
      <c r="N23" s="8">
        <v>15</v>
      </c>
      <c r="O23" s="8">
        <v>37</v>
      </c>
      <c r="P23" s="8">
        <v>13</v>
      </c>
      <c r="Q23" s="8">
        <v>0</v>
      </c>
      <c r="R23" s="8">
        <v>0</v>
      </c>
    </row>
    <row r="24" spans="2:18" ht="28" customHeight="1" x14ac:dyDescent="0.3">
      <c r="B24" s="8">
        <v>603458</v>
      </c>
      <c r="C24" s="8" t="s">
        <v>598</v>
      </c>
      <c r="D24" s="8" t="s">
        <v>544</v>
      </c>
      <c r="E24" s="8">
        <v>20220329</v>
      </c>
      <c r="F24" s="8">
        <f t="shared" si="0"/>
        <v>20220329</v>
      </c>
      <c r="G24" s="8" t="s">
        <v>599</v>
      </c>
      <c r="H24" s="8">
        <v>0</v>
      </c>
      <c r="I24" s="8" t="s">
        <v>600</v>
      </c>
      <c r="J24" s="8" t="s">
        <v>601</v>
      </c>
      <c r="L24" s="8">
        <v>9.5</v>
      </c>
      <c r="N24" s="8">
        <v>23</v>
      </c>
      <c r="O24" s="8">
        <v>14</v>
      </c>
      <c r="P24" s="8">
        <v>58</v>
      </c>
      <c r="Q24" s="8">
        <v>31</v>
      </c>
      <c r="R24" s="8">
        <v>0</v>
      </c>
    </row>
    <row r="25" spans="2:18" ht="42" customHeight="1" x14ac:dyDescent="0.3">
      <c r="B25" s="8">
        <v>603922</v>
      </c>
      <c r="C25" s="8" t="s">
        <v>602</v>
      </c>
      <c r="D25" s="8" t="s">
        <v>247</v>
      </c>
      <c r="E25" s="8">
        <v>20220409</v>
      </c>
      <c r="F25" s="8">
        <f t="shared" si="0"/>
        <v>20220409</v>
      </c>
      <c r="G25" s="269" t="s">
        <v>603</v>
      </c>
      <c r="H25" s="8">
        <v>0</v>
      </c>
      <c r="I25" s="8" t="s">
        <v>534</v>
      </c>
      <c r="J25" s="8" t="s">
        <v>604</v>
      </c>
      <c r="L25" s="8">
        <v>7.5</v>
      </c>
      <c r="M25" s="333">
        <v>25</v>
      </c>
      <c r="N25" s="8">
        <v>25</v>
      </c>
      <c r="O25" s="8">
        <v>5</v>
      </c>
      <c r="P25" s="8">
        <v>12.5</v>
      </c>
      <c r="Q25" s="8">
        <v>10</v>
      </c>
      <c r="R25" s="8">
        <v>0</v>
      </c>
    </row>
    <row r="26" spans="2:18" ht="98" customHeight="1" x14ac:dyDescent="0.3">
      <c r="B26" s="8">
        <v>600388</v>
      </c>
      <c r="C26" s="8" t="s">
        <v>605</v>
      </c>
      <c r="D26" s="8" t="s">
        <v>544</v>
      </c>
      <c r="E26" s="8">
        <v>20220531</v>
      </c>
      <c r="F26" s="8">
        <f t="shared" si="0"/>
        <v>20220531</v>
      </c>
      <c r="G26" s="8" t="s">
        <v>606</v>
      </c>
      <c r="H26" s="8">
        <v>1</v>
      </c>
      <c r="I26" s="8" t="s">
        <v>534</v>
      </c>
      <c r="J26" s="8" t="s">
        <v>607</v>
      </c>
      <c r="L26" s="8">
        <v>17</v>
      </c>
      <c r="M26" s="334"/>
      <c r="N26" s="8">
        <v>113</v>
      </c>
      <c r="O26" s="8">
        <v>113</v>
      </c>
      <c r="P26" s="8">
        <v>270</v>
      </c>
      <c r="Q26" s="8">
        <v>170</v>
      </c>
      <c r="R26" s="8">
        <v>0</v>
      </c>
    </row>
    <row r="27" spans="2:18" ht="28" customHeight="1" x14ac:dyDescent="0.3">
      <c r="B27" s="8">
        <v>300269</v>
      </c>
      <c r="C27" s="8" t="s">
        <v>608</v>
      </c>
      <c r="D27" s="8" t="s">
        <v>247</v>
      </c>
      <c r="E27" s="8">
        <v>20220907</v>
      </c>
      <c r="F27" s="8">
        <f t="shared" si="0"/>
        <v>20220907</v>
      </c>
      <c r="G27" s="8" t="s">
        <v>609</v>
      </c>
      <c r="H27" s="8">
        <v>1</v>
      </c>
      <c r="I27" s="8" t="s">
        <v>534</v>
      </c>
      <c r="J27" s="8" t="s">
        <v>610</v>
      </c>
      <c r="L27" s="8">
        <v>2.1</v>
      </c>
      <c r="M27" s="334"/>
      <c r="N27" s="8">
        <v>22</v>
      </c>
      <c r="O27" s="8">
        <v>12</v>
      </c>
      <c r="P27" s="8">
        <v>12</v>
      </c>
      <c r="Q27" s="8">
        <v>0.4</v>
      </c>
      <c r="R27" s="8">
        <v>0</v>
      </c>
    </row>
    <row r="28" spans="2:18" ht="42" customHeight="1" x14ac:dyDescent="0.3">
      <c r="B28" s="8">
        <v>603078</v>
      </c>
      <c r="C28" s="8" t="s">
        <v>611</v>
      </c>
      <c r="D28" s="8" t="s">
        <v>544</v>
      </c>
      <c r="E28" s="8">
        <v>20221201</v>
      </c>
      <c r="F28" s="8">
        <f t="shared" si="0"/>
        <v>20221201</v>
      </c>
      <c r="G28" s="8" t="s">
        <v>612</v>
      </c>
      <c r="H28" s="8">
        <v>0</v>
      </c>
      <c r="I28" s="8" t="s">
        <v>534</v>
      </c>
      <c r="L28" s="8">
        <v>14</v>
      </c>
      <c r="M28" s="334"/>
      <c r="N28" s="8">
        <v>60</v>
      </c>
      <c r="O28" s="8">
        <v>5.6</v>
      </c>
      <c r="P28" s="8">
        <v>20</v>
      </c>
      <c r="Q28" s="8">
        <v>11</v>
      </c>
      <c r="R28" s="8">
        <v>0</v>
      </c>
    </row>
    <row r="29" spans="2:18" ht="28" customHeight="1" x14ac:dyDescent="0.3">
      <c r="B29" s="8">
        <v>603990</v>
      </c>
      <c r="C29" s="8" t="s">
        <v>613</v>
      </c>
      <c r="D29" s="8" t="s">
        <v>544</v>
      </c>
      <c r="E29" s="8">
        <v>20230105</v>
      </c>
      <c r="F29" s="8">
        <f t="shared" si="0"/>
        <v>20230105</v>
      </c>
      <c r="G29" s="8" t="s">
        <v>614</v>
      </c>
      <c r="H29" s="8">
        <v>0</v>
      </c>
      <c r="I29" s="8" t="s">
        <v>534</v>
      </c>
      <c r="J29" s="8" t="s">
        <v>615</v>
      </c>
      <c r="L29" s="8">
        <f>3.3+2.2</f>
        <v>5.5</v>
      </c>
      <c r="M29" s="334" t="s">
        <v>616</v>
      </c>
      <c r="N29" s="8">
        <v>34</v>
      </c>
      <c r="O29" s="8">
        <v>3</v>
      </c>
      <c r="P29" s="8">
        <v>16</v>
      </c>
      <c r="Q29" s="8">
        <v>13</v>
      </c>
      <c r="R29" s="8">
        <v>0</v>
      </c>
    </row>
    <row r="30" spans="2:18" ht="42" customHeight="1" x14ac:dyDescent="0.3">
      <c r="B30" s="8">
        <v>603088</v>
      </c>
      <c r="C30" s="8" t="s">
        <v>617</v>
      </c>
      <c r="D30" s="8" t="s">
        <v>544</v>
      </c>
      <c r="E30" s="8">
        <v>20230110</v>
      </c>
      <c r="F30" s="8">
        <f t="shared" si="0"/>
        <v>20230110</v>
      </c>
      <c r="G30" s="8" t="s">
        <v>618</v>
      </c>
      <c r="H30" s="8">
        <v>0</v>
      </c>
      <c r="I30" s="8" t="s">
        <v>534</v>
      </c>
      <c r="J30" s="8" t="s">
        <v>619</v>
      </c>
      <c r="L30" s="8">
        <v>10</v>
      </c>
      <c r="M30" s="334" t="s">
        <v>620</v>
      </c>
      <c r="N30" s="8">
        <v>33</v>
      </c>
      <c r="O30" s="8">
        <v>6.5</v>
      </c>
      <c r="P30" s="8">
        <v>13.4</v>
      </c>
      <c r="Q30" s="8">
        <v>6.4</v>
      </c>
      <c r="R30" s="8">
        <v>0</v>
      </c>
    </row>
    <row r="31" spans="2:18" ht="42" customHeight="1" x14ac:dyDescent="0.3">
      <c r="B31" s="8">
        <v>600243</v>
      </c>
      <c r="C31" s="8" t="s">
        <v>260</v>
      </c>
      <c r="D31" s="8" t="s">
        <v>247</v>
      </c>
      <c r="E31" s="8">
        <v>20230131</v>
      </c>
      <c r="F31" s="8">
        <f t="shared" si="0"/>
        <v>20230131</v>
      </c>
      <c r="G31" s="8" t="s">
        <v>621</v>
      </c>
      <c r="H31" s="8">
        <v>0</v>
      </c>
      <c r="I31" s="8" t="s">
        <v>534</v>
      </c>
      <c r="L31" s="8">
        <v>2</v>
      </c>
      <c r="M31" s="334" t="s">
        <v>616</v>
      </c>
      <c r="N31" s="8">
        <v>17</v>
      </c>
      <c r="O31" s="8">
        <v>3.5</v>
      </c>
      <c r="P31" s="8">
        <v>10</v>
      </c>
      <c r="Q31" s="8">
        <v>7</v>
      </c>
      <c r="R31" s="8">
        <v>0</v>
      </c>
    </row>
    <row r="32" spans="2:18" ht="42" customHeight="1" x14ac:dyDescent="0.3">
      <c r="B32" s="8">
        <v>600193</v>
      </c>
      <c r="C32" s="8" t="s">
        <v>622</v>
      </c>
      <c r="D32" s="8" t="s">
        <v>247</v>
      </c>
      <c r="E32" s="8">
        <v>20230401</v>
      </c>
      <c r="F32" s="8">
        <f t="shared" si="0"/>
        <v>20230401</v>
      </c>
      <c r="G32" s="8" t="s">
        <v>623</v>
      </c>
      <c r="H32" s="8">
        <v>1</v>
      </c>
      <c r="I32" s="8" t="s">
        <v>534</v>
      </c>
      <c r="J32" s="8" t="s">
        <v>624</v>
      </c>
      <c r="L32" s="8">
        <v>5.4</v>
      </c>
      <c r="M32" s="334" t="s">
        <v>625</v>
      </c>
      <c r="N32" s="8">
        <v>23</v>
      </c>
      <c r="O32" s="8">
        <v>2.6</v>
      </c>
      <c r="P32" s="8">
        <v>7</v>
      </c>
      <c r="Q32" s="8">
        <v>2.5</v>
      </c>
      <c r="R32" s="8">
        <v>0</v>
      </c>
    </row>
    <row r="33" spans="1:20" ht="42" customHeight="1" x14ac:dyDescent="0.3">
      <c r="B33" s="8">
        <v>603016</v>
      </c>
      <c r="C33" s="8" t="s">
        <v>626</v>
      </c>
      <c r="D33" s="8" t="s">
        <v>544</v>
      </c>
      <c r="E33" s="8">
        <v>20230408</v>
      </c>
      <c r="F33" s="8">
        <f t="shared" si="0"/>
        <v>20230408</v>
      </c>
      <c r="G33" s="8" t="s">
        <v>627</v>
      </c>
      <c r="H33" s="8">
        <v>0</v>
      </c>
      <c r="I33" s="8" t="s">
        <v>534</v>
      </c>
      <c r="J33" s="8" t="s">
        <v>628</v>
      </c>
      <c r="L33" s="8">
        <f>3.3+4.4</f>
        <v>7.7</v>
      </c>
      <c r="M33" s="334" t="s">
        <v>616</v>
      </c>
      <c r="N33" s="8">
        <v>24</v>
      </c>
      <c r="O33" s="8">
        <v>6</v>
      </c>
      <c r="P33" s="8">
        <v>10</v>
      </c>
      <c r="Q33" s="8">
        <v>8</v>
      </c>
      <c r="R33" s="8">
        <v>0</v>
      </c>
    </row>
    <row r="34" spans="1:20" ht="70" customHeight="1" x14ac:dyDescent="0.3">
      <c r="B34" s="8">
        <v>300536</v>
      </c>
      <c r="C34" s="8" t="s">
        <v>629</v>
      </c>
      <c r="D34" s="8" t="s">
        <v>247</v>
      </c>
      <c r="E34" s="8">
        <v>20230616</v>
      </c>
      <c r="F34" s="8">
        <f t="shared" si="0"/>
        <v>20230616</v>
      </c>
      <c r="G34" s="8" t="s">
        <v>630</v>
      </c>
      <c r="H34" s="8">
        <v>2</v>
      </c>
      <c r="I34" s="8" t="s">
        <v>534</v>
      </c>
      <c r="J34" s="8" t="s">
        <v>631</v>
      </c>
      <c r="L34" s="8">
        <v>7.1</v>
      </c>
      <c r="M34" s="335" t="s">
        <v>632</v>
      </c>
      <c r="N34" s="8">
        <v>42</v>
      </c>
      <c r="O34" s="8">
        <v>0.7</v>
      </c>
      <c r="P34" s="8">
        <v>10</v>
      </c>
      <c r="Q34" s="8">
        <v>6</v>
      </c>
      <c r="R34" s="8">
        <v>0</v>
      </c>
    </row>
    <row r="35" spans="1:20" ht="42" customHeight="1" x14ac:dyDescent="0.3">
      <c r="B35" s="8">
        <v>603136</v>
      </c>
      <c r="C35" s="8" t="s">
        <v>633</v>
      </c>
      <c r="D35" s="8" t="s">
        <v>544</v>
      </c>
      <c r="E35" s="8">
        <v>20230701</v>
      </c>
      <c r="F35" s="8">
        <f t="shared" si="0"/>
        <v>20230701</v>
      </c>
      <c r="G35" s="8" t="s">
        <v>634</v>
      </c>
      <c r="H35" s="8">
        <v>0</v>
      </c>
      <c r="I35" s="8" t="s">
        <v>534</v>
      </c>
      <c r="J35" s="8" t="s">
        <v>635</v>
      </c>
      <c r="L35" s="8">
        <v>11</v>
      </c>
      <c r="M35" s="334">
        <f>L35/0.26</f>
        <v>42.307692307692307</v>
      </c>
      <c r="N35" s="8">
        <v>42</v>
      </c>
      <c r="O35" s="8">
        <v>4</v>
      </c>
      <c r="P35" s="8">
        <v>16</v>
      </c>
      <c r="Q35" s="8">
        <v>12</v>
      </c>
      <c r="R35" s="8">
        <v>0</v>
      </c>
    </row>
    <row r="36" spans="1:20" ht="98" customHeight="1" x14ac:dyDescent="0.3">
      <c r="B36" s="8">
        <v>603685</v>
      </c>
      <c r="C36" s="8" t="s">
        <v>636</v>
      </c>
      <c r="D36" s="8" t="s">
        <v>247</v>
      </c>
      <c r="E36" s="8">
        <v>20230801</v>
      </c>
      <c r="F36" s="8">
        <f t="shared" si="0"/>
        <v>20230801</v>
      </c>
      <c r="G36" s="8" t="s">
        <v>637</v>
      </c>
      <c r="H36" s="8">
        <v>1</v>
      </c>
      <c r="I36" s="8" t="s">
        <v>534</v>
      </c>
      <c r="J36" s="8" t="s">
        <v>638</v>
      </c>
      <c r="K36" s="8" t="s">
        <v>468</v>
      </c>
      <c r="L36" s="8">
        <v>3.3</v>
      </c>
      <c r="N36" s="8">
        <v>17</v>
      </c>
      <c r="O36" s="8">
        <v>12</v>
      </c>
      <c r="P36" s="8">
        <v>36</v>
      </c>
      <c r="Q36" s="8">
        <v>12</v>
      </c>
      <c r="R36" s="8">
        <v>0</v>
      </c>
    </row>
    <row r="37" spans="1:20" ht="168" customHeight="1" x14ac:dyDescent="0.3">
      <c r="B37" s="8">
        <v>603196</v>
      </c>
      <c r="C37" s="8" t="s">
        <v>639</v>
      </c>
      <c r="D37" s="8" t="s">
        <v>247</v>
      </c>
      <c r="E37" s="8">
        <v>20230901</v>
      </c>
      <c r="F37" s="8">
        <f t="shared" si="0"/>
        <v>20230901</v>
      </c>
      <c r="G37" s="8" t="s">
        <v>640</v>
      </c>
      <c r="H37" s="8">
        <v>1</v>
      </c>
      <c r="I37" s="8" t="s">
        <v>534</v>
      </c>
      <c r="J37" s="8" t="s">
        <v>641</v>
      </c>
      <c r="L37" s="8">
        <v>7.1</v>
      </c>
      <c r="N37" s="8">
        <v>22</v>
      </c>
      <c r="O37" s="8">
        <v>10</v>
      </c>
      <c r="P37" s="8">
        <v>12</v>
      </c>
      <c r="Q37" s="8">
        <v>7</v>
      </c>
      <c r="R37" s="8">
        <v>0</v>
      </c>
    </row>
    <row r="38" spans="1:20" ht="56" customHeight="1" x14ac:dyDescent="0.3">
      <c r="B38" s="8">
        <v>600540</v>
      </c>
      <c r="C38" s="8" t="s">
        <v>642</v>
      </c>
      <c r="D38" s="8" t="s">
        <v>544</v>
      </c>
      <c r="E38" s="8">
        <v>20230905</v>
      </c>
      <c r="F38" s="8">
        <f t="shared" si="0"/>
        <v>20230905</v>
      </c>
      <c r="G38" s="8" t="s">
        <v>643</v>
      </c>
      <c r="H38" s="8">
        <v>1</v>
      </c>
      <c r="I38" s="8" t="s">
        <v>534</v>
      </c>
      <c r="L38" s="8">
        <v>7.3</v>
      </c>
      <c r="N38" s="8">
        <v>23</v>
      </c>
      <c r="O38" s="8">
        <v>13</v>
      </c>
      <c r="P38" s="8">
        <v>26</v>
      </c>
      <c r="Q38" s="8">
        <v>7</v>
      </c>
      <c r="R38" s="8">
        <v>0</v>
      </c>
    </row>
    <row r="39" spans="1:20" ht="84" customHeight="1" x14ac:dyDescent="0.3">
      <c r="B39" s="8">
        <v>603578</v>
      </c>
      <c r="C39" s="8" t="s">
        <v>644</v>
      </c>
      <c r="D39" s="8" t="s">
        <v>247</v>
      </c>
      <c r="E39" s="8">
        <v>20230906</v>
      </c>
      <c r="F39" s="8">
        <f t="shared" si="0"/>
        <v>20230906</v>
      </c>
      <c r="G39" s="8" t="s">
        <v>645</v>
      </c>
      <c r="H39" s="8">
        <v>1</v>
      </c>
      <c r="I39" s="8" t="s">
        <v>534</v>
      </c>
      <c r="J39" s="8" t="s">
        <v>646</v>
      </c>
      <c r="L39" s="8">
        <v>5.25</v>
      </c>
      <c r="N39" s="8">
        <v>37</v>
      </c>
      <c r="O39" s="8">
        <v>10</v>
      </c>
      <c r="P39" s="8">
        <v>27</v>
      </c>
      <c r="Q39" s="8">
        <v>12</v>
      </c>
      <c r="R39" s="8">
        <v>0</v>
      </c>
    </row>
    <row r="40" spans="1:20" ht="56" customHeight="1" x14ac:dyDescent="0.3">
      <c r="B40" s="8">
        <v>603778</v>
      </c>
      <c r="C40" s="8" t="s">
        <v>647</v>
      </c>
      <c r="D40" s="8" t="s">
        <v>247</v>
      </c>
      <c r="E40" s="8">
        <v>20230908</v>
      </c>
      <c r="F40" s="8">
        <f t="shared" si="0"/>
        <v>20230908</v>
      </c>
      <c r="G40" s="8" t="s">
        <v>648</v>
      </c>
      <c r="H40" s="8">
        <v>0</v>
      </c>
      <c r="I40" s="8" t="s">
        <v>534</v>
      </c>
      <c r="J40" s="8" t="s">
        <v>649</v>
      </c>
      <c r="L40" s="8">
        <v>6.4</v>
      </c>
      <c r="N40" s="8">
        <v>40</v>
      </c>
      <c r="O40" s="8">
        <v>21</v>
      </c>
      <c r="P40" s="8">
        <v>32</v>
      </c>
      <c r="Q40" s="8">
        <v>14</v>
      </c>
      <c r="R40" s="8">
        <v>0</v>
      </c>
    </row>
    <row r="41" spans="1:20" ht="168" customHeight="1" x14ac:dyDescent="0.3">
      <c r="B41" s="8">
        <v>603038</v>
      </c>
      <c r="C41" s="8" t="s">
        <v>650</v>
      </c>
      <c r="D41" s="8" t="s">
        <v>247</v>
      </c>
      <c r="E41" s="8">
        <v>20231108</v>
      </c>
      <c r="F41" s="8">
        <f t="shared" si="0"/>
        <v>20231108</v>
      </c>
      <c r="G41" s="270" t="s">
        <v>651</v>
      </c>
      <c r="H41" s="8">
        <v>0</v>
      </c>
      <c r="I41" s="8" t="s">
        <v>534</v>
      </c>
      <c r="J41" s="8" t="s">
        <v>652</v>
      </c>
      <c r="L41" s="8">
        <v>7.5</v>
      </c>
      <c r="N41" s="8">
        <v>30</v>
      </c>
      <c r="O41" s="8">
        <v>7</v>
      </c>
      <c r="P41" s="8">
        <v>20</v>
      </c>
      <c r="Q41" s="8">
        <v>13</v>
      </c>
      <c r="R41" s="8">
        <v>0</v>
      </c>
    </row>
    <row r="42" spans="1:20" ht="56" hidden="1" customHeight="1" x14ac:dyDescent="0.3">
      <c r="A42" s="8" t="s">
        <v>468</v>
      </c>
      <c r="B42" s="8">
        <v>600720</v>
      </c>
      <c r="C42" s="8" t="s">
        <v>653</v>
      </c>
      <c r="D42" s="8" t="s">
        <v>544</v>
      </c>
      <c r="E42" s="8">
        <v>20231201</v>
      </c>
      <c r="G42" s="8" t="s">
        <v>654</v>
      </c>
      <c r="H42" s="8">
        <v>1</v>
      </c>
      <c r="I42" s="8" t="s">
        <v>534</v>
      </c>
      <c r="J42" s="8" t="s">
        <v>655</v>
      </c>
      <c r="L42" s="8">
        <v>120</v>
      </c>
      <c r="N42" s="8">
        <v>110</v>
      </c>
      <c r="O42" s="8">
        <v>76</v>
      </c>
      <c r="P42" s="8">
        <v>116</v>
      </c>
      <c r="Q42" s="8">
        <v>80</v>
      </c>
      <c r="R42" s="8">
        <v>1</v>
      </c>
      <c r="S42" s="8">
        <v>110</v>
      </c>
      <c r="T42" s="8">
        <v>150</v>
      </c>
    </row>
    <row r="43" spans="1:20" ht="70" customHeight="1" x14ac:dyDescent="0.3">
      <c r="B43" s="8">
        <v>600136</v>
      </c>
      <c r="C43" s="8" t="s">
        <v>656</v>
      </c>
      <c r="D43" s="8" t="s">
        <v>657</v>
      </c>
      <c r="E43" s="8">
        <v>20231220</v>
      </c>
      <c r="F43" s="8">
        <f t="shared" ref="F43:F62" si="1">E43</f>
        <v>20231220</v>
      </c>
      <c r="G43" s="8" t="s">
        <v>658</v>
      </c>
      <c r="H43" s="8">
        <v>1</v>
      </c>
      <c r="I43" s="8" t="s">
        <v>534</v>
      </c>
      <c r="J43" s="8" t="s">
        <v>659</v>
      </c>
      <c r="L43" s="8">
        <v>4</v>
      </c>
      <c r="N43" s="8">
        <v>45</v>
      </c>
      <c r="O43" s="8">
        <v>5.2</v>
      </c>
      <c r="P43" s="8">
        <v>7</v>
      </c>
      <c r="Q43" s="8">
        <v>4.4000000000000004</v>
      </c>
      <c r="R43" s="8">
        <v>0</v>
      </c>
    </row>
    <row r="44" spans="1:20" ht="98" customHeight="1" x14ac:dyDescent="0.3">
      <c r="B44" s="8">
        <v>2476</v>
      </c>
      <c r="C44" s="8" t="s">
        <v>660</v>
      </c>
      <c r="D44" s="8" t="s">
        <v>247</v>
      </c>
      <c r="E44" s="8">
        <v>20240106</v>
      </c>
      <c r="F44" s="8">
        <f t="shared" si="1"/>
        <v>20240106</v>
      </c>
      <c r="G44" s="8" t="s">
        <v>661</v>
      </c>
      <c r="H44" s="8">
        <v>1</v>
      </c>
      <c r="I44" s="8" t="s">
        <v>534</v>
      </c>
      <c r="J44" s="8" t="s">
        <v>662</v>
      </c>
      <c r="L44" s="8">
        <v>4.5</v>
      </c>
      <c r="N44" s="8">
        <v>27</v>
      </c>
      <c r="O44" s="8">
        <v>3.8</v>
      </c>
      <c r="P44" s="8">
        <v>9.6</v>
      </c>
      <c r="Q44" s="8">
        <v>9.5</v>
      </c>
      <c r="R44" s="8">
        <v>0</v>
      </c>
    </row>
    <row r="45" spans="1:20" ht="28" customHeight="1" x14ac:dyDescent="0.3">
      <c r="B45" s="8">
        <v>600172</v>
      </c>
      <c r="C45" s="8" t="s">
        <v>663</v>
      </c>
      <c r="D45" s="8" t="s">
        <v>544</v>
      </c>
      <c r="E45" s="8">
        <v>20240118</v>
      </c>
      <c r="F45" s="8">
        <f t="shared" si="1"/>
        <v>20240118</v>
      </c>
      <c r="G45" s="8" t="s">
        <v>664</v>
      </c>
      <c r="H45" s="8">
        <v>0</v>
      </c>
      <c r="I45" s="8" t="s">
        <v>534</v>
      </c>
      <c r="L45" s="8">
        <v>4.75</v>
      </c>
      <c r="N45" s="8">
        <v>50</v>
      </c>
      <c r="O45" s="8">
        <v>15</v>
      </c>
      <c r="P45" s="8">
        <v>90</v>
      </c>
      <c r="Q45" s="8">
        <v>25</v>
      </c>
      <c r="R45" s="8">
        <v>0</v>
      </c>
    </row>
    <row r="46" spans="1:20" ht="28" customHeight="1" x14ac:dyDescent="0.3">
      <c r="B46" s="8">
        <v>603329</v>
      </c>
      <c r="C46" s="8" t="s">
        <v>665</v>
      </c>
      <c r="D46" s="8" t="s">
        <v>544</v>
      </c>
      <c r="E46" s="8">
        <v>20240205</v>
      </c>
      <c r="F46" s="8">
        <f t="shared" si="1"/>
        <v>20240205</v>
      </c>
      <c r="G46" s="8" t="s">
        <v>666</v>
      </c>
      <c r="H46" s="8">
        <v>0</v>
      </c>
      <c r="I46" s="8" t="s">
        <v>534</v>
      </c>
      <c r="L46" s="8">
        <v>7.2</v>
      </c>
      <c r="N46" s="8">
        <v>28</v>
      </c>
      <c r="O46" s="8">
        <v>25</v>
      </c>
      <c r="P46" s="8">
        <v>23</v>
      </c>
      <c r="Q46" s="8">
        <v>12</v>
      </c>
      <c r="R46" s="8">
        <v>0</v>
      </c>
    </row>
    <row r="47" spans="1:20" ht="70" customHeight="1" x14ac:dyDescent="0.3">
      <c r="B47" s="8">
        <v>600753</v>
      </c>
      <c r="C47" s="8" t="s">
        <v>667</v>
      </c>
      <c r="D47" s="8" t="s">
        <v>247</v>
      </c>
      <c r="E47" s="8">
        <v>20240320</v>
      </c>
      <c r="F47" s="8">
        <f t="shared" si="1"/>
        <v>20240320</v>
      </c>
      <c r="G47" s="8" t="s">
        <v>668</v>
      </c>
      <c r="H47" s="8">
        <v>1</v>
      </c>
      <c r="I47" s="8" t="s">
        <v>534</v>
      </c>
      <c r="J47" s="8" t="s">
        <v>669</v>
      </c>
      <c r="L47" s="8">
        <v>3.9</v>
      </c>
      <c r="N47" s="8">
        <v>16</v>
      </c>
      <c r="O47" s="8">
        <v>4</v>
      </c>
      <c r="P47" s="8">
        <v>4.5999999999999996</v>
      </c>
      <c r="Q47" s="8">
        <v>2.2999999999999998</v>
      </c>
      <c r="R47" s="8">
        <v>0</v>
      </c>
    </row>
    <row r="48" spans="1:20" ht="126" customHeight="1" x14ac:dyDescent="0.3">
      <c r="B48" s="8">
        <v>600844</v>
      </c>
      <c r="C48" s="8" t="s">
        <v>670</v>
      </c>
      <c r="D48" s="8" t="s">
        <v>247</v>
      </c>
      <c r="E48" s="8">
        <v>20240401</v>
      </c>
      <c r="F48" s="8">
        <f t="shared" si="1"/>
        <v>20240401</v>
      </c>
      <c r="G48" s="269" t="s">
        <v>671</v>
      </c>
      <c r="H48" s="8">
        <v>5</v>
      </c>
      <c r="I48" s="8" t="s">
        <v>534</v>
      </c>
      <c r="J48" s="8" t="s">
        <v>672</v>
      </c>
      <c r="L48" s="8">
        <v>4.9000000000000004</v>
      </c>
      <c r="M48" s="333">
        <f>L48/0.15</f>
        <v>32.666666666666671</v>
      </c>
      <c r="N48" s="8">
        <v>28</v>
      </c>
      <c r="O48" s="8">
        <v>8.6</v>
      </c>
      <c r="P48" s="8">
        <v>14.6</v>
      </c>
      <c r="Q48" s="8">
        <v>8</v>
      </c>
      <c r="R48" s="8">
        <v>0</v>
      </c>
    </row>
    <row r="49" spans="2:18" x14ac:dyDescent="0.3">
      <c r="B49" s="8">
        <v>688550</v>
      </c>
      <c r="C49" s="8" t="s">
        <v>673</v>
      </c>
      <c r="D49" s="8" t="s">
        <v>247</v>
      </c>
      <c r="E49" s="8">
        <v>20240511</v>
      </c>
      <c r="F49" s="8">
        <f t="shared" si="1"/>
        <v>20240511</v>
      </c>
      <c r="G49" s="8" t="s">
        <v>674</v>
      </c>
      <c r="H49" s="8">
        <v>0</v>
      </c>
      <c r="I49" s="8" t="s">
        <v>675</v>
      </c>
      <c r="J49" s="8" t="s">
        <v>676</v>
      </c>
    </row>
    <row r="50" spans="2:18" ht="42" customHeight="1" x14ac:dyDescent="0.3">
      <c r="B50" s="8">
        <v>600892</v>
      </c>
      <c r="C50" s="8" t="s">
        <v>677</v>
      </c>
      <c r="D50" s="8" t="s">
        <v>544</v>
      </c>
      <c r="E50" s="8">
        <v>20240514</v>
      </c>
      <c r="F50" s="8">
        <f t="shared" si="1"/>
        <v>20240514</v>
      </c>
      <c r="G50" s="8" t="s">
        <v>678</v>
      </c>
      <c r="H50" s="8">
        <v>2</v>
      </c>
      <c r="I50" s="8" t="s">
        <v>534</v>
      </c>
      <c r="J50" s="8" t="s">
        <v>679</v>
      </c>
      <c r="L50" s="8">
        <v>7.1</v>
      </c>
      <c r="N50" s="8">
        <v>42</v>
      </c>
      <c r="O50" s="8">
        <v>2.7</v>
      </c>
      <c r="P50" s="8">
        <v>3</v>
      </c>
      <c r="Q50" s="8">
        <v>1.6</v>
      </c>
      <c r="R50" s="8">
        <v>0</v>
      </c>
    </row>
    <row r="51" spans="2:18" ht="70" customHeight="1" x14ac:dyDescent="0.3">
      <c r="B51" s="8">
        <v>601700</v>
      </c>
      <c r="C51" s="8" t="s">
        <v>680</v>
      </c>
      <c r="D51" s="8" t="s">
        <v>544</v>
      </c>
      <c r="E51" s="8">
        <v>20240515</v>
      </c>
      <c r="F51" s="8">
        <f t="shared" si="1"/>
        <v>20240515</v>
      </c>
      <c r="G51" s="8" t="s">
        <v>681</v>
      </c>
      <c r="H51" s="8">
        <v>0</v>
      </c>
      <c r="I51" s="8" t="s">
        <v>534</v>
      </c>
      <c r="L51" s="8">
        <v>7.4</v>
      </c>
      <c r="N51" s="8">
        <v>58</v>
      </c>
      <c r="O51" s="8">
        <v>25</v>
      </c>
      <c r="P51" s="8">
        <v>77</v>
      </c>
      <c r="Q51" s="8">
        <v>30</v>
      </c>
      <c r="R51" s="8">
        <v>0</v>
      </c>
    </row>
    <row r="52" spans="2:18" x14ac:dyDescent="0.3">
      <c r="B52" s="8">
        <v>603300</v>
      </c>
      <c r="C52" s="8" t="s">
        <v>682</v>
      </c>
      <c r="D52" s="8" t="s">
        <v>544</v>
      </c>
      <c r="E52" s="8">
        <v>20240725</v>
      </c>
      <c r="F52" s="8">
        <f t="shared" si="1"/>
        <v>20240725</v>
      </c>
      <c r="G52" s="8" t="s">
        <v>683</v>
      </c>
      <c r="H52" s="8">
        <v>0</v>
      </c>
      <c r="I52" s="8" t="s">
        <v>534</v>
      </c>
      <c r="L52" s="8">
        <v>20</v>
      </c>
      <c r="N52" s="8">
        <v>142</v>
      </c>
      <c r="O52" s="8">
        <v>44</v>
      </c>
      <c r="P52" s="8">
        <v>200</v>
      </c>
      <c r="Q52" s="8">
        <v>65</v>
      </c>
      <c r="R52" s="8">
        <v>0</v>
      </c>
    </row>
    <row r="53" spans="2:18" ht="70" customHeight="1" x14ac:dyDescent="0.3">
      <c r="B53" s="8">
        <v>600234</v>
      </c>
      <c r="C53" s="8" t="s">
        <v>256</v>
      </c>
      <c r="D53" s="8" t="s">
        <v>247</v>
      </c>
      <c r="E53" s="8">
        <v>20240731</v>
      </c>
      <c r="F53" s="8">
        <f t="shared" si="1"/>
        <v>20240731</v>
      </c>
      <c r="G53" s="8" t="s">
        <v>684</v>
      </c>
      <c r="H53" s="8">
        <v>0</v>
      </c>
      <c r="I53" s="8" t="s">
        <v>534</v>
      </c>
      <c r="J53" s="8" t="s">
        <v>685</v>
      </c>
      <c r="L53" s="8">
        <v>3.7</v>
      </c>
      <c r="N53" s="8">
        <v>12</v>
      </c>
      <c r="O53" s="8">
        <v>2</v>
      </c>
      <c r="P53" s="8">
        <v>8.6999999999999993</v>
      </c>
      <c r="Q53" s="8">
        <v>5</v>
      </c>
      <c r="R53" s="8">
        <v>0</v>
      </c>
    </row>
    <row r="54" spans="2:18" ht="84" customHeight="1" x14ac:dyDescent="0.3">
      <c r="B54" s="8">
        <v>600615</v>
      </c>
      <c r="C54" s="8" t="s">
        <v>686</v>
      </c>
      <c r="D54" s="8" t="s">
        <v>247</v>
      </c>
      <c r="E54" s="8">
        <v>20240830</v>
      </c>
      <c r="F54" s="8">
        <f t="shared" si="1"/>
        <v>20240830</v>
      </c>
      <c r="G54" s="8" t="s">
        <v>687</v>
      </c>
      <c r="H54" s="8">
        <v>2</v>
      </c>
      <c r="I54" s="8" t="s">
        <v>534</v>
      </c>
      <c r="J54" s="8" t="s">
        <v>688</v>
      </c>
      <c r="L54" s="8">
        <v>7.4</v>
      </c>
      <c r="N54" s="8">
        <v>20</v>
      </c>
      <c r="O54" s="8">
        <v>1.8</v>
      </c>
      <c r="P54" s="8">
        <v>12</v>
      </c>
      <c r="Q54" s="8">
        <v>8</v>
      </c>
      <c r="R54" s="8">
        <v>0</v>
      </c>
    </row>
    <row r="55" spans="2:18" ht="56" customHeight="1" x14ac:dyDescent="0.3">
      <c r="B55" s="8">
        <v>601933</v>
      </c>
      <c r="C55" s="8" t="s">
        <v>689</v>
      </c>
      <c r="D55" s="8" t="s">
        <v>247</v>
      </c>
      <c r="E55" s="8">
        <v>20240924</v>
      </c>
      <c r="F55" s="8">
        <f t="shared" si="1"/>
        <v>20240924</v>
      </c>
      <c r="G55" s="8" t="s">
        <v>690</v>
      </c>
      <c r="H55" s="8">
        <v>0</v>
      </c>
      <c r="I55" s="8" t="s">
        <v>675</v>
      </c>
      <c r="J55" s="8" t="s">
        <v>691</v>
      </c>
    </row>
    <row r="56" spans="2:18" ht="42" customHeight="1" x14ac:dyDescent="0.3">
      <c r="B56" s="8">
        <v>603887</v>
      </c>
      <c r="C56" s="8" t="s">
        <v>692</v>
      </c>
      <c r="D56" s="8" t="s">
        <v>544</v>
      </c>
      <c r="E56" s="8">
        <v>20241015</v>
      </c>
      <c r="F56" s="8">
        <f t="shared" si="1"/>
        <v>20241015</v>
      </c>
      <c r="G56" s="8" t="s">
        <v>693</v>
      </c>
      <c r="H56" s="8">
        <v>1</v>
      </c>
      <c r="I56" s="8" t="s">
        <v>675</v>
      </c>
      <c r="J56" s="8" t="s">
        <v>694</v>
      </c>
      <c r="L56" s="8">
        <v>6</v>
      </c>
      <c r="N56" s="8">
        <v>45</v>
      </c>
      <c r="O56" s="8">
        <v>16</v>
      </c>
      <c r="P56" s="8">
        <v>80</v>
      </c>
      <c r="Q56" s="8">
        <v>36</v>
      </c>
      <c r="R56" s="8">
        <v>0</v>
      </c>
    </row>
    <row r="57" spans="2:18" ht="56" customHeight="1" x14ac:dyDescent="0.3">
      <c r="B57" s="8">
        <v>603188</v>
      </c>
      <c r="C57" s="8" t="s">
        <v>695</v>
      </c>
      <c r="D57" s="8" t="s">
        <v>544</v>
      </c>
      <c r="E57" s="8">
        <v>20241029</v>
      </c>
      <c r="F57" s="8">
        <f t="shared" si="1"/>
        <v>20241029</v>
      </c>
      <c r="G57" s="8" t="s">
        <v>696</v>
      </c>
      <c r="H57" s="8">
        <v>0</v>
      </c>
      <c r="I57" s="8" t="s">
        <v>534</v>
      </c>
      <c r="J57" s="8" t="s">
        <v>697</v>
      </c>
      <c r="L57" s="8">
        <v>4</v>
      </c>
      <c r="N57" s="8">
        <v>14</v>
      </c>
      <c r="O57" s="8">
        <v>7</v>
      </c>
      <c r="P57" s="8">
        <v>15</v>
      </c>
      <c r="Q57" s="8">
        <v>7</v>
      </c>
      <c r="R57" s="8">
        <v>0</v>
      </c>
    </row>
    <row r="58" spans="2:18" ht="84" customHeight="1" x14ac:dyDescent="0.3">
      <c r="B58" s="8">
        <v>603955</v>
      </c>
      <c r="C58" s="8" t="s">
        <v>698</v>
      </c>
      <c r="D58" s="8" t="s">
        <v>247</v>
      </c>
      <c r="E58" s="8">
        <v>20241123</v>
      </c>
      <c r="F58" s="8">
        <f t="shared" si="1"/>
        <v>20241123</v>
      </c>
      <c r="G58" s="8" t="s">
        <v>699</v>
      </c>
      <c r="H58" s="8">
        <v>0</v>
      </c>
      <c r="I58" s="8" t="s">
        <v>534</v>
      </c>
      <c r="L58" s="8">
        <v>3.6</v>
      </c>
      <c r="N58" s="8">
        <v>13</v>
      </c>
      <c r="O58" s="8">
        <v>1.1000000000000001</v>
      </c>
      <c r="P58" s="8">
        <v>24</v>
      </c>
      <c r="Q58" s="8">
        <v>18</v>
      </c>
      <c r="R58" s="8">
        <v>0</v>
      </c>
    </row>
    <row r="59" spans="2:18" ht="28" customHeight="1" x14ac:dyDescent="0.3">
      <c r="B59" s="8">
        <v>600584</v>
      </c>
      <c r="C59" s="8" t="s">
        <v>700</v>
      </c>
      <c r="D59" s="8" t="s">
        <v>544</v>
      </c>
      <c r="E59" s="8">
        <v>20241130</v>
      </c>
      <c r="F59" s="8">
        <f t="shared" si="1"/>
        <v>20241130</v>
      </c>
      <c r="G59" s="8" t="s">
        <v>701</v>
      </c>
      <c r="H59" s="8">
        <v>0</v>
      </c>
      <c r="I59" s="8" t="s">
        <v>534</v>
      </c>
      <c r="J59" s="8" t="s">
        <v>702</v>
      </c>
      <c r="L59" s="8">
        <v>120</v>
      </c>
      <c r="N59" s="8">
        <v>540</v>
      </c>
      <c r="O59" s="8">
        <v>300</v>
      </c>
      <c r="P59" s="8">
        <v>540</v>
      </c>
      <c r="Q59" s="8">
        <v>300</v>
      </c>
      <c r="R59" s="8">
        <v>0</v>
      </c>
    </row>
    <row r="60" spans="2:18" ht="70" customHeight="1" x14ac:dyDescent="0.3">
      <c r="B60" s="8">
        <v>603399</v>
      </c>
      <c r="C60" s="8" t="s">
        <v>703</v>
      </c>
      <c r="D60" s="8" t="s">
        <v>247</v>
      </c>
      <c r="E60" s="8">
        <v>20241211</v>
      </c>
      <c r="F60" s="8">
        <f t="shared" si="1"/>
        <v>20241211</v>
      </c>
      <c r="G60" s="8" t="s">
        <v>704</v>
      </c>
      <c r="H60" s="8">
        <v>1</v>
      </c>
      <c r="I60" s="8" t="s">
        <v>534</v>
      </c>
      <c r="J60" s="8" t="s">
        <v>705</v>
      </c>
      <c r="L60" s="8">
        <v>8</v>
      </c>
      <c r="N60" s="8">
        <v>40</v>
      </c>
      <c r="O60" s="8">
        <v>59</v>
      </c>
      <c r="P60" s="8">
        <v>36</v>
      </c>
      <c r="Q60" s="8">
        <v>17</v>
      </c>
      <c r="R60" s="8">
        <v>0</v>
      </c>
    </row>
    <row r="61" spans="2:18" ht="42" customHeight="1" x14ac:dyDescent="0.3">
      <c r="B61" s="8">
        <v>603920</v>
      </c>
      <c r="C61" s="8" t="s">
        <v>706</v>
      </c>
      <c r="D61" s="8" t="s">
        <v>544</v>
      </c>
      <c r="E61" s="8">
        <v>20241217</v>
      </c>
      <c r="F61" s="8">
        <f t="shared" si="1"/>
        <v>20241217</v>
      </c>
      <c r="G61" s="8" t="s">
        <v>707</v>
      </c>
      <c r="H61" s="8">
        <v>1</v>
      </c>
      <c r="I61" s="8" t="s">
        <v>534</v>
      </c>
      <c r="L61" s="8">
        <v>34.4</v>
      </c>
      <c r="N61" s="8">
        <v>132</v>
      </c>
      <c r="O61" s="8">
        <v>50</v>
      </c>
      <c r="P61" s="8">
        <v>90</v>
      </c>
      <c r="Q61" s="8">
        <v>67</v>
      </c>
      <c r="R61" s="8">
        <v>0</v>
      </c>
    </row>
    <row r="62" spans="2:18" ht="154" customHeight="1" x14ac:dyDescent="0.3">
      <c r="B62" s="8">
        <v>603656</v>
      </c>
      <c r="C62" s="8" t="s">
        <v>708</v>
      </c>
      <c r="D62" s="8" t="s">
        <v>247</v>
      </c>
      <c r="E62" s="8">
        <v>20241219</v>
      </c>
      <c r="F62" s="8">
        <f t="shared" si="1"/>
        <v>20241219</v>
      </c>
      <c r="G62" s="8" t="s">
        <v>709</v>
      </c>
      <c r="H62" s="8">
        <v>2</v>
      </c>
      <c r="I62" s="8" t="s">
        <v>534</v>
      </c>
      <c r="J62" s="8" t="s">
        <v>710</v>
      </c>
      <c r="L62" s="8">
        <v>4.5</v>
      </c>
      <c r="N62" s="8">
        <v>24</v>
      </c>
      <c r="O62" s="8">
        <v>5.6</v>
      </c>
      <c r="P62" s="8">
        <v>16</v>
      </c>
      <c r="Q62" s="8">
        <v>13</v>
      </c>
      <c r="R62" s="8">
        <v>0</v>
      </c>
    </row>
    <row r="63" spans="2:18" ht="28" customHeight="1" x14ac:dyDescent="0.3">
      <c r="B63" s="8">
        <v>300807</v>
      </c>
      <c r="C63" s="8" t="s">
        <v>711</v>
      </c>
      <c r="D63" s="8" t="s">
        <v>247</v>
      </c>
      <c r="E63" s="8">
        <v>20250107</v>
      </c>
      <c r="F63" s="8">
        <v>20260106</v>
      </c>
      <c r="G63" s="8" t="s">
        <v>712</v>
      </c>
      <c r="H63" s="8">
        <v>0</v>
      </c>
      <c r="I63" s="8" t="s">
        <v>534</v>
      </c>
      <c r="L63" s="8">
        <v>5.4</v>
      </c>
      <c r="M63" s="333">
        <f>L63/0.261</f>
        <v>20.689655172413794</v>
      </c>
      <c r="N63" s="8">
        <v>29</v>
      </c>
      <c r="O63" s="8">
        <v>1.6</v>
      </c>
      <c r="P63" s="8">
        <v>6.8</v>
      </c>
      <c r="Q63" s="8">
        <v>4.9000000000000004</v>
      </c>
      <c r="R63" s="8">
        <v>0</v>
      </c>
    </row>
    <row r="64" spans="2:18" x14ac:dyDescent="0.3">
      <c r="B64" s="8">
        <v>601515</v>
      </c>
      <c r="C64" s="8" t="s">
        <v>713</v>
      </c>
      <c r="D64" s="8" t="s">
        <v>544</v>
      </c>
      <c r="E64" s="8">
        <v>20250612</v>
      </c>
      <c r="F64" s="8">
        <f t="shared" ref="F64:F69" si="2">E64</f>
        <v>20250612</v>
      </c>
      <c r="G64" s="8" t="s">
        <v>714</v>
      </c>
      <c r="H64" s="8">
        <v>0</v>
      </c>
      <c r="I64" s="8" t="s">
        <v>534</v>
      </c>
      <c r="L64" s="8">
        <v>18</v>
      </c>
      <c r="M64" s="333">
        <f>L64/0.3</f>
        <v>60</v>
      </c>
      <c r="N64" s="8">
        <v>54</v>
      </c>
      <c r="O64" s="8">
        <v>14</v>
      </c>
      <c r="P64" s="8">
        <v>67</v>
      </c>
      <c r="Q64" s="8">
        <v>54</v>
      </c>
      <c r="R64" s="8">
        <v>0</v>
      </c>
    </row>
    <row r="65" spans="2:18" ht="28" customHeight="1" x14ac:dyDescent="0.3">
      <c r="B65" s="8">
        <v>600520</v>
      </c>
      <c r="C65" s="8" t="s">
        <v>715</v>
      </c>
      <c r="D65" s="8" t="s">
        <v>544</v>
      </c>
      <c r="E65" s="8">
        <v>20250125</v>
      </c>
      <c r="F65" s="8">
        <f t="shared" si="2"/>
        <v>20250125</v>
      </c>
      <c r="G65" s="8" t="s">
        <v>716</v>
      </c>
      <c r="H65" s="8">
        <v>0</v>
      </c>
      <c r="I65" s="8" t="s">
        <v>534</v>
      </c>
      <c r="L65" s="8">
        <v>6.6</v>
      </c>
      <c r="M65" s="333">
        <f>L65/0.17</f>
        <v>38.823529411764703</v>
      </c>
      <c r="N65" s="8">
        <v>38</v>
      </c>
      <c r="O65" s="8">
        <v>3</v>
      </c>
      <c r="P65" s="8">
        <v>5.4</v>
      </c>
      <c r="Q65" s="8">
        <v>3.7</v>
      </c>
      <c r="R65" s="8">
        <v>0</v>
      </c>
    </row>
    <row r="66" spans="2:18" ht="56" customHeight="1" x14ac:dyDescent="0.3">
      <c r="B66" s="8">
        <v>603825</v>
      </c>
      <c r="C66" s="8" t="s">
        <v>717</v>
      </c>
      <c r="D66" s="8" t="s">
        <v>544</v>
      </c>
      <c r="E66" s="8">
        <v>20250125</v>
      </c>
      <c r="F66" s="8">
        <f t="shared" si="2"/>
        <v>20250125</v>
      </c>
      <c r="G66" s="8" t="s">
        <v>718</v>
      </c>
      <c r="H66" s="8">
        <v>0</v>
      </c>
      <c r="I66" s="8" t="s">
        <v>534</v>
      </c>
      <c r="J66" s="8" t="s">
        <v>719</v>
      </c>
      <c r="L66" s="8">
        <v>5.07</v>
      </c>
      <c r="M66" s="333">
        <f>L66/0.1881</f>
        <v>26.953748006379588</v>
      </c>
      <c r="N66" s="8">
        <v>30</v>
      </c>
      <c r="O66" s="8">
        <v>20</v>
      </c>
      <c r="P66" s="8">
        <v>22</v>
      </c>
      <c r="Q66" s="8">
        <v>1</v>
      </c>
      <c r="R66" s="8">
        <v>0</v>
      </c>
    </row>
    <row r="67" spans="2:18" ht="70" customHeight="1" x14ac:dyDescent="0.3">
      <c r="B67" s="8">
        <v>2501</v>
      </c>
      <c r="C67" s="8" t="s">
        <v>720</v>
      </c>
      <c r="D67" s="8" t="s">
        <v>247</v>
      </c>
      <c r="E67" s="8">
        <v>20250220</v>
      </c>
      <c r="F67" s="8">
        <f t="shared" si="2"/>
        <v>20250220</v>
      </c>
      <c r="G67" s="8" t="s">
        <v>721</v>
      </c>
      <c r="H67" s="8">
        <v>0</v>
      </c>
      <c r="I67" s="8" t="s">
        <v>534</v>
      </c>
      <c r="L67" s="8" t="s">
        <v>722</v>
      </c>
      <c r="N67" s="8">
        <v>65</v>
      </c>
      <c r="O67" s="8">
        <v>3.3</v>
      </c>
      <c r="P67" s="8">
        <v>9.1999999999999993</v>
      </c>
      <c r="Q67" s="8">
        <v>3.4</v>
      </c>
      <c r="R67" s="8">
        <v>0</v>
      </c>
    </row>
    <row r="68" spans="2:18" ht="28" customHeight="1" x14ac:dyDescent="0.3">
      <c r="B68" s="8">
        <v>300192</v>
      </c>
      <c r="C68" s="8" t="s">
        <v>723</v>
      </c>
      <c r="D68" s="8" t="s">
        <v>724</v>
      </c>
      <c r="E68" s="8">
        <v>20250221</v>
      </c>
      <c r="F68" s="8">
        <f t="shared" si="2"/>
        <v>20250221</v>
      </c>
      <c r="G68" s="8" t="s">
        <v>725</v>
      </c>
      <c r="H68" s="8">
        <v>0</v>
      </c>
      <c r="I68" s="8" t="s">
        <v>600</v>
      </c>
      <c r="L68" s="8">
        <v>11</v>
      </c>
      <c r="N68" s="8">
        <v>53</v>
      </c>
      <c r="O68" s="8">
        <v>7.9</v>
      </c>
      <c r="P68" s="8">
        <v>12</v>
      </c>
      <c r="Q68" s="8">
        <v>8.1999999999999993</v>
      </c>
      <c r="R68" s="8">
        <v>0</v>
      </c>
    </row>
    <row r="69" spans="2:18" ht="56" customHeight="1" x14ac:dyDescent="0.3">
      <c r="B69" s="8">
        <v>603227</v>
      </c>
      <c r="C69" s="8" t="s">
        <v>726</v>
      </c>
      <c r="D69" s="8" t="s">
        <v>544</v>
      </c>
      <c r="E69" s="8">
        <v>20250226</v>
      </c>
      <c r="F69" s="8">
        <f t="shared" si="2"/>
        <v>20250226</v>
      </c>
      <c r="G69" s="8" t="s">
        <v>727</v>
      </c>
      <c r="H69" s="8">
        <v>0</v>
      </c>
      <c r="I69" s="8" t="s">
        <v>534</v>
      </c>
      <c r="J69" s="8" t="s">
        <v>728</v>
      </c>
      <c r="L69" s="8">
        <v>20</v>
      </c>
      <c r="M69" s="333">
        <f>L69/0.21</f>
        <v>95.238095238095241</v>
      </c>
      <c r="N69" s="8">
        <v>100</v>
      </c>
      <c r="O69" s="8">
        <v>61</v>
      </c>
      <c r="P69" s="8">
        <v>78</v>
      </c>
      <c r="Q69" s="8">
        <v>58</v>
      </c>
      <c r="R69" s="8">
        <v>0</v>
      </c>
    </row>
    <row r="70" spans="2:18" ht="56" customHeight="1" x14ac:dyDescent="0.3">
      <c r="B70" s="8">
        <v>300511</v>
      </c>
      <c r="C70" s="8" t="s">
        <v>729</v>
      </c>
      <c r="D70" s="8" t="s">
        <v>247</v>
      </c>
      <c r="E70" s="8">
        <v>20250304</v>
      </c>
      <c r="F70" s="8">
        <v>20251104</v>
      </c>
      <c r="G70" s="8" t="s">
        <v>730</v>
      </c>
      <c r="H70" s="8">
        <v>4</v>
      </c>
      <c r="I70" s="8" t="s">
        <v>534</v>
      </c>
      <c r="J70" s="8" t="s">
        <v>731</v>
      </c>
      <c r="K70" s="8" t="s">
        <v>468</v>
      </c>
      <c r="L70" s="8">
        <v>1</v>
      </c>
      <c r="N70" s="8">
        <v>22</v>
      </c>
      <c r="O70" s="8">
        <v>21</v>
      </c>
      <c r="P70" s="8">
        <v>38</v>
      </c>
      <c r="Q70" s="8">
        <v>7</v>
      </c>
      <c r="R70" s="8">
        <v>0</v>
      </c>
    </row>
    <row r="71" spans="2:18" ht="28" customHeight="1" x14ac:dyDescent="0.3">
      <c r="B71" s="8">
        <v>603080</v>
      </c>
      <c r="C71" s="8" t="s">
        <v>732</v>
      </c>
      <c r="D71" s="8" t="s">
        <v>247</v>
      </c>
      <c r="E71" s="8">
        <v>20250314</v>
      </c>
      <c r="F71" s="8">
        <f t="shared" ref="F71:F76" si="3">E71</f>
        <v>20250314</v>
      </c>
      <c r="G71" s="8" t="s">
        <v>733</v>
      </c>
      <c r="H71" s="8">
        <v>1</v>
      </c>
      <c r="I71" s="8" t="s">
        <v>534</v>
      </c>
      <c r="J71" s="8" t="s">
        <v>734</v>
      </c>
      <c r="L71" s="8">
        <v>6.3</v>
      </c>
      <c r="M71" s="333">
        <f>L71/0.205</f>
        <v>30.731707317073173</v>
      </c>
      <c r="N71" s="8">
        <v>23</v>
      </c>
      <c r="O71" s="8">
        <v>15</v>
      </c>
      <c r="P71" s="8">
        <v>23</v>
      </c>
      <c r="Q71" s="8">
        <v>16</v>
      </c>
      <c r="R71" s="8">
        <v>0</v>
      </c>
    </row>
    <row r="72" spans="2:18" ht="42" customHeight="1" x14ac:dyDescent="0.3">
      <c r="B72" s="8">
        <v>603139</v>
      </c>
      <c r="C72" s="8" t="s">
        <v>735</v>
      </c>
      <c r="D72" s="8" t="s">
        <v>247</v>
      </c>
      <c r="E72" s="8">
        <v>20250903</v>
      </c>
      <c r="F72" s="8">
        <f t="shared" si="3"/>
        <v>20250903</v>
      </c>
      <c r="G72" s="8" t="s">
        <v>736</v>
      </c>
      <c r="H72" s="8">
        <v>1</v>
      </c>
      <c r="I72" s="8" t="s">
        <v>534</v>
      </c>
      <c r="J72" s="8" t="s">
        <v>737</v>
      </c>
      <c r="L72" s="8">
        <v>5.4</v>
      </c>
      <c r="M72" s="333">
        <f>L72/0.22</f>
        <v>24.545454545454547</v>
      </c>
      <c r="N72" s="8">
        <v>20</v>
      </c>
      <c r="O72" s="8">
        <v>5.6</v>
      </c>
      <c r="P72" s="8">
        <v>19</v>
      </c>
      <c r="Q72" s="8">
        <v>9</v>
      </c>
      <c r="R72" s="8">
        <v>0</v>
      </c>
    </row>
    <row r="73" spans="2:18" x14ac:dyDescent="0.3">
      <c r="B73" s="8">
        <v>601500</v>
      </c>
      <c r="C73" s="8" t="s">
        <v>738</v>
      </c>
      <c r="D73" s="8" t="s">
        <v>544</v>
      </c>
      <c r="E73" s="8">
        <v>20250617</v>
      </c>
      <c r="F73" s="8">
        <f t="shared" si="3"/>
        <v>20250617</v>
      </c>
      <c r="G73" s="8" t="s">
        <v>739</v>
      </c>
      <c r="H73" s="8">
        <v>0</v>
      </c>
      <c r="I73" s="8" t="s">
        <v>534</v>
      </c>
      <c r="L73" s="8">
        <v>21</v>
      </c>
      <c r="M73" s="333">
        <f>L73/0.25</f>
        <v>84</v>
      </c>
      <c r="N73" s="8">
        <v>72</v>
      </c>
      <c r="O73" s="8">
        <v>70</v>
      </c>
      <c r="P73" s="8">
        <v>156</v>
      </c>
      <c r="Q73" s="8">
        <v>59</v>
      </c>
      <c r="R73" s="8">
        <v>0</v>
      </c>
    </row>
    <row r="74" spans="2:18" ht="56" customHeight="1" x14ac:dyDescent="0.3">
      <c r="B74" s="8">
        <v>603330</v>
      </c>
      <c r="C74" s="8" t="s">
        <v>740</v>
      </c>
      <c r="D74" s="8" t="s">
        <v>247</v>
      </c>
      <c r="E74" s="8">
        <v>20250823</v>
      </c>
      <c r="F74" s="8">
        <f t="shared" si="3"/>
        <v>20250823</v>
      </c>
      <c r="G74" s="8" t="s">
        <v>741</v>
      </c>
      <c r="H74" s="8">
        <v>1</v>
      </c>
      <c r="I74" s="8" t="s">
        <v>534</v>
      </c>
      <c r="J74" s="8" t="s">
        <v>742</v>
      </c>
      <c r="L74" s="8">
        <v>6.6</v>
      </c>
      <c r="M74" s="333">
        <f>L74/0.21</f>
        <v>31.428571428571427</v>
      </c>
      <c r="N74" s="8">
        <v>27</v>
      </c>
      <c r="O74" s="8">
        <v>13</v>
      </c>
      <c r="P74" s="8">
        <v>25</v>
      </c>
      <c r="Q74" s="8">
        <v>15</v>
      </c>
      <c r="R74" s="8">
        <v>0</v>
      </c>
    </row>
    <row r="75" spans="2:18" ht="70" customHeight="1" x14ac:dyDescent="0.3">
      <c r="B75" s="8">
        <v>688350</v>
      </c>
      <c r="C75" s="8" t="s">
        <v>743</v>
      </c>
      <c r="D75" s="8" t="s">
        <v>247</v>
      </c>
      <c r="E75" s="8">
        <v>20250416</v>
      </c>
      <c r="F75" s="8">
        <f t="shared" si="3"/>
        <v>20250416</v>
      </c>
      <c r="G75" s="8" t="s">
        <v>744</v>
      </c>
      <c r="H75" s="8">
        <v>0</v>
      </c>
      <c r="I75" s="8" t="s">
        <v>534</v>
      </c>
      <c r="J75" s="8" t="s">
        <v>745</v>
      </c>
      <c r="K75" s="8" t="s">
        <v>468</v>
      </c>
      <c r="L75" s="8">
        <v>5.9</v>
      </c>
      <c r="M75" s="333">
        <f>L75/0.3</f>
        <v>19.666666666666668</v>
      </c>
      <c r="N75" s="8">
        <v>17</v>
      </c>
      <c r="O75" s="8">
        <v>15.6</v>
      </c>
      <c r="P75" s="8">
        <v>26.7</v>
      </c>
      <c r="Q75" s="8">
        <v>14.7</v>
      </c>
      <c r="R75" s="8">
        <v>0</v>
      </c>
    </row>
    <row r="76" spans="2:18" x14ac:dyDescent="0.3">
      <c r="B76" s="8">
        <v>603819</v>
      </c>
      <c r="C76" s="8" t="s">
        <v>746</v>
      </c>
      <c r="D76" s="8" t="s">
        <v>247</v>
      </c>
      <c r="E76" s="8">
        <v>20250417</v>
      </c>
      <c r="F76" s="8">
        <f t="shared" si="3"/>
        <v>20250417</v>
      </c>
      <c r="G76" s="8" t="s">
        <v>747</v>
      </c>
      <c r="H76" s="8">
        <v>0</v>
      </c>
      <c r="I76" s="8" t="s">
        <v>600</v>
      </c>
      <c r="J76" s="8" t="s">
        <v>748</v>
      </c>
      <c r="L76" s="8">
        <v>7</v>
      </c>
      <c r="M76" s="333">
        <f>L76/0.22</f>
        <v>31.818181818181817</v>
      </c>
      <c r="N76" s="8">
        <v>31</v>
      </c>
      <c r="O76" s="8">
        <v>13</v>
      </c>
      <c r="P76" s="8">
        <v>15</v>
      </c>
      <c r="Q76" s="8">
        <v>8</v>
      </c>
      <c r="R76" s="8">
        <v>0</v>
      </c>
    </row>
    <row r="77" spans="2:18" ht="101.5" customHeight="1" x14ac:dyDescent="0.3">
      <c r="B77" s="8">
        <v>2868</v>
      </c>
      <c r="C77" s="8" t="s">
        <v>749</v>
      </c>
      <c r="D77" s="8" t="s">
        <v>247</v>
      </c>
      <c r="E77" s="8">
        <v>20250422</v>
      </c>
      <c r="F77" s="8">
        <v>20251124</v>
      </c>
      <c r="G77" s="8" t="s">
        <v>750</v>
      </c>
      <c r="H77" s="8">
        <v>4</v>
      </c>
      <c r="I77" s="8" t="s">
        <v>534</v>
      </c>
      <c r="J77" s="8" t="s">
        <v>751</v>
      </c>
      <c r="L77" s="8">
        <v>6</v>
      </c>
      <c r="N77" s="8">
        <v>22</v>
      </c>
      <c r="O77" s="8">
        <v>6.5</v>
      </c>
      <c r="P77" s="8">
        <v>14.5</v>
      </c>
      <c r="Q77" s="8">
        <v>-0.5</v>
      </c>
      <c r="R77" s="8">
        <v>0</v>
      </c>
    </row>
    <row r="78" spans="2:18" ht="42" customHeight="1" x14ac:dyDescent="0.3">
      <c r="B78" s="8">
        <v>603776</v>
      </c>
      <c r="C78" s="8" t="s">
        <v>752</v>
      </c>
      <c r="D78" s="8" t="s">
        <v>247</v>
      </c>
      <c r="E78" s="8">
        <v>20250422</v>
      </c>
      <c r="F78" s="8">
        <f>E78</f>
        <v>20250422</v>
      </c>
      <c r="G78" s="8" t="s">
        <v>753</v>
      </c>
      <c r="H78" s="8">
        <v>4</v>
      </c>
      <c r="I78" s="8" t="s">
        <v>534</v>
      </c>
      <c r="J78" s="8" t="s">
        <v>754</v>
      </c>
      <c r="K78" s="8" t="s">
        <v>468</v>
      </c>
      <c r="L78" s="8">
        <v>4.5</v>
      </c>
      <c r="N78" s="8">
        <v>36</v>
      </c>
      <c r="O78" s="8">
        <v>4.5</v>
      </c>
      <c r="P78" s="8">
        <v>44</v>
      </c>
      <c r="Q78" s="8">
        <v>32</v>
      </c>
      <c r="R78" s="8">
        <v>0</v>
      </c>
    </row>
    <row r="79" spans="2:18" ht="28" customHeight="1" x14ac:dyDescent="0.3">
      <c r="B79" s="8">
        <v>2828</v>
      </c>
      <c r="C79" s="8" t="s">
        <v>755</v>
      </c>
      <c r="D79" s="8" t="s">
        <v>247</v>
      </c>
      <c r="E79" s="8">
        <v>20250426</v>
      </c>
      <c r="F79" s="8">
        <f>E79</f>
        <v>20250426</v>
      </c>
      <c r="G79" s="8" t="s">
        <v>756</v>
      </c>
      <c r="H79" s="8">
        <v>0</v>
      </c>
      <c r="I79" s="8" t="s">
        <v>675</v>
      </c>
      <c r="J79" s="8" t="s">
        <v>757</v>
      </c>
      <c r="L79" s="8">
        <v>3.5</v>
      </c>
      <c r="N79" s="8">
        <v>18</v>
      </c>
      <c r="O79" s="8">
        <v>9.5</v>
      </c>
      <c r="P79" s="8">
        <v>17</v>
      </c>
      <c r="Q79" s="8">
        <v>7</v>
      </c>
      <c r="R79" s="8">
        <v>0</v>
      </c>
    </row>
    <row r="80" spans="2:18" ht="28" customHeight="1" x14ac:dyDescent="0.3">
      <c r="B80" s="8">
        <v>2802</v>
      </c>
      <c r="C80" s="8" t="s">
        <v>758</v>
      </c>
      <c r="D80" s="8" t="s">
        <v>759</v>
      </c>
      <c r="E80" s="8">
        <v>20250427</v>
      </c>
      <c r="F80" s="8">
        <f>E80</f>
        <v>20250427</v>
      </c>
      <c r="G80" s="8" t="s">
        <v>760</v>
      </c>
      <c r="H80" s="8">
        <v>0</v>
      </c>
      <c r="I80" s="8" t="s">
        <v>534</v>
      </c>
      <c r="L80" s="8">
        <v>8.9</v>
      </c>
      <c r="M80" s="333">
        <f>L80/0.3</f>
        <v>29.666666666666668</v>
      </c>
      <c r="N80" s="8">
        <v>22</v>
      </c>
      <c r="O80" s="8">
        <v>4.5</v>
      </c>
      <c r="P80" s="8">
        <v>6.8</v>
      </c>
      <c r="Q80" s="8">
        <v>6.2</v>
      </c>
      <c r="R80" s="8">
        <v>0</v>
      </c>
    </row>
    <row r="81" spans="2:18" ht="140" customHeight="1" x14ac:dyDescent="0.3">
      <c r="B81" s="8">
        <v>300609</v>
      </c>
      <c r="C81" s="8" t="s">
        <v>761</v>
      </c>
      <c r="D81" s="8" t="s">
        <v>247</v>
      </c>
      <c r="E81" s="8">
        <v>20250805</v>
      </c>
      <c r="F81" s="8">
        <f>E81</f>
        <v>20250805</v>
      </c>
      <c r="G81" s="8" t="s">
        <v>762</v>
      </c>
      <c r="H81" s="8">
        <v>4</v>
      </c>
      <c r="I81" s="8" t="s">
        <v>534</v>
      </c>
      <c r="J81" s="8" t="s">
        <v>763</v>
      </c>
      <c r="L81" s="8">
        <v>4.5</v>
      </c>
      <c r="M81" s="333">
        <f>L81/0.15</f>
        <v>30</v>
      </c>
      <c r="N81" s="8">
        <v>36</v>
      </c>
      <c r="O81" s="8">
        <v>3.6</v>
      </c>
      <c r="P81" s="8">
        <v>13</v>
      </c>
      <c r="Q81" s="8">
        <v>11</v>
      </c>
      <c r="R81" s="8">
        <v>0</v>
      </c>
    </row>
    <row r="82" spans="2:18" ht="70" customHeight="1" x14ac:dyDescent="0.3">
      <c r="B82" s="8">
        <v>300507</v>
      </c>
      <c r="C82" s="8" t="s">
        <v>764</v>
      </c>
      <c r="D82" s="8" t="s">
        <v>247</v>
      </c>
      <c r="E82" s="8">
        <v>20250507</v>
      </c>
      <c r="F82" s="8">
        <v>20251015</v>
      </c>
      <c r="G82" s="8" t="s">
        <v>765</v>
      </c>
      <c r="H82" s="8">
        <v>2</v>
      </c>
      <c r="I82" s="8" t="s">
        <v>534</v>
      </c>
      <c r="J82" s="8" t="s">
        <v>766</v>
      </c>
      <c r="L82" s="8" t="s">
        <v>767</v>
      </c>
      <c r="M82" s="333">
        <f>5.1/0.11</f>
        <v>46.36363636363636</v>
      </c>
      <c r="N82" s="8">
        <v>60</v>
      </c>
      <c r="O82" s="8">
        <v>16.7</v>
      </c>
      <c r="P82" s="8">
        <v>40</v>
      </c>
      <c r="Q82" s="8">
        <v>24</v>
      </c>
      <c r="R82" s="8">
        <v>0</v>
      </c>
    </row>
    <row r="83" spans="2:18" ht="56" customHeight="1" x14ac:dyDescent="0.3">
      <c r="B83" s="8">
        <v>688178</v>
      </c>
      <c r="C83" s="8" t="s">
        <v>768</v>
      </c>
      <c r="D83" s="8" t="s">
        <v>247</v>
      </c>
      <c r="E83" s="8">
        <v>20250520</v>
      </c>
      <c r="F83" s="8">
        <f>E83</f>
        <v>20250520</v>
      </c>
      <c r="G83" s="8" t="s">
        <v>769</v>
      </c>
      <c r="H83" s="8">
        <v>3</v>
      </c>
      <c r="I83" s="8" t="s">
        <v>534</v>
      </c>
      <c r="L83" s="8">
        <v>4.0999999999999996</v>
      </c>
      <c r="M83" s="333">
        <f>L83/0.2888</f>
        <v>14.196675900277008</v>
      </c>
      <c r="N83" s="8">
        <v>14</v>
      </c>
      <c r="O83" s="8">
        <v>6.2</v>
      </c>
      <c r="P83" s="8">
        <v>22</v>
      </c>
      <c r="Q83" s="8">
        <v>11</v>
      </c>
      <c r="R83" s="8">
        <v>0</v>
      </c>
    </row>
    <row r="84" spans="2:18" ht="28" customHeight="1" x14ac:dyDescent="0.3">
      <c r="B84" s="8">
        <v>301007</v>
      </c>
      <c r="C84" s="8" t="s">
        <v>770</v>
      </c>
      <c r="D84" s="8" t="s">
        <v>247</v>
      </c>
      <c r="E84" s="8">
        <v>20250522</v>
      </c>
      <c r="F84" s="8">
        <v>20250725</v>
      </c>
      <c r="G84" s="8" t="s">
        <v>771</v>
      </c>
      <c r="H84" s="8">
        <v>0</v>
      </c>
      <c r="I84" s="8" t="s">
        <v>534</v>
      </c>
      <c r="L84" s="8">
        <v>6.7</v>
      </c>
      <c r="M84" s="333">
        <f>L84/0.1673</f>
        <v>40.047818290496117</v>
      </c>
      <c r="N84" s="8">
        <v>34</v>
      </c>
      <c r="O84" s="8">
        <v>6.9</v>
      </c>
      <c r="P84" s="8">
        <v>10</v>
      </c>
      <c r="Q84" s="8">
        <v>7</v>
      </c>
      <c r="R84" s="8">
        <v>0</v>
      </c>
    </row>
    <row r="85" spans="2:18" ht="70" customHeight="1" x14ac:dyDescent="0.3">
      <c r="B85" s="8">
        <v>603333</v>
      </c>
      <c r="C85" s="8" t="s">
        <v>772</v>
      </c>
      <c r="D85" s="8" t="s">
        <v>247</v>
      </c>
      <c r="E85" s="8">
        <v>20250524</v>
      </c>
      <c r="F85" s="8">
        <f>E85</f>
        <v>20250524</v>
      </c>
      <c r="G85" s="8" t="s">
        <v>773</v>
      </c>
      <c r="H85" s="8">
        <v>2</v>
      </c>
      <c r="I85" s="8" t="s">
        <v>534</v>
      </c>
      <c r="J85" s="8" t="s">
        <v>774</v>
      </c>
      <c r="L85" s="8">
        <v>8</v>
      </c>
      <c r="M85" s="333">
        <f>L85/0.2535</f>
        <v>31.558185404339252</v>
      </c>
      <c r="N85" s="8">
        <v>40</v>
      </c>
      <c r="O85" s="8">
        <v>17</v>
      </c>
      <c r="P85" s="8">
        <v>30</v>
      </c>
      <c r="Q85" s="8">
        <v>20</v>
      </c>
      <c r="R85" s="8">
        <v>0</v>
      </c>
    </row>
    <row r="86" spans="2:18" ht="28" customHeight="1" x14ac:dyDescent="0.3">
      <c r="B86" s="8">
        <v>2114</v>
      </c>
      <c r="C86" s="8" t="s">
        <v>775</v>
      </c>
      <c r="D86" s="8" t="s">
        <v>544</v>
      </c>
      <c r="E86" s="8">
        <v>20250527</v>
      </c>
      <c r="F86" s="8">
        <f>E86</f>
        <v>20250527</v>
      </c>
      <c r="G86" s="8" t="s">
        <v>776</v>
      </c>
      <c r="H86" s="8">
        <v>0</v>
      </c>
      <c r="I86" s="8" t="s">
        <v>675</v>
      </c>
      <c r="J86" s="8" t="s">
        <v>777</v>
      </c>
      <c r="L86" s="8">
        <v>4.5999999999999996</v>
      </c>
      <c r="M86" s="333">
        <f>L86/0.22</f>
        <v>20.909090909090907</v>
      </c>
      <c r="N86" s="8">
        <v>23</v>
      </c>
      <c r="O86" s="8">
        <v>12.6</v>
      </c>
      <c r="P86" s="8">
        <v>22.3</v>
      </c>
      <c r="Q86" s="8">
        <v>8</v>
      </c>
      <c r="R86" s="8">
        <v>0</v>
      </c>
    </row>
    <row r="87" spans="2:18" ht="42" customHeight="1" x14ac:dyDescent="0.3">
      <c r="B87">
        <v>2199</v>
      </c>
      <c r="C87" t="s">
        <v>778</v>
      </c>
      <c r="D87" s="8" t="s">
        <v>247</v>
      </c>
      <c r="E87" s="8">
        <v>20250530</v>
      </c>
      <c r="F87" s="8">
        <v>20250806</v>
      </c>
      <c r="G87" s="8" t="s">
        <v>779</v>
      </c>
      <c r="H87" s="8">
        <v>0</v>
      </c>
      <c r="I87" s="8" t="s">
        <v>534</v>
      </c>
      <c r="L87" s="8">
        <v>3</v>
      </c>
      <c r="M87" s="333">
        <f>L87/0.2</f>
        <v>15</v>
      </c>
      <c r="N87" s="8">
        <v>15</v>
      </c>
      <c r="O87" s="8">
        <v>2</v>
      </c>
      <c r="P87" s="8">
        <v>4.7</v>
      </c>
      <c r="Q87" s="8">
        <v>2.1</v>
      </c>
      <c r="R87" s="8">
        <v>0</v>
      </c>
    </row>
    <row r="88" spans="2:18" ht="42" customHeight="1" x14ac:dyDescent="0.3">
      <c r="B88">
        <v>605081</v>
      </c>
      <c r="C88" t="s">
        <v>780</v>
      </c>
      <c r="D88" s="8" t="s">
        <v>247</v>
      </c>
      <c r="E88" s="8">
        <v>20250527</v>
      </c>
      <c r="F88" s="8">
        <f>E88</f>
        <v>20250527</v>
      </c>
      <c r="G88" s="8" t="s">
        <v>781</v>
      </c>
      <c r="H88" s="8">
        <v>0</v>
      </c>
      <c r="I88" s="8" t="s">
        <v>534</v>
      </c>
      <c r="J88" s="8" t="s">
        <v>782</v>
      </c>
      <c r="L88" s="8">
        <v>3.9</v>
      </c>
      <c r="M88" s="333">
        <f>L88/0.12</f>
        <v>32.5</v>
      </c>
      <c r="N88" s="8">
        <v>13</v>
      </c>
      <c r="O88" s="8">
        <v>1</v>
      </c>
      <c r="P88" s="8">
        <v>14</v>
      </c>
      <c r="Q88" s="8">
        <v>9</v>
      </c>
      <c r="R88" s="8">
        <v>0</v>
      </c>
    </row>
    <row r="89" spans="2:18" ht="56" customHeight="1" x14ac:dyDescent="0.3">
      <c r="B89" s="8">
        <v>2529</v>
      </c>
      <c r="C89" s="8" t="s">
        <v>783</v>
      </c>
      <c r="D89" s="8" t="s">
        <v>247</v>
      </c>
      <c r="E89" s="8">
        <v>20250528</v>
      </c>
      <c r="F89" s="8">
        <f>E89</f>
        <v>20250528</v>
      </c>
      <c r="G89" s="8" t="s">
        <v>784</v>
      </c>
      <c r="H89" s="8">
        <v>0</v>
      </c>
      <c r="I89" s="8" t="s">
        <v>534</v>
      </c>
      <c r="J89" s="8" t="s">
        <v>785</v>
      </c>
      <c r="L89" s="8">
        <v>3.5</v>
      </c>
      <c r="M89" s="333">
        <f>L89/0.14</f>
        <v>24.999999999999996</v>
      </c>
      <c r="N89" s="8">
        <v>23</v>
      </c>
      <c r="O89" s="8">
        <v>1.8</v>
      </c>
      <c r="P89" s="8">
        <v>8.6999999999999993</v>
      </c>
      <c r="Q89" s="8">
        <v>1.7</v>
      </c>
      <c r="R89" s="8">
        <v>0</v>
      </c>
    </row>
    <row r="90" spans="2:18" ht="98" customHeight="1" x14ac:dyDescent="0.3">
      <c r="B90" s="8">
        <v>301186</v>
      </c>
      <c r="C90" s="8" t="s">
        <v>786</v>
      </c>
      <c r="D90" s="8" t="s">
        <v>247</v>
      </c>
      <c r="E90" s="8">
        <v>20250528</v>
      </c>
      <c r="F90" s="8">
        <f>E90</f>
        <v>20250528</v>
      </c>
      <c r="G90" s="269" t="s">
        <v>787</v>
      </c>
      <c r="H90" s="8">
        <v>1</v>
      </c>
      <c r="I90" s="8" t="s">
        <v>534</v>
      </c>
      <c r="J90" s="8" t="s">
        <v>788</v>
      </c>
      <c r="L90" s="8">
        <v>9.4</v>
      </c>
      <c r="M90" s="333">
        <f>L90/0.2932</f>
        <v>32.060027285129607</v>
      </c>
      <c r="N90" s="8">
        <v>34</v>
      </c>
      <c r="O90" s="8">
        <v>7.2</v>
      </c>
      <c r="P90" s="8">
        <v>21</v>
      </c>
      <c r="Q90" s="8">
        <v>15</v>
      </c>
      <c r="R90" s="8">
        <v>0</v>
      </c>
    </row>
    <row r="91" spans="2:18" ht="42" customHeight="1" x14ac:dyDescent="0.3">
      <c r="B91" s="8">
        <v>603226</v>
      </c>
      <c r="C91" s="8" t="s">
        <v>789</v>
      </c>
      <c r="D91" s="8" t="s">
        <v>247</v>
      </c>
      <c r="E91" s="8">
        <v>20250923</v>
      </c>
      <c r="F91" s="8">
        <f>E91</f>
        <v>20250923</v>
      </c>
      <c r="G91" s="8" t="s">
        <v>790</v>
      </c>
      <c r="H91" s="8">
        <v>0</v>
      </c>
      <c r="I91" s="8" t="s">
        <v>534</v>
      </c>
      <c r="J91" s="8" t="s">
        <v>791</v>
      </c>
      <c r="L91" s="8">
        <v>7</v>
      </c>
      <c r="M91" s="333">
        <f>L91/0.25</f>
        <v>28</v>
      </c>
      <c r="N91" s="8">
        <v>29</v>
      </c>
      <c r="O91" s="8">
        <v>3.3</v>
      </c>
      <c r="P91" s="8">
        <v>13.86</v>
      </c>
      <c r="Q91" s="8">
        <v>9.86</v>
      </c>
      <c r="R91" s="8">
        <v>0</v>
      </c>
    </row>
    <row r="92" spans="2:18" x14ac:dyDescent="0.3">
      <c r="B92" s="8">
        <v>2633</v>
      </c>
      <c r="C92" s="8" t="s">
        <v>330</v>
      </c>
      <c r="D92" s="8" t="s">
        <v>247</v>
      </c>
      <c r="E92" s="8">
        <v>20250530</v>
      </c>
      <c r="F92" s="8">
        <v>20251105</v>
      </c>
      <c r="G92" s="8" t="s">
        <v>792</v>
      </c>
      <c r="H92" s="8">
        <v>0</v>
      </c>
      <c r="I92" s="8" t="s">
        <v>534</v>
      </c>
      <c r="J92" s="8" t="s">
        <v>793</v>
      </c>
      <c r="L92" s="8">
        <v>10</v>
      </c>
      <c r="M92" s="333">
        <f>L92/0.3189</f>
        <v>31.357792411414234</v>
      </c>
      <c r="N92" s="8">
        <v>23</v>
      </c>
      <c r="O92" s="8">
        <v>3.2</v>
      </c>
      <c r="P92" s="8">
        <v>6</v>
      </c>
      <c r="Q92" s="8">
        <v>4.2</v>
      </c>
      <c r="R92" s="8">
        <v>0</v>
      </c>
    </row>
    <row r="93" spans="2:18" ht="126" customHeight="1" x14ac:dyDescent="0.3">
      <c r="B93" s="8">
        <v>603389</v>
      </c>
      <c r="C93" s="8" t="s">
        <v>794</v>
      </c>
      <c r="D93" s="8" t="s">
        <v>247</v>
      </c>
      <c r="E93" s="8">
        <v>20250530</v>
      </c>
      <c r="F93" s="8">
        <f>E93</f>
        <v>20250530</v>
      </c>
      <c r="G93" s="8" t="s">
        <v>795</v>
      </c>
      <c r="H93" s="8">
        <v>4</v>
      </c>
      <c r="I93" s="8" t="s">
        <v>534</v>
      </c>
      <c r="J93" s="8" t="s">
        <v>796</v>
      </c>
      <c r="L93" s="8">
        <v>4.5</v>
      </c>
      <c r="M93" s="333">
        <f>L93/0.3</f>
        <v>15</v>
      </c>
      <c r="N93" s="8">
        <v>15</v>
      </c>
      <c r="O93" s="8">
        <v>2</v>
      </c>
      <c r="P93" s="8">
        <v>5.7</v>
      </c>
      <c r="Q93" s="8">
        <v>2.2000000000000002</v>
      </c>
      <c r="R93" s="8">
        <v>0</v>
      </c>
    </row>
    <row r="94" spans="2:18" ht="28" customHeight="1" x14ac:dyDescent="0.3">
      <c r="B94" s="8">
        <v>600491</v>
      </c>
      <c r="C94" s="8" t="s">
        <v>797</v>
      </c>
      <c r="D94" s="8" t="s">
        <v>544</v>
      </c>
      <c r="E94" s="8">
        <v>20230628</v>
      </c>
      <c r="F94" s="8">
        <f>E94</f>
        <v>20230628</v>
      </c>
      <c r="G94" s="8" t="s">
        <v>798</v>
      </c>
      <c r="H94" s="8">
        <v>0</v>
      </c>
      <c r="I94" s="8" t="s">
        <v>675</v>
      </c>
      <c r="J94" s="8" t="s">
        <v>799</v>
      </c>
      <c r="L94" s="8">
        <v>23</v>
      </c>
      <c r="N94" s="8">
        <v>60</v>
      </c>
      <c r="O94" s="8">
        <v>91</v>
      </c>
      <c r="P94" s="8">
        <v>554</v>
      </c>
      <c r="Q94" s="8">
        <v>110</v>
      </c>
      <c r="R94" s="8">
        <v>0</v>
      </c>
    </row>
    <row r="95" spans="2:18" ht="28" customHeight="1" x14ac:dyDescent="0.3">
      <c r="B95" s="8">
        <v>2634</v>
      </c>
      <c r="C95" s="8" t="s">
        <v>800</v>
      </c>
      <c r="D95" s="8" t="s">
        <v>247</v>
      </c>
      <c r="E95" s="8">
        <v>20250722</v>
      </c>
      <c r="F95" s="8">
        <f>E95</f>
        <v>20250722</v>
      </c>
      <c r="G95" s="269" t="s">
        <v>801</v>
      </c>
      <c r="H95" s="8">
        <v>0</v>
      </c>
      <c r="I95" s="8" t="s">
        <v>534</v>
      </c>
      <c r="J95" s="8" t="s">
        <v>802</v>
      </c>
      <c r="L95" s="8">
        <v>1</v>
      </c>
      <c r="N95" s="8">
        <v>20</v>
      </c>
      <c r="O95" s="8">
        <v>11</v>
      </c>
      <c r="P95" s="8">
        <v>32</v>
      </c>
      <c r="Q95" s="8">
        <v>2</v>
      </c>
      <c r="R95" s="8">
        <v>0</v>
      </c>
    </row>
    <row r="96" spans="2:18" ht="28" customHeight="1" x14ac:dyDescent="0.3">
      <c r="B96" s="8">
        <v>2875</v>
      </c>
      <c r="C96" s="8" t="s">
        <v>803</v>
      </c>
      <c r="D96" s="8" t="s">
        <v>247</v>
      </c>
      <c r="E96" s="8">
        <v>20250603</v>
      </c>
      <c r="F96" s="8">
        <v>20250815</v>
      </c>
      <c r="G96" s="8" t="s">
        <v>804</v>
      </c>
      <c r="H96" s="8">
        <v>0</v>
      </c>
      <c r="I96" s="8" t="s">
        <v>534</v>
      </c>
      <c r="J96" s="8" t="s">
        <v>805</v>
      </c>
      <c r="L96" s="8">
        <v>4.22</v>
      </c>
      <c r="N96" s="8">
        <v>36</v>
      </c>
      <c r="O96" s="8">
        <v>6.3</v>
      </c>
      <c r="P96" s="8">
        <v>9</v>
      </c>
      <c r="Q96" s="8">
        <v>7</v>
      </c>
      <c r="R96" s="8">
        <v>0</v>
      </c>
    </row>
    <row r="97" spans="1:20" ht="28" customHeight="1" x14ac:dyDescent="0.3">
      <c r="B97" s="8">
        <v>2826</v>
      </c>
      <c r="C97" s="8" t="s">
        <v>806</v>
      </c>
      <c r="D97" s="8" t="s">
        <v>247</v>
      </c>
      <c r="E97" s="8">
        <v>20250527</v>
      </c>
      <c r="F97" s="8">
        <v>20250820</v>
      </c>
      <c r="G97" s="8" t="s">
        <v>807</v>
      </c>
      <c r="H97" s="8">
        <v>0</v>
      </c>
      <c r="I97" s="8" t="s">
        <v>534</v>
      </c>
      <c r="L97" s="8">
        <v>6.6</v>
      </c>
      <c r="N97" s="8">
        <v>23</v>
      </c>
      <c r="O97" s="8">
        <v>6.5</v>
      </c>
      <c r="P97" s="8">
        <v>9.8000000000000007</v>
      </c>
      <c r="Q97" s="8">
        <v>7.7</v>
      </c>
      <c r="R97" s="8">
        <v>0</v>
      </c>
    </row>
    <row r="98" spans="1:20" ht="42" customHeight="1" x14ac:dyDescent="0.3">
      <c r="B98">
        <v>2762</v>
      </c>
      <c r="C98" t="s">
        <v>808</v>
      </c>
      <c r="D98" s="8" t="s">
        <v>247</v>
      </c>
      <c r="E98" s="8">
        <v>20250604</v>
      </c>
      <c r="F98" s="8">
        <f>E98</f>
        <v>20250604</v>
      </c>
      <c r="G98" s="8" t="s">
        <v>809</v>
      </c>
      <c r="H98" s="8">
        <v>0</v>
      </c>
      <c r="I98" s="8" t="s">
        <v>600</v>
      </c>
      <c r="J98" s="8" t="s">
        <v>810</v>
      </c>
      <c r="L98" s="8">
        <v>3.45</v>
      </c>
      <c r="M98" s="333">
        <v>26</v>
      </c>
      <c r="N98" s="8">
        <v>22</v>
      </c>
      <c r="O98" s="8">
        <v>2</v>
      </c>
      <c r="P98" s="8">
        <v>9</v>
      </c>
      <c r="Q98" s="8">
        <v>8</v>
      </c>
      <c r="R98" s="8">
        <v>0</v>
      </c>
    </row>
    <row r="99" spans="1:20" ht="56" customHeight="1" x14ac:dyDescent="0.3">
      <c r="B99" s="8">
        <v>2955</v>
      </c>
      <c r="C99" s="8" t="s">
        <v>811</v>
      </c>
      <c r="D99" s="8" t="s">
        <v>247</v>
      </c>
      <c r="E99" s="8">
        <v>20250604</v>
      </c>
      <c r="F99" s="8">
        <v>20251203</v>
      </c>
      <c r="G99" s="8" t="s">
        <v>812</v>
      </c>
      <c r="H99" s="8">
        <v>0</v>
      </c>
      <c r="I99" s="8" t="s">
        <v>534</v>
      </c>
      <c r="L99" s="8">
        <v>15.7</v>
      </c>
      <c r="M99" s="333">
        <f>L99/0.25</f>
        <v>62.8</v>
      </c>
      <c r="N99" s="8">
        <v>60</v>
      </c>
      <c r="O99" s="8">
        <v>35</v>
      </c>
      <c r="P99" s="8">
        <v>46</v>
      </c>
      <c r="Q99" s="8">
        <v>32</v>
      </c>
      <c r="R99" s="8">
        <v>0</v>
      </c>
    </row>
    <row r="100" spans="1:20" x14ac:dyDescent="0.3">
      <c r="B100" s="8">
        <v>403</v>
      </c>
      <c r="C100" s="8" t="s">
        <v>813</v>
      </c>
      <c r="D100" s="8" t="s">
        <v>544</v>
      </c>
      <c r="E100" s="8">
        <v>20250605</v>
      </c>
      <c r="F100" s="8">
        <f>E100</f>
        <v>20250605</v>
      </c>
      <c r="G100" s="8" t="s">
        <v>814</v>
      </c>
      <c r="I100" s="8" t="s">
        <v>675</v>
      </c>
      <c r="N100" s="8">
        <v>161</v>
      </c>
      <c r="O100" s="8">
        <v>26</v>
      </c>
      <c r="P100" s="8">
        <v>91</v>
      </c>
      <c r="Q100" s="8">
        <v>79</v>
      </c>
      <c r="R100" s="8">
        <v>0</v>
      </c>
    </row>
    <row r="101" spans="1:20" ht="84" customHeight="1" x14ac:dyDescent="0.3">
      <c r="B101" s="8">
        <v>603336</v>
      </c>
      <c r="C101" s="8" t="s">
        <v>815</v>
      </c>
      <c r="D101" s="8" t="s">
        <v>247</v>
      </c>
      <c r="E101" s="8">
        <v>20250725</v>
      </c>
      <c r="F101" s="8">
        <f>E101</f>
        <v>20250725</v>
      </c>
      <c r="G101" s="8" t="s">
        <v>816</v>
      </c>
      <c r="H101" s="8">
        <v>0</v>
      </c>
      <c r="I101" s="8" t="s">
        <v>534</v>
      </c>
      <c r="K101" s="8" t="s">
        <v>468</v>
      </c>
      <c r="L101" s="8">
        <v>8.6</v>
      </c>
      <c r="N101" s="8">
        <v>36</v>
      </c>
      <c r="O101" s="8">
        <v>11</v>
      </c>
      <c r="P101" s="8">
        <v>19</v>
      </c>
      <c r="Q101" s="8">
        <v>12</v>
      </c>
      <c r="R101" s="8">
        <v>0</v>
      </c>
    </row>
    <row r="102" spans="1:20" ht="70" customHeight="1" x14ac:dyDescent="0.3">
      <c r="B102" s="8">
        <v>300327</v>
      </c>
      <c r="C102" s="8" t="s">
        <v>817</v>
      </c>
      <c r="D102" s="8" t="s">
        <v>247</v>
      </c>
      <c r="E102" s="8">
        <v>20250723</v>
      </c>
      <c r="F102" s="8">
        <f>E102</f>
        <v>20250723</v>
      </c>
      <c r="G102" s="8" t="s">
        <v>818</v>
      </c>
      <c r="H102" s="8">
        <v>4</v>
      </c>
      <c r="I102" s="8" t="s">
        <v>534</v>
      </c>
      <c r="L102" s="8">
        <v>12.4</v>
      </c>
      <c r="N102" s="8">
        <v>87</v>
      </c>
      <c r="O102" s="8">
        <v>13.4</v>
      </c>
      <c r="P102" s="8">
        <v>22</v>
      </c>
      <c r="Q102" s="8">
        <v>17</v>
      </c>
      <c r="R102" s="8">
        <v>0</v>
      </c>
    </row>
    <row r="103" spans="1:20" ht="28" customHeight="1" x14ac:dyDescent="0.3">
      <c r="B103" s="8">
        <v>300084</v>
      </c>
      <c r="C103" s="8" t="s">
        <v>819</v>
      </c>
      <c r="D103" s="8" t="s">
        <v>247</v>
      </c>
      <c r="E103" s="8">
        <v>20250731</v>
      </c>
      <c r="F103" s="8">
        <f>E103</f>
        <v>20250731</v>
      </c>
      <c r="G103" s="8" t="s">
        <v>820</v>
      </c>
      <c r="H103" s="8">
        <v>0</v>
      </c>
      <c r="I103" s="8" t="s">
        <v>534</v>
      </c>
      <c r="L103" s="8">
        <v>2</v>
      </c>
      <c r="M103" s="333">
        <v>40</v>
      </c>
      <c r="N103" s="8">
        <v>40</v>
      </c>
      <c r="O103" s="8">
        <v>6</v>
      </c>
      <c r="P103" s="8">
        <v>21</v>
      </c>
      <c r="Q103" s="8">
        <v>12</v>
      </c>
      <c r="R103" s="8">
        <v>0</v>
      </c>
    </row>
    <row r="104" spans="1:20" ht="112" customHeight="1" x14ac:dyDescent="0.3">
      <c r="B104" s="8">
        <v>300839</v>
      </c>
      <c r="C104" s="8" t="s">
        <v>821</v>
      </c>
      <c r="D104" s="8" t="s">
        <v>822</v>
      </c>
      <c r="E104" s="16" t="s">
        <v>823</v>
      </c>
      <c r="F104" s="8" t="str">
        <f>E104</f>
        <v xml:space="preserve">20250506
</v>
      </c>
      <c r="G104" s="8" t="s">
        <v>824</v>
      </c>
      <c r="H104" s="8">
        <v>0</v>
      </c>
      <c r="I104" s="8" t="s">
        <v>675</v>
      </c>
      <c r="J104" s="8" t="s">
        <v>825</v>
      </c>
      <c r="K104" s="8" t="s">
        <v>468</v>
      </c>
      <c r="L104" s="8">
        <f>2.4+4.1</f>
        <v>6.5</v>
      </c>
      <c r="N104" s="8">
        <v>20</v>
      </c>
      <c r="O104" s="8">
        <v>22.8</v>
      </c>
      <c r="P104" s="8">
        <v>20.6</v>
      </c>
      <c r="Q104" s="8">
        <v>4</v>
      </c>
      <c r="R104" s="8">
        <v>0</v>
      </c>
    </row>
    <row r="105" spans="1:20" ht="56" hidden="1" customHeight="1" x14ac:dyDescent="0.3">
      <c r="A105" s="8" t="s">
        <v>468</v>
      </c>
      <c r="B105" s="8">
        <v>695</v>
      </c>
      <c r="C105" s="8" t="s">
        <v>826</v>
      </c>
      <c r="D105" s="8" t="s">
        <v>247</v>
      </c>
      <c r="E105" s="8">
        <v>20220112</v>
      </c>
      <c r="G105" s="8" t="s">
        <v>827</v>
      </c>
      <c r="H105" s="8">
        <v>2</v>
      </c>
      <c r="I105" s="8" t="s">
        <v>534</v>
      </c>
      <c r="J105" s="8" t="s">
        <v>828</v>
      </c>
      <c r="L105" s="8">
        <v>6</v>
      </c>
      <c r="N105" s="8">
        <v>30</v>
      </c>
      <c r="O105" s="8">
        <v>5</v>
      </c>
      <c r="P105" s="8">
        <v>10</v>
      </c>
      <c r="Q105" s="8">
        <v>5</v>
      </c>
      <c r="R105" s="8">
        <v>3</v>
      </c>
      <c r="S105" s="8">
        <v>20</v>
      </c>
      <c r="T105" s="8">
        <v>35</v>
      </c>
    </row>
    <row r="106" spans="1:20" ht="28" customHeight="1" x14ac:dyDescent="0.3">
      <c r="B106" s="8">
        <v>1234</v>
      </c>
      <c r="C106" s="8" t="s">
        <v>829</v>
      </c>
      <c r="D106" s="8" t="s">
        <v>544</v>
      </c>
      <c r="E106" s="8">
        <v>20250923</v>
      </c>
      <c r="F106" s="8">
        <f>E106</f>
        <v>20250923</v>
      </c>
      <c r="G106" s="8" t="s">
        <v>830</v>
      </c>
      <c r="H106" s="8">
        <v>0</v>
      </c>
      <c r="I106" s="8" t="s">
        <v>534</v>
      </c>
      <c r="L106" s="8">
        <v>7.5</v>
      </c>
      <c r="N106" s="8">
        <v>25</v>
      </c>
      <c r="O106" s="8">
        <v>9</v>
      </c>
      <c r="P106" s="8">
        <v>12</v>
      </c>
      <c r="Q106" s="8">
        <v>9.4</v>
      </c>
      <c r="R106" s="8">
        <v>0</v>
      </c>
    </row>
    <row r="107" spans="1:20" ht="56" customHeight="1" x14ac:dyDescent="0.3">
      <c r="B107" s="8">
        <v>300046</v>
      </c>
      <c r="C107" s="8" t="s">
        <v>831</v>
      </c>
      <c r="D107" s="8" t="s">
        <v>544</v>
      </c>
      <c r="E107" s="8">
        <v>20250612</v>
      </c>
      <c r="F107" s="8">
        <v>20251224</v>
      </c>
      <c r="G107" s="8" t="s">
        <v>832</v>
      </c>
      <c r="H107" s="8">
        <v>0</v>
      </c>
      <c r="I107" s="8" t="s">
        <v>534</v>
      </c>
      <c r="L107" s="8">
        <v>4.3</v>
      </c>
      <c r="N107" s="8">
        <v>70</v>
      </c>
      <c r="O107" s="8">
        <v>3.5</v>
      </c>
      <c r="P107" s="8">
        <v>12</v>
      </c>
      <c r="Q107" s="8">
        <v>11</v>
      </c>
      <c r="R107" s="8">
        <v>0</v>
      </c>
    </row>
    <row r="108" spans="1:20" ht="42" customHeight="1" x14ac:dyDescent="0.3">
      <c r="B108" s="8">
        <v>300767</v>
      </c>
      <c r="C108" s="8" t="s">
        <v>833</v>
      </c>
      <c r="D108" s="8" t="s">
        <v>247</v>
      </c>
      <c r="E108" s="8">
        <v>20250617</v>
      </c>
      <c r="F108" s="8">
        <f t="shared" ref="F108:F117" si="4">E108</f>
        <v>20250617</v>
      </c>
      <c r="G108" s="8" t="s">
        <v>834</v>
      </c>
      <c r="H108" s="8">
        <v>0</v>
      </c>
      <c r="I108" s="8" t="s">
        <v>534</v>
      </c>
      <c r="L108" s="8">
        <v>6.1</v>
      </c>
      <c r="M108" s="333">
        <f>L108/0.1812</f>
        <v>33.664459161147903</v>
      </c>
      <c r="N108" s="8">
        <v>33</v>
      </c>
      <c r="O108" s="8">
        <v>4.0999999999999996</v>
      </c>
      <c r="P108" s="8">
        <v>24</v>
      </c>
      <c r="Q108" s="8">
        <v>16</v>
      </c>
      <c r="R108" s="8">
        <v>0</v>
      </c>
    </row>
    <row r="109" spans="1:20" ht="28" customHeight="1" x14ac:dyDescent="0.3">
      <c r="B109" s="8">
        <v>600360</v>
      </c>
      <c r="C109" s="8" t="s">
        <v>277</v>
      </c>
      <c r="D109" s="8" t="s">
        <v>544</v>
      </c>
      <c r="E109" s="8">
        <v>20250619</v>
      </c>
      <c r="F109" s="8">
        <f t="shared" si="4"/>
        <v>20250619</v>
      </c>
      <c r="G109" s="8" t="s">
        <v>835</v>
      </c>
      <c r="H109" s="8">
        <v>0</v>
      </c>
      <c r="I109" s="8" t="s">
        <v>675</v>
      </c>
      <c r="J109" s="8" t="s">
        <v>836</v>
      </c>
      <c r="L109" s="8">
        <v>16</v>
      </c>
      <c r="M109" s="333">
        <v>71</v>
      </c>
      <c r="N109" s="8">
        <v>71</v>
      </c>
      <c r="O109" s="8">
        <v>20</v>
      </c>
      <c r="P109" s="8">
        <v>64</v>
      </c>
      <c r="Q109" s="8">
        <v>33</v>
      </c>
      <c r="R109" s="8">
        <v>0</v>
      </c>
    </row>
    <row r="110" spans="1:20" ht="42" customHeight="1" x14ac:dyDescent="0.3">
      <c r="B110" s="8">
        <v>2361</v>
      </c>
      <c r="C110" s="8" t="s">
        <v>837</v>
      </c>
      <c r="D110" s="8" t="s">
        <v>544</v>
      </c>
      <c r="E110" s="8">
        <v>20250717</v>
      </c>
      <c r="F110" s="8">
        <f t="shared" si="4"/>
        <v>20250717</v>
      </c>
      <c r="G110" s="8" t="s">
        <v>838</v>
      </c>
      <c r="H110" s="8">
        <v>0</v>
      </c>
      <c r="I110" s="8" t="s">
        <v>534</v>
      </c>
      <c r="J110" s="8" t="s">
        <v>839</v>
      </c>
      <c r="L110" s="8">
        <v>4.0999999999999996</v>
      </c>
      <c r="M110" s="333">
        <v>50</v>
      </c>
      <c r="N110" s="8">
        <v>54</v>
      </c>
      <c r="O110" s="8">
        <v>24</v>
      </c>
      <c r="P110" s="8">
        <v>46</v>
      </c>
      <c r="Q110" s="8">
        <v>22</v>
      </c>
      <c r="R110" s="8">
        <v>0</v>
      </c>
    </row>
    <row r="111" spans="1:20" ht="42" customHeight="1" x14ac:dyDescent="0.3">
      <c r="B111" s="8">
        <v>300959</v>
      </c>
      <c r="C111" s="8" t="s">
        <v>840</v>
      </c>
      <c r="D111" s="8" t="s">
        <v>247</v>
      </c>
      <c r="E111" s="8">
        <v>20250908</v>
      </c>
      <c r="F111" s="8">
        <f t="shared" si="4"/>
        <v>20250908</v>
      </c>
      <c r="G111" s="8" t="s">
        <v>841</v>
      </c>
      <c r="H111" s="8">
        <v>0</v>
      </c>
      <c r="I111" s="8" t="s">
        <v>534</v>
      </c>
      <c r="L111" s="8">
        <v>4.5999999999999996</v>
      </c>
      <c r="M111" s="333">
        <v>35</v>
      </c>
      <c r="N111" s="8">
        <v>36</v>
      </c>
      <c r="O111" s="8">
        <v>11</v>
      </c>
      <c r="P111" s="8">
        <v>14</v>
      </c>
      <c r="Q111" s="8">
        <v>11</v>
      </c>
      <c r="R111" s="8">
        <v>0</v>
      </c>
    </row>
    <row r="112" spans="1:20" ht="28" customHeight="1" x14ac:dyDescent="0.3">
      <c r="B112" s="8">
        <v>2527</v>
      </c>
      <c r="C112" s="8" t="s">
        <v>842</v>
      </c>
      <c r="D112" s="8" t="s">
        <v>247</v>
      </c>
      <c r="E112" s="8">
        <v>20250625</v>
      </c>
      <c r="F112" s="8">
        <f t="shared" si="4"/>
        <v>20250625</v>
      </c>
      <c r="G112" s="8" t="s">
        <v>843</v>
      </c>
      <c r="H112" s="8">
        <v>0</v>
      </c>
      <c r="I112" s="8" t="s">
        <v>534</v>
      </c>
      <c r="L112" s="8">
        <v>13</v>
      </c>
      <c r="M112" s="333">
        <v>130</v>
      </c>
      <c r="N112" s="8">
        <v>92</v>
      </c>
      <c r="O112" s="8">
        <v>33</v>
      </c>
      <c r="P112" s="8">
        <v>39</v>
      </c>
      <c r="Q112" s="8">
        <v>12</v>
      </c>
      <c r="R112" s="8">
        <v>0</v>
      </c>
    </row>
    <row r="113" spans="2:18" ht="28" customHeight="1" x14ac:dyDescent="0.3">
      <c r="B113" s="8">
        <v>300635</v>
      </c>
      <c r="C113" s="8" t="s">
        <v>844</v>
      </c>
      <c r="D113" s="8" t="s">
        <v>247</v>
      </c>
      <c r="E113" s="8">
        <v>20250624</v>
      </c>
      <c r="F113" s="8">
        <f t="shared" si="4"/>
        <v>20250624</v>
      </c>
      <c r="G113" s="8" t="s">
        <v>845</v>
      </c>
      <c r="H113" s="8">
        <v>0</v>
      </c>
      <c r="I113" s="8" t="s">
        <v>675</v>
      </c>
      <c r="L113" s="8">
        <v>3.6</v>
      </c>
      <c r="N113" s="8">
        <v>15</v>
      </c>
      <c r="O113" s="8">
        <v>7</v>
      </c>
      <c r="P113" s="8">
        <v>14</v>
      </c>
      <c r="Q113" s="8">
        <v>5</v>
      </c>
      <c r="R113" s="8">
        <v>0</v>
      </c>
    </row>
    <row r="114" spans="2:18" ht="28" customHeight="1" x14ac:dyDescent="0.3">
      <c r="B114" s="8">
        <v>633</v>
      </c>
      <c r="C114" s="8" t="s">
        <v>846</v>
      </c>
      <c r="D114" s="8" t="s">
        <v>247</v>
      </c>
      <c r="E114" s="8">
        <v>20250806</v>
      </c>
      <c r="F114" s="8">
        <f t="shared" si="4"/>
        <v>20250806</v>
      </c>
      <c r="G114" s="8" t="s">
        <v>847</v>
      </c>
      <c r="H114" s="8">
        <v>0</v>
      </c>
      <c r="I114" s="8" t="s">
        <v>534</v>
      </c>
      <c r="L114" s="8">
        <v>6</v>
      </c>
      <c r="M114" s="333">
        <v>28.8</v>
      </c>
      <c r="N114" s="8">
        <v>23</v>
      </c>
      <c r="O114" s="8">
        <v>2.7</v>
      </c>
      <c r="P114" s="8">
        <v>5</v>
      </c>
      <c r="Q114" s="8">
        <v>2</v>
      </c>
      <c r="R114" s="8">
        <v>0</v>
      </c>
    </row>
    <row r="115" spans="2:18" ht="28" customHeight="1" x14ac:dyDescent="0.3">
      <c r="B115" s="8">
        <v>300720</v>
      </c>
      <c r="C115" s="8" t="s">
        <v>848</v>
      </c>
      <c r="D115" s="8" t="s">
        <v>247</v>
      </c>
      <c r="E115" s="8">
        <v>20250627</v>
      </c>
      <c r="F115" s="8">
        <f t="shared" si="4"/>
        <v>20250627</v>
      </c>
      <c r="G115" s="8" t="s">
        <v>849</v>
      </c>
      <c r="H115" s="8">
        <v>4</v>
      </c>
      <c r="I115" s="8" t="s">
        <v>534</v>
      </c>
      <c r="L115" s="8">
        <v>10</v>
      </c>
      <c r="M115" s="333">
        <v>33</v>
      </c>
      <c r="N115" s="8">
        <v>40</v>
      </c>
      <c r="O115" s="8">
        <v>2.2999999999999998</v>
      </c>
      <c r="P115" s="8">
        <v>6.4</v>
      </c>
      <c r="Q115" s="8">
        <v>6</v>
      </c>
      <c r="R115" s="8">
        <v>0</v>
      </c>
    </row>
    <row r="116" spans="2:18" ht="28" customHeight="1" x14ac:dyDescent="0.3">
      <c r="B116" s="8">
        <v>300478</v>
      </c>
      <c r="C116" s="8" t="s">
        <v>850</v>
      </c>
      <c r="D116" s="8" t="s">
        <v>247</v>
      </c>
      <c r="E116" s="8">
        <v>20250903</v>
      </c>
      <c r="F116" s="8">
        <f t="shared" si="4"/>
        <v>20250903</v>
      </c>
      <c r="G116" s="8" t="s">
        <v>851</v>
      </c>
      <c r="H116" s="8">
        <v>0</v>
      </c>
      <c r="I116" s="8" t="s">
        <v>534</v>
      </c>
      <c r="L116" s="8">
        <v>5</v>
      </c>
      <c r="M116" s="333">
        <v>26</v>
      </c>
      <c r="N116" s="8">
        <v>17</v>
      </c>
      <c r="O116" s="8">
        <v>3.8</v>
      </c>
      <c r="P116" s="8">
        <v>3.4</v>
      </c>
      <c r="Q116" s="8">
        <v>0.7</v>
      </c>
      <c r="R116" s="8">
        <v>0</v>
      </c>
    </row>
    <row r="117" spans="2:18" ht="42" customHeight="1" x14ac:dyDescent="0.3">
      <c r="B117" s="8">
        <v>688585</v>
      </c>
      <c r="C117" s="8" t="s">
        <v>852</v>
      </c>
      <c r="D117" s="8" t="s">
        <v>247</v>
      </c>
      <c r="E117" s="8">
        <v>20250913</v>
      </c>
      <c r="F117" s="8">
        <f t="shared" si="4"/>
        <v>20250913</v>
      </c>
      <c r="G117" s="8" t="s">
        <v>853</v>
      </c>
      <c r="H117" s="8">
        <v>0</v>
      </c>
      <c r="I117" s="8" t="s">
        <v>534</v>
      </c>
      <c r="L117" s="8">
        <v>21</v>
      </c>
      <c r="M117" s="333">
        <v>31</v>
      </c>
      <c r="N117" s="8">
        <v>31</v>
      </c>
      <c r="O117" s="8">
        <v>15</v>
      </c>
      <c r="P117" s="8">
        <v>20</v>
      </c>
      <c r="Q117" s="8">
        <v>12</v>
      </c>
      <c r="R117" s="8">
        <v>0</v>
      </c>
    </row>
    <row r="118" spans="2:18" ht="28" customHeight="1" x14ac:dyDescent="0.3">
      <c r="B118" s="8">
        <v>2765</v>
      </c>
      <c r="C118" s="8" t="s">
        <v>854</v>
      </c>
      <c r="D118" s="8" t="s">
        <v>247</v>
      </c>
      <c r="E118" s="8">
        <v>20250707</v>
      </c>
      <c r="F118" s="8">
        <v>20251124</v>
      </c>
      <c r="G118" s="8" t="s">
        <v>855</v>
      </c>
      <c r="H118" s="8">
        <v>0</v>
      </c>
      <c r="I118" s="8" t="s">
        <v>534</v>
      </c>
      <c r="L118" s="8">
        <v>13.5</v>
      </c>
      <c r="M118" s="333">
        <v>75</v>
      </c>
      <c r="N118" s="8">
        <v>83</v>
      </c>
      <c r="O118" s="8">
        <v>35</v>
      </c>
      <c r="P118" s="8">
        <v>55</v>
      </c>
      <c r="Q118" s="8">
        <v>25</v>
      </c>
      <c r="R118" s="8">
        <v>0</v>
      </c>
    </row>
    <row r="119" spans="2:18" ht="28" customHeight="1" x14ac:dyDescent="0.3">
      <c r="B119" s="8">
        <v>2898</v>
      </c>
      <c r="C119" s="8" t="s">
        <v>856</v>
      </c>
      <c r="D119" s="8" t="s">
        <v>247</v>
      </c>
      <c r="E119" s="8">
        <v>20250710</v>
      </c>
      <c r="F119" s="8">
        <f>E119</f>
        <v>20250710</v>
      </c>
      <c r="G119" s="8" t="s">
        <v>857</v>
      </c>
      <c r="H119" s="8">
        <v>0</v>
      </c>
      <c r="I119" s="8" t="s">
        <v>534</v>
      </c>
      <c r="L119" s="8">
        <v>2</v>
      </c>
      <c r="M119" s="333">
        <v>14</v>
      </c>
      <c r="N119" s="8">
        <v>14</v>
      </c>
      <c r="O119" s="8">
        <v>2.6</v>
      </c>
      <c r="P119" s="8">
        <v>8</v>
      </c>
      <c r="Q119" s="8">
        <v>5</v>
      </c>
      <c r="R119" s="8">
        <v>0</v>
      </c>
    </row>
    <row r="120" spans="2:18" ht="42" customHeight="1" x14ac:dyDescent="0.3">
      <c r="B120" s="8">
        <v>1212</v>
      </c>
      <c r="C120" s="8" t="s">
        <v>858</v>
      </c>
      <c r="D120" s="8" t="s">
        <v>247</v>
      </c>
      <c r="E120" s="8">
        <v>20250619</v>
      </c>
      <c r="F120" s="8">
        <f>E120</f>
        <v>20250619</v>
      </c>
      <c r="G120" s="8" t="s">
        <v>859</v>
      </c>
      <c r="H120" s="8">
        <v>4</v>
      </c>
      <c r="I120" s="8" t="s">
        <v>534</v>
      </c>
      <c r="L120" s="8">
        <v>8</v>
      </c>
      <c r="M120" s="333">
        <v>32</v>
      </c>
      <c r="N120" s="8">
        <v>40</v>
      </c>
      <c r="O120" s="8">
        <v>5</v>
      </c>
      <c r="P120" s="8">
        <v>23</v>
      </c>
      <c r="Q120" s="8">
        <v>17</v>
      </c>
      <c r="R120" s="8">
        <v>0</v>
      </c>
    </row>
    <row r="121" spans="2:18" ht="42" customHeight="1" x14ac:dyDescent="0.3">
      <c r="B121" s="8">
        <v>605389</v>
      </c>
      <c r="C121" s="8" t="s">
        <v>860</v>
      </c>
      <c r="D121" s="8" t="s">
        <v>247</v>
      </c>
      <c r="E121" s="8">
        <v>20250711</v>
      </c>
      <c r="F121" s="8">
        <f>E121</f>
        <v>20250711</v>
      </c>
      <c r="G121" s="8" t="s">
        <v>861</v>
      </c>
      <c r="H121" s="8">
        <v>0</v>
      </c>
      <c r="I121" s="8" t="s">
        <v>675</v>
      </c>
      <c r="L121" s="8">
        <v>18.399999999999999</v>
      </c>
      <c r="M121" s="333">
        <v>44</v>
      </c>
      <c r="N121" s="8">
        <v>54</v>
      </c>
      <c r="O121" s="8">
        <v>8.8000000000000007</v>
      </c>
      <c r="P121" s="8">
        <v>24</v>
      </c>
      <c r="Q121" s="8">
        <v>21</v>
      </c>
      <c r="R121" s="8">
        <v>0</v>
      </c>
    </row>
    <row r="122" spans="2:18" ht="42" customHeight="1" x14ac:dyDescent="0.3">
      <c r="B122" s="8">
        <v>300897</v>
      </c>
      <c r="C122" s="8" t="s">
        <v>862</v>
      </c>
      <c r="D122" s="8" t="s">
        <v>247</v>
      </c>
      <c r="E122" s="8">
        <v>20250709</v>
      </c>
      <c r="F122" s="8">
        <f>E122</f>
        <v>20250709</v>
      </c>
      <c r="G122" s="8" t="s">
        <v>863</v>
      </c>
      <c r="H122" s="8">
        <v>0</v>
      </c>
      <c r="I122" s="8" t="s">
        <v>675</v>
      </c>
      <c r="L122" s="8">
        <v>5.7</v>
      </c>
      <c r="M122" s="333">
        <f>L122/0.19</f>
        <v>30</v>
      </c>
      <c r="N122" s="8">
        <v>35</v>
      </c>
      <c r="O122" s="8">
        <v>6.6</v>
      </c>
      <c r="P122" s="8">
        <v>12</v>
      </c>
      <c r="Q122" s="8">
        <v>10</v>
      </c>
      <c r="R122" s="8">
        <v>0</v>
      </c>
    </row>
    <row r="123" spans="2:18" ht="42" customHeight="1" x14ac:dyDescent="0.3">
      <c r="B123" s="8">
        <v>301012</v>
      </c>
      <c r="C123" s="8" t="s">
        <v>864</v>
      </c>
      <c r="D123" s="8" t="s">
        <v>247</v>
      </c>
      <c r="E123" s="8">
        <v>20250714</v>
      </c>
      <c r="F123" s="8">
        <v>20251114</v>
      </c>
      <c r="G123" s="8" t="s">
        <v>865</v>
      </c>
      <c r="H123" s="8">
        <v>4</v>
      </c>
      <c r="I123" s="8" t="s">
        <v>534</v>
      </c>
      <c r="J123" s="8" t="s">
        <v>866</v>
      </c>
      <c r="L123" s="8">
        <v>4</v>
      </c>
      <c r="M123" s="333">
        <v>40</v>
      </c>
      <c r="N123" s="8">
        <v>38</v>
      </c>
      <c r="O123" s="8">
        <v>13</v>
      </c>
      <c r="P123" s="8">
        <v>16.5</v>
      </c>
      <c r="Q123" s="8">
        <v>11</v>
      </c>
      <c r="R123" s="8">
        <v>0</v>
      </c>
    </row>
    <row r="124" spans="2:18" ht="42" customHeight="1" x14ac:dyDescent="0.3">
      <c r="B124" s="8">
        <v>300841</v>
      </c>
      <c r="C124" s="8" t="s">
        <v>867</v>
      </c>
      <c r="D124" s="8" t="s">
        <v>247</v>
      </c>
      <c r="E124" s="8">
        <v>20250714</v>
      </c>
      <c r="F124" s="8">
        <v>20251107</v>
      </c>
      <c r="G124" s="8" t="s">
        <v>868</v>
      </c>
      <c r="H124" s="8">
        <v>0</v>
      </c>
      <c r="I124" s="8" t="s">
        <v>534</v>
      </c>
      <c r="L124" s="8">
        <v>18.510000000000002</v>
      </c>
      <c r="M124" s="333">
        <v>85</v>
      </c>
      <c r="N124" s="8">
        <v>95</v>
      </c>
      <c r="O124" s="8">
        <v>14.3</v>
      </c>
      <c r="P124" s="8">
        <v>38.799999999999997</v>
      </c>
      <c r="Q124" s="8">
        <v>35</v>
      </c>
      <c r="R124" s="8">
        <v>0</v>
      </c>
    </row>
    <row r="125" spans="2:18" ht="28" customHeight="1" x14ac:dyDescent="0.3">
      <c r="B125" s="8">
        <v>2778</v>
      </c>
      <c r="C125" s="8" t="s">
        <v>869</v>
      </c>
      <c r="D125" s="8" t="s">
        <v>247</v>
      </c>
      <c r="E125" s="8">
        <v>20250715</v>
      </c>
      <c r="F125" s="8">
        <v>20260409</v>
      </c>
      <c r="G125" s="8" t="s">
        <v>870</v>
      </c>
      <c r="H125" s="8">
        <v>0</v>
      </c>
      <c r="I125" s="8" t="s">
        <v>534</v>
      </c>
      <c r="M125" s="333">
        <v>25</v>
      </c>
      <c r="N125" s="8">
        <v>23</v>
      </c>
      <c r="O125" s="8">
        <v>4.9000000000000004</v>
      </c>
      <c r="P125" s="8">
        <v>9.6</v>
      </c>
      <c r="Q125" s="8">
        <v>3.8</v>
      </c>
      <c r="R125" s="8">
        <v>0</v>
      </c>
    </row>
    <row r="126" spans="2:18" ht="28" customHeight="1" x14ac:dyDescent="0.3">
      <c r="B126" s="8">
        <v>600193</v>
      </c>
      <c r="C126" s="8" t="s">
        <v>622</v>
      </c>
      <c r="D126" s="8" t="s">
        <v>247</v>
      </c>
      <c r="E126" s="8">
        <v>20250716</v>
      </c>
      <c r="F126" s="8">
        <f>E126</f>
        <v>20250716</v>
      </c>
      <c r="G126" s="8" t="s">
        <v>871</v>
      </c>
      <c r="H126" s="8">
        <v>0</v>
      </c>
      <c r="I126" s="8" t="s">
        <v>534</v>
      </c>
      <c r="J126" s="8" t="s">
        <v>872</v>
      </c>
      <c r="L126" s="8">
        <v>2.4</v>
      </c>
      <c r="M126" s="333">
        <f>L126/0.15</f>
        <v>16</v>
      </c>
      <c r="N126" s="8">
        <v>16</v>
      </c>
      <c r="O126" s="8">
        <v>0.8</v>
      </c>
      <c r="P126" s="8">
        <v>5.4</v>
      </c>
      <c r="Q126" s="8">
        <v>1</v>
      </c>
      <c r="R126" s="8">
        <v>0</v>
      </c>
    </row>
    <row r="127" spans="2:18" ht="42" customHeight="1" x14ac:dyDescent="0.3">
      <c r="B127" s="8">
        <v>300329</v>
      </c>
      <c r="C127" s="8" t="s">
        <v>873</v>
      </c>
      <c r="D127" s="8" t="s">
        <v>247</v>
      </c>
      <c r="E127" s="8">
        <v>20250717</v>
      </c>
      <c r="F127" s="8">
        <v>20251219</v>
      </c>
      <c r="G127" s="8" t="s">
        <v>874</v>
      </c>
      <c r="H127" s="8">
        <v>3</v>
      </c>
      <c r="I127" s="8" t="s">
        <v>534</v>
      </c>
      <c r="J127" s="8" t="s">
        <v>875</v>
      </c>
      <c r="L127" s="8">
        <v>5.4</v>
      </c>
      <c r="M127" s="333">
        <f>L127/0.2383</f>
        <v>22.660511959714647</v>
      </c>
      <c r="N127" s="8">
        <v>25</v>
      </c>
      <c r="O127" s="8">
        <v>1.6</v>
      </c>
      <c r="P127" s="8">
        <v>11</v>
      </c>
      <c r="Q127" s="8">
        <v>7</v>
      </c>
      <c r="R127" s="8">
        <v>0</v>
      </c>
    </row>
    <row r="128" spans="2:18" ht="56" customHeight="1" x14ac:dyDescent="0.3">
      <c r="B128" s="8">
        <v>300588</v>
      </c>
      <c r="C128" s="8" t="s">
        <v>876</v>
      </c>
      <c r="D128" s="8" t="s">
        <v>247</v>
      </c>
      <c r="E128" s="8">
        <v>20250720</v>
      </c>
      <c r="F128" s="8">
        <f>E128</f>
        <v>20250720</v>
      </c>
      <c r="G128" s="8" t="s">
        <v>877</v>
      </c>
      <c r="H128" s="8">
        <v>0</v>
      </c>
      <c r="I128" s="8" t="s">
        <v>675</v>
      </c>
      <c r="J128" s="8" t="s">
        <v>878</v>
      </c>
      <c r="L128" s="8">
        <v>6.4</v>
      </c>
      <c r="M128" s="333">
        <f>L128/0.19</f>
        <v>33.684210526315788</v>
      </c>
      <c r="N128" s="8">
        <v>36</v>
      </c>
      <c r="O128" s="8">
        <v>1.6</v>
      </c>
      <c r="P128" s="8">
        <v>7.2</v>
      </c>
      <c r="Q128" s="8">
        <v>3.2</v>
      </c>
      <c r="R128" s="8">
        <v>0</v>
      </c>
    </row>
    <row r="129" spans="2:18" ht="56" customHeight="1" x14ac:dyDescent="0.3">
      <c r="B129" s="8">
        <v>2176</v>
      </c>
      <c r="C129" s="8" t="s">
        <v>879</v>
      </c>
      <c r="D129" s="8" t="s">
        <v>247</v>
      </c>
      <c r="E129" s="8">
        <v>20250813</v>
      </c>
      <c r="F129" s="8">
        <f>E129</f>
        <v>20250813</v>
      </c>
      <c r="G129" s="8" t="s">
        <v>880</v>
      </c>
      <c r="H129" s="8">
        <v>0</v>
      </c>
      <c r="I129" s="8" t="s">
        <v>534</v>
      </c>
      <c r="L129" s="8">
        <v>3.15</v>
      </c>
      <c r="M129" s="333">
        <f>L129/0.04</f>
        <v>78.75</v>
      </c>
      <c r="N129" s="8">
        <v>132</v>
      </c>
      <c r="O129" s="8">
        <v>21</v>
      </c>
      <c r="P129" s="8">
        <v>65</v>
      </c>
      <c r="Q129" s="8">
        <v>34</v>
      </c>
      <c r="R129" s="8">
        <v>0</v>
      </c>
    </row>
    <row r="130" spans="2:18" ht="28" customHeight="1" x14ac:dyDescent="0.3">
      <c r="B130" s="8">
        <v>2090</v>
      </c>
      <c r="C130" s="8" t="s">
        <v>881</v>
      </c>
      <c r="D130" s="8" t="s">
        <v>247</v>
      </c>
      <c r="E130" s="8">
        <v>20250721</v>
      </c>
      <c r="F130" s="8">
        <v>20251020</v>
      </c>
      <c r="G130" s="8" t="s">
        <v>882</v>
      </c>
      <c r="H130" s="8">
        <v>0</v>
      </c>
      <c r="I130" s="8" t="s">
        <v>534</v>
      </c>
      <c r="L130" s="8">
        <v>7</v>
      </c>
      <c r="M130" s="333">
        <f>L130/0.16</f>
        <v>43.75</v>
      </c>
      <c r="N130" s="8">
        <v>44</v>
      </c>
      <c r="O130" s="8">
        <v>17</v>
      </c>
      <c r="P130" s="8">
        <v>30</v>
      </c>
      <c r="Q130" s="8">
        <v>15</v>
      </c>
      <c r="R130" s="8">
        <v>0</v>
      </c>
    </row>
    <row r="131" spans="2:18" ht="42" customHeight="1" x14ac:dyDescent="0.3">
      <c r="B131" s="8">
        <v>603719</v>
      </c>
      <c r="C131" s="8" t="s">
        <v>883</v>
      </c>
      <c r="D131" s="8" t="s">
        <v>247</v>
      </c>
      <c r="E131" s="8">
        <v>20250718</v>
      </c>
      <c r="F131" s="8">
        <f>E131</f>
        <v>20250718</v>
      </c>
      <c r="G131" s="8" t="s">
        <v>884</v>
      </c>
      <c r="H131" s="8">
        <v>0</v>
      </c>
      <c r="I131" s="8" t="s">
        <v>600</v>
      </c>
      <c r="J131" s="8" t="s">
        <v>885</v>
      </c>
      <c r="L131" s="8">
        <v>14.8</v>
      </c>
      <c r="M131" s="333">
        <f>L131/30%</f>
        <v>49.333333333333336</v>
      </c>
      <c r="N131" s="8">
        <v>54</v>
      </c>
      <c r="O131" s="8">
        <v>72</v>
      </c>
      <c r="P131" s="8">
        <v>39</v>
      </c>
      <c r="Q131" s="8">
        <v>22</v>
      </c>
      <c r="R131" s="8">
        <v>0</v>
      </c>
    </row>
    <row r="132" spans="2:18" ht="42" customHeight="1" x14ac:dyDescent="0.3">
      <c r="B132" s="8">
        <v>2725</v>
      </c>
      <c r="C132" s="8" t="s">
        <v>886</v>
      </c>
      <c r="D132" s="8" t="s">
        <v>247</v>
      </c>
      <c r="E132" s="8">
        <v>20250722</v>
      </c>
      <c r="F132" s="8">
        <f>E132</f>
        <v>20250722</v>
      </c>
      <c r="G132" s="8" t="s">
        <v>887</v>
      </c>
      <c r="H132" s="8">
        <v>4</v>
      </c>
      <c r="I132" s="8" t="s">
        <v>534</v>
      </c>
      <c r="J132" s="8" t="s">
        <v>888</v>
      </c>
      <c r="L132" s="8">
        <v>7.6</v>
      </c>
      <c r="M132" s="333">
        <f>L132/0.245</f>
        <v>31.020408163265305</v>
      </c>
      <c r="N132" s="8">
        <v>32</v>
      </c>
      <c r="O132" s="8">
        <v>7</v>
      </c>
      <c r="P132" s="8">
        <v>13</v>
      </c>
      <c r="Q132" s="8">
        <v>10</v>
      </c>
      <c r="R132" s="8">
        <v>0</v>
      </c>
    </row>
    <row r="133" spans="2:18" x14ac:dyDescent="0.3">
      <c r="B133" s="8">
        <v>605178</v>
      </c>
      <c r="C133" s="8" t="s">
        <v>889</v>
      </c>
      <c r="D133" s="8" t="s">
        <v>247</v>
      </c>
      <c r="E133" s="8">
        <v>20250723</v>
      </c>
      <c r="F133" s="8">
        <f>E133</f>
        <v>20250723</v>
      </c>
      <c r="H133" s="8">
        <v>0</v>
      </c>
      <c r="I133" s="8" t="s">
        <v>600</v>
      </c>
      <c r="N133" s="8">
        <v>27</v>
      </c>
      <c r="O133" s="8">
        <v>3.4</v>
      </c>
      <c r="P133" s="8">
        <v>18</v>
      </c>
      <c r="Q133" s="8">
        <v>13</v>
      </c>
      <c r="R133" s="8">
        <v>0</v>
      </c>
    </row>
    <row r="134" spans="2:18" ht="42" customHeight="1" x14ac:dyDescent="0.3">
      <c r="B134" s="8">
        <v>300264</v>
      </c>
      <c r="C134" s="8" t="s">
        <v>890</v>
      </c>
      <c r="D134" s="8" t="s">
        <v>247</v>
      </c>
      <c r="E134" s="8">
        <v>20250804</v>
      </c>
      <c r="F134" s="8">
        <f>E134</f>
        <v>20250804</v>
      </c>
      <c r="G134" s="8" t="s">
        <v>891</v>
      </c>
      <c r="H134" s="8">
        <v>0</v>
      </c>
      <c r="I134" s="8" t="s">
        <v>600</v>
      </c>
      <c r="N134" s="8">
        <v>30</v>
      </c>
      <c r="O134" s="8">
        <v>1.5</v>
      </c>
      <c r="P134" s="8">
        <v>2.2000000000000002</v>
      </c>
      <c r="Q134" s="8">
        <v>0.3</v>
      </c>
      <c r="R134" s="8">
        <v>0</v>
      </c>
    </row>
    <row r="135" spans="2:18" ht="28" customHeight="1" x14ac:dyDescent="0.3">
      <c r="B135" s="8">
        <v>953</v>
      </c>
      <c r="C135" s="8" t="s">
        <v>892</v>
      </c>
      <c r="D135" s="8" t="s">
        <v>247</v>
      </c>
      <c r="E135" s="8">
        <v>20250804</v>
      </c>
      <c r="F135" s="8">
        <v>20251220</v>
      </c>
      <c r="G135" s="8" t="s">
        <v>893</v>
      </c>
      <c r="H135" s="8">
        <v>0</v>
      </c>
      <c r="I135" s="8" t="s">
        <v>534</v>
      </c>
      <c r="L135" s="8">
        <v>7</v>
      </c>
      <c r="M135" s="333">
        <f>L135/0.2376</f>
        <v>29.46127946127946</v>
      </c>
      <c r="N135" s="8">
        <v>29</v>
      </c>
      <c r="O135" s="8">
        <v>2.1</v>
      </c>
      <c r="P135" s="8">
        <v>2.8</v>
      </c>
      <c r="Q135" s="8">
        <v>1.7</v>
      </c>
      <c r="R135" s="8">
        <v>0</v>
      </c>
    </row>
    <row r="136" spans="2:18" ht="56" customHeight="1" x14ac:dyDescent="0.3">
      <c r="B136" s="8">
        <v>716</v>
      </c>
      <c r="C136" s="8" t="s">
        <v>894</v>
      </c>
      <c r="D136" s="8" t="s">
        <v>544</v>
      </c>
      <c r="E136" s="8">
        <v>20250801</v>
      </c>
      <c r="F136" s="8">
        <v>20260105</v>
      </c>
      <c r="G136" s="8" t="s">
        <v>895</v>
      </c>
      <c r="H136" s="8">
        <v>0</v>
      </c>
      <c r="I136" s="8" t="s">
        <v>534</v>
      </c>
      <c r="L136" s="8">
        <v>9.4</v>
      </c>
      <c r="M136" s="333">
        <f>L136/0.2</f>
        <v>47</v>
      </c>
      <c r="N136" s="8">
        <v>49</v>
      </c>
      <c r="O136" s="8">
        <v>24.6</v>
      </c>
      <c r="P136" s="8">
        <v>44.7</v>
      </c>
      <c r="Q136" s="8">
        <v>30</v>
      </c>
      <c r="R136" s="8">
        <v>0</v>
      </c>
    </row>
    <row r="137" spans="2:18" ht="42" customHeight="1" x14ac:dyDescent="0.3">
      <c r="B137" s="8">
        <v>300572</v>
      </c>
      <c r="C137" s="8" t="s">
        <v>896</v>
      </c>
      <c r="D137" s="8" t="s">
        <v>247</v>
      </c>
      <c r="E137" s="8">
        <v>20250801</v>
      </c>
      <c r="F137" s="8">
        <v>20251106</v>
      </c>
      <c r="G137" s="8" t="s">
        <v>897</v>
      </c>
      <c r="H137" s="8">
        <v>0</v>
      </c>
      <c r="I137" s="8" t="s">
        <v>534</v>
      </c>
      <c r="J137" s="8" t="s">
        <v>898</v>
      </c>
      <c r="L137" s="8">
        <v>3.2</v>
      </c>
      <c r="M137" s="333">
        <f>L137/0.0643</f>
        <v>49.766718506998451</v>
      </c>
      <c r="N137" s="8">
        <v>60</v>
      </c>
      <c r="O137" s="8">
        <v>4.5</v>
      </c>
      <c r="P137" s="8">
        <v>25</v>
      </c>
      <c r="Q137" s="8">
        <v>18</v>
      </c>
      <c r="R137" s="8">
        <v>0</v>
      </c>
    </row>
    <row r="138" spans="2:18" ht="42" customHeight="1" x14ac:dyDescent="0.3">
      <c r="B138" s="8">
        <v>2795</v>
      </c>
      <c r="C138" s="8" t="s">
        <v>899</v>
      </c>
      <c r="D138" s="8" t="s">
        <v>247</v>
      </c>
      <c r="E138" s="8">
        <v>20250805</v>
      </c>
      <c r="F138" s="8">
        <f>E138</f>
        <v>20250805</v>
      </c>
      <c r="G138" s="8" t="s">
        <v>900</v>
      </c>
      <c r="H138" s="8">
        <v>0</v>
      </c>
      <c r="I138" s="8" t="s">
        <v>600</v>
      </c>
      <c r="J138" s="8" t="s">
        <v>901</v>
      </c>
      <c r="L138" s="8">
        <v>3.2</v>
      </c>
      <c r="M138" s="333">
        <f>L138/0.08</f>
        <v>40</v>
      </c>
      <c r="N138" s="8">
        <v>27</v>
      </c>
      <c r="O138" s="8">
        <v>8.1999999999999993</v>
      </c>
      <c r="P138" s="8">
        <v>15.3</v>
      </c>
      <c r="Q138" s="8">
        <v>4</v>
      </c>
      <c r="R138" s="8">
        <v>0</v>
      </c>
    </row>
    <row r="139" spans="2:18" ht="28" customHeight="1" x14ac:dyDescent="0.3">
      <c r="B139" s="8">
        <v>600421</v>
      </c>
      <c r="C139" s="8" t="s">
        <v>902</v>
      </c>
      <c r="D139" s="8" t="s">
        <v>247</v>
      </c>
      <c r="E139" s="8">
        <v>20250812</v>
      </c>
      <c r="F139" s="8">
        <f>E139</f>
        <v>20250812</v>
      </c>
      <c r="G139" s="8" t="s">
        <v>903</v>
      </c>
      <c r="H139" s="8">
        <v>0</v>
      </c>
      <c r="I139" s="8" t="s">
        <v>600</v>
      </c>
      <c r="J139" s="8" t="s">
        <v>904</v>
      </c>
      <c r="L139" s="8">
        <v>4.5</v>
      </c>
      <c r="M139" s="333">
        <f>L139/0.25</f>
        <v>18</v>
      </c>
      <c r="N139" s="8">
        <v>12.56</v>
      </c>
      <c r="O139" s="8">
        <v>1.17</v>
      </c>
      <c r="P139" s="8">
        <v>1.5</v>
      </c>
      <c r="Q139" s="8">
        <v>0.35</v>
      </c>
      <c r="R139" s="8">
        <v>0</v>
      </c>
    </row>
    <row r="140" spans="2:18" ht="28" customHeight="1" x14ac:dyDescent="0.3">
      <c r="B140" s="8">
        <v>300828</v>
      </c>
      <c r="C140" s="8" t="s">
        <v>905</v>
      </c>
      <c r="D140" s="8" t="s">
        <v>544</v>
      </c>
      <c r="E140" s="8">
        <v>20250813</v>
      </c>
      <c r="F140" s="8">
        <f>E140</f>
        <v>20250813</v>
      </c>
      <c r="G140" s="8" t="s">
        <v>906</v>
      </c>
      <c r="H140" s="8">
        <v>0</v>
      </c>
      <c r="I140" s="8" t="s">
        <v>534</v>
      </c>
      <c r="L140" s="8">
        <v>7.2</v>
      </c>
      <c r="M140" s="333">
        <f>L140/0.2422</f>
        <v>29.727497935590421</v>
      </c>
      <c r="N140" s="8">
        <v>29</v>
      </c>
      <c r="O140" s="8">
        <v>6.2</v>
      </c>
      <c r="P140" s="8">
        <v>8.4</v>
      </c>
      <c r="Q140" s="8">
        <v>7.4</v>
      </c>
      <c r="R140" s="8">
        <v>0</v>
      </c>
    </row>
    <row r="141" spans="2:18" ht="42" customHeight="1" x14ac:dyDescent="0.3">
      <c r="B141" s="8">
        <v>605255</v>
      </c>
      <c r="C141" s="8" t="s">
        <v>907</v>
      </c>
      <c r="D141" s="8" t="s">
        <v>247</v>
      </c>
      <c r="E141" s="8">
        <v>20250814</v>
      </c>
      <c r="F141" s="8">
        <v>20251104</v>
      </c>
      <c r="G141" s="8" t="s">
        <v>908</v>
      </c>
      <c r="H141" s="8">
        <v>5</v>
      </c>
      <c r="I141" s="8" t="s">
        <v>534</v>
      </c>
      <c r="J141" s="8" t="s">
        <v>909</v>
      </c>
      <c r="L141" s="8">
        <v>3.4</v>
      </c>
      <c r="M141" s="333">
        <f>L141/0.1075</f>
        <v>31.627906976744185</v>
      </c>
      <c r="N141" s="8">
        <v>35</v>
      </c>
      <c r="O141" s="8">
        <v>3.4</v>
      </c>
      <c r="P141" s="8">
        <v>8.6999999999999993</v>
      </c>
      <c r="Q141" s="8">
        <v>8</v>
      </c>
      <c r="R141" s="8">
        <v>0</v>
      </c>
    </row>
    <row r="142" spans="2:18" ht="56" customHeight="1" x14ac:dyDescent="0.3">
      <c r="B142" s="8">
        <v>603161</v>
      </c>
      <c r="C142" s="8" t="s">
        <v>910</v>
      </c>
      <c r="E142" s="8">
        <v>20250930</v>
      </c>
      <c r="F142" s="8">
        <f>E142</f>
        <v>20250930</v>
      </c>
      <c r="G142" s="8" t="s">
        <v>911</v>
      </c>
      <c r="H142" s="8">
        <v>0</v>
      </c>
      <c r="I142" s="8" t="s">
        <v>534</v>
      </c>
      <c r="J142" s="8" t="s">
        <v>912</v>
      </c>
      <c r="L142" s="8">
        <v>5.2</v>
      </c>
      <c r="M142" s="333">
        <f>L142/0.1964</f>
        <v>26.476578411405299</v>
      </c>
      <c r="N142" s="8">
        <v>29</v>
      </c>
      <c r="O142" s="8">
        <v>24</v>
      </c>
      <c r="P142" s="8">
        <v>30</v>
      </c>
      <c r="Q142" s="8">
        <v>17</v>
      </c>
      <c r="R142" s="8">
        <v>0</v>
      </c>
    </row>
    <row r="143" spans="2:18" ht="70" customHeight="1" x14ac:dyDescent="0.3">
      <c r="B143" s="8">
        <v>300290</v>
      </c>
      <c r="C143" s="8" t="s">
        <v>913</v>
      </c>
      <c r="D143" s="8" t="s">
        <v>544</v>
      </c>
      <c r="E143" s="8">
        <v>20211129</v>
      </c>
      <c r="F143" s="8">
        <f>E143</f>
        <v>20211129</v>
      </c>
      <c r="G143" s="8" t="s">
        <v>914</v>
      </c>
      <c r="H143" s="8">
        <v>4</v>
      </c>
      <c r="I143" s="8" t="s">
        <v>534</v>
      </c>
      <c r="J143" s="8" t="s">
        <v>915</v>
      </c>
      <c r="L143" s="8">
        <v>8.5</v>
      </c>
      <c r="M143" s="333">
        <f>L143/0.2002</f>
        <v>42.457542457542459</v>
      </c>
      <c r="N143" s="8">
        <v>43</v>
      </c>
    </row>
    <row r="144" spans="2:18" ht="56" customHeight="1" x14ac:dyDescent="0.3">
      <c r="B144" s="8">
        <v>300665</v>
      </c>
      <c r="C144" s="8" t="s">
        <v>916</v>
      </c>
      <c r="E144" s="8">
        <v>20260622</v>
      </c>
      <c r="F144" s="8">
        <v>20260723</v>
      </c>
      <c r="G144" s="8" t="s">
        <v>917</v>
      </c>
      <c r="H144" s="8">
        <v>0</v>
      </c>
      <c r="I144" s="8" t="s">
        <v>534</v>
      </c>
      <c r="J144" s="8" t="s">
        <v>918</v>
      </c>
      <c r="L144" s="8">
        <v>3.1</v>
      </c>
      <c r="M144" s="333">
        <f>L144/0.1</f>
        <v>31</v>
      </c>
      <c r="N144" s="8">
        <v>28</v>
      </c>
      <c r="O144" s="8">
        <v>5</v>
      </c>
      <c r="P144" s="8">
        <v>17</v>
      </c>
      <c r="Q144" s="8">
        <v>4</v>
      </c>
      <c r="R144" s="8">
        <v>0</v>
      </c>
    </row>
    <row r="145" spans="2:18" ht="28" customHeight="1" x14ac:dyDescent="0.3">
      <c r="B145" s="8">
        <v>300103</v>
      </c>
      <c r="C145" s="8" t="s">
        <v>919</v>
      </c>
      <c r="D145" s="8" t="s">
        <v>247</v>
      </c>
      <c r="E145" s="8">
        <v>20250823</v>
      </c>
      <c r="F145" s="8">
        <f>E145</f>
        <v>20250823</v>
      </c>
      <c r="G145" s="8" t="s">
        <v>920</v>
      </c>
      <c r="H145" s="8">
        <v>0</v>
      </c>
      <c r="I145" s="8" t="s">
        <v>534</v>
      </c>
      <c r="N145" s="8">
        <v>25</v>
      </c>
    </row>
    <row r="146" spans="2:18" ht="28" customHeight="1" x14ac:dyDescent="0.3">
      <c r="B146" s="8">
        <v>2516</v>
      </c>
      <c r="C146" s="8" t="s">
        <v>921</v>
      </c>
      <c r="D146" s="8" t="s">
        <v>544</v>
      </c>
      <c r="E146" s="8">
        <v>20250901</v>
      </c>
      <c r="F146" s="8">
        <v>20251220</v>
      </c>
      <c r="G146" s="8" t="s">
        <v>922</v>
      </c>
      <c r="H146" s="8">
        <v>0</v>
      </c>
      <c r="I146" s="8" t="s">
        <v>534</v>
      </c>
      <c r="L146" s="8">
        <v>22.2</v>
      </c>
      <c r="M146" s="333">
        <f>L146/0.28</f>
        <v>79.285714285714278</v>
      </c>
      <c r="N146" s="8">
        <v>84</v>
      </c>
      <c r="O146" s="8">
        <v>31</v>
      </c>
      <c r="P146" s="8">
        <v>44</v>
      </c>
      <c r="Q146" s="8">
        <v>36</v>
      </c>
      <c r="R146" s="8">
        <v>0</v>
      </c>
    </row>
    <row r="147" spans="2:18" ht="42" customHeight="1" x14ac:dyDescent="0.3">
      <c r="B147" s="8">
        <v>300313</v>
      </c>
      <c r="C147" s="8" t="s">
        <v>923</v>
      </c>
      <c r="D147" s="8" t="s">
        <v>247</v>
      </c>
      <c r="E147" s="8">
        <v>20250901</v>
      </c>
      <c r="F147" s="8">
        <f>E147</f>
        <v>20250901</v>
      </c>
      <c r="G147" s="8" t="s">
        <v>924</v>
      </c>
      <c r="H147" s="8">
        <v>0</v>
      </c>
      <c r="I147" s="8" t="s">
        <v>675</v>
      </c>
      <c r="J147" s="8" t="s">
        <v>925</v>
      </c>
      <c r="L147" s="8">
        <v>2.6</v>
      </c>
      <c r="M147" s="333">
        <f>L147/0.1721</f>
        <v>15.107495642068566</v>
      </c>
      <c r="N147" s="8">
        <v>27</v>
      </c>
      <c r="O147" s="8">
        <v>1.3</v>
      </c>
      <c r="P147" s="8">
        <v>2.4</v>
      </c>
      <c r="Q147" s="8">
        <v>-0.1</v>
      </c>
      <c r="R147" s="8">
        <v>0</v>
      </c>
    </row>
    <row r="148" spans="2:18" ht="56" customHeight="1" x14ac:dyDescent="0.3">
      <c r="B148">
        <v>300716</v>
      </c>
      <c r="C148" t="s">
        <v>926</v>
      </c>
      <c r="D148" s="8" t="s">
        <v>247</v>
      </c>
      <c r="E148" s="8">
        <v>20230118</v>
      </c>
      <c r="F148" s="8">
        <f>E148</f>
        <v>20230118</v>
      </c>
      <c r="G148" s="8" t="s">
        <v>927</v>
      </c>
      <c r="H148" s="8">
        <v>1</v>
      </c>
      <c r="I148" s="8" t="s">
        <v>534</v>
      </c>
      <c r="J148" s="8" t="s">
        <v>928</v>
      </c>
      <c r="L148" s="8">
        <v>1.9</v>
      </c>
      <c r="M148" s="333">
        <v>19</v>
      </c>
    </row>
    <row r="149" spans="2:18" ht="28" customHeight="1" x14ac:dyDescent="0.3">
      <c r="B149" s="8">
        <v>30419</v>
      </c>
      <c r="C149" s="8" t="s">
        <v>929</v>
      </c>
      <c r="D149" s="8" t="s">
        <v>247</v>
      </c>
      <c r="E149" s="8">
        <v>20250910</v>
      </c>
      <c r="F149" s="8">
        <f>E149</f>
        <v>20250910</v>
      </c>
      <c r="G149" s="8" t="s">
        <v>930</v>
      </c>
      <c r="H149" s="8">
        <v>0</v>
      </c>
      <c r="I149" s="8" t="s">
        <v>675</v>
      </c>
      <c r="L149" s="8">
        <v>3.3</v>
      </c>
      <c r="M149" s="333">
        <f>L149/0.15</f>
        <v>22</v>
      </c>
      <c r="N149" s="8">
        <v>27</v>
      </c>
    </row>
    <row r="150" spans="2:18" ht="42" customHeight="1" x14ac:dyDescent="0.3">
      <c r="B150" s="8">
        <v>2172</v>
      </c>
      <c r="C150" s="8" t="s">
        <v>931</v>
      </c>
      <c r="D150" s="8" t="s">
        <v>247</v>
      </c>
      <c r="E150" s="8">
        <v>20250910</v>
      </c>
      <c r="F150" s="8">
        <v>20251107</v>
      </c>
      <c r="G150" s="8" t="s">
        <v>932</v>
      </c>
      <c r="H150" s="8">
        <v>0</v>
      </c>
      <c r="I150" s="8" t="s">
        <v>534</v>
      </c>
      <c r="L150" s="8">
        <v>5.9</v>
      </c>
      <c r="M150" s="333">
        <f>L150/0.2</f>
        <v>29.5</v>
      </c>
      <c r="N150" s="8">
        <v>33</v>
      </c>
    </row>
    <row r="151" spans="2:18" ht="28" customHeight="1" x14ac:dyDescent="0.3">
      <c r="B151" s="8">
        <v>300420</v>
      </c>
      <c r="C151" s="8" t="s">
        <v>933</v>
      </c>
      <c r="D151" s="8" t="s">
        <v>247</v>
      </c>
      <c r="E151" s="8">
        <v>20250910</v>
      </c>
      <c r="F151" s="8">
        <v>20251203</v>
      </c>
      <c r="G151" s="8" t="s">
        <v>934</v>
      </c>
      <c r="H151" s="8">
        <v>0</v>
      </c>
      <c r="I151" s="8" t="s">
        <v>534</v>
      </c>
      <c r="J151" s="8" t="s">
        <v>935</v>
      </c>
      <c r="L151" s="8">
        <v>6.75</v>
      </c>
      <c r="M151" s="333">
        <f>L151/0.15</f>
        <v>45</v>
      </c>
      <c r="N151" s="8">
        <v>46</v>
      </c>
    </row>
    <row r="152" spans="2:18" ht="42" customHeight="1" x14ac:dyDescent="0.3">
      <c r="B152" s="8">
        <v>688109</v>
      </c>
      <c r="C152" s="8" t="s">
        <v>936</v>
      </c>
      <c r="D152" s="8" t="s">
        <v>247</v>
      </c>
      <c r="E152" s="8">
        <v>20250917</v>
      </c>
      <c r="F152" s="8">
        <f>E152</f>
        <v>20250917</v>
      </c>
      <c r="G152" s="8" t="s">
        <v>937</v>
      </c>
      <c r="H152" s="8">
        <v>0</v>
      </c>
      <c r="I152" s="8" t="s">
        <v>675</v>
      </c>
      <c r="J152" s="8" t="s">
        <v>938</v>
      </c>
      <c r="L152" s="8">
        <v>4.95</v>
      </c>
      <c r="M152" s="333">
        <f>L152/0.1592</f>
        <v>31.092964824120603</v>
      </c>
      <c r="N152" s="8">
        <v>39</v>
      </c>
      <c r="O152" s="8">
        <v>4.4000000000000004</v>
      </c>
      <c r="P152" s="8">
        <v>9</v>
      </c>
      <c r="Q152" s="8">
        <v>7.7</v>
      </c>
    </row>
    <row r="153" spans="2:18" x14ac:dyDescent="0.3">
      <c r="B153" s="8">
        <v>301040</v>
      </c>
      <c r="C153" s="8" t="s">
        <v>939</v>
      </c>
      <c r="D153" s="8" t="s">
        <v>247</v>
      </c>
      <c r="F153" s="8">
        <f>E153</f>
        <v>0</v>
      </c>
      <c r="H153" s="8">
        <v>0</v>
      </c>
      <c r="I153" s="8" t="s">
        <v>600</v>
      </c>
    </row>
    <row r="154" spans="2:18" ht="56" customHeight="1" x14ac:dyDescent="0.3">
      <c r="B154" s="8">
        <v>2656</v>
      </c>
      <c r="C154" s="8" t="s">
        <v>940</v>
      </c>
      <c r="D154" s="8" t="s">
        <v>247</v>
      </c>
      <c r="E154" s="8">
        <v>20250205</v>
      </c>
      <c r="F154" s="8">
        <f>E154</f>
        <v>20250205</v>
      </c>
      <c r="G154" s="8" t="s">
        <v>941</v>
      </c>
      <c r="H154" s="8">
        <v>1</v>
      </c>
      <c r="I154" s="8" t="s">
        <v>534</v>
      </c>
      <c r="J154" s="8" t="s">
        <v>942</v>
      </c>
      <c r="L154" s="8">
        <v>2.4</v>
      </c>
      <c r="M154" s="333">
        <v>24</v>
      </c>
      <c r="N154" s="8">
        <v>14</v>
      </c>
    </row>
    <row r="155" spans="2:18" ht="28" customHeight="1" x14ac:dyDescent="0.3">
      <c r="B155" s="8">
        <v>2559</v>
      </c>
      <c r="C155" s="8" t="s">
        <v>943</v>
      </c>
      <c r="D155" s="8" t="s">
        <v>544</v>
      </c>
      <c r="E155" s="8">
        <v>20250120</v>
      </c>
      <c r="F155" s="8">
        <f>E155</f>
        <v>20250120</v>
      </c>
      <c r="G155" s="8" t="s">
        <v>944</v>
      </c>
      <c r="J155" s="8" t="s">
        <v>945</v>
      </c>
      <c r="L155" s="8">
        <v>7.19</v>
      </c>
      <c r="M155" s="333">
        <f>L155/0.15</f>
        <v>47.933333333333337</v>
      </c>
      <c r="N155" s="8">
        <v>58</v>
      </c>
    </row>
    <row r="156" spans="2:18" ht="28" customHeight="1" x14ac:dyDescent="0.3">
      <c r="B156" s="8">
        <v>2510</v>
      </c>
      <c r="C156" s="8" t="s">
        <v>946</v>
      </c>
      <c r="D156" s="8" t="s">
        <v>544</v>
      </c>
      <c r="E156" s="8">
        <v>20250923</v>
      </c>
      <c r="F156" s="8">
        <v>20251217</v>
      </c>
      <c r="G156" s="8" t="s">
        <v>947</v>
      </c>
      <c r="H156" s="8">
        <v>0</v>
      </c>
      <c r="I156" s="8" t="s">
        <v>534</v>
      </c>
      <c r="L156" s="8">
        <v>10</v>
      </c>
      <c r="M156" s="333">
        <f>L156/0.15</f>
        <v>66.666666666666671</v>
      </c>
      <c r="N156" s="8">
        <v>66</v>
      </c>
    </row>
    <row r="157" spans="2:18" ht="42" customHeight="1" x14ac:dyDescent="0.3">
      <c r="B157" s="8">
        <v>300948</v>
      </c>
      <c r="C157" s="8" t="s">
        <v>948</v>
      </c>
      <c r="D157" s="8" t="s">
        <v>247</v>
      </c>
      <c r="E157" s="8">
        <v>20250929</v>
      </c>
      <c r="F157" s="8">
        <f>E157</f>
        <v>20250929</v>
      </c>
      <c r="G157" s="8" t="s">
        <v>949</v>
      </c>
      <c r="H157" s="8">
        <v>0</v>
      </c>
      <c r="I157" s="8" t="s">
        <v>534</v>
      </c>
      <c r="J157" s="8" t="s">
        <v>950</v>
      </c>
      <c r="L157" s="8">
        <v>2.21</v>
      </c>
      <c r="M157" s="333">
        <f>L157/0.105</f>
        <v>21.047619047619047</v>
      </c>
      <c r="N157" s="8">
        <v>16</v>
      </c>
      <c r="O157" s="8">
        <v>1.4</v>
      </c>
      <c r="P157" s="8">
        <v>16</v>
      </c>
      <c r="Q157" s="8">
        <v>8</v>
      </c>
    </row>
    <row r="158" spans="2:18" ht="28" customHeight="1" x14ac:dyDescent="0.3">
      <c r="B158" s="8">
        <v>300692</v>
      </c>
      <c r="C158" s="8" t="s">
        <v>951</v>
      </c>
      <c r="D158" s="8" t="s">
        <v>247</v>
      </c>
      <c r="E158" s="8">
        <v>20250929</v>
      </c>
      <c r="F158" s="8">
        <f>E158</f>
        <v>20250929</v>
      </c>
      <c r="G158" s="8" t="s">
        <v>952</v>
      </c>
      <c r="H158" s="8">
        <v>2</v>
      </c>
      <c r="I158" s="8" t="s">
        <v>534</v>
      </c>
      <c r="J158" s="8" t="s">
        <v>953</v>
      </c>
      <c r="K158" s="8" t="s">
        <v>468</v>
      </c>
      <c r="L158" s="8">
        <v>6</v>
      </c>
      <c r="M158" s="333">
        <f>6/0.1661</f>
        <v>36.122817579771223</v>
      </c>
      <c r="N158" s="8">
        <v>37</v>
      </c>
    </row>
    <row r="159" spans="2:18" ht="42" customHeight="1" x14ac:dyDescent="0.3">
      <c r="B159" s="8">
        <v>301075</v>
      </c>
      <c r="C159" s="8" t="s">
        <v>954</v>
      </c>
      <c r="D159" s="8" t="s">
        <v>247</v>
      </c>
      <c r="E159" s="8">
        <v>20250929</v>
      </c>
      <c r="F159" s="8">
        <f>E159</f>
        <v>20250929</v>
      </c>
      <c r="G159" s="8" t="s">
        <v>955</v>
      </c>
      <c r="H159" s="8">
        <v>1</v>
      </c>
      <c r="I159" s="8" t="s">
        <v>675</v>
      </c>
      <c r="J159" s="8" t="s">
        <v>956</v>
      </c>
      <c r="L159" s="8">
        <v>7.5</v>
      </c>
      <c r="M159" s="333">
        <f>L159/0.296</f>
        <v>25.337837837837839</v>
      </c>
      <c r="N159" s="8">
        <v>32</v>
      </c>
    </row>
    <row r="160" spans="2:18" ht="28" customHeight="1" x14ac:dyDescent="0.3">
      <c r="B160" s="8">
        <v>2370</v>
      </c>
      <c r="C160" s="8" t="s">
        <v>957</v>
      </c>
      <c r="D160" s="8" t="s">
        <v>247</v>
      </c>
      <c r="E160" s="8">
        <v>20250929</v>
      </c>
      <c r="F160" s="8">
        <v>20260108</v>
      </c>
      <c r="G160" s="8" t="s">
        <v>958</v>
      </c>
      <c r="H160" s="8">
        <v>0</v>
      </c>
      <c r="I160" s="8" t="s">
        <v>534</v>
      </c>
      <c r="J160" s="8" t="s">
        <v>959</v>
      </c>
      <c r="L160" s="8">
        <v>9</v>
      </c>
      <c r="M160" s="333">
        <f>L160/0.1462</f>
        <v>61.559507523939807</v>
      </c>
      <c r="N160" s="8">
        <v>42</v>
      </c>
    </row>
    <row r="161" spans="1:17" ht="42" customHeight="1" x14ac:dyDescent="0.3">
      <c r="B161" s="8">
        <v>270</v>
      </c>
      <c r="C161" s="8" t="s">
        <v>960</v>
      </c>
      <c r="D161" s="8" t="s">
        <v>247</v>
      </c>
      <c r="E161" s="8">
        <v>20231221</v>
      </c>
      <c r="F161" s="8">
        <f t="shared" ref="F161:F172" si="5">E161</f>
        <v>20231221</v>
      </c>
      <c r="G161" s="8" t="s">
        <v>961</v>
      </c>
      <c r="H161" s="8">
        <v>3</v>
      </c>
      <c r="I161" s="8" t="s">
        <v>534</v>
      </c>
      <c r="J161" s="8" t="s">
        <v>962</v>
      </c>
      <c r="L161" s="8">
        <v>6.53</v>
      </c>
      <c r="M161" s="333">
        <f>L161/0.2328</f>
        <v>28.04982817869416</v>
      </c>
    </row>
    <row r="162" spans="1:17" x14ac:dyDescent="0.3">
      <c r="B162" s="8">
        <v>663</v>
      </c>
      <c r="C162" s="8" t="s">
        <v>963</v>
      </c>
      <c r="D162" s="8" t="s">
        <v>544</v>
      </c>
      <c r="E162" s="8">
        <v>20210218</v>
      </c>
      <c r="F162" s="8">
        <f t="shared" si="5"/>
        <v>20210218</v>
      </c>
      <c r="G162" s="8" t="s">
        <v>964</v>
      </c>
      <c r="H162" s="8">
        <v>2</v>
      </c>
      <c r="I162" s="8" t="s">
        <v>534</v>
      </c>
      <c r="J162" s="8" t="s">
        <v>965</v>
      </c>
    </row>
    <row r="163" spans="1:17" ht="28" customHeight="1" x14ac:dyDescent="0.3">
      <c r="B163" s="8">
        <v>159</v>
      </c>
      <c r="C163" s="8" t="s">
        <v>966</v>
      </c>
      <c r="D163" s="8" t="s">
        <v>247</v>
      </c>
      <c r="E163" s="8">
        <v>20250801</v>
      </c>
      <c r="F163" s="8">
        <f t="shared" si="5"/>
        <v>20250801</v>
      </c>
      <c r="G163" s="8" t="s">
        <v>967</v>
      </c>
      <c r="H163" s="8">
        <v>1</v>
      </c>
      <c r="I163" s="8" t="s">
        <v>534</v>
      </c>
      <c r="J163" s="8" t="s">
        <v>968</v>
      </c>
      <c r="N163" s="8">
        <v>28</v>
      </c>
    </row>
    <row r="164" spans="1:17" ht="42" hidden="1" customHeight="1" x14ac:dyDescent="0.3">
      <c r="A164" s="8" t="s">
        <v>468</v>
      </c>
      <c r="B164" s="8">
        <v>407</v>
      </c>
      <c r="C164" s="8" t="s">
        <v>969</v>
      </c>
      <c r="D164" s="8" t="s">
        <v>247</v>
      </c>
      <c r="E164" s="8">
        <v>20211105</v>
      </c>
      <c r="F164" s="8">
        <f t="shared" si="5"/>
        <v>20211105</v>
      </c>
      <c r="G164" s="8" t="s">
        <v>970</v>
      </c>
      <c r="H164" s="8">
        <v>1</v>
      </c>
      <c r="I164" s="8" t="s">
        <v>534</v>
      </c>
      <c r="J164" s="8" t="s">
        <v>971</v>
      </c>
    </row>
    <row r="165" spans="1:17" ht="42" customHeight="1" x14ac:dyDescent="0.3">
      <c r="B165" s="8">
        <v>757</v>
      </c>
      <c r="C165" s="8" t="s">
        <v>972</v>
      </c>
      <c r="D165" s="8" t="s">
        <v>247</v>
      </c>
      <c r="E165" s="8">
        <v>20211223</v>
      </c>
      <c r="F165" s="8">
        <f t="shared" si="5"/>
        <v>20211223</v>
      </c>
      <c r="G165" s="8" t="s">
        <v>973</v>
      </c>
      <c r="H165" s="8">
        <v>2</v>
      </c>
      <c r="I165" s="8" t="s">
        <v>534</v>
      </c>
      <c r="J165" s="8" t="s">
        <v>974</v>
      </c>
    </row>
    <row r="166" spans="1:17" ht="28" customHeight="1" x14ac:dyDescent="0.3">
      <c r="B166" s="8">
        <v>2282</v>
      </c>
      <c r="C166" s="8" t="s">
        <v>975</v>
      </c>
      <c r="D166" s="8" t="s">
        <v>544</v>
      </c>
      <c r="E166" s="8">
        <v>20220831</v>
      </c>
      <c r="F166" s="8">
        <f t="shared" si="5"/>
        <v>20220831</v>
      </c>
      <c r="G166" s="8" t="s">
        <v>976</v>
      </c>
      <c r="H166" s="8">
        <v>0</v>
      </c>
      <c r="I166" s="8" t="s">
        <v>534</v>
      </c>
      <c r="J166" s="8" t="s">
        <v>584</v>
      </c>
      <c r="L166" s="8">
        <v>15</v>
      </c>
      <c r="M166" s="333">
        <f>L166/0.3</f>
        <v>50</v>
      </c>
    </row>
    <row r="167" spans="1:17" ht="42" customHeight="1" x14ac:dyDescent="0.3">
      <c r="B167" s="8">
        <v>2350</v>
      </c>
      <c r="C167" s="8" t="s">
        <v>977</v>
      </c>
      <c r="D167" s="8" t="s">
        <v>247</v>
      </c>
      <c r="E167" s="8">
        <v>20201215</v>
      </c>
      <c r="F167" s="8">
        <f t="shared" si="5"/>
        <v>20201215</v>
      </c>
      <c r="G167" s="8" t="s">
        <v>978</v>
      </c>
      <c r="H167" s="8">
        <v>2</v>
      </c>
      <c r="I167" s="8" t="s">
        <v>534</v>
      </c>
      <c r="J167" s="8" t="s">
        <v>979</v>
      </c>
      <c r="L167" s="8">
        <v>7.9</v>
      </c>
      <c r="M167" s="333">
        <f>L167/0.2777</f>
        <v>28.44796543032049</v>
      </c>
    </row>
    <row r="168" spans="1:17" ht="56" customHeight="1" x14ac:dyDescent="0.3">
      <c r="B168" s="8">
        <v>2571</v>
      </c>
      <c r="C168" s="8" t="s">
        <v>980</v>
      </c>
      <c r="D168" s="8" t="s">
        <v>247</v>
      </c>
      <c r="E168" s="8">
        <v>20251008</v>
      </c>
      <c r="F168" s="8">
        <f t="shared" si="5"/>
        <v>20251008</v>
      </c>
      <c r="G168" s="8" t="s">
        <v>981</v>
      </c>
      <c r="H168" s="8">
        <v>0</v>
      </c>
      <c r="I168" s="8" t="s">
        <v>675</v>
      </c>
      <c r="N168" s="8">
        <v>32</v>
      </c>
    </row>
    <row r="169" spans="1:17" ht="42" customHeight="1" x14ac:dyDescent="0.3">
      <c r="B169" s="8">
        <v>600243</v>
      </c>
      <c r="C169" s="8" t="s">
        <v>260</v>
      </c>
      <c r="D169" s="8" t="s">
        <v>247</v>
      </c>
      <c r="E169" s="8">
        <v>20251011</v>
      </c>
      <c r="F169" s="8">
        <f t="shared" si="5"/>
        <v>20251011</v>
      </c>
      <c r="G169" s="8" t="s">
        <v>982</v>
      </c>
      <c r="H169" s="8">
        <v>0</v>
      </c>
      <c r="I169" s="8" t="s">
        <v>675</v>
      </c>
      <c r="J169" s="8" t="s">
        <v>983</v>
      </c>
      <c r="L169" s="8">
        <v>3.4</v>
      </c>
      <c r="M169" s="333">
        <f>L169/0.1</f>
        <v>34</v>
      </c>
      <c r="N169" s="8">
        <v>23</v>
      </c>
    </row>
    <row r="170" spans="1:17" ht="70" customHeight="1" x14ac:dyDescent="0.3">
      <c r="B170" s="8">
        <v>2047</v>
      </c>
      <c r="C170" s="8" t="s">
        <v>984</v>
      </c>
      <c r="D170" s="8" t="s">
        <v>985</v>
      </c>
      <c r="E170" s="8">
        <v>20251020</v>
      </c>
      <c r="F170" s="8">
        <f t="shared" si="5"/>
        <v>20251020</v>
      </c>
      <c r="G170" s="8" t="s">
        <v>986</v>
      </c>
      <c r="H170" s="8">
        <v>0</v>
      </c>
      <c r="I170" s="8" t="s">
        <v>675</v>
      </c>
      <c r="J170" s="8" t="s">
        <v>987</v>
      </c>
      <c r="L170" s="8">
        <v>3.55</v>
      </c>
      <c r="M170" s="333">
        <f>L170/0.05</f>
        <v>70.999999999999986</v>
      </c>
      <c r="N170" s="8">
        <v>36</v>
      </c>
    </row>
    <row r="171" spans="1:17" x14ac:dyDescent="0.3">
      <c r="B171" s="8">
        <v>603042</v>
      </c>
      <c r="C171" s="8" t="s">
        <v>988</v>
      </c>
      <c r="D171" s="8" t="s">
        <v>247</v>
      </c>
      <c r="E171" s="8">
        <v>20251020</v>
      </c>
      <c r="F171" s="8">
        <f t="shared" si="5"/>
        <v>20251020</v>
      </c>
      <c r="H171" s="8">
        <v>0</v>
      </c>
      <c r="I171" s="8" t="s">
        <v>600</v>
      </c>
      <c r="N171" s="8">
        <v>25</v>
      </c>
      <c r="O171" s="8">
        <v>9</v>
      </c>
      <c r="P171" s="8">
        <v>16</v>
      </c>
      <c r="Q171" s="8">
        <v>10</v>
      </c>
    </row>
    <row r="172" spans="1:17" ht="42" customHeight="1" x14ac:dyDescent="0.3">
      <c r="B172" s="8">
        <v>603959</v>
      </c>
      <c r="C172" s="8" t="s">
        <v>989</v>
      </c>
      <c r="D172" s="8" t="s">
        <v>247</v>
      </c>
      <c r="E172" s="8">
        <v>20251020</v>
      </c>
      <c r="F172" s="8">
        <f t="shared" si="5"/>
        <v>20251020</v>
      </c>
      <c r="G172" s="8" t="s">
        <v>990</v>
      </c>
      <c r="H172" s="8">
        <v>0</v>
      </c>
      <c r="I172" s="8" t="s">
        <v>675</v>
      </c>
      <c r="J172" s="8" t="s">
        <v>991</v>
      </c>
      <c r="L172" s="8">
        <v>2</v>
      </c>
      <c r="M172" s="333">
        <f>L172/0.0981</f>
        <v>20.387359836901119</v>
      </c>
      <c r="N172" s="8">
        <v>34</v>
      </c>
    </row>
    <row r="173" spans="1:17" x14ac:dyDescent="0.3">
      <c r="B173" s="8">
        <v>600302</v>
      </c>
      <c r="C173" s="8" t="s">
        <v>992</v>
      </c>
      <c r="D173" s="8" t="s">
        <v>544</v>
      </c>
      <c r="E173" s="8">
        <v>20251020</v>
      </c>
      <c r="G173" s="8" t="s">
        <v>993</v>
      </c>
      <c r="H173" s="8">
        <v>0</v>
      </c>
      <c r="I173" s="8" t="s">
        <v>675</v>
      </c>
      <c r="N173" s="8">
        <v>25</v>
      </c>
    </row>
    <row r="174" spans="1:17" ht="42" customHeight="1" x14ac:dyDescent="0.3">
      <c r="B174" s="8">
        <v>603118</v>
      </c>
      <c r="C174" s="8" t="s">
        <v>994</v>
      </c>
      <c r="D174" s="8" t="s">
        <v>995</v>
      </c>
      <c r="E174" s="8">
        <v>20251024</v>
      </c>
      <c r="F174" s="8">
        <v>20260105</v>
      </c>
      <c r="G174" s="8" t="s">
        <v>996</v>
      </c>
      <c r="H174" s="8">
        <v>0</v>
      </c>
      <c r="I174" s="8" t="s">
        <v>534</v>
      </c>
      <c r="L174" s="8">
        <v>9.4</v>
      </c>
      <c r="M174" s="333">
        <f>L174/0.11</f>
        <v>85.454545454545453</v>
      </c>
      <c r="N174" s="8">
        <v>94</v>
      </c>
    </row>
    <row r="175" spans="1:17" ht="28" customHeight="1" x14ac:dyDescent="0.3">
      <c r="B175" s="8">
        <v>593</v>
      </c>
      <c r="C175" s="8" t="s">
        <v>997</v>
      </c>
      <c r="D175" s="8" t="s">
        <v>995</v>
      </c>
      <c r="E175" s="8">
        <v>20251026</v>
      </c>
      <c r="F175" s="8">
        <f>E175</f>
        <v>20251026</v>
      </c>
      <c r="G175" s="8" t="s">
        <v>998</v>
      </c>
      <c r="H175" s="8">
        <v>0</v>
      </c>
      <c r="I175" s="8" t="s">
        <v>675</v>
      </c>
      <c r="L175" s="8">
        <v>10</v>
      </c>
      <c r="M175" s="333">
        <f>L175/0.2964</f>
        <v>33.738191632928476</v>
      </c>
      <c r="N175" s="8">
        <v>31</v>
      </c>
    </row>
    <row r="176" spans="1:17" ht="28" customHeight="1" x14ac:dyDescent="0.3">
      <c r="B176" s="8">
        <v>300486</v>
      </c>
      <c r="C176" s="8" t="s">
        <v>999</v>
      </c>
      <c r="D176" s="8" t="s">
        <v>985</v>
      </c>
      <c r="E176" s="8">
        <v>20250730</v>
      </c>
      <c r="F176" s="8">
        <v>20251026</v>
      </c>
      <c r="G176" s="8" t="s">
        <v>1000</v>
      </c>
      <c r="H176" s="8">
        <v>3</v>
      </c>
      <c r="I176" s="8" t="s">
        <v>534</v>
      </c>
      <c r="J176" s="8" t="s">
        <v>1001</v>
      </c>
      <c r="L176" s="8">
        <v>16.2</v>
      </c>
      <c r="M176" s="333">
        <f>L176/0.25</f>
        <v>64.8</v>
      </c>
      <c r="N176" s="8">
        <v>45</v>
      </c>
    </row>
    <row r="177" spans="2:14" ht="28" customHeight="1" x14ac:dyDescent="0.3">
      <c r="B177" s="8">
        <v>300424</v>
      </c>
      <c r="C177" s="8" t="s">
        <v>1002</v>
      </c>
      <c r="D177" s="8" t="s">
        <v>995</v>
      </c>
      <c r="E177" s="8">
        <v>20251027</v>
      </c>
      <c r="G177" s="8" t="s">
        <v>1003</v>
      </c>
      <c r="H177" s="8">
        <v>0</v>
      </c>
      <c r="I177" s="8" t="s">
        <v>675</v>
      </c>
      <c r="J177" s="8" t="s">
        <v>1004</v>
      </c>
      <c r="L177" s="8">
        <v>5.3</v>
      </c>
      <c r="M177" s="333">
        <f>L177/0.15</f>
        <v>35.333333333333336</v>
      </c>
      <c r="N177" s="8">
        <v>49</v>
      </c>
    </row>
    <row r="178" spans="2:14" ht="42" customHeight="1" x14ac:dyDescent="0.3">
      <c r="B178" s="8">
        <v>300018</v>
      </c>
      <c r="C178" s="8" t="s">
        <v>1005</v>
      </c>
      <c r="D178" s="8" t="s">
        <v>1006</v>
      </c>
      <c r="E178" s="8">
        <v>20251027</v>
      </c>
      <c r="G178" s="8" t="s">
        <v>1007</v>
      </c>
      <c r="H178" s="8">
        <v>0</v>
      </c>
      <c r="I178" s="8" t="s">
        <v>675</v>
      </c>
      <c r="N178" s="8">
        <v>57</v>
      </c>
    </row>
    <row r="179" spans="2:14" ht="98" customHeight="1" x14ac:dyDescent="0.3">
      <c r="B179" s="8">
        <v>300175</v>
      </c>
      <c r="C179" s="8" t="s">
        <v>1008</v>
      </c>
      <c r="D179" s="8" t="s">
        <v>1006</v>
      </c>
      <c r="E179" s="8">
        <v>20240501</v>
      </c>
      <c r="F179" s="8">
        <v>20240501</v>
      </c>
      <c r="G179" s="8" t="s">
        <v>1009</v>
      </c>
      <c r="H179" s="8">
        <v>0</v>
      </c>
      <c r="I179" s="8" t="s">
        <v>534</v>
      </c>
      <c r="J179" s="8" t="s">
        <v>1010</v>
      </c>
      <c r="L179" s="8">
        <v>3.6</v>
      </c>
      <c r="M179" s="333">
        <f>L179/0.14</f>
        <v>25.714285714285712</v>
      </c>
      <c r="N179" s="8">
        <v>30</v>
      </c>
    </row>
    <row r="180" spans="2:14" x14ac:dyDescent="0.3">
      <c r="B180" s="8">
        <v>603897</v>
      </c>
      <c r="C180" s="8" t="s">
        <v>1011</v>
      </c>
      <c r="D180" s="8" t="s">
        <v>247</v>
      </c>
      <c r="E180" s="8">
        <v>20251103</v>
      </c>
      <c r="H180" s="8">
        <v>0</v>
      </c>
      <c r="I180" s="8" t="s">
        <v>600</v>
      </c>
      <c r="N180" s="8">
        <v>55</v>
      </c>
    </row>
    <row r="181" spans="2:14" ht="42" customHeight="1" x14ac:dyDescent="0.3">
      <c r="B181" s="8">
        <v>2387</v>
      </c>
      <c r="C181" s="8" t="s">
        <v>1012</v>
      </c>
      <c r="D181" s="8" t="s">
        <v>247</v>
      </c>
      <c r="E181" s="8">
        <v>20251103</v>
      </c>
      <c r="G181" s="8" t="s">
        <v>1013</v>
      </c>
      <c r="H181" s="8">
        <v>0</v>
      </c>
      <c r="I181" s="8" t="s">
        <v>675</v>
      </c>
      <c r="N181" s="8">
        <v>118</v>
      </c>
    </row>
    <row r="182" spans="2:14" ht="42" customHeight="1" x14ac:dyDescent="0.3">
      <c r="B182" s="8">
        <v>3041</v>
      </c>
      <c r="C182" s="8" t="s">
        <v>1014</v>
      </c>
      <c r="D182" s="8" t="s">
        <v>247</v>
      </c>
      <c r="E182" s="8">
        <v>20251104</v>
      </c>
      <c r="G182" s="8" t="s">
        <v>1015</v>
      </c>
      <c r="H182" s="8">
        <v>0</v>
      </c>
      <c r="I182" s="8" t="s">
        <v>675</v>
      </c>
      <c r="J182" s="8" t="s">
        <v>1016</v>
      </c>
      <c r="L182" s="8">
        <v>12</v>
      </c>
      <c r="M182" s="333">
        <f>L182/0.3</f>
        <v>40</v>
      </c>
      <c r="N182" s="8">
        <v>44</v>
      </c>
    </row>
    <row r="183" spans="2:14" ht="28" customHeight="1" x14ac:dyDescent="0.3">
      <c r="B183" s="8">
        <v>2295</v>
      </c>
      <c r="C183" s="8" t="s">
        <v>1017</v>
      </c>
      <c r="D183" s="8" t="s">
        <v>995</v>
      </c>
      <c r="E183" s="8">
        <v>20250905</v>
      </c>
      <c r="F183" s="8">
        <v>20251104</v>
      </c>
      <c r="G183" s="8" t="s">
        <v>1018</v>
      </c>
      <c r="H183" s="8">
        <v>0</v>
      </c>
      <c r="I183" s="8" t="s">
        <v>534</v>
      </c>
      <c r="L183" s="8">
        <v>10.8</v>
      </c>
      <c r="M183" s="333">
        <f>L183/0.3</f>
        <v>36.000000000000007</v>
      </c>
      <c r="N183" s="8">
        <v>30</v>
      </c>
    </row>
    <row r="184" spans="2:14" ht="42" customHeight="1" x14ac:dyDescent="0.3">
      <c r="B184" s="8">
        <v>586</v>
      </c>
      <c r="C184" s="8" t="s">
        <v>1019</v>
      </c>
      <c r="D184" s="8" t="s">
        <v>247</v>
      </c>
      <c r="E184" s="8">
        <v>20251111</v>
      </c>
      <c r="G184" s="8" t="s">
        <v>1020</v>
      </c>
      <c r="H184" s="8">
        <v>0</v>
      </c>
      <c r="I184" s="8" t="s">
        <v>675</v>
      </c>
      <c r="J184" s="8" t="s">
        <v>1021</v>
      </c>
      <c r="N184" s="8">
        <v>29</v>
      </c>
    </row>
    <row r="185" spans="2:14" ht="42" customHeight="1" x14ac:dyDescent="0.3">
      <c r="B185" s="8">
        <v>300451</v>
      </c>
      <c r="C185" s="8" t="s">
        <v>1022</v>
      </c>
      <c r="D185" s="8" t="s">
        <v>247</v>
      </c>
      <c r="E185" s="8">
        <v>20251110</v>
      </c>
      <c r="G185" s="8" t="s">
        <v>1023</v>
      </c>
      <c r="H185" s="8">
        <v>0</v>
      </c>
      <c r="I185" s="8" t="s">
        <v>675</v>
      </c>
      <c r="L185" s="8">
        <v>5</v>
      </c>
      <c r="M185" s="333">
        <f>L185/0.0623</f>
        <v>80.256821829855539</v>
      </c>
      <c r="N185" s="8">
        <v>80</v>
      </c>
    </row>
    <row r="186" spans="2:14" ht="42" customHeight="1" x14ac:dyDescent="0.3">
      <c r="B186" s="8">
        <v>301027</v>
      </c>
      <c r="C186" s="8" t="s">
        <v>1024</v>
      </c>
      <c r="D186" s="8" t="s">
        <v>1006</v>
      </c>
      <c r="E186" s="8">
        <v>20251114</v>
      </c>
      <c r="G186" s="8" t="s">
        <v>1025</v>
      </c>
      <c r="H186" s="8">
        <v>0</v>
      </c>
      <c r="I186" s="8" t="s">
        <v>675</v>
      </c>
      <c r="L186" s="8">
        <v>1.73</v>
      </c>
      <c r="M186" s="333">
        <f>L186/0.0579</f>
        <v>29.879101899827287</v>
      </c>
      <c r="N186" s="8">
        <v>30</v>
      </c>
    </row>
    <row r="187" spans="2:14" ht="98" customHeight="1" x14ac:dyDescent="0.3">
      <c r="B187" s="8">
        <v>2348</v>
      </c>
      <c r="C187" s="8" t="s">
        <v>1026</v>
      </c>
      <c r="D187" s="8" t="s">
        <v>1006</v>
      </c>
      <c r="E187" s="8">
        <v>20251124</v>
      </c>
      <c r="G187" s="8" t="s">
        <v>1027</v>
      </c>
      <c r="H187" s="8">
        <v>0</v>
      </c>
      <c r="I187" s="8" t="s">
        <v>675</v>
      </c>
      <c r="J187" s="8" t="s">
        <v>1028</v>
      </c>
      <c r="L187" s="8">
        <v>4.0999999999999996</v>
      </c>
      <c r="M187" s="333">
        <f>L187/0.1</f>
        <v>40.999999999999993</v>
      </c>
      <c r="N187" s="8">
        <v>45</v>
      </c>
    </row>
    <row r="188" spans="2:14" ht="56" customHeight="1" x14ac:dyDescent="0.3">
      <c r="B188" s="8">
        <v>2667</v>
      </c>
      <c r="C188" s="8" t="s">
        <v>1029</v>
      </c>
      <c r="D188" s="8" t="s">
        <v>247</v>
      </c>
      <c r="E188" s="8">
        <v>20251124</v>
      </c>
      <c r="G188" s="8" t="s">
        <v>1030</v>
      </c>
      <c r="H188" s="8">
        <v>0</v>
      </c>
      <c r="I188" s="8" t="s">
        <v>675</v>
      </c>
      <c r="J188" s="8" t="s">
        <v>1031</v>
      </c>
      <c r="L188" s="8">
        <v>3</v>
      </c>
      <c r="M188" s="333">
        <f>L188/0.077</f>
        <v>38.961038961038959</v>
      </c>
      <c r="N188" s="8">
        <v>44</v>
      </c>
    </row>
    <row r="189" spans="2:14" ht="42" customHeight="1" x14ac:dyDescent="0.3">
      <c r="B189" s="8">
        <v>2806</v>
      </c>
      <c r="C189" s="8" t="s">
        <v>1032</v>
      </c>
      <c r="D189" s="8" t="s">
        <v>247</v>
      </c>
      <c r="E189" s="8">
        <v>20251124</v>
      </c>
      <c r="F189" s="8">
        <v>20260414</v>
      </c>
      <c r="G189" s="8" t="s">
        <v>1033</v>
      </c>
      <c r="H189" s="8">
        <v>2</v>
      </c>
      <c r="I189" s="8" t="s">
        <v>534</v>
      </c>
      <c r="J189" s="8" t="s">
        <v>1034</v>
      </c>
      <c r="L189" s="8">
        <v>1.6</v>
      </c>
      <c r="M189" s="333">
        <f>L189/0.05</f>
        <v>32</v>
      </c>
      <c r="N189" s="8">
        <v>28</v>
      </c>
    </row>
    <row r="190" spans="2:14" ht="28" customHeight="1" x14ac:dyDescent="0.3">
      <c r="B190" s="8">
        <v>301073</v>
      </c>
      <c r="C190" s="8" t="s">
        <v>1035</v>
      </c>
      <c r="D190" s="8" t="s">
        <v>995</v>
      </c>
      <c r="E190" s="8">
        <v>20251125</v>
      </c>
      <c r="G190" s="8" t="s">
        <v>1036</v>
      </c>
      <c r="H190" s="8">
        <v>0</v>
      </c>
      <c r="I190" s="8" t="s">
        <v>675</v>
      </c>
      <c r="L190" s="8">
        <v>15</v>
      </c>
      <c r="M190" s="333">
        <f>L190/0.3</f>
        <v>50</v>
      </c>
      <c r="N190" s="8">
        <v>54</v>
      </c>
    </row>
    <row r="191" spans="2:14" ht="28" customHeight="1" x14ac:dyDescent="0.3">
      <c r="B191" s="8">
        <v>300523</v>
      </c>
      <c r="C191" s="8" t="s">
        <v>1037</v>
      </c>
      <c r="D191" s="8" t="s">
        <v>1038</v>
      </c>
      <c r="E191" s="8">
        <v>20251127</v>
      </c>
      <c r="G191" s="8" t="s">
        <v>1039</v>
      </c>
      <c r="H191" s="8">
        <v>0</v>
      </c>
      <c r="I191" s="8" t="s">
        <v>675</v>
      </c>
      <c r="N191" s="8">
        <v>61</v>
      </c>
    </row>
    <row r="192" spans="2:14" ht="42" customHeight="1" x14ac:dyDescent="0.3">
      <c r="B192" s="8">
        <v>688237</v>
      </c>
      <c r="C192" s="8" t="s">
        <v>1040</v>
      </c>
      <c r="D192" s="8" t="s">
        <v>995</v>
      </c>
      <c r="E192" s="8">
        <v>20251122</v>
      </c>
      <c r="G192" s="8" t="s">
        <v>1041</v>
      </c>
      <c r="H192" s="8">
        <v>0</v>
      </c>
      <c r="I192" s="8" t="s">
        <v>600</v>
      </c>
      <c r="L192" s="8">
        <v>7.7</v>
      </c>
      <c r="M192" s="333">
        <f>L192/0.21</f>
        <v>36.666666666666671</v>
      </c>
      <c r="N192" s="8">
        <v>46</v>
      </c>
    </row>
    <row r="193" spans="2:14" ht="42" customHeight="1" x14ac:dyDescent="0.3">
      <c r="B193" s="8">
        <v>2235</v>
      </c>
      <c r="C193" s="8" t="s">
        <v>1042</v>
      </c>
      <c r="D193" s="8" t="s">
        <v>1006</v>
      </c>
      <c r="E193" s="8">
        <v>20251201</v>
      </c>
      <c r="G193" s="8" t="s">
        <v>1043</v>
      </c>
      <c r="H193" s="8">
        <v>0</v>
      </c>
      <c r="I193" s="8" t="s">
        <v>675</v>
      </c>
      <c r="J193" s="8" t="s">
        <v>1044</v>
      </c>
      <c r="L193" s="8">
        <v>7.7</v>
      </c>
      <c r="M193" s="333">
        <f>L193/0.16</f>
        <v>48.125</v>
      </c>
      <c r="N193" s="8">
        <v>54</v>
      </c>
    </row>
    <row r="194" spans="2:14" ht="42" customHeight="1" x14ac:dyDescent="0.3">
      <c r="B194" s="8">
        <v>600222</v>
      </c>
      <c r="C194" s="8" t="s">
        <v>594</v>
      </c>
      <c r="D194" s="8" t="s">
        <v>1038</v>
      </c>
      <c r="E194" s="8">
        <v>20251201</v>
      </c>
      <c r="G194" s="8" t="s">
        <v>1045</v>
      </c>
      <c r="H194" s="8">
        <v>0</v>
      </c>
      <c r="I194" s="8" t="s">
        <v>675</v>
      </c>
      <c r="J194" s="8" t="s">
        <v>1046</v>
      </c>
      <c r="L194" s="8">
        <v>5.5</v>
      </c>
      <c r="M194" s="333">
        <f>L194/0.0873</f>
        <v>63.001145475372276</v>
      </c>
      <c r="N194" s="8">
        <v>50</v>
      </c>
    </row>
    <row r="195" spans="2:14" ht="42" customHeight="1" x14ac:dyDescent="0.3">
      <c r="B195" s="8">
        <v>300097</v>
      </c>
      <c r="C195" s="8" t="s">
        <v>1047</v>
      </c>
      <c r="D195" s="8" t="s">
        <v>1006</v>
      </c>
      <c r="E195" s="8">
        <v>20251202</v>
      </c>
      <c r="G195" s="8" t="s">
        <v>1048</v>
      </c>
      <c r="H195" s="8">
        <v>0</v>
      </c>
      <c r="I195" s="8" t="s">
        <v>675</v>
      </c>
      <c r="J195" s="8" t="s">
        <v>1049</v>
      </c>
      <c r="L195" s="8">
        <v>1.74</v>
      </c>
      <c r="M195" s="333">
        <f>L195/0.1</f>
        <v>17.399999999999999</v>
      </c>
      <c r="N195" s="8">
        <v>18</v>
      </c>
    </row>
    <row r="196" spans="2:14" ht="42" customHeight="1" x14ac:dyDescent="0.3">
      <c r="B196" s="8">
        <v>838</v>
      </c>
      <c r="C196" s="8" t="s">
        <v>1050</v>
      </c>
      <c r="D196" s="8" t="s">
        <v>1006</v>
      </c>
      <c r="E196" s="8">
        <v>20251203</v>
      </c>
      <c r="G196" s="8" t="s">
        <v>1051</v>
      </c>
      <c r="H196" s="8">
        <v>0</v>
      </c>
      <c r="I196" s="8" t="s">
        <v>675</v>
      </c>
      <c r="N196" s="8">
        <v>39</v>
      </c>
    </row>
    <row r="197" spans="2:14" x14ac:dyDescent="0.3">
      <c r="B197" s="8">
        <v>300165</v>
      </c>
      <c r="C197" s="8" t="s">
        <v>1052</v>
      </c>
      <c r="D197" s="8" t="s">
        <v>247</v>
      </c>
      <c r="E197" s="8">
        <v>20251201</v>
      </c>
      <c r="H197" s="8">
        <v>0</v>
      </c>
      <c r="I197" s="8" t="s">
        <v>600</v>
      </c>
      <c r="N197" s="8">
        <v>23</v>
      </c>
    </row>
    <row r="198" spans="2:14" x14ac:dyDescent="0.3">
      <c r="B198" s="8">
        <v>300270</v>
      </c>
      <c r="C198" s="8" t="s">
        <v>1053</v>
      </c>
      <c r="D198" s="8" t="s">
        <v>544</v>
      </c>
      <c r="E198" s="8">
        <v>20251204</v>
      </c>
      <c r="G198" s="8" t="s">
        <v>1054</v>
      </c>
      <c r="H198" s="8">
        <v>0</v>
      </c>
      <c r="I198" s="8" t="s">
        <v>675</v>
      </c>
      <c r="N198" s="8">
        <v>34</v>
      </c>
    </row>
    <row r="199" spans="2:14" ht="42" customHeight="1" x14ac:dyDescent="0.3">
      <c r="B199" s="8">
        <v>300551</v>
      </c>
      <c r="C199" s="8" t="s">
        <v>1055</v>
      </c>
      <c r="D199" s="8" t="s">
        <v>1006</v>
      </c>
      <c r="E199" s="8">
        <v>20251207</v>
      </c>
      <c r="F199" s="8">
        <v>20251214</v>
      </c>
      <c r="G199" s="8" t="s">
        <v>1056</v>
      </c>
      <c r="H199" s="8">
        <v>0</v>
      </c>
      <c r="I199" s="8" t="s">
        <v>534</v>
      </c>
      <c r="J199" s="8" t="s">
        <v>1057</v>
      </c>
      <c r="N199" s="8">
        <v>46</v>
      </c>
    </row>
    <row r="200" spans="2:14" ht="42" customHeight="1" x14ac:dyDescent="0.3">
      <c r="B200" s="8">
        <v>2853</v>
      </c>
      <c r="C200" s="8" t="s">
        <v>1058</v>
      </c>
      <c r="D200" s="8" t="s">
        <v>1006</v>
      </c>
      <c r="E200" s="8">
        <v>20251208</v>
      </c>
      <c r="G200" s="8" t="s">
        <v>1059</v>
      </c>
      <c r="H200" s="8">
        <v>0</v>
      </c>
      <c r="I200" s="8" t="s">
        <v>675</v>
      </c>
      <c r="J200" s="8" t="s">
        <v>1060</v>
      </c>
      <c r="L200" s="8">
        <v>4.4000000000000004</v>
      </c>
      <c r="M200" s="333">
        <f>L200/0.1678</f>
        <v>26.221692491060789</v>
      </c>
      <c r="N200" s="8">
        <v>29</v>
      </c>
    </row>
    <row r="201" spans="2:14" x14ac:dyDescent="0.3">
      <c r="B201" s="8">
        <v>2166</v>
      </c>
      <c r="C201" s="8" t="s">
        <v>1061</v>
      </c>
      <c r="D201" s="8" t="s">
        <v>247</v>
      </c>
      <c r="E201" s="8">
        <v>20251209</v>
      </c>
      <c r="H201" s="8">
        <v>0</v>
      </c>
      <c r="I201" s="8" t="s">
        <v>675</v>
      </c>
      <c r="N201" s="8">
        <v>64</v>
      </c>
    </row>
    <row r="202" spans="2:14" ht="28" customHeight="1" x14ac:dyDescent="0.3">
      <c r="B202" s="8">
        <v>2969</v>
      </c>
      <c r="C202" s="8" t="s">
        <v>1062</v>
      </c>
      <c r="D202" s="8" t="s">
        <v>1006</v>
      </c>
      <c r="E202" s="8">
        <v>20251209</v>
      </c>
      <c r="F202" s="8">
        <v>20260331</v>
      </c>
      <c r="G202" s="8" t="s">
        <v>1063</v>
      </c>
      <c r="H202" s="8">
        <v>0</v>
      </c>
      <c r="I202" s="8" t="s">
        <v>534</v>
      </c>
      <c r="J202" s="8" t="s">
        <v>1064</v>
      </c>
      <c r="L202" s="8">
        <v>12.4</v>
      </c>
      <c r="M202" s="333">
        <f>L202/0.299</f>
        <v>41.471571906354519</v>
      </c>
      <c r="N202" s="8">
        <v>44</v>
      </c>
    </row>
    <row r="203" spans="2:14" x14ac:dyDescent="0.3">
      <c r="B203" s="8">
        <v>300068</v>
      </c>
      <c r="C203" s="8" t="s">
        <v>1065</v>
      </c>
      <c r="D203" s="8" t="s">
        <v>247</v>
      </c>
      <c r="E203" s="8">
        <v>20251211</v>
      </c>
      <c r="H203" s="8">
        <v>0</v>
      </c>
      <c r="I203" s="8" t="s">
        <v>600</v>
      </c>
      <c r="N203" s="8">
        <v>165</v>
      </c>
    </row>
    <row r="204" spans="2:14" ht="42" customHeight="1" x14ac:dyDescent="0.3">
      <c r="B204" s="8">
        <v>1331</v>
      </c>
      <c r="C204" s="8" t="s">
        <v>1066</v>
      </c>
      <c r="D204" s="8" t="s">
        <v>1006</v>
      </c>
      <c r="E204" s="8">
        <v>20251205</v>
      </c>
      <c r="G204" s="8" t="s">
        <v>1067</v>
      </c>
      <c r="H204" s="8">
        <v>0</v>
      </c>
      <c r="I204" s="8" t="s">
        <v>675</v>
      </c>
      <c r="L204" s="8">
        <v>11.23</v>
      </c>
      <c r="M204" s="333">
        <f>L204/0.3</f>
        <v>37.433333333333337</v>
      </c>
      <c r="N204" s="8">
        <v>41</v>
      </c>
    </row>
    <row r="205" spans="2:14" ht="70" customHeight="1" x14ac:dyDescent="0.3">
      <c r="B205" s="8">
        <v>600730</v>
      </c>
      <c r="C205" s="8" t="s">
        <v>1068</v>
      </c>
      <c r="D205" s="8" t="s">
        <v>1038</v>
      </c>
      <c r="E205" s="8">
        <v>20251212</v>
      </c>
      <c r="G205" s="8" t="s">
        <v>1069</v>
      </c>
      <c r="H205" s="8">
        <v>0</v>
      </c>
      <c r="I205" s="8" t="s">
        <v>675</v>
      </c>
      <c r="J205" s="8" t="s">
        <v>1070</v>
      </c>
      <c r="L205" s="8">
        <v>12</v>
      </c>
      <c r="M205" s="333">
        <f>L205/0.2003</f>
        <v>59.910134797803295</v>
      </c>
      <c r="N205" s="8">
        <v>93</v>
      </c>
    </row>
    <row r="206" spans="2:14" ht="42" customHeight="1" x14ac:dyDescent="0.3">
      <c r="B206" s="8">
        <v>506</v>
      </c>
      <c r="C206" s="8" t="s">
        <v>1071</v>
      </c>
      <c r="D206" s="8" t="s">
        <v>995</v>
      </c>
      <c r="E206" s="8">
        <v>20241015</v>
      </c>
      <c r="F206" s="8">
        <v>20250116</v>
      </c>
      <c r="G206" s="8" t="s">
        <v>1072</v>
      </c>
      <c r="H206" s="8">
        <v>5</v>
      </c>
      <c r="I206" s="8" t="s">
        <v>534</v>
      </c>
      <c r="J206" s="8" t="s">
        <v>1073</v>
      </c>
      <c r="L206" s="8">
        <v>2.5</v>
      </c>
      <c r="M206" s="333">
        <f>L206/0.2</f>
        <v>12.5</v>
      </c>
      <c r="N206" s="8">
        <v>15</v>
      </c>
    </row>
    <row r="207" spans="2:14" ht="28" customHeight="1" x14ac:dyDescent="0.3">
      <c r="B207" s="8">
        <v>2931</v>
      </c>
      <c r="C207" s="8" t="s">
        <v>1074</v>
      </c>
      <c r="D207" s="8" t="s">
        <v>247</v>
      </c>
      <c r="E207" s="8">
        <v>20251217</v>
      </c>
      <c r="G207" s="8" t="s">
        <v>1075</v>
      </c>
      <c r="H207" s="8">
        <v>0</v>
      </c>
      <c r="I207" s="8" t="s">
        <v>675</v>
      </c>
      <c r="L207" s="8">
        <v>11.6</v>
      </c>
      <c r="M207" s="333">
        <f>L207/0.3</f>
        <v>38.666666666666664</v>
      </c>
      <c r="N207" s="8">
        <v>43</v>
      </c>
    </row>
    <row r="208" spans="2:14" ht="42" customHeight="1" x14ac:dyDescent="0.3">
      <c r="B208" s="8">
        <v>2723</v>
      </c>
      <c r="C208" s="8" t="s">
        <v>1076</v>
      </c>
      <c r="D208" s="8" t="s">
        <v>1006</v>
      </c>
      <c r="E208" s="8">
        <v>20251217</v>
      </c>
      <c r="F208" s="8">
        <v>20260506</v>
      </c>
      <c r="G208" s="8" t="s">
        <v>1077</v>
      </c>
      <c r="H208" s="8">
        <v>0</v>
      </c>
      <c r="I208" s="8" t="s">
        <v>534</v>
      </c>
      <c r="L208" s="8">
        <v>2.86</v>
      </c>
      <c r="M208" s="333">
        <f>L208/0.0925</f>
        <v>30.918918918918919</v>
      </c>
      <c r="N208" s="8">
        <v>32</v>
      </c>
    </row>
    <row r="209" spans="2:14" ht="56" customHeight="1" x14ac:dyDescent="0.3">
      <c r="B209" s="8">
        <v>2036</v>
      </c>
      <c r="C209" s="8" t="s">
        <v>1078</v>
      </c>
      <c r="D209" s="8" t="s">
        <v>995</v>
      </c>
      <c r="E209" s="8">
        <v>20251217</v>
      </c>
      <c r="G209" s="8" t="s">
        <v>1079</v>
      </c>
      <c r="H209" s="8">
        <v>0</v>
      </c>
      <c r="I209" s="8" t="s">
        <v>675</v>
      </c>
      <c r="L209" s="8">
        <v>9</v>
      </c>
      <c r="M209" s="333">
        <f>L209/0.0671</f>
        <v>134.12816691505213</v>
      </c>
      <c r="N209" s="8">
        <v>122</v>
      </c>
    </row>
    <row r="210" spans="2:14" ht="42" customHeight="1" x14ac:dyDescent="0.3">
      <c r="B210" s="8">
        <v>2175</v>
      </c>
      <c r="C210" s="8" t="s">
        <v>1080</v>
      </c>
      <c r="D210" s="8" t="s">
        <v>995</v>
      </c>
      <c r="E210" s="8">
        <v>20251217</v>
      </c>
      <c r="G210" s="8" t="s">
        <v>1081</v>
      </c>
      <c r="H210" s="8">
        <v>0</v>
      </c>
      <c r="I210" s="8" t="s">
        <v>675</v>
      </c>
      <c r="L210" s="8">
        <v>7.32</v>
      </c>
      <c r="M210" s="333">
        <f>L210/0.1433</f>
        <v>51.081646894626658</v>
      </c>
      <c r="N210" s="8">
        <v>55</v>
      </c>
    </row>
    <row r="211" spans="2:14" ht="42" customHeight="1" x14ac:dyDescent="0.3">
      <c r="B211" s="8">
        <v>603305</v>
      </c>
      <c r="C211" s="8" t="s">
        <v>1082</v>
      </c>
      <c r="D211" s="8" t="s">
        <v>995</v>
      </c>
      <c r="E211" s="8">
        <v>20251219</v>
      </c>
      <c r="G211" s="8" t="s">
        <v>1083</v>
      </c>
      <c r="H211" s="8">
        <v>0</v>
      </c>
      <c r="I211" s="8" t="s">
        <v>675</v>
      </c>
      <c r="L211" s="8">
        <v>43</v>
      </c>
      <c r="M211" s="333">
        <f>L211/0.27</f>
        <v>159.25925925925924</v>
      </c>
      <c r="N211" s="8">
        <v>168</v>
      </c>
    </row>
    <row r="212" spans="2:14" ht="28" customHeight="1" x14ac:dyDescent="0.3">
      <c r="B212" s="8">
        <v>603608</v>
      </c>
      <c r="C212" s="8" t="s">
        <v>382</v>
      </c>
      <c r="D212" s="8" t="s">
        <v>1006</v>
      </c>
      <c r="E212" s="8">
        <v>20251220</v>
      </c>
      <c r="G212" s="8" t="s">
        <v>1084</v>
      </c>
      <c r="H212" s="8">
        <v>0</v>
      </c>
      <c r="I212" s="8" t="s">
        <v>675</v>
      </c>
      <c r="J212" s="8" t="s">
        <v>1085</v>
      </c>
      <c r="L212" s="8">
        <v>6.28</v>
      </c>
      <c r="M212" s="333">
        <f>L212/0.2</f>
        <v>31.4</v>
      </c>
      <c r="N212" s="8">
        <v>35</v>
      </c>
    </row>
    <row r="213" spans="2:14" ht="14.5" customHeight="1" x14ac:dyDescent="0.3">
      <c r="B213" s="8">
        <v>301025</v>
      </c>
      <c r="C213" s="8" t="s">
        <v>1086</v>
      </c>
      <c r="D213" s="8" t="s">
        <v>247</v>
      </c>
      <c r="E213" s="8">
        <v>20251222</v>
      </c>
      <c r="H213" s="8">
        <v>0</v>
      </c>
      <c r="I213" s="8" t="s">
        <v>675</v>
      </c>
      <c r="N213" s="8">
        <v>40</v>
      </c>
    </row>
    <row r="214" spans="2:14" ht="70" customHeight="1" x14ac:dyDescent="0.3">
      <c r="B214" s="8">
        <v>300585</v>
      </c>
      <c r="C214" s="8" t="s">
        <v>1087</v>
      </c>
      <c r="D214" s="8" t="s">
        <v>1006</v>
      </c>
      <c r="E214" s="8">
        <v>20251222</v>
      </c>
      <c r="G214" s="8" t="s">
        <v>1088</v>
      </c>
      <c r="H214" s="8">
        <v>0</v>
      </c>
      <c r="I214" s="8" t="s">
        <v>675</v>
      </c>
      <c r="J214" s="8" t="s">
        <v>1089</v>
      </c>
      <c r="L214" s="8">
        <v>6.3</v>
      </c>
      <c r="M214" s="333">
        <f>L214/0.1909</f>
        <v>33.001571503404925</v>
      </c>
      <c r="N214" s="8">
        <v>39</v>
      </c>
    </row>
    <row r="215" spans="2:14" ht="42" customHeight="1" x14ac:dyDescent="0.3">
      <c r="B215" s="8">
        <v>2420</v>
      </c>
      <c r="C215" s="8" t="s">
        <v>1090</v>
      </c>
      <c r="D215" s="8" t="s">
        <v>995</v>
      </c>
      <c r="E215" s="8">
        <v>20251222</v>
      </c>
      <c r="G215" s="8" t="s">
        <v>1091</v>
      </c>
      <c r="H215" s="8">
        <v>0</v>
      </c>
      <c r="I215" s="8" t="s">
        <v>675</v>
      </c>
      <c r="L215" s="8">
        <v>8.5</v>
      </c>
      <c r="M215" s="333">
        <f>L215/0.2533</f>
        <v>33.557046979865767</v>
      </c>
      <c r="N215" s="8">
        <v>34</v>
      </c>
    </row>
    <row r="216" spans="2:14" ht="42" customHeight="1" x14ac:dyDescent="0.3">
      <c r="B216" s="8">
        <v>2718</v>
      </c>
      <c r="C216" s="8" t="s">
        <v>1092</v>
      </c>
      <c r="D216" s="8" t="s">
        <v>1006</v>
      </c>
      <c r="E216" s="8">
        <v>20251224</v>
      </c>
      <c r="G216" s="8" t="s">
        <v>1093</v>
      </c>
      <c r="H216" s="8">
        <v>0</v>
      </c>
      <c r="I216" s="8" t="s">
        <v>675</v>
      </c>
      <c r="J216" s="8" t="s">
        <v>1094</v>
      </c>
      <c r="L216" s="8">
        <v>11.41</v>
      </c>
      <c r="M216" s="333">
        <f>L216/0.3</f>
        <v>38.033333333333339</v>
      </c>
      <c r="N216" s="8">
        <v>42</v>
      </c>
    </row>
    <row r="217" spans="2:14" ht="42" customHeight="1" x14ac:dyDescent="0.3">
      <c r="B217" s="8">
        <v>300955</v>
      </c>
      <c r="C217" s="8" t="s">
        <v>1095</v>
      </c>
      <c r="D217" s="8" t="s">
        <v>1006</v>
      </c>
      <c r="E217" s="8">
        <v>20251224</v>
      </c>
      <c r="G217" s="8" t="s">
        <v>1096</v>
      </c>
      <c r="H217" s="8">
        <v>0</v>
      </c>
      <c r="I217" s="8" t="s">
        <v>675</v>
      </c>
      <c r="J217" s="8" t="s">
        <v>1097</v>
      </c>
      <c r="L217" s="8">
        <v>10</v>
      </c>
      <c r="M217" s="333">
        <f>L217/0.297</f>
        <v>33.670033670033675</v>
      </c>
      <c r="N217" s="8">
        <v>42</v>
      </c>
    </row>
    <row r="218" spans="2:14" ht="28" customHeight="1" x14ac:dyDescent="0.3">
      <c r="B218" s="8">
        <v>603828</v>
      </c>
      <c r="C218" s="8" t="s">
        <v>1098</v>
      </c>
      <c r="D218" s="8" t="s">
        <v>1006</v>
      </c>
      <c r="E218" s="8">
        <v>20260101</v>
      </c>
      <c r="G218" s="8" t="s">
        <v>1099</v>
      </c>
      <c r="H218" s="8">
        <v>0</v>
      </c>
      <c r="I218" s="8" t="s">
        <v>675</v>
      </c>
      <c r="J218" s="8" t="s">
        <v>1100</v>
      </c>
      <c r="L218" s="8">
        <v>3.25</v>
      </c>
      <c r="M218" s="333">
        <f>L218/0.1874</f>
        <v>17.34258271077908</v>
      </c>
      <c r="N218" s="8">
        <v>50</v>
      </c>
    </row>
    <row r="219" spans="2:14" ht="14.5" customHeight="1" x14ac:dyDescent="0.3">
      <c r="B219" s="8">
        <v>600721</v>
      </c>
      <c r="C219" s="8" t="s">
        <v>1101</v>
      </c>
      <c r="D219" s="8" t="s">
        <v>247</v>
      </c>
      <c r="E219" s="8">
        <v>20251227</v>
      </c>
      <c r="H219" s="8">
        <v>0</v>
      </c>
      <c r="I219" s="8" t="s">
        <v>600</v>
      </c>
      <c r="N219" s="8">
        <v>47</v>
      </c>
    </row>
    <row r="220" spans="2:14" ht="70" customHeight="1" x14ac:dyDescent="0.3">
      <c r="B220" s="8">
        <v>2476</v>
      </c>
      <c r="C220" s="8" t="s">
        <v>660</v>
      </c>
      <c r="D220" s="8" t="s">
        <v>247</v>
      </c>
      <c r="E220" s="8">
        <v>20260107</v>
      </c>
      <c r="G220" s="8" t="s">
        <v>1102</v>
      </c>
      <c r="H220" s="8">
        <v>0</v>
      </c>
      <c r="I220" s="8" t="s">
        <v>675</v>
      </c>
      <c r="J220" s="8" t="s">
        <v>1103</v>
      </c>
      <c r="L220" s="8">
        <v>0.81</v>
      </c>
      <c r="M220" s="333">
        <f>L220/0.12</f>
        <v>6.7500000000000009</v>
      </c>
      <c r="N220" s="8">
        <v>47</v>
      </c>
    </row>
    <row r="221" spans="2:14" ht="28" customHeight="1" x14ac:dyDescent="0.3">
      <c r="B221" s="8">
        <v>608</v>
      </c>
      <c r="C221" s="8" t="s">
        <v>1104</v>
      </c>
      <c r="D221" s="8" t="s">
        <v>1006</v>
      </c>
      <c r="E221" s="8">
        <v>20260107</v>
      </c>
      <c r="G221" s="8" t="s">
        <v>1105</v>
      </c>
      <c r="H221" s="8">
        <v>0</v>
      </c>
      <c r="I221" s="8" t="s">
        <v>675</v>
      </c>
      <c r="L221" s="8">
        <v>4.34</v>
      </c>
      <c r="M221" s="333">
        <f>L221/0.2</f>
        <v>21.7</v>
      </c>
      <c r="N221" s="8">
        <v>22</v>
      </c>
    </row>
    <row r="222" spans="2:14" ht="28" customHeight="1" x14ac:dyDescent="0.3">
      <c r="B222" s="8">
        <v>300192</v>
      </c>
      <c r="C222" s="8" t="s">
        <v>723</v>
      </c>
      <c r="D222" s="8" t="s">
        <v>1006</v>
      </c>
      <c r="E222" s="8">
        <v>20260108</v>
      </c>
      <c r="G222" s="8" t="s">
        <v>1106</v>
      </c>
      <c r="H222" s="8">
        <v>0</v>
      </c>
      <c r="I222" s="8" t="s">
        <v>675</v>
      </c>
      <c r="J222" s="8" t="s">
        <v>1107</v>
      </c>
      <c r="L222" s="8">
        <v>13.35</v>
      </c>
      <c r="M222" s="333">
        <f>L222/0.25</f>
        <v>53.4</v>
      </c>
      <c r="N222" s="8">
        <v>72</v>
      </c>
    </row>
    <row r="223" spans="2:14" ht="28" customHeight="1" x14ac:dyDescent="0.3">
      <c r="B223" s="8">
        <v>300169</v>
      </c>
      <c r="C223" s="8" t="s">
        <v>1108</v>
      </c>
      <c r="D223" s="8" t="s">
        <v>1006</v>
      </c>
      <c r="E223" s="8">
        <v>20260108</v>
      </c>
      <c r="G223" s="8" t="s">
        <v>1109</v>
      </c>
      <c r="H223" s="8">
        <v>0</v>
      </c>
      <c r="I223" s="8" t="s">
        <v>675</v>
      </c>
      <c r="J223" s="8" t="s">
        <v>1110</v>
      </c>
      <c r="L223" s="8">
        <v>1.3</v>
      </c>
      <c r="M223" s="333">
        <f>L223/0.0629</f>
        <v>20.667726550079493</v>
      </c>
      <c r="N223" s="8">
        <v>21</v>
      </c>
    </row>
    <row r="224" spans="2:14" ht="42" customHeight="1" x14ac:dyDescent="0.3">
      <c r="B224" s="8">
        <v>2554</v>
      </c>
      <c r="C224" s="8" t="s">
        <v>1111</v>
      </c>
      <c r="D224" s="8" t="s">
        <v>1038</v>
      </c>
      <c r="E224" s="8">
        <v>20260108</v>
      </c>
      <c r="F224" s="8">
        <v>20260509</v>
      </c>
      <c r="G224" s="8" t="s">
        <v>1112</v>
      </c>
      <c r="H224" s="8">
        <v>0</v>
      </c>
      <c r="I224" s="8" t="s">
        <v>534</v>
      </c>
      <c r="J224" s="8" t="s">
        <v>1113</v>
      </c>
      <c r="L224" s="8">
        <v>11.74</v>
      </c>
      <c r="M224" s="333">
        <f>L224/0.256</f>
        <v>45.859375</v>
      </c>
      <c r="N224" s="8">
        <v>47</v>
      </c>
    </row>
    <row r="225" spans="2:14" ht="28" customHeight="1" x14ac:dyDescent="0.3">
      <c r="B225" s="8">
        <v>301218</v>
      </c>
      <c r="C225" s="8" t="s">
        <v>1114</v>
      </c>
      <c r="E225" s="8">
        <v>20260113</v>
      </c>
      <c r="G225" s="8" t="s">
        <v>1115</v>
      </c>
      <c r="H225" s="8">
        <v>0</v>
      </c>
      <c r="I225" s="8" t="s">
        <v>675</v>
      </c>
      <c r="L225" s="8">
        <v>3.6</v>
      </c>
      <c r="M225" s="333">
        <f>L225/0.1132</f>
        <v>31.802120141342758</v>
      </c>
      <c r="N225" s="8">
        <v>33</v>
      </c>
    </row>
    <row r="226" spans="2:14" ht="14.5" customHeight="1" x14ac:dyDescent="0.3">
      <c r="B226" s="8">
        <v>605028</v>
      </c>
      <c r="C226" s="8" t="s">
        <v>1116</v>
      </c>
      <c r="E226" s="8">
        <v>20260113</v>
      </c>
      <c r="H226" s="8">
        <v>0</v>
      </c>
      <c r="I226" s="8" t="s">
        <v>600</v>
      </c>
      <c r="N226" s="8">
        <v>56</v>
      </c>
    </row>
    <row r="227" spans="2:14" ht="28" customHeight="1" x14ac:dyDescent="0.3">
      <c r="B227" s="8">
        <v>603078</v>
      </c>
      <c r="C227" s="8" t="s">
        <v>611</v>
      </c>
      <c r="D227" s="8" t="s">
        <v>1038</v>
      </c>
      <c r="E227" s="8">
        <v>20260110</v>
      </c>
      <c r="G227" s="8" t="s">
        <v>1117</v>
      </c>
      <c r="H227" s="8">
        <v>0</v>
      </c>
      <c r="I227" s="8" t="s">
        <v>675</v>
      </c>
      <c r="L227" s="8">
        <v>18.48</v>
      </c>
      <c r="M227" s="333">
        <f>L227/0.24</f>
        <v>77</v>
      </c>
      <c r="N227" s="8">
        <v>82</v>
      </c>
    </row>
    <row r="228" spans="2:14" ht="14.5" customHeight="1" x14ac:dyDescent="0.3">
      <c r="B228" s="8">
        <v>603980</v>
      </c>
      <c r="C228" s="8" t="s">
        <v>1118</v>
      </c>
      <c r="D228" s="8" t="s">
        <v>247</v>
      </c>
      <c r="E228" s="8">
        <v>20260131</v>
      </c>
      <c r="H228" s="8">
        <v>0</v>
      </c>
      <c r="I228" s="8" t="s">
        <v>675</v>
      </c>
      <c r="N228" s="8">
        <v>44</v>
      </c>
    </row>
    <row r="229" spans="2:14" ht="28.5" customHeight="1" x14ac:dyDescent="0.3">
      <c r="B229" s="8">
        <v>2462</v>
      </c>
      <c r="C229" s="8" t="s">
        <v>1119</v>
      </c>
      <c r="D229" s="8" t="s">
        <v>995</v>
      </c>
      <c r="E229" s="8">
        <v>20260128</v>
      </c>
      <c r="G229" s="8" t="s">
        <v>1120</v>
      </c>
      <c r="H229" s="8">
        <v>0</v>
      </c>
      <c r="I229" s="8" t="s">
        <v>675</v>
      </c>
      <c r="L229" s="8">
        <v>14.6</v>
      </c>
      <c r="M229" s="333">
        <f>L229/0.2848</f>
        <v>51.264044943820224</v>
      </c>
      <c r="N229" s="8">
        <v>47</v>
      </c>
    </row>
    <row r="230" spans="2:14" ht="42" customHeight="1" x14ac:dyDescent="0.3">
      <c r="B230" s="8">
        <v>600730</v>
      </c>
      <c r="C230" s="8" t="s">
        <v>1068</v>
      </c>
      <c r="D230" s="8" t="s">
        <v>1038</v>
      </c>
      <c r="E230" s="8">
        <v>20251213</v>
      </c>
      <c r="F230" s="8">
        <v>20260213</v>
      </c>
      <c r="G230" s="8" t="s">
        <v>1121</v>
      </c>
      <c r="H230" s="8">
        <v>5</v>
      </c>
      <c r="I230" s="8" t="s">
        <v>534</v>
      </c>
      <c r="J230" s="8" t="s">
        <v>1122</v>
      </c>
      <c r="L230" s="8">
        <v>12</v>
      </c>
      <c r="M230" s="333">
        <f>L230/0.2</f>
        <v>60</v>
      </c>
      <c r="N230" s="8">
        <v>60</v>
      </c>
    </row>
    <row r="231" spans="2:14" ht="42" customHeight="1" x14ac:dyDescent="0.3">
      <c r="B231" s="8">
        <v>603182</v>
      </c>
      <c r="C231" s="8" t="s">
        <v>1123</v>
      </c>
      <c r="D231" s="8" t="s">
        <v>995</v>
      </c>
      <c r="E231" s="8">
        <v>20260407</v>
      </c>
      <c r="G231" s="8" t="s">
        <v>1124</v>
      </c>
      <c r="I231" s="8" t="s">
        <v>675</v>
      </c>
      <c r="L231" s="8">
        <v>6.27</v>
      </c>
      <c r="M231" s="333">
        <f>L231/0.22</f>
        <v>28.499999999999996</v>
      </c>
      <c r="N231" s="8">
        <v>24</v>
      </c>
    </row>
    <row r="232" spans="2:14" ht="42" customHeight="1" x14ac:dyDescent="0.3">
      <c r="B232" s="8">
        <v>603779</v>
      </c>
      <c r="C232" s="8" t="s">
        <v>1125</v>
      </c>
      <c r="D232" s="8" t="s">
        <v>995</v>
      </c>
      <c r="E232" s="8">
        <v>20260514</v>
      </c>
      <c r="G232" s="8" t="s">
        <v>1126</v>
      </c>
      <c r="I232" s="8" t="s">
        <v>675</v>
      </c>
      <c r="L232" s="8">
        <v>5.72</v>
      </c>
      <c r="M232" s="333">
        <f>L232/0.23</f>
        <v>24.869565217391301</v>
      </c>
      <c r="N232" s="8">
        <v>25</v>
      </c>
    </row>
    <row r="233" spans="2:14" ht="42" customHeight="1" x14ac:dyDescent="0.3">
      <c r="B233" s="8">
        <v>603311</v>
      </c>
      <c r="C233" s="8" t="s">
        <v>1127</v>
      </c>
      <c r="E233" s="8">
        <v>20260514</v>
      </c>
      <c r="F233" s="8">
        <v>20260611</v>
      </c>
      <c r="G233" s="8" t="s">
        <v>1128</v>
      </c>
      <c r="H233" s="8">
        <v>4</v>
      </c>
      <c r="I233" s="8" t="s">
        <v>675</v>
      </c>
      <c r="J233" s="8" t="s">
        <v>1129</v>
      </c>
      <c r="L233" s="8">
        <v>14.52</v>
      </c>
      <c r="M233" s="333">
        <f>L233/0.296</f>
        <v>49.054054054054056</v>
      </c>
      <c r="N233" s="8">
        <v>55</v>
      </c>
    </row>
    <row r="234" spans="2:14" ht="42" customHeight="1" x14ac:dyDescent="0.3">
      <c r="B234" s="8">
        <v>688193</v>
      </c>
      <c r="C234" s="8" t="s">
        <v>1130</v>
      </c>
      <c r="D234" s="8" t="s">
        <v>1006</v>
      </c>
      <c r="E234" s="8">
        <v>20260514</v>
      </c>
      <c r="F234" s="8">
        <v>20260812</v>
      </c>
      <c r="G234" s="8" t="s">
        <v>1131</v>
      </c>
      <c r="H234" s="8">
        <v>4</v>
      </c>
      <c r="I234" s="8" t="s">
        <v>534</v>
      </c>
      <c r="J234" s="8" t="s">
        <v>1132</v>
      </c>
      <c r="L234" s="8">
        <v>5.16</v>
      </c>
      <c r="M234" s="333">
        <f>L234/0.2125</f>
        <v>24.282352941176473</v>
      </c>
      <c r="N234" s="8">
        <v>23</v>
      </c>
    </row>
    <row r="235" spans="2:14" ht="42" customHeight="1" x14ac:dyDescent="0.3">
      <c r="B235" s="8">
        <v>659</v>
      </c>
      <c r="C235" s="8" t="s">
        <v>1133</v>
      </c>
      <c r="D235" s="8" t="s">
        <v>1006</v>
      </c>
      <c r="E235" s="8">
        <v>20260404</v>
      </c>
      <c r="G235" s="8" t="s">
        <v>1134</v>
      </c>
      <c r="I235" s="8" t="s">
        <v>675</v>
      </c>
      <c r="N235" s="8">
        <v>55</v>
      </c>
    </row>
    <row r="236" spans="2:14" ht="42" customHeight="1" x14ac:dyDescent="0.3">
      <c r="B236" s="8">
        <v>601020</v>
      </c>
      <c r="C236" t="s">
        <v>1135</v>
      </c>
      <c r="D236" s="8" t="s">
        <v>1006</v>
      </c>
      <c r="E236" s="8">
        <v>20260410</v>
      </c>
      <c r="G236" s="8" t="s">
        <v>1136</v>
      </c>
      <c r="I236" s="8" t="s">
        <v>675</v>
      </c>
      <c r="J236" s="8" t="s">
        <v>1137</v>
      </c>
      <c r="L236" s="8">
        <v>25.12</v>
      </c>
      <c r="M236" s="333">
        <f>L236/0.11</f>
        <v>228.36363636363637</v>
      </c>
      <c r="N236" s="8">
        <v>239</v>
      </c>
    </row>
    <row r="237" spans="2:14" ht="42" customHeight="1" x14ac:dyDescent="0.3">
      <c r="B237" s="8">
        <v>2357</v>
      </c>
      <c r="C237" s="8" t="s">
        <v>1138</v>
      </c>
      <c r="D237" s="8" t="s">
        <v>995</v>
      </c>
      <c r="E237" s="8">
        <v>20260331</v>
      </c>
      <c r="G237" s="8" t="s">
        <v>1139</v>
      </c>
      <c r="I237" s="8" t="s">
        <v>675</v>
      </c>
      <c r="J237" s="8" t="s">
        <v>1140</v>
      </c>
      <c r="L237" s="8">
        <v>8</v>
      </c>
      <c r="M237" s="333">
        <f>L237/0.18</f>
        <v>44.444444444444443</v>
      </c>
      <c r="N237" s="8">
        <v>38</v>
      </c>
    </row>
    <row r="238" spans="2:14" ht="28" customHeight="1" x14ac:dyDescent="0.3">
      <c r="B238" s="8">
        <v>2686</v>
      </c>
      <c r="C238" s="8" t="s">
        <v>1141</v>
      </c>
      <c r="D238" s="8" t="s">
        <v>1038</v>
      </c>
      <c r="E238" s="8">
        <v>20260403</v>
      </c>
      <c r="G238" s="8" t="s">
        <v>1142</v>
      </c>
      <c r="I238" s="8" t="s">
        <v>675</v>
      </c>
      <c r="L238" s="8">
        <v>13.25</v>
      </c>
      <c r="M238" s="333">
        <f>L238/0.3</f>
        <v>44.166666666666671</v>
      </c>
      <c r="N238" s="8">
        <v>46</v>
      </c>
    </row>
    <row r="239" spans="2:14" x14ac:dyDescent="0.3">
      <c r="B239" s="8">
        <v>2629</v>
      </c>
      <c r="C239" s="8" t="s">
        <v>1143</v>
      </c>
      <c r="E239" s="8">
        <v>20260514</v>
      </c>
      <c r="N239" s="8">
        <v>32</v>
      </c>
    </row>
    <row r="240" spans="2:14" ht="56" customHeight="1" x14ac:dyDescent="0.3">
      <c r="B240" s="8">
        <v>600228</v>
      </c>
      <c r="C240" s="8" t="s">
        <v>1144</v>
      </c>
      <c r="D240" s="8" t="s">
        <v>1006</v>
      </c>
      <c r="E240" s="8">
        <v>20260625</v>
      </c>
      <c r="G240" s="8" t="s">
        <v>1145</v>
      </c>
      <c r="H240" s="8">
        <v>5</v>
      </c>
      <c r="I240" s="8" t="s">
        <v>675</v>
      </c>
      <c r="J240" s="8" t="s">
        <v>1146</v>
      </c>
      <c r="L240" s="8">
        <v>5.5</v>
      </c>
      <c r="M240" s="333">
        <f>5.5/0.16</f>
        <v>34.375</v>
      </c>
      <c r="N240" s="8">
        <v>34</v>
      </c>
    </row>
    <row r="241" spans="2:14" ht="28" customHeight="1" x14ac:dyDescent="0.3">
      <c r="B241" s="8">
        <v>2569</v>
      </c>
      <c r="C241" s="8" t="s">
        <v>1147</v>
      </c>
      <c r="D241" s="8" t="s">
        <v>1006</v>
      </c>
      <c r="E241" s="8">
        <v>20260320</v>
      </c>
      <c r="G241" s="8" t="s">
        <v>1148</v>
      </c>
      <c r="I241" s="8" t="s">
        <v>534</v>
      </c>
      <c r="L241" s="8">
        <v>3</v>
      </c>
      <c r="M241" s="333">
        <f>L241/0.1461</f>
        <v>20.533880903490758</v>
      </c>
      <c r="N241" s="8">
        <v>20</v>
      </c>
    </row>
    <row r="242" spans="2:14" ht="28" customHeight="1" x14ac:dyDescent="0.3">
      <c r="B242" s="8">
        <v>600721</v>
      </c>
      <c r="C242" s="8" t="s">
        <v>1101</v>
      </c>
      <c r="D242" s="8" t="s">
        <v>995</v>
      </c>
      <c r="E242" s="8">
        <v>20260610</v>
      </c>
      <c r="G242" s="8" t="s">
        <v>1149</v>
      </c>
      <c r="I242" s="8" t="s">
        <v>534</v>
      </c>
      <c r="L242" s="8">
        <v>8.6</v>
      </c>
      <c r="M242" s="333">
        <f>L242/0.2061</f>
        <v>41.727316836487141</v>
      </c>
      <c r="N242" s="8">
        <v>40</v>
      </c>
    </row>
    <row r="243" spans="2:14" ht="56" customHeight="1" x14ac:dyDescent="0.3">
      <c r="B243" s="8">
        <v>603216</v>
      </c>
      <c r="C243" s="8" t="s">
        <v>1150</v>
      </c>
      <c r="D243" s="8" t="s">
        <v>1006</v>
      </c>
      <c r="E243" s="8">
        <v>20251219</v>
      </c>
      <c r="G243" s="8" t="s">
        <v>1151</v>
      </c>
      <c r="H243" s="8">
        <v>5</v>
      </c>
      <c r="I243" s="8" t="s">
        <v>534</v>
      </c>
      <c r="J243" s="8" t="s">
        <v>1152</v>
      </c>
    </row>
    <row r="244" spans="2:14" ht="42" customHeight="1" x14ac:dyDescent="0.3">
      <c r="B244" s="8">
        <v>603903</v>
      </c>
      <c r="C244" s="8" t="s">
        <v>596</v>
      </c>
      <c r="D244" s="8" t="s">
        <v>985</v>
      </c>
      <c r="E244" s="8">
        <v>20260106</v>
      </c>
      <c r="F244" s="8">
        <v>20260106</v>
      </c>
      <c r="G244" s="8" t="s">
        <v>1153</v>
      </c>
      <c r="H244" s="8">
        <v>5</v>
      </c>
      <c r="I244" s="8" t="s">
        <v>534</v>
      </c>
      <c r="J244" s="8" t="s">
        <v>1154</v>
      </c>
      <c r="L244" s="8">
        <v>5.8</v>
      </c>
      <c r="M244" s="333">
        <f>L244/0.2473</f>
        <v>23.453295592397897</v>
      </c>
      <c r="N244" s="8">
        <v>30</v>
      </c>
    </row>
    <row r="245" spans="2:14" ht="42" customHeight="1" x14ac:dyDescent="0.3">
      <c r="B245" s="8">
        <v>603722</v>
      </c>
      <c r="C245" s="8" t="s">
        <v>1155</v>
      </c>
      <c r="D245" s="8" t="s">
        <v>1006</v>
      </c>
      <c r="E245" s="8">
        <v>20260703</v>
      </c>
      <c r="G245" s="8" t="s">
        <v>1156</v>
      </c>
      <c r="H245" s="8">
        <v>5</v>
      </c>
      <c r="I245" s="8" t="s">
        <v>675</v>
      </c>
      <c r="J245" s="8" t="s">
        <v>1157</v>
      </c>
      <c r="L245" s="8">
        <v>6</v>
      </c>
      <c r="M245" s="333">
        <f>L245/0.174</f>
        <v>34.482758620689658</v>
      </c>
      <c r="N245" s="8">
        <v>35</v>
      </c>
    </row>
    <row r="246" spans="2:14" ht="28" customHeight="1" x14ac:dyDescent="0.3">
      <c r="B246" s="8">
        <v>2677</v>
      </c>
      <c r="C246" s="8" t="s">
        <v>1158</v>
      </c>
      <c r="D246" s="8" t="s">
        <v>1006</v>
      </c>
      <c r="E246" s="8">
        <v>20260709</v>
      </c>
      <c r="G246" s="8" t="s">
        <v>1159</v>
      </c>
      <c r="H246" s="8">
        <v>0</v>
      </c>
      <c r="I246" s="8" t="s">
        <v>675</v>
      </c>
      <c r="J246" s="8" t="s">
        <v>1160</v>
      </c>
      <c r="L246" s="8">
        <v>12.9</v>
      </c>
      <c r="M246" s="333">
        <f>L246/0.3</f>
        <v>43</v>
      </c>
      <c r="N246" s="8">
        <v>45</v>
      </c>
    </row>
    <row r="247" spans="2:14" ht="28" customHeight="1" x14ac:dyDescent="0.3">
      <c r="B247" s="8">
        <v>153</v>
      </c>
      <c r="C247" s="8" t="s">
        <v>1161</v>
      </c>
      <c r="D247" s="8" t="s">
        <v>995</v>
      </c>
      <c r="E247" s="8">
        <v>20260708</v>
      </c>
      <c r="G247" s="8" t="s">
        <v>1162</v>
      </c>
      <c r="I247" s="8" t="s">
        <v>675</v>
      </c>
      <c r="L247" s="8">
        <v>7</v>
      </c>
      <c r="M247" s="333">
        <f>L247/0.2352</f>
        <v>29.761904761904763</v>
      </c>
      <c r="N247" s="8">
        <v>24</v>
      </c>
    </row>
    <row r="248" spans="2:14" ht="42" customHeight="1" x14ac:dyDescent="0.3">
      <c r="B248" s="8">
        <v>603580</v>
      </c>
      <c r="C248" s="8" t="s">
        <v>1163</v>
      </c>
      <c r="D248" s="8" t="s">
        <v>1006</v>
      </c>
      <c r="E248" s="8">
        <v>20260707</v>
      </c>
      <c r="G248" s="8" t="s">
        <v>1164</v>
      </c>
      <c r="H248" s="8">
        <v>4</v>
      </c>
      <c r="I248" s="8" t="s">
        <v>675</v>
      </c>
      <c r="J248" s="8" t="s">
        <v>1165</v>
      </c>
      <c r="L248" s="8">
        <v>10</v>
      </c>
      <c r="M248" s="333">
        <f>L248/0.3</f>
        <v>33.333333333333336</v>
      </c>
      <c r="N248" s="8">
        <v>40</v>
      </c>
    </row>
    <row r="249" spans="2:14" ht="28" customHeight="1" x14ac:dyDescent="0.3">
      <c r="B249" s="8">
        <v>600405</v>
      </c>
      <c r="C249" s="8" t="s">
        <v>1166</v>
      </c>
      <c r="D249" s="8" t="s">
        <v>1006</v>
      </c>
      <c r="E249" s="8">
        <v>20260707</v>
      </c>
      <c r="G249" s="8" t="s">
        <v>1167</v>
      </c>
      <c r="I249" s="8" t="s">
        <v>675</v>
      </c>
      <c r="L249" s="8">
        <v>2.2999999999999998</v>
      </c>
      <c r="M249" s="333">
        <f>L249/0.09</f>
        <v>25.555555555555554</v>
      </c>
      <c r="N249" s="8">
        <v>28</v>
      </c>
    </row>
    <row r="250" spans="2:14" ht="56" customHeight="1" x14ac:dyDescent="0.3">
      <c r="B250" s="8">
        <v>688237</v>
      </c>
      <c r="C250" s="8" t="s">
        <v>1040</v>
      </c>
      <c r="D250" s="8" t="s">
        <v>1006</v>
      </c>
      <c r="E250" s="8">
        <v>20260718</v>
      </c>
      <c r="G250" s="8" t="s">
        <v>1168</v>
      </c>
      <c r="H250" s="8">
        <v>5</v>
      </c>
      <c r="I250" s="8" t="s">
        <v>675</v>
      </c>
      <c r="J250" s="8" t="s">
        <v>1169</v>
      </c>
      <c r="L250" s="8">
        <v>10.199999999999999</v>
      </c>
      <c r="M250" s="333">
        <f>L250/0.2658</f>
        <v>38.37471783295711</v>
      </c>
      <c r="N250" s="8">
        <v>48</v>
      </c>
    </row>
    <row r="251" spans="2:14" ht="28" customHeight="1" x14ac:dyDescent="0.3">
      <c r="B251" s="8">
        <v>300242</v>
      </c>
      <c r="C251" s="8" t="s">
        <v>1170</v>
      </c>
      <c r="D251" s="8" t="s">
        <v>1006</v>
      </c>
      <c r="E251" s="8">
        <v>20260723</v>
      </c>
      <c r="G251" s="8" t="s">
        <v>1171</v>
      </c>
      <c r="H251" s="8">
        <v>1</v>
      </c>
      <c r="I251" s="8" t="s">
        <v>675</v>
      </c>
      <c r="J251" s="8" t="s">
        <v>1172</v>
      </c>
      <c r="L251" s="8">
        <v>5</v>
      </c>
      <c r="M251" s="333">
        <f>L251/0.1831</f>
        <v>27.307482250136534</v>
      </c>
      <c r="N251" s="8">
        <v>27</v>
      </c>
    </row>
    <row r="252" spans="2:14" ht="28" customHeight="1" x14ac:dyDescent="0.3">
      <c r="B252" s="8">
        <v>300996</v>
      </c>
      <c r="C252" s="8" t="s">
        <v>1173</v>
      </c>
      <c r="D252" s="8" t="s">
        <v>1006</v>
      </c>
      <c r="E252" s="8">
        <v>20260725</v>
      </c>
      <c r="G252" s="8" t="s">
        <v>1174</v>
      </c>
      <c r="I252" s="8" t="s">
        <v>675</v>
      </c>
      <c r="J252" s="8" t="s">
        <v>1175</v>
      </c>
      <c r="L252" s="8">
        <v>8.6</v>
      </c>
      <c r="M252" s="333">
        <f>L252/0.1907</f>
        <v>45.097011012060825</v>
      </c>
      <c r="N252" s="8">
        <v>51</v>
      </c>
    </row>
    <row r="253" spans="2:14" x14ac:dyDescent="0.3">
      <c r="B253" s="8">
        <v>2828</v>
      </c>
      <c r="C253" s="8" t="s">
        <v>755</v>
      </c>
      <c r="D253" s="8" t="s">
        <v>247</v>
      </c>
      <c r="E253" s="8">
        <v>20260725</v>
      </c>
      <c r="G253" s="8" t="s">
        <v>1176</v>
      </c>
      <c r="I253" s="8" t="s">
        <v>675</v>
      </c>
      <c r="J253" s="8" t="s">
        <v>1177</v>
      </c>
      <c r="L253" s="8">
        <v>4</v>
      </c>
      <c r="M253" s="333">
        <f>L253/0.1165</f>
        <v>34.334763948497852</v>
      </c>
      <c r="N253" s="8">
        <v>25</v>
      </c>
    </row>
    <row r="254" spans="2:14" ht="28" customHeight="1" x14ac:dyDescent="0.3">
      <c r="B254" s="8">
        <v>2729</v>
      </c>
      <c r="C254" s="8" t="s">
        <v>1178</v>
      </c>
      <c r="D254" s="8" t="s">
        <v>995</v>
      </c>
      <c r="E254" s="8">
        <v>20260705</v>
      </c>
      <c r="G254" s="8" t="s">
        <v>1179</v>
      </c>
      <c r="I254" s="8" t="s">
        <v>675</v>
      </c>
      <c r="L254" s="8">
        <v>6</v>
      </c>
      <c r="M254" s="333">
        <f>L254/0.18</f>
        <v>33.333333333333336</v>
      </c>
      <c r="N254" s="8">
        <v>33</v>
      </c>
    </row>
    <row r="255" spans="2:14" ht="42" customHeight="1" x14ac:dyDescent="0.3">
      <c r="B255" s="8">
        <v>300333</v>
      </c>
      <c r="C255" s="8" t="s">
        <v>1180</v>
      </c>
      <c r="D255" s="8" t="s">
        <v>1006</v>
      </c>
      <c r="E255" s="8">
        <v>20260729</v>
      </c>
      <c r="G255" s="8" t="s">
        <v>1181</v>
      </c>
      <c r="I255" s="8" t="s">
        <v>675</v>
      </c>
      <c r="J255" s="8" t="s">
        <v>1182</v>
      </c>
      <c r="L255" s="8">
        <v>5.39</v>
      </c>
      <c r="M255" s="333">
        <f>L255/0.1418</f>
        <v>38.011283497884342</v>
      </c>
      <c r="N255" s="8">
        <v>29</v>
      </c>
    </row>
    <row r="256" spans="2:14" ht="28" customHeight="1" x14ac:dyDescent="0.3">
      <c r="B256" s="8">
        <v>2036</v>
      </c>
      <c r="C256" s="8" t="s">
        <v>1078</v>
      </c>
      <c r="D256" s="8" t="s">
        <v>995</v>
      </c>
      <c r="E256" s="8">
        <v>20260729</v>
      </c>
      <c r="G256" s="8" t="s">
        <v>1183</v>
      </c>
      <c r="I256" s="8" t="s">
        <v>675</v>
      </c>
      <c r="L256" s="8">
        <v>6</v>
      </c>
      <c r="M256" s="333">
        <f>L256/0.08</f>
        <v>75</v>
      </c>
      <c r="N256" s="8">
        <v>75</v>
      </c>
    </row>
    <row r="257" spans="2:14" ht="42" customHeight="1" x14ac:dyDescent="0.3">
      <c r="B257" s="8">
        <v>300615</v>
      </c>
      <c r="C257" s="8" t="s">
        <v>1184</v>
      </c>
      <c r="D257" s="8" t="s">
        <v>1006</v>
      </c>
      <c r="E257" s="8">
        <v>20260725</v>
      </c>
      <c r="G257" s="8" t="s">
        <v>1185</v>
      </c>
      <c r="H257" s="8">
        <v>1</v>
      </c>
      <c r="I257" s="8" t="s">
        <v>675</v>
      </c>
      <c r="J257" t="s">
        <v>1186</v>
      </c>
      <c r="L257" s="8">
        <v>7.2</v>
      </c>
      <c r="M257" s="333">
        <f>L257/0.225</f>
        <v>32</v>
      </c>
      <c r="N257" s="8">
        <v>16</v>
      </c>
    </row>
    <row r="258" spans="2:14" x14ac:dyDescent="0.3">
      <c r="B258" s="8">
        <v>300246</v>
      </c>
      <c r="C258" s="8" t="s">
        <v>1187</v>
      </c>
      <c r="E258" s="8">
        <v>20260801</v>
      </c>
      <c r="I258" s="8" t="s">
        <v>600</v>
      </c>
      <c r="N258" s="8">
        <v>50</v>
      </c>
    </row>
    <row r="259" spans="2:14" x14ac:dyDescent="0.3">
      <c r="B259" s="8">
        <v>600671</v>
      </c>
      <c r="C259" s="8" t="s">
        <v>1188</v>
      </c>
      <c r="D259" s="8" t="s">
        <v>1189</v>
      </c>
      <c r="E259" s="8">
        <v>20260723</v>
      </c>
      <c r="I259" s="8" t="s">
        <v>675</v>
      </c>
      <c r="J259" s="8" t="s">
        <v>1190</v>
      </c>
      <c r="N259" s="8">
        <v>25</v>
      </c>
    </row>
    <row r="260" spans="2:14" ht="42" customHeight="1" x14ac:dyDescent="0.3">
      <c r="B260" s="8">
        <v>2084</v>
      </c>
      <c r="C260" s="8" t="s">
        <v>1191</v>
      </c>
      <c r="D260" s="8" t="s">
        <v>1006</v>
      </c>
      <c r="E260" s="8">
        <v>20260822</v>
      </c>
      <c r="G260" s="8" t="s">
        <v>1192</v>
      </c>
      <c r="H260" s="8">
        <v>1</v>
      </c>
      <c r="I260" s="8" t="s">
        <v>675</v>
      </c>
      <c r="J260" s="8" t="s">
        <v>1193</v>
      </c>
      <c r="L260" s="8">
        <v>8</v>
      </c>
      <c r="M260" s="333">
        <f>L260/0.2</f>
        <v>40</v>
      </c>
      <c r="N260" s="8">
        <v>23</v>
      </c>
    </row>
    <row r="261" spans="2:14" ht="28" customHeight="1" x14ac:dyDescent="0.3">
      <c r="B261" s="8">
        <v>2906</v>
      </c>
      <c r="C261" s="8" t="s">
        <v>1194</v>
      </c>
      <c r="D261" s="8" t="s">
        <v>995</v>
      </c>
      <c r="E261" s="8">
        <v>20260822</v>
      </c>
      <c r="G261" s="8" t="s">
        <v>1195</v>
      </c>
      <c r="I261" s="8" t="s">
        <v>675</v>
      </c>
      <c r="L261" s="8">
        <v>56.6</v>
      </c>
      <c r="M261" s="333">
        <f>L261/0.283</f>
        <v>200.00000000000003</v>
      </c>
      <c r="N261" s="8">
        <v>134</v>
      </c>
    </row>
    <row r="262" spans="2:14" ht="70" customHeight="1" x14ac:dyDescent="0.3">
      <c r="B262" s="8">
        <v>2274</v>
      </c>
      <c r="C262" s="8" t="s">
        <v>1196</v>
      </c>
      <c r="D262" s="8" t="s">
        <v>1006</v>
      </c>
      <c r="E262" s="8">
        <v>20260825</v>
      </c>
      <c r="G262" s="8" t="s">
        <v>1197</v>
      </c>
      <c r="H262" s="8">
        <v>4</v>
      </c>
      <c r="I262" s="8" t="s">
        <v>675</v>
      </c>
      <c r="J262" s="8" t="s">
        <v>1198</v>
      </c>
      <c r="L262" s="8">
        <v>14.13</v>
      </c>
      <c r="M262" s="333">
        <f>L262/0.24</f>
        <v>58.875000000000007</v>
      </c>
      <c r="N262" s="8">
        <v>61</v>
      </c>
    </row>
    <row r="263" spans="2:14" ht="28" customHeight="1" x14ac:dyDescent="0.3">
      <c r="B263" s="8">
        <v>301266</v>
      </c>
      <c r="C263" s="8" t="s">
        <v>1199</v>
      </c>
      <c r="D263" s="8" t="s">
        <v>1006</v>
      </c>
      <c r="E263" s="8">
        <v>20260904</v>
      </c>
      <c r="G263" s="8" t="s">
        <v>1200</v>
      </c>
      <c r="H263" s="8">
        <v>4</v>
      </c>
      <c r="I263" s="8" t="s">
        <v>675</v>
      </c>
      <c r="J263" s="8" t="s">
        <v>1201</v>
      </c>
      <c r="L263" s="8">
        <v>8.6</v>
      </c>
      <c r="M263" s="333">
        <f>L263/0.2999</f>
        <v>28.676225408469488</v>
      </c>
      <c r="N263" s="8">
        <v>35</v>
      </c>
    </row>
    <row r="264" spans="2:14" x14ac:dyDescent="0.3">
      <c r="B264" s="8">
        <v>2998</v>
      </c>
      <c r="C264" s="8" t="s">
        <v>1202</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1203</v>
      </c>
      <c r="D1"/>
      <c r="E1"/>
      <c r="F1"/>
      <c r="N1">
        <v>10</v>
      </c>
      <c r="O1">
        <v>10</v>
      </c>
      <c r="P1">
        <v>70</v>
      </c>
      <c r="Q1">
        <v>30</v>
      </c>
      <c r="R1">
        <v>40</v>
      </c>
      <c r="S1">
        <v>80</v>
      </c>
      <c r="T1">
        <v>5</v>
      </c>
      <c r="U1">
        <v>20</v>
      </c>
      <c r="V1">
        <v>-40</v>
      </c>
      <c r="W1">
        <v>30</v>
      </c>
    </row>
    <row r="2" spans="1:29" ht="42" customHeight="1" x14ac:dyDescent="0.3">
      <c r="A2" t="s">
        <v>432</v>
      </c>
      <c r="B2" t="s">
        <v>439</v>
      </c>
      <c r="C2" t="s">
        <v>419</v>
      </c>
      <c r="D2" s="8" t="s">
        <v>1204</v>
      </c>
      <c r="E2" s="8" t="s">
        <v>1205</v>
      </c>
      <c r="F2" s="8" t="s">
        <v>520</v>
      </c>
      <c r="G2" s="8" t="s">
        <v>1206</v>
      </c>
      <c r="H2" s="8" t="s">
        <v>1207</v>
      </c>
      <c r="I2" s="8" t="s">
        <v>1208</v>
      </c>
      <c r="J2" s="8" t="s">
        <v>1209</v>
      </c>
      <c r="K2" s="8" t="s">
        <v>1210</v>
      </c>
      <c r="L2" s="8" t="s">
        <v>378</v>
      </c>
      <c r="M2" t="s">
        <v>1211</v>
      </c>
      <c r="N2" s="8" t="s">
        <v>1212</v>
      </c>
      <c r="O2" s="8" t="s">
        <v>1213</v>
      </c>
      <c r="P2" s="8" t="s">
        <v>1214</v>
      </c>
      <c r="Q2" s="8" t="s">
        <v>1215</v>
      </c>
      <c r="R2" s="8" t="s">
        <v>1216</v>
      </c>
      <c r="S2" s="8" t="s">
        <v>1217</v>
      </c>
      <c r="T2" s="8" t="s">
        <v>1218</v>
      </c>
      <c r="U2" s="8" t="s">
        <v>1219</v>
      </c>
      <c r="V2" s="8" t="s">
        <v>1220</v>
      </c>
      <c r="W2" s="8" t="s">
        <v>1221</v>
      </c>
      <c r="X2" s="8" t="s">
        <v>1222</v>
      </c>
      <c r="Z2" s="8" t="s">
        <v>1223</v>
      </c>
    </row>
    <row r="3" spans="1:29" ht="42" hidden="1" customHeight="1" x14ac:dyDescent="0.3">
      <c r="A3">
        <v>2025</v>
      </c>
      <c r="B3">
        <v>595</v>
      </c>
      <c r="C3" t="s">
        <v>1224</v>
      </c>
      <c r="D3" s="8" t="s">
        <v>1225</v>
      </c>
      <c r="E3" s="8" t="s">
        <v>1226</v>
      </c>
      <c r="F3" s="8" t="s">
        <v>1227</v>
      </c>
      <c r="G3" t="s">
        <v>1228</v>
      </c>
      <c r="I3" s="8" t="s">
        <v>1229</v>
      </c>
      <c r="J3" s="8" t="s">
        <v>1229</v>
      </c>
      <c r="K3" s="12" t="s">
        <v>451</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1230</v>
      </c>
      <c r="D4" s="8" t="s">
        <v>1231</v>
      </c>
      <c r="E4" s="8" t="s">
        <v>1232</v>
      </c>
      <c r="F4" s="8" t="s">
        <v>1233</v>
      </c>
      <c r="G4" s="8" t="s">
        <v>1234</v>
      </c>
      <c r="H4" s="11" t="s">
        <v>1235</v>
      </c>
      <c r="I4" s="8" t="s">
        <v>1229</v>
      </c>
      <c r="J4" s="8" t="s">
        <v>1229</v>
      </c>
      <c r="K4" s="12" t="s">
        <v>451</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1236</v>
      </c>
      <c r="D5" s="8" t="s">
        <v>1231</v>
      </c>
      <c r="E5" s="8" t="s">
        <v>1237</v>
      </c>
      <c r="F5" s="8" t="s">
        <v>1238</v>
      </c>
      <c r="G5" s="8" t="s">
        <v>1239</v>
      </c>
      <c r="H5" s="11" t="s">
        <v>1235</v>
      </c>
      <c r="I5" s="12" t="s">
        <v>1229</v>
      </c>
      <c r="J5" s="12" t="s">
        <v>1229</v>
      </c>
      <c r="K5" s="12" t="s">
        <v>451</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1240</v>
      </c>
      <c r="D6" s="8" t="s">
        <v>1241</v>
      </c>
      <c r="E6" s="8" t="s">
        <v>1242</v>
      </c>
      <c r="F6" s="8" t="s">
        <v>1243</v>
      </c>
      <c r="G6" s="8" t="s">
        <v>1244</v>
      </c>
      <c r="I6" s="8" t="s">
        <v>1245</v>
      </c>
      <c r="J6" s="8" t="s">
        <v>1246</v>
      </c>
      <c r="K6" s="11" t="s">
        <v>468</v>
      </c>
      <c r="L6" s="11"/>
      <c r="M6">
        <f t="shared" si="0"/>
        <v>60</v>
      </c>
      <c r="N6">
        <v>10</v>
      </c>
      <c r="O6">
        <v>10</v>
      </c>
      <c r="P6">
        <v>0</v>
      </c>
      <c r="Q6">
        <v>15</v>
      </c>
      <c r="R6">
        <v>0</v>
      </c>
      <c r="S6">
        <v>40</v>
      </c>
      <c r="T6">
        <v>0</v>
      </c>
      <c r="U6">
        <v>0</v>
      </c>
      <c r="V6">
        <v>-15</v>
      </c>
    </row>
    <row r="7" spans="1:29" s="13" customFormat="1" ht="42" hidden="1" customHeight="1" x14ac:dyDescent="0.3">
      <c r="A7">
        <v>2025</v>
      </c>
      <c r="B7">
        <v>1270</v>
      </c>
      <c r="C7" t="s">
        <v>1247</v>
      </c>
      <c r="D7" s="8" t="s">
        <v>1248</v>
      </c>
      <c r="E7" s="8" t="s">
        <v>1226</v>
      </c>
      <c r="F7" s="8" t="s">
        <v>1249</v>
      </c>
      <c r="G7" s="8" t="s">
        <v>1250</v>
      </c>
      <c r="H7"/>
      <c r="I7" s="8" t="s">
        <v>1229</v>
      </c>
      <c r="J7" s="8" t="s">
        <v>1229</v>
      </c>
      <c r="K7" s="12" t="s">
        <v>451</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1163</v>
      </c>
      <c r="D8" s="8" t="s">
        <v>1251</v>
      </c>
      <c r="E8" s="8" t="s">
        <v>1252</v>
      </c>
      <c r="F8" s="8" t="s">
        <v>1253</v>
      </c>
      <c r="G8" s="8" t="s">
        <v>1254</v>
      </c>
      <c r="I8" s="8" t="s">
        <v>1229</v>
      </c>
      <c r="J8" s="8" t="s">
        <v>1229</v>
      </c>
      <c r="K8" s="12" t="s">
        <v>451</v>
      </c>
      <c r="L8" s="12"/>
      <c r="M8">
        <f t="shared" si="0"/>
        <v>50</v>
      </c>
      <c r="N8">
        <v>0</v>
      </c>
      <c r="O8">
        <v>0</v>
      </c>
      <c r="P8">
        <v>0</v>
      </c>
      <c r="Q8">
        <v>10</v>
      </c>
      <c r="R8">
        <v>0</v>
      </c>
      <c r="S8">
        <v>40</v>
      </c>
      <c r="T8">
        <v>0</v>
      </c>
      <c r="U8">
        <v>0</v>
      </c>
      <c r="V8">
        <v>0</v>
      </c>
      <c r="X8">
        <v>5</v>
      </c>
    </row>
    <row r="9" spans="1:29" ht="70" hidden="1" customHeight="1" x14ac:dyDescent="0.3">
      <c r="A9">
        <v>2025</v>
      </c>
      <c r="B9">
        <v>600636</v>
      </c>
      <c r="C9" t="s">
        <v>1255</v>
      </c>
      <c r="D9" s="8" t="s">
        <v>1256</v>
      </c>
      <c r="E9" s="8" t="s">
        <v>1226</v>
      </c>
      <c r="F9" s="8" t="s">
        <v>1257</v>
      </c>
      <c r="G9" s="8" t="s">
        <v>1258</v>
      </c>
      <c r="I9" s="8" t="s">
        <v>1229</v>
      </c>
      <c r="J9" s="8" t="s">
        <v>1229</v>
      </c>
      <c r="K9" s="12" t="s">
        <v>451</v>
      </c>
      <c r="L9" s="12"/>
      <c r="M9">
        <f t="shared" si="0"/>
        <v>50</v>
      </c>
      <c r="N9">
        <v>0</v>
      </c>
      <c r="O9">
        <v>0</v>
      </c>
      <c r="P9">
        <v>0</v>
      </c>
      <c r="Q9">
        <v>0</v>
      </c>
      <c r="R9">
        <v>5</v>
      </c>
      <c r="S9">
        <v>40</v>
      </c>
      <c r="T9">
        <v>5</v>
      </c>
      <c r="U9">
        <v>0</v>
      </c>
      <c r="V9">
        <v>0</v>
      </c>
    </row>
    <row r="10" spans="1:29" ht="98" hidden="1" customHeight="1" x14ac:dyDescent="0.3">
      <c r="A10">
        <v>2025</v>
      </c>
      <c r="B10">
        <v>2656</v>
      </c>
      <c r="C10" t="s">
        <v>940</v>
      </c>
      <c r="D10" s="8" t="s">
        <v>1259</v>
      </c>
      <c r="E10" s="8" t="s">
        <v>1260</v>
      </c>
      <c r="F10" s="8" t="s">
        <v>1261</v>
      </c>
      <c r="G10" s="8" t="s">
        <v>1262</v>
      </c>
      <c r="I10" s="8" t="s">
        <v>1263</v>
      </c>
      <c r="J10" s="8" t="s">
        <v>1263</v>
      </c>
      <c r="K10" s="12" t="s">
        <v>468</v>
      </c>
      <c r="L10" s="12"/>
      <c r="M10">
        <f t="shared" si="0"/>
        <v>70</v>
      </c>
      <c r="N10">
        <v>5</v>
      </c>
      <c r="O10">
        <v>5</v>
      </c>
      <c r="P10">
        <v>0</v>
      </c>
      <c r="Q10">
        <v>20</v>
      </c>
      <c r="R10">
        <v>40</v>
      </c>
      <c r="S10">
        <v>0</v>
      </c>
      <c r="T10">
        <v>0</v>
      </c>
      <c r="U10">
        <v>0</v>
      </c>
      <c r="V10">
        <v>0</v>
      </c>
    </row>
    <row r="11" spans="1:29" ht="98" hidden="1" customHeight="1" x14ac:dyDescent="0.3">
      <c r="A11">
        <v>2025</v>
      </c>
      <c r="B11">
        <v>300268</v>
      </c>
      <c r="C11" t="s">
        <v>1264</v>
      </c>
      <c r="D11" s="8" t="s">
        <v>1265</v>
      </c>
      <c r="F11" s="8" t="s">
        <v>1266</v>
      </c>
      <c r="I11" s="8" t="s">
        <v>1267</v>
      </c>
      <c r="J11" s="8" t="s">
        <v>1229</v>
      </c>
      <c r="K11" s="12" t="s">
        <v>451</v>
      </c>
      <c r="L11" s="12"/>
      <c r="M11">
        <f t="shared" si="0"/>
        <v>50</v>
      </c>
      <c r="N11">
        <v>0</v>
      </c>
      <c r="O11">
        <v>0</v>
      </c>
      <c r="P11">
        <v>50</v>
      </c>
      <c r="Q11">
        <v>0</v>
      </c>
      <c r="R11">
        <v>0</v>
      </c>
      <c r="S11">
        <v>0</v>
      </c>
      <c r="T11">
        <v>0</v>
      </c>
      <c r="U11">
        <v>0</v>
      </c>
      <c r="V11">
        <v>0</v>
      </c>
    </row>
    <row r="12" spans="1:29" ht="224" hidden="1" customHeight="1" x14ac:dyDescent="0.3">
      <c r="A12">
        <v>2025</v>
      </c>
      <c r="B12" s="13">
        <v>2529</v>
      </c>
      <c r="C12" s="13" t="s">
        <v>783</v>
      </c>
      <c r="D12" s="8" t="s">
        <v>1268</v>
      </c>
      <c r="E12" s="8" t="s">
        <v>1269</v>
      </c>
      <c r="F12" s="8" t="s">
        <v>1270</v>
      </c>
      <c r="G12" s="8"/>
      <c r="I12" s="8" t="s">
        <v>1229</v>
      </c>
      <c r="J12" s="8" t="s">
        <v>1229</v>
      </c>
      <c r="K12" s="11" t="s">
        <v>468</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1271</v>
      </c>
      <c r="D13" s="8" t="s">
        <v>1272</v>
      </c>
      <c r="E13" s="8" t="s">
        <v>1273</v>
      </c>
      <c r="F13" s="8" t="s">
        <v>1274</v>
      </c>
      <c r="G13" s="8" t="s">
        <v>1275</v>
      </c>
      <c r="H13"/>
      <c r="I13" s="8" t="s">
        <v>1229</v>
      </c>
      <c r="J13" s="8" t="s">
        <v>1229</v>
      </c>
      <c r="K13" s="11" t="s">
        <v>468</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1276</v>
      </c>
      <c r="D14" s="8" t="s">
        <v>1277</v>
      </c>
      <c r="E14" s="8" t="s">
        <v>1260</v>
      </c>
      <c r="F14" s="8" t="s">
        <v>1278</v>
      </c>
      <c r="I14" s="8" t="s">
        <v>1229</v>
      </c>
      <c r="J14" s="8" t="s">
        <v>1229</v>
      </c>
      <c r="K14" s="12" t="s">
        <v>451</v>
      </c>
      <c r="L14" s="12"/>
      <c r="M14">
        <f t="shared" si="0"/>
        <v>40</v>
      </c>
      <c r="N14">
        <v>0</v>
      </c>
      <c r="O14">
        <v>0</v>
      </c>
      <c r="P14">
        <v>0</v>
      </c>
      <c r="Q14">
        <v>0</v>
      </c>
      <c r="R14">
        <v>40</v>
      </c>
      <c r="S14">
        <v>0</v>
      </c>
      <c r="T14">
        <v>0</v>
      </c>
      <c r="U14">
        <v>0</v>
      </c>
      <c r="V14">
        <v>0</v>
      </c>
      <c r="Z14" t="s">
        <v>1279</v>
      </c>
    </row>
    <row r="15" spans="1:29" ht="224" hidden="1" customHeight="1" x14ac:dyDescent="0.3">
      <c r="A15">
        <v>2025</v>
      </c>
      <c r="B15" s="13">
        <v>300211</v>
      </c>
      <c r="C15" s="13" t="s">
        <v>571</v>
      </c>
      <c r="D15" s="8" t="s">
        <v>1280</v>
      </c>
      <c r="E15" s="8" t="s">
        <v>1281</v>
      </c>
      <c r="F15" s="8" t="s">
        <v>1282</v>
      </c>
      <c r="G15" s="8" t="s">
        <v>1283</v>
      </c>
      <c r="I15" s="8" t="s">
        <v>1229</v>
      </c>
      <c r="J15" s="8" t="s">
        <v>1229</v>
      </c>
      <c r="K15" s="11" t="s">
        <v>468</v>
      </c>
      <c r="L15" s="11"/>
      <c r="M15">
        <f t="shared" si="0"/>
        <v>65</v>
      </c>
      <c r="N15">
        <v>10</v>
      </c>
      <c r="O15">
        <v>10</v>
      </c>
      <c r="P15">
        <v>0</v>
      </c>
      <c r="Q15">
        <v>0</v>
      </c>
      <c r="R15">
        <v>40</v>
      </c>
      <c r="S15">
        <v>0</v>
      </c>
      <c r="T15">
        <v>0</v>
      </c>
      <c r="U15">
        <v>5</v>
      </c>
      <c r="V15">
        <v>0</v>
      </c>
    </row>
    <row r="16" spans="1:29" ht="350" hidden="1" customHeight="1" x14ac:dyDescent="0.3">
      <c r="A16">
        <v>2025</v>
      </c>
      <c r="B16">
        <v>288</v>
      </c>
      <c r="C16" s="8" t="s">
        <v>749</v>
      </c>
      <c r="D16" s="8" t="s">
        <v>1284</v>
      </c>
      <c r="E16" s="8" t="s">
        <v>1285</v>
      </c>
      <c r="F16" s="8" t="s">
        <v>1286</v>
      </c>
      <c r="G16" s="8" t="s">
        <v>1287</v>
      </c>
      <c r="I16" s="8" t="s">
        <v>1288</v>
      </c>
      <c r="J16" s="8" t="s">
        <v>1229</v>
      </c>
      <c r="K16" s="11" t="s">
        <v>468</v>
      </c>
      <c r="L16" s="11"/>
      <c r="M16">
        <f t="shared" si="0"/>
        <v>30</v>
      </c>
      <c r="N16">
        <v>10</v>
      </c>
      <c r="O16">
        <v>0</v>
      </c>
      <c r="P16">
        <v>20</v>
      </c>
      <c r="Q16">
        <v>0</v>
      </c>
      <c r="R16">
        <v>0</v>
      </c>
      <c r="S16">
        <v>0</v>
      </c>
      <c r="T16">
        <v>0</v>
      </c>
      <c r="U16">
        <v>0</v>
      </c>
      <c r="V16">
        <v>0</v>
      </c>
    </row>
    <row r="17" spans="1:28" ht="409.5" hidden="1" customHeight="1" x14ac:dyDescent="0.3">
      <c r="A17">
        <v>2025</v>
      </c>
      <c r="B17">
        <v>603007</v>
      </c>
      <c r="C17" t="s">
        <v>1289</v>
      </c>
      <c r="D17" s="8" t="s">
        <v>1231</v>
      </c>
      <c r="E17" s="8" t="s">
        <v>1290</v>
      </c>
      <c r="F17" s="8" t="s">
        <v>1291</v>
      </c>
      <c r="G17" s="8" t="s">
        <v>1292</v>
      </c>
      <c r="H17" s="8" t="s">
        <v>1293</v>
      </c>
      <c r="I17" s="8" t="s">
        <v>1229</v>
      </c>
      <c r="J17" s="8" t="s">
        <v>1229</v>
      </c>
      <c r="K17" s="11" t="s">
        <v>468</v>
      </c>
      <c r="L17" s="11"/>
      <c r="M17">
        <f t="shared" si="0"/>
        <v>30</v>
      </c>
      <c r="N17">
        <v>10</v>
      </c>
      <c r="O17">
        <v>10</v>
      </c>
      <c r="P17">
        <v>0</v>
      </c>
      <c r="Q17">
        <v>10</v>
      </c>
      <c r="R17">
        <v>0</v>
      </c>
      <c r="S17">
        <v>0</v>
      </c>
      <c r="T17">
        <v>0</v>
      </c>
      <c r="U17">
        <v>0</v>
      </c>
      <c r="V17">
        <v>0</v>
      </c>
    </row>
    <row r="18" spans="1:28" ht="126" hidden="1" customHeight="1" x14ac:dyDescent="0.3">
      <c r="A18">
        <v>2025</v>
      </c>
      <c r="B18">
        <v>3004</v>
      </c>
      <c r="C18" t="s">
        <v>1294</v>
      </c>
      <c r="D18" s="8" t="s">
        <v>1295</v>
      </c>
      <c r="E18" s="8" t="s">
        <v>1296</v>
      </c>
      <c r="F18" s="8" t="s">
        <v>1297</v>
      </c>
      <c r="G18" s="8"/>
      <c r="I18" s="8" t="s">
        <v>1229</v>
      </c>
      <c r="J18" s="8" t="s">
        <v>1229</v>
      </c>
      <c r="K18" s="12" t="s">
        <v>451</v>
      </c>
      <c r="L18" s="12"/>
      <c r="M18">
        <f t="shared" si="0"/>
        <v>30</v>
      </c>
      <c r="N18">
        <v>0</v>
      </c>
      <c r="O18">
        <v>0</v>
      </c>
      <c r="P18">
        <v>0</v>
      </c>
      <c r="Q18">
        <v>20</v>
      </c>
      <c r="R18">
        <v>10</v>
      </c>
      <c r="S18">
        <v>0</v>
      </c>
      <c r="T18">
        <v>0</v>
      </c>
      <c r="U18">
        <v>0</v>
      </c>
      <c r="V18">
        <v>0</v>
      </c>
    </row>
    <row r="19" spans="1:28" ht="112" hidden="1" customHeight="1" x14ac:dyDescent="0.3">
      <c r="A19">
        <v>2025</v>
      </c>
      <c r="B19">
        <v>2569</v>
      </c>
      <c r="C19" t="s">
        <v>1147</v>
      </c>
      <c r="D19" s="8" t="s">
        <v>1298</v>
      </c>
      <c r="E19" s="8" t="s">
        <v>1299</v>
      </c>
      <c r="F19" s="8" t="s">
        <v>1300</v>
      </c>
      <c r="I19" s="8" t="s">
        <v>1301</v>
      </c>
      <c r="J19" s="8" t="s">
        <v>1302</v>
      </c>
      <c r="K19" s="11" t="s">
        <v>468</v>
      </c>
      <c r="L19" s="11"/>
      <c r="M19">
        <f t="shared" si="0"/>
        <v>25</v>
      </c>
      <c r="N19">
        <v>10</v>
      </c>
      <c r="O19">
        <v>10</v>
      </c>
      <c r="P19">
        <v>0</v>
      </c>
      <c r="Q19">
        <v>0</v>
      </c>
      <c r="R19">
        <v>0</v>
      </c>
      <c r="S19">
        <v>0</v>
      </c>
      <c r="T19">
        <v>5</v>
      </c>
      <c r="U19">
        <v>0</v>
      </c>
      <c r="V19">
        <v>0</v>
      </c>
    </row>
    <row r="20" spans="1:28" ht="112" hidden="1" customHeight="1" x14ac:dyDescent="0.3">
      <c r="A20">
        <v>2025</v>
      </c>
      <c r="B20" s="13">
        <v>504</v>
      </c>
      <c r="C20" s="13" t="s">
        <v>1303</v>
      </c>
      <c r="D20" s="8" t="s">
        <v>1231</v>
      </c>
      <c r="E20" s="8" t="s">
        <v>1304</v>
      </c>
      <c r="F20" s="8" t="s">
        <v>1305</v>
      </c>
      <c r="G20" s="8" t="s">
        <v>1306</v>
      </c>
      <c r="I20" s="8" t="s">
        <v>1229</v>
      </c>
      <c r="J20" s="8" t="s">
        <v>1229</v>
      </c>
      <c r="K20" s="12" t="s">
        <v>451</v>
      </c>
      <c r="L20" s="12"/>
      <c r="M20">
        <f t="shared" si="0"/>
        <v>45</v>
      </c>
      <c r="N20">
        <v>0</v>
      </c>
      <c r="O20">
        <v>0</v>
      </c>
      <c r="P20">
        <v>0</v>
      </c>
      <c r="Q20">
        <v>20</v>
      </c>
      <c r="R20">
        <v>0</v>
      </c>
      <c r="S20">
        <v>20</v>
      </c>
      <c r="T20">
        <v>5</v>
      </c>
      <c r="U20">
        <v>0</v>
      </c>
      <c r="V20">
        <v>0</v>
      </c>
    </row>
    <row r="21" spans="1:28" ht="98" hidden="1" customHeight="1" x14ac:dyDescent="0.3">
      <c r="A21">
        <v>2025</v>
      </c>
      <c r="B21">
        <v>603721</v>
      </c>
      <c r="C21" t="s">
        <v>1307</v>
      </c>
      <c r="D21" s="8" t="s">
        <v>1308</v>
      </c>
      <c r="E21" s="8" t="s">
        <v>1309</v>
      </c>
      <c r="F21" s="8" t="s">
        <v>1310</v>
      </c>
      <c r="G21" s="8" t="s">
        <v>1306</v>
      </c>
      <c r="I21" s="8" t="s">
        <v>1229</v>
      </c>
      <c r="J21" s="8" t="s">
        <v>1229</v>
      </c>
      <c r="K21" s="12" t="s">
        <v>451</v>
      </c>
      <c r="L21" s="12"/>
      <c r="M21">
        <f t="shared" si="0"/>
        <v>25</v>
      </c>
      <c r="N21">
        <v>0</v>
      </c>
      <c r="O21">
        <v>0</v>
      </c>
      <c r="P21">
        <v>0</v>
      </c>
      <c r="Q21">
        <v>20</v>
      </c>
      <c r="R21">
        <v>0</v>
      </c>
      <c r="S21">
        <v>0</v>
      </c>
      <c r="T21">
        <v>5</v>
      </c>
      <c r="U21">
        <v>0</v>
      </c>
      <c r="V21">
        <v>0</v>
      </c>
    </row>
    <row r="22" spans="1:28" ht="28" hidden="1" customHeight="1" x14ac:dyDescent="0.3">
      <c r="A22">
        <v>2025</v>
      </c>
      <c r="B22">
        <v>688511</v>
      </c>
      <c r="C22" t="s">
        <v>1311</v>
      </c>
      <c r="D22" s="8" t="s">
        <v>1231</v>
      </c>
      <c r="E22" s="8" t="s">
        <v>1312</v>
      </c>
      <c r="F22" s="8" t="s">
        <v>1313</v>
      </c>
      <c r="G22" s="8" t="s">
        <v>1314</v>
      </c>
      <c r="H22" s="11" t="s">
        <v>1235</v>
      </c>
      <c r="I22" s="8" t="s">
        <v>1229</v>
      </c>
      <c r="J22" s="8" t="s">
        <v>1229</v>
      </c>
      <c r="K22" s="12" t="s">
        <v>451</v>
      </c>
      <c r="L22" s="12"/>
      <c r="M22">
        <f t="shared" si="0"/>
        <v>60</v>
      </c>
      <c r="N22">
        <v>0</v>
      </c>
      <c r="O22">
        <v>0</v>
      </c>
      <c r="P22">
        <v>0</v>
      </c>
      <c r="Q22">
        <v>0</v>
      </c>
      <c r="R22">
        <v>0</v>
      </c>
      <c r="S22">
        <v>60</v>
      </c>
      <c r="T22">
        <v>0</v>
      </c>
      <c r="V22">
        <v>0</v>
      </c>
      <c r="Z22" t="s">
        <v>1315</v>
      </c>
    </row>
    <row r="23" spans="1:28" ht="406" hidden="1" customHeight="1" x14ac:dyDescent="0.3">
      <c r="A23">
        <v>2025</v>
      </c>
      <c r="B23">
        <v>603389</v>
      </c>
      <c r="C23" t="s">
        <v>794</v>
      </c>
      <c r="D23" s="8" t="s">
        <v>1231</v>
      </c>
      <c r="E23" s="8" t="s">
        <v>1316</v>
      </c>
      <c r="F23" s="8" t="s">
        <v>1317</v>
      </c>
      <c r="G23" s="8" t="s">
        <v>1318</v>
      </c>
      <c r="I23" s="8" t="s">
        <v>1229</v>
      </c>
      <c r="J23" s="8" t="s">
        <v>1229</v>
      </c>
      <c r="K23" s="11" t="s">
        <v>468</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1319</v>
      </c>
      <c r="D24" s="8" t="s">
        <v>1231</v>
      </c>
      <c r="E24" s="8" t="s">
        <v>1320</v>
      </c>
      <c r="F24" s="8" t="s">
        <v>1321</v>
      </c>
      <c r="G24" s="8" t="s">
        <v>1306</v>
      </c>
      <c r="H24"/>
      <c r="I24" s="8" t="s">
        <v>1229</v>
      </c>
      <c r="J24" s="8" t="s">
        <v>1229</v>
      </c>
      <c r="K24" s="11" t="s">
        <v>468</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1322</v>
      </c>
      <c r="D25" s="12" t="s">
        <v>1231</v>
      </c>
      <c r="E25" s="12" t="s">
        <v>1323</v>
      </c>
      <c r="F25" s="12" t="s">
        <v>1324</v>
      </c>
      <c r="G25" s="12" t="s">
        <v>1325</v>
      </c>
      <c r="H25" s="12" t="s">
        <v>1235</v>
      </c>
      <c r="I25" s="12" t="s">
        <v>1229</v>
      </c>
      <c r="J25" s="12" t="s">
        <v>1229</v>
      </c>
      <c r="K25" s="12" t="s">
        <v>451</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808</v>
      </c>
      <c r="D26" s="8" t="s">
        <v>1231</v>
      </c>
      <c r="E26" s="8" t="s">
        <v>1326</v>
      </c>
      <c r="F26" s="8" t="s">
        <v>1327</v>
      </c>
      <c r="G26" s="12" t="s">
        <v>1325</v>
      </c>
      <c r="H26" s="11" t="s">
        <v>1235</v>
      </c>
      <c r="I26" s="12" t="s">
        <v>1229</v>
      </c>
      <c r="J26" s="12" t="s">
        <v>1229</v>
      </c>
      <c r="K26" s="12" t="s">
        <v>451</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1328</v>
      </c>
      <c r="D27" s="8" t="s">
        <v>1329</v>
      </c>
      <c r="E27" s="8" t="s">
        <v>1226</v>
      </c>
      <c r="F27" s="8" t="s">
        <v>1330</v>
      </c>
      <c r="G27" s="8" t="s">
        <v>1331</v>
      </c>
      <c r="I27" s="8" t="s">
        <v>1229</v>
      </c>
      <c r="J27" s="8" t="s">
        <v>1229</v>
      </c>
      <c r="K27" s="12" t="s">
        <v>451</v>
      </c>
      <c r="L27" s="12"/>
      <c r="M27">
        <f t="shared" si="0"/>
        <v>30</v>
      </c>
      <c r="N27">
        <v>0</v>
      </c>
      <c r="O27">
        <v>0</v>
      </c>
      <c r="P27">
        <v>0</v>
      </c>
      <c r="Q27">
        <v>0</v>
      </c>
      <c r="R27">
        <v>30</v>
      </c>
      <c r="S27">
        <v>0</v>
      </c>
      <c r="T27">
        <v>0</v>
      </c>
      <c r="U27">
        <v>0</v>
      </c>
      <c r="V27">
        <v>0</v>
      </c>
    </row>
    <row r="28" spans="1:28" ht="84" hidden="1" customHeight="1" x14ac:dyDescent="0.3">
      <c r="A28">
        <v>2025</v>
      </c>
      <c r="B28">
        <v>603813</v>
      </c>
      <c r="C28" t="s">
        <v>1332</v>
      </c>
      <c r="D28" s="8" t="s">
        <v>1231</v>
      </c>
      <c r="E28" s="8" t="s">
        <v>1333</v>
      </c>
      <c r="F28" s="8" t="s">
        <v>1334</v>
      </c>
      <c r="G28" s="8" t="s">
        <v>1335</v>
      </c>
      <c r="I28" s="8" t="s">
        <v>1229</v>
      </c>
      <c r="J28" s="8" t="s">
        <v>1229</v>
      </c>
      <c r="K28" s="12" t="s">
        <v>451</v>
      </c>
      <c r="L28" s="12"/>
      <c r="M28">
        <f t="shared" si="0"/>
        <v>40</v>
      </c>
      <c r="N28">
        <v>0</v>
      </c>
      <c r="O28">
        <v>0</v>
      </c>
      <c r="P28">
        <v>0</v>
      </c>
      <c r="Q28">
        <v>0</v>
      </c>
      <c r="R28">
        <v>40</v>
      </c>
      <c r="S28">
        <v>0</v>
      </c>
      <c r="T28">
        <v>0</v>
      </c>
      <c r="U28">
        <v>0</v>
      </c>
      <c r="V28">
        <v>0</v>
      </c>
      <c r="Z28" t="s">
        <v>1279</v>
      </c>
    </row>
    <row r="29" spans="1:28" ht="98" hidden="1" customHeight="1" x14ac:dyDescent="0.3">
      <c r="A29">
        <v>2025</v>
      </c>
      <c r="B29">
        <v>600130</v>
      </c>
      <c r="C29" t="s">
        <v>1336</v>
      </c>
      <c r="D29" s="8" t="s">
        <v>1231</v>
      </c>
      <c r="E29" s="8" t="s">
        <v>1337</v>
      </c>
      <c r="F29" s="8" t="s">
        <v>1338</v>
      </c>
      <c r="G29" s="8" t="s">
        <v>1306</v>
      </c>
      <c r="I29" s="8" t="s">
        <v>1229</v>
      </c>
      <c r="J29" s="8" t="s">
        <v>1229</v>
      </c>
      <c r="K29" s="12" t="s">
        <v>451</v>
      </c>
      <c r="L29" s="12"/>
      <c r="M29">
        <f t="shared" si="0"/>
        <v>40</v>
      </c>
      <c r="N29">
        <v>0</v>
      </c>
      <c r="O29">
        <v>0</v>
      </c>
      <c r="P29">
        <v>0</v>
      </c>
      <c r="Q29">
        <v>0</v>
      </c>
      <c r="R29">
        <v>40</v>
      </c>
      <c r="S29">
        <v>0</v>
      </c>
      <c r="T29">
        <v>0</v>
      </c>
      <c r="U29">
        <v>0</v>
      </c>
      <c r="V29">
        <v>0</v>
      </c>
    </row>
    <row r="30" spans="1:28" ht="70" hidden="1" customHeight="1" x14ac:dyDescent="0.3">
      <c r="A30">
        <v>2025</v>
      </c>
      <c r="B30">
        <v>2199</v>
      </c>
      <c r="C30" t="s">
        <v>778</v>
      </c>
      <c r="D30" s="8" t="s">
        <v>1225</v>
      </c>
      <c r="E30" s="8" t="s">
        <v>1260</v>
      </c>
      <c r="F30" s="8" t="s">
        <v>1339</v>
      </c>
      <c r="G30" s="8"/>
      <c r="I30" s="8" t="s">
        <v>1229</v>
      </c>
      <c r="J30" s="8" t="s">
        <v>1229</v>
      </c>
      <c r="K30" s="12" t="s">
        <v>451</v>
      </c>
      <c r="L30" s="12"/>
      <c r="M30">
        <f t="shared" si="0"/>
        <v>20</v>
      </c>
      <c r="N30">
        <v>10</v>
      </c>
      <c r="O30">
        <v>10</v>
      </c>
      <c r="P30">
        <v>0</v>
      </c>
      <c r="Q30">
        <v>0</v>
      </c>
      <c r="R30">
        <v>0</v>
      </c>
      <c r="S30">
        <v>0</v>
      </c>
      <c r="T30">
        <v>0</v>
      </c>
      <c r="U30">
        <v>0</v>
      </c>
      <c r="V30">
        <v>0</v>
      </c>
    </row>
    <row r="31" spans="1:28" ht="112" hidden="1" customHeight="1" x14ac:dyDescent="0.3">
      <c r="A31">
        <v>2025</v>
      </c>
      <c r="B31">
        <v>600892</v>
      </c>
      <c r="C31" t="s">
        <v>677</v>
      </c>
      <c r="D31" s="8" t="s">
        <v>1231</v>
      </c>
      <c r="E31" s="8" t="s">
        <v>1340</v>
      </c>
      <c r="F31" s="8" t="s">
        <v>1341</v>
      </c>
      <c r="G31" s="8" t="s">
        <v>1306</v>
      </c>
      <c r="I31" s="8" t="s">
        <v>1229</v>
      </c>
      <c r="J31" s="8" t="s">
        <v>1229</v>
      </c>
      <c r="K31" s="12" t="s">
        <v>468</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1342</v>
      </c>
      <c r="D32" s="8" t="s">
        <v>1231</v>
      </c>
      <c r="E32" s="8" t="s">
        <v>1343</v>
      </c>
      <c r="F32" s="8" t="s">
        <v>1344</v>
      </c>
      <c r="G32" s="8" t="s">
        <v>1345</v>
      </c>
      <c r="H32" s="11" t="s">
        <v>1235</v>
      </c>
      <c r="I32" s="8" t="s">
        <v>1229</v>
      </c>
      <c r="J32" s="8" t="s">
        <v>1229</v>
      </c>
      <c r="K32" s="11" t="s">
        <v>468</v>
      </c>
      <c r="L32" s="11"/>
      <c r="M32">
        <f t="shared" si="0"/>
        <v>15</v>
      </c>
      <c r="N32">
        <v>10</v>
      </c>
      <c r="O32">
        <v>10</v>
      </c>
      <c r="P32">
        <v>0</v>
      </c>
      <c r="Q32">
        <v>0</v>
      </c>
      <c r="R32">
        <v>0</v>
      </c>
      <c r="S32">
        <v>-10</v>
      </c>
      <c r="T32">
        <v>5</v>
      </c>
      <c r="U32">
        <v>0</v>
      </c>
      <c r="V32">
        <v>0</v>
      </c>
    </row>
    <row r="33" spans="1:26" ht="56" hidden="1" customHeight="1" x14ac:dyDescent="0.3">
      <c r="A33">
        <v>2025</v>
      </c>
      <c r="B33">
        <v>691</v>
      </c>
      <c r="C33" t="s">
        <v>1346</v>
      </c>
      <c r="D33" s="8" t="s">
        <v>1265</v>
      </c>
      <c r="E33" s="8" t="s">
        <v>1347</v>
      </c>
      <c r="F33" s="8" t="s">
        <v>1348</v>
      </c>
      <c r="G33" s="8" t="s">
        <v>1349</v>
      </c>
      <c r="I33" s="8" t="s">
        <v>1350</v>
      </c>
      <c r="J33" s="8" t="s">
        <v>1229</v>
      </c>
      <c r="K33" s="11" t="s">
        <v>468</v>
      </c>
      <c r="L33" s="11" t="s">
        <v>468</v>
      </c>
      <c r="M33">
        <f t="shared" si="0"/>
        <v>15</v>
      </c>
      <c r="N33">
        <v>5</v>
      </c>
      <c r="O33">
        <v>10</v>
      </c>
      <c r="P33">
        <v>0</v>
      </c>
      <c r="Q33">
        <v>0</v>
      </c>
      <c r="R33">
        <v>0</v>
      </c>
      <c r="S33">
        <v>0</v>
      </c>
      <c r="T33">
        <v>0</v>
      </c>
      <c r="U33">
        <v>0</v>
      </c>
      <c r="V33">
        <v>0</v>
      </c>
    </row>
    <row r="34" spans="1:26" ht="56" hidden="1" customHeight="1" x14ac:dyDescent="0.3">
      <c r="A34">
        <v>2025</v>
      </c>
      <c r="B34">
        <v>2789</v>
      </c>
      <c r="C34" t="s">
        <v>1351</v>
      </c>
      <c r="D34" s="8" t="s">
        <v>1265</v>
      </c>
      <c r="E34" s="8" t="s">
        <v>1347</v>
      </c>
      <c r="F34" s="8" t="s">
        <v>1352</v>
      </c>
      <c r="G34" s="8" t="s">
        <v>1353</v>
      </c>
      <c r="I34" s="8" t="s">
        <v>1267</v>
      </c>
      <c r="J34" s="8" t="s">
        <v>1267</v>
      </c>
      <c r="K34" s="12" t="s">
        <v>451</v>
      </c>
      <c r="L34" s="12" t="s">
        <v>451</v>
      </c>
      <c r="M34">
        <f t="shared" si="0"/>
        <v>15</v>
      </c>
      <c r="N34">
        <v>0</v>
      </c>
      <c r="O34">
        <v>0</v>
      </c>
      <c r="P34">
        <v>10</v>
      </c>
      <c r="Q34">
        <v>0</v>
      </c>
      <c r="R34">
        <v>0</v>
      </c>
      <c r="S34">
        <v>0</v>
      </c>
      <c r="T34">
        <v>5</v>
      </c>
      <c r="U34">
        <v>0</v>
      </c>
      <c r="V34">
        <v>0</v>
      </c>
    </row>
    <row r="35" spans="1:26" ht="154" hidden="1" customHeight="1" x14ac:dyDescent="0.3">
      <c r="A35">
        <v>2025</v>
      </c>
      <c r="B35">
        <v>2047</v>
      </c>
      <c r="C35" t="s">
        <v>1354</v>
      </c>
      <c r="D35" s="8" t="s">
        <v>1265</v>
      </c>
      <c r="E35" s="8" t="s">
        <v>1355</v>
      </c>
      <c r="F35" s="8" t="s">
        <v>1356</v>
      </c>
      <c r="I35" s="8" t="s">
        <v>1229</v>
      </c>
      <c r="J35" s="8" t="s">
        <v>1357</v>
      </c>
      <c r="K35" s="12" t="s">
        <v>451</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1358</v>
      </c>
      <c r="D36" s="8" t="s">
        <v>1359</v>
      </c>
      <c r="E36" s="8" t="s">
        <v>1360</v>
      </c>
      <c r="F36" s="8" t="s">
        <v>1361</v>
      </c>
      <c r="G36" s="8" t="s">
        <v>1362</v>
      </c>
      <c r="I36" s="8" t="s">
        <v>1229</v>
      </c>
      <c r="J36" s="8" t="s">
        <v>1229</v>
      </c>
      <c r="K36" s="12" t="s">
        <v>451</v>
      </c>
      <c r="L36" s="12"/>
      <c r="M36">
        <f t="shared" si="1"/>
        <v>50</v>
      </c>
      <c r="N36">
        <v>0</v>
      </c>
      <c r="O36">
        <v>0</v>
      </c>
      <c r="P36">
        <v>0</v>
      </c>
      <c r="Q36">
        <v>10</v>
      </c>
      <c r="R36">
        <v>40</v>
      </c>
      <c r="S36">
        <v>0</v>
      </c>
      <c r="T36">
        <v>0</v>
      </c>
      <c r="U36">
        <v>0</v>
      </c>
      <c r="V36">
        <v>0</v>
      </c>
    </row>
    <row r="37" spans="1:26" ht="84" hidden="1" customHeight="1" x14ac:dyDescent="0.3">
      <c r="A37">
        <v>2025</v>
      </c>
      <c r="B37">
        <v>668</v>
      </c>
      <c r="C37" t="s">
        <v>1363</v>
      </c>
      <c r="D37" s="8" t="s">
        <v>1295</v>
      </c>
      <c r="E37" s="8" t="s">
        <v>1364</v>
      </c>
      <c r="F37" s="8" t="s">
        <v>1365</v>
      </c>
      <c r="G37" s="8" t="s">
        <v>1366</v>
      </c>
      <c r="I37" s="8" t="s">
        <v>1229</v>
      </c>
      <c r="J37" s="8" t="s">
        <v>1229</v>
      </c>
      <c r="K37" s="12" t="s">
        <v>451</v>
      </c>
      <c r="L37" s="12"/>
      <c r="M37">
        <f t="shared" si="1"/>
        <v>10</v>
      </c>
      <c r="N37">
        <v>0</v>
      </c>
      <c r="O37">
        <v>0</v>
      </c>
      <c r="P37">
        <v>0</v>
      </c>
      <c r="Q37">
        <v>0</v>
      </c>
      <c r="R37">
        <v>10</v>
      </c>
      <c r="S37">
        <v>0</v>
      </c>
      <c r="T37">
        <v>0</v>
      </c>
      <c r="U37">
        <v>0</v>
      </c>
      <c r="V37">
        <v>0</v>
      </c>
    </row>
    <row r="38" spans="1:26" ht="70" hidden="1" customHeight="1" x14ac:dyDescent="0.3">
      <c r="A38">
        <v>2025</v>
      </c>
      <c r="B38">
        <v>2214</v>
      </c>
      <c r="C38" t="s">
        <v>1367</v>
      </c>
      <c r="D38" s="8" t="s">
        <v>1295</v>
      </c>
      <c r="E38" s="8" t="s">
        <v>1260</v>
      </c>
      <c r="F38" s="8" t="s">
        <v>1368</v>
      </c>
      <c r="G38" s="8" t="s">
        <v>1369</v>
      </c>
      <c r="I38" s="8" t="s">
        <v>1229</v>
      </c>
      <c r="J38" s="8" t="s">
        <v>1229</v>
      </c>
      <c r="K38" s="12" t="s">
        <v>451</v>
      </c>
      <c r="L38" s="12"/>
      <c r="M38">
        <f t="shared" si="1"/>
        <v>10</v>
      </c>
      <c r="N38">
        <v>0</v>
      </c>
      <c r="O38">
        <v>0</v>
      </c>
      <c r="P38">
        <v>0</v>
      </c>
      <c r="Q38">
        <v>0</v>
      </c>
      <c r="R38">
        <v>10</v>
      </c>
      <c r="S38">
        <v>0</v>
      </c>
      <c r="T38">
        <v>0</v>
      </c>
      <c r="U38">
        <v>0</v>
      </c>
      <c r="V38">
        <v>0</v>
      </c>
    </row>
    <row r="39" spans="1:26" ht="154" hidden="1" customHeight="1" x14ac:dyDescent="0.3">
      <c r="A39">
        <v>2025</v>
      </c>
      <c r="B39">
        <v>820</v>
      </c>
      <c r="C39" t="s">
        <v>1370</v>
      </c>
      <c r="D39" s="8" t="s">
        <v>1231</v>
      </c>
      <c r="E39" s="8" t="s">
        <v>1371</v>
      </c>
      <c r="F39" s="8" t="s">
        <v>1372</v>
      </c>
      <c r="G39" s="8" t="s">
        <v>1373</v>
      </c>
      <c r="I39" s="8" t="s">
        <v>1229</v>
      </c>
      <c r="J39" s="8" t="s">
        <v>1229</v>
      </c>
      <c r="K39" s="12" t="s">
        <v>451</v>
      </c>
      <c r="L39" s="12"/>
      <c r="M39">
        <f t="shared" si="1"/>
        <v>10</v>
      </c>
      <c r="N39">
        <v>0</v>
      </c>
      <c r="O39">
        <v>0</v>
      </c>
      <c r="P39">
        <v>0</v>
      </c>
      <c r="Q39">
        <v>0</v>
      </c>
      <c r="R39">
        <v>0</v>
      </c>
      <c r="S39">
        <v>0</v>
      </c>
      <c r="T39">
        <v>0</v>
      </c>
      <c r="U39">
        <v>10</v>
      </c>
      <c r="V39">
        <v>0</v>
      </c>
    </row>
    <row r="40" spans="1:26" ht="140" hidden="1" customHeight="1" x14ac:dyDescent="0.3">
      <c r="A40">
        <v>2025</v>
      </c>
      <c r="B40">
        <v>2168</v>
      </c>
      <c r="C40" t="s">
        <v>1374</v>
      </c>
      <c r="D40" s="8" t="s">
        <v>1375</v>
      </c>
      <c r="E40" s="8" t="s">
        <v>1376</v>
      </c>
      <c r="F40" s="8" t="s">
        <v>1377</v>
      </c>
      <c r="G40" s="8" t="s">
        <v>1378</v>
      </c>
      <c r="I40" s="8" t="s">
        <v>1229</v>
      </c>
      <c r="J40" s="8" t="s">
        <v>1229</v>
      </c>
      <c r="K40" s="12" t="s">
        <v>451</v>
      </c>
      <c r="L40" s="12" t="s">
        <v>468</v>
      </c>
      <c r="M40">
        <f t="shared" si="1"/>
        <v>6</v>
      </c>
      <c r="N40">
        <v>0</v>
      </c>
      <c r="O40">
        <v>0</v>
      </c>
      <c r="P40">
        <v>0</v>
      </c>
      <c r="Q40">
        <v>0</v>
      </c>
      <c r="R40">
        <v>1</v>
      </c>
      <c r="S40">
        <v>0</v>
      </c>
      <c r="T40">
        <v>5</v>
      </c>
      <c r="U40">
        <v>0</v>
      </c>
      <c r="V40">
        <v>0</v>
      </c>
    </row>
    <row r="41" spans="1:26" ht="98" hidden="1" customHeight="1" x14ac:dyDescent="0.3">
      <c r="A41">
        <v>2025</v>
      </c>
      <c r="B41">
        <v>972</v>
      </c>
      <c r="C41" t="s">
        <v>1379</v>
      </c>
      <c r="D41" s="8" t="s">
        <v>1380</v>
      </c>
      <c r="E41" s="8" t="s">
        <v>1381</v>
      </c>
      <c r="F41" s="8" t="s">
        <v>1382</v>
      </c>
      <c r="G41" s="8" t="s">
        <v>1383</v>
      </c>
      <c r="I41" s="8" t="s">
        <v>1229</v>
      </c>
      <c r="J41" s="8" t="s">
        <v>1229</v>
      </c>
      <c r="K41" s="12" t="s">
        <v>451</v>
      </c>
      <c r="L41" s="12" t="s">
        <v>468</v>
      </c>
      <c r="M41">
        <f t="shared" si="1"/>
        <v>5</v>
      </c>
      <c r="N41">
        <v>0</v>
      </c>
      <c r="O41">
        <v>0</v>
      </c>
      <c r="P41">
        <v>0</v>
      </c>
      <c r="Q41">
        <v>0</v>
      </c>
      <c r="R41">
        <v>0</v>
      </c>
      <c r="S41">
        <v>0</v>
      </c>
      <c r="T41">
        <v>5</v>
      </c>
      <c r="U41">
        <v>0</v>
      </c>
      <c r="V41">
        <v>0</v>
      </c>
    </row>
    <row r="42" spans="1:26" ht="42" hidden="1" customHeight="1" x14ac:dyDescent="0.3">
      <c r="A42">
        <v>2025</v>
      </c>
      <c r="B42">
        <v>300561</v>
      </c>
      <c r="C42" t="s">
        <v>1384</v>
      </c>
      <c r="D42" s="8" t="s">
        <v>1385</v>
      </c>
      <c r="E42" s="8" t="s">
        <v>1360</v>
      </c>
      <c r="F42" s="8" t="s">
        <v>1386</v>
      </c>
      <c r="G42" s="8" t="s">
        <v>1387</v>
      </c>
      <c r="I42" s="8" t="s">
        <v>1229</v>
      </c>
      <c r="J42" s="8" t="s">
        <v>1388</v>
      </c>
      <c r="K42" s="12" t="s">
        <v>451</v>
      </c>
      <c r="L42" s="12"/>
      <c r="M42">
        <f t="shared" si="1"/>
        <v>5</v>
      </c>
      <c r="N42">
        <v>0</v>
      </c>
      <c r="O42">
        <v>0</v>
      </c>
      <c r="P42">
        <v>0</v>
      </c>
      <c r="Q42">
        <v>0</v>
      </c>
      <c r="R42">
        <v>0</v>
      </c>
      <c r="S42">
        <v>5</v>
      </c>
      <c r="T42">
        <v>0</v>
      </c>
      <c r="U42">
        <v>0</v>
      </c>
      <c r="V42">
        <v>0</v>
      </c>
    </row>
    <row r="43" spans="1:26" ht="112" hidden="1" customHeight="1" x14ac:dyDescent="0.3">
      <c r="A43">
        <v>2025</v>
      </c>
      <c r="B43">
        <v>2306</v>
      </c>
      <c r="C43" t="s">
        <v>1389</v>
      </c>
      <c r="D43" s="8" t="s">
        <v>1390</v>
      </c>
      <c r="E43" s="8" t="s">
        <v>1391</v>
      </c>
      <c r="F43" s="8" t="s">
        <v>1392</v>
      </c>
      <c r="G43" s="8" t="s">
        <v>1393</v>
      </c>
      <c r="I43" s="8" t="s">
        <v>1394</v>
      </c>
      <c r="J43" s="8" t="s">
        <v>1229</v>
      </c>
      <c r="K43" s="12" t="s">
        <v>451</v>
      </c>
      <c r="L43" s="12"/>
      <c r="M43">
        <f t="shared" si="1"/>
        <v>3</v>
      </c>
      <c r="N43">
        <v>0</v>
      </c>
      <c r="O43">
        <v>0</v>
      </c>
      <c r="P43">
        <v>0</v>
      </c>
      <c r="Q43">
        <v>0</v>
      </c>
      <c r="R43">
        <v>13</v>
      </c>
      <c r="S43">
        <v>-10</v>
      </c>
      <c r="T43">
        <v>0</v>
      </c>
      <c r="U43">
        <v>0</v>
      </c>
      <c r="V43">
        <v>0</v>
      </c>
    </row>
    <row r="44" spans="1:26" ht="56" hidden="1" customHeight="1" x14ac:dyDescent="0.3">
      <c r="A44">
        <v>2025</v>
      </c>
      <c r="B44">
        <v>603261</v>
      </c>
      <c r="C44" t="s">
        <v>1395</v>
      </c>
      <c r="D44" s="8" t="s">
        <v>1396</v>
      </c>
      <c r="E44" s="8" t="s">
        <v>1260</v>
      </c>
      <c r="F44" s="8" t="s">
        <v>1397</v>
      </c>
      <c r="G44" s="8" t="s">
        <v>1398</v>
      </c>
      <c r="I44" s="8" t="s">
        <v>1229</v>
      </c>
      <c r="J44" s="8" t="s">
        <v>1229</v>
      </c>
      <c r="K44" s="12" t="s">
        <v>451</v>
      </c>
      <c r="L44" s="12"/>
      <c r="M44">
        <f t="shared" si="1"/>
        <v>0</v>
      </c>
      <c r="N44">
        <v>0</v>
      </c>
      <c r="O44">
        <v>0</v>
      </c>
      <c r="P44">
        <v>0</v>
      </c>
      <c r="Q44">
        <v>0</v>
      </c>
      <c r="R44">
        <v>0</v>
      </c>
      <c r="S44">
        <v>0</v>
      </c>
      <c r="T44">
        <v>0</v>
      </c>
      <c r="U44">
        <v>0</v>
      </c>
      <c r="V44">
        <v>0</v>
      </c>
    </row>
    <row r="45" spans="1:26" ht="210" hidden="1" customHeight="1" x14ac:dyDescent="0.3">
      <c r="A45">
        <v>2025</v>
      </c>
      <c r="B45">
        <v>929</v>
      </c>
      <c r="C45" t="s">
        <v>1399</v>
      </c>
      <c r="D45" s="8" t="s">
        <v>1231</v>
      </c>
      <c r="E45" s="8" t="s">
        <v>1400</v>
      </c>
      <c r="F45" s="8" t="s">
        <v>1401</v>
      </c>
      <c r="H45" s="11" t="s">
        <v>1235</v>
      </c>
      <c r="I45" s="8" t="s">
        <v>1229</v>
      </c>
      <c r="J45" s="8" t="s">
        <v>1229</v>
      </c>
      <c r="K45" s="11" t="s">
        <v>468</v>
      </c>
      <c r="L45" s="11"/>
      <c r="M45">
        <f t="shared" si="1"/>
        <v>40</v>
      </c>
      <c r="N45">
        <v>10</v>
      </c>
      <c r="O45">
        <v>10</v>
      </c>
      <c r="P45">
        <v>0</v>
      </c>
      <c r="Q45">
        <v>0</v>
      </c>
      <c r="R45">
        <v>20</v>
      </c>
      <c r="S45">
        <v>0</v>
      </c>
      <c r="T45">
        <v>0</v>
      </c>
      <c r="V45">
        <v>0</v>
      </c>
    </row>
    <row r="46" spans="1:26" ht="364" hidden="1" customHeight="1" x14ac:dyDescent="0.3">
      <c r="A46">
        <v>2025</v>
      </c>
      <c r="B46">
        <v>605081</v>
      </c>
      <c r="C46" t="s">
        <v>780</v>
      </c>
      <c r="D46" s="8" t="s">
        <v>1231</v>
      </c>
      <c r="E46" s="8" t="s">
        <v>1402</v>
      </c>
      <c r="F46" s="8" t="s">
        <v>1403</v>
      </c>
      <c r="G46" s="8" t="s">
        <v>1404</v>
      </c>
      <c r="H46" s="11" t="s">
        <v>1235</v>
      </c>
      <c r="I46" s="8" t="s">
        <v>1229</v>
      </c>
      <c r="J46" s="8" t="s">
        <v>1229</v>
      </c>
      <c r="K46" s="11" t="s">
        <v>468</v>
      </c>
      <c r="L46" s="11"/>
      <c r="M46">
        <f t="shared" si="1"/>
        <v>-10</v>
      </c>
      <c r="N46">
        <v>10</v>
      </c>
      <c r="O46">
        <v>10</v>
      </c>
      <c r="P46">
        <v>0</v>
      </c>
      <c r="Q46">
        <v>0</v>
      </c>
      <c r="R46">
        <v>-30</v>
      </c>
      <c r="S46">
        <v>0</v>
      </c>
      <c r="T46">
        <v>0</v>
      </c>
      <c r="V46">
        <v>0</v>
      </c>
      <c r="Z46" t="s">
        <v>1279</v>
      </c>
    </row>
    <row r="47" spans="1:26" ht="140" hidden="1" customHeight="1" x14ac:dyDescent="0.3">
      <c r="A47">
        <v>2025</v>
      </c>
      <c r="B47">
        <v>600243</v>
      </c>
      <c r="C47" t="s">
        <v>260</v>
      </c>
      <c r="D47" s="8" t="s">
        <v>1231</v>
      </c>
      <c r="E47" s="8" t="s">
        <v>1405</v>
      </c>
      <c r="F47" s="8" t="s">
        <v>1406</v>
      </c>
      <c r="G47" s="8" t="s">
        <v>1407</v>
      </c>
      <c r="H47" s="11" t="s">
        <v>1235</v>
      </c>
      <c r="I47" s="8" t="s">
        <v>1229</v>
      </c>
      <c r="J47" s="8" t="s">
        <v>1229</v>
      </c>
      <c r="K47" s="12" t="s">
        <v>451</v>
      </c>
      <c r="L47" s="12"/>
      <c r="M47">
        <f t="shared" si="1"/>
        <v>10</v>
      </c>
      <c r="N47">
        <v>10</v>
      </c>
      <c r="O47">
        <v>0</v>
      </c>
      <c r="P47">
        <v>0</v>
      </c>
      <c r="Q47">
        <v>0</v>
      </c>
      <c r="R47">
        <v>0</v>
      </c>
      <c r="S47">
        <v>0</v>
      </c>
      <c r="T47">
        <v>0</v>
      </c>
      <c r="U47">
        <v>0</v>
      </c>
      <c r="V47">
        <v>0</v>
      </c>
      <c r="Z47" t="s">
        <v>1279</v>
      </c>
    </row>
    <row r="48" spans="1:26" ht="98" hidden="1" customHeight="1" x14ac:dyDescent="0.3">
      <c r="A48">
        <v>2025</v>
      </c>
      <c r="B48">
        <v>2808</v>
      </c>
      <c r="C48" t="s">
        <v>1408</v>
      </c>
      <c r="D48" s="8" t="s">
        <v>1409</v>
      </c>
      <c r="E48" s="8" t="s">
        <v>1410</v>
      </c>
      <c r="F48" s="8" t="s">
        <v>1411</v>
      </c>
      <c r="G48" s="8" t="s">
        <v>1412</v>
      </c>
      <c r="H48" s="11" t="s">
        <v>1235</v>
      </c>
      <c r="I48" s="8" t="s">
        <v>1413</v>
      </c>
      <c r="J48" s="8" t="s">
        <v>1229</v>
      </c>
      <c r="K48" s="12" t="s">
        <v>451</v>
      </c>
      <c r="L48" s="12"/>
      <c r="M48">
        <f t="shared" si="1"/>
        <v>10</v>
      </c>
      <c r="N48">
        <v>0</v>
      </c>
      <c r="O48">
        <v>0</v>
      </c>
      <c r="P48">
        <v>0</v>
      </c>
      <c r="Q48">
        <v>0</v>
      </c>
      <c r="R48">
        <v>10</v>
      </c>
      <c r="S48">
        <v>0</v>
      </c>
      <c r="T48">
        <v>0</v>
      </c>
      <c r="V48">
        <v>0</v>
      </c>
    </row>
    <row r="49" spans="1:26" ht="224" hidden="1" customHeight="1" x14ac:dyDescent="0.3">
      <c r="A49">
        <v>2025</v>
      </c>
      <c r="B49">
        <v>4</v>
      </c>
      <c r="C49" t="s">
        <v>1414</v>
      </c>
      <c r="D49" s="8" t="s">
        <v>1231</v>
      </c>
      <c r="E49" s="8" t="s">
        <v>1415</v>
      </c>
      <c r="F49" s="8" t="s">
        <v>1416</v>
      </c>
      <c r="G49" s="8" t="s">
        <v>1306</v>
      </c>
      <c r="I49" s="8" t="s">
        <v>1229</v>
      </c>
      <c r="J49" s="8" t="s">
        <v>1229</v>
      </c>
      <c r="K49" s="12" t="s">
        <v>451</v>
      </c>
      <c r="L49" s="12"/>
      <c r="M49">
        <f t="shared" si="1"/>
        <v>0</v>
      </c>
      <c r="N49">
        <v>0</v>
      </c>
      <c r="O49">
        <v>0</v>
      </c>
      <c r="P49">
        <v>0</v>
      </c>
      <c r="Q49">
        <v>0</v>
      </c>
      <c r="R49">
        <v>0</v>
      </c>
      <c r="S49">
        <v>0</v>
      </c>
      <c r="T49">
        <v>0</v>
      </c>
      <c r="U49">
        <v>0</v>
      </c>
      <c r="V49">
        <v>0</v>
      </c>
    </row>
    <row r="50" spans="1:26" ht="154" hidden="1" customHeight="1" x14ac:dyDescent="0.3">
      <c r="A50">
        <v>2025</v>
      </c>
      <c r="B50">
        <v>2253</v>
      </c>
      <c r="C50" t="s">
        <v>1417</v>
      </c>
      <c r="D50" s="8" t="s">
        <v>1231</v>
      </c>
      <c r="E50" s="8" t="s">
        <v>1418</v>
      </c>
      <c r="F50" s="8" t="s">
        <v>1419</v>
      </c>
      <c r="G50" s="8" t="s">
        <v>1420</v>
      </c>
      <c r="I50" s="8" t="s">
        <v>1229</v>
      </c>
      <c r="J50" s="8" t="s">
        <v>1229</v>
      </c>
      <c r="K50" s="12" t="s">
        <v>451</v>
      </c>
      <c r="L50" s="12"/>
      <c r="M50">
        <f t="shared" si="1"/>
        <v>-10</v>
      </c>
      <c r="N50">
        <v>0</v>
      </c>
      <c r="O50">
        <v>0</v>
      </c>
      <c r="P50">
        <v>0</v>
      </c>
      <c r="Q50">
        <v>0</v>
      </c>
      <c r="R50">
        <v>-10</v>
      </c>
      <c r="S50">
        <v>0</v>
      </c>
      <c r="T50">
        <v>0</v>
      </c>
      <c r="U50">
        <v>0</v>
      </c>
      <c r="V50">
        <v>0</v>
      </c>
    </row>
    <row r="51" spans="1:26" ht="84" hidden="1" customHeight="1" x14ac:dyDescent="0.3">
      <c r="A51">
        <v>2025</v>
      </c>
      <c r="B51">
        <v>2848</v>
      </c>
      <c r="C51" t="s">
        <v>1421</v>
      </c>
      <c r="D51" s="8" t="s">
        <v>1422</v>
      </c>
      <c r="E51" s="8" t="s">
        <v>1423</v>
      </c>
      <c r="F51" s="8" t="s">
        <v>1424</v>
      </c>
      <c r="G51" s="8" t="s">
        <v>1425</v>
      </c>
      <c r="I51" s="8" t="s">
        <v>1426</v>
      </c>
      <c r="J51" s="8" t="s">
        <v>1229</v>
      </c>
      <c r="K51" s="12" t="s">
        <v>451</v>
      </c>
      <c r="L51" s="12"/>
      <c r="M51">
        <f t="shared" si="1"/>
        <v>0</v>
      </c>
      <c r="N51">
        <v>0</v>
      </c>
      <c r="O51">
        <v>0</v>
      </c>
      <c r="P51">
        <v>0</v>
      </c>
      <c r="Q51">
        <v>0</v>
      </c>
      <c r="R51">
        <v>0</v>
      </c>
      <c r="S51">
        <v>0</v>
      </c>
      <c r="T51">
        <v>0</v>
      </c>
      <c r="U51">
        <v>0</v>
      </c>
      <c r="V51">
        <v>0</v>
      </c>
    </row>
    <row r="52" spans="1:26" ht="84" hidden="1" customHeight="1" x14ac:dyDescent="0.3">
      <c r="A52">
        <v>2025</v>
      </c>
      <c r="B52">
        <v>2693</v>
      </c>
      <c r="C52" t="s">
        <v>310</v>
      </c>
      <c r="D52" s="8" t="s">
        <v>1427</v>
      </c>
      <c r="E52" s="8" t="s">
        <v>1226</v>
      </c>
      <c r="F52" s="8" t="s">
        <v>1428</v>
      </c>
      <c r="I52" s="8" t="s">
        <v>1429</v>
      </c>
      <c r="J52" s="8" t="s">
        <v>1229</v>
      </c>
      <c r="K52" s="12" t="s">
        <v>451</v>
      </c>
      <c r="L52" s="12"/>
      <c r="M52">
        <f t="shared" si="1"/>
        <v>0</v>
      </c>
      <c r="N52">
        <v>0</v>
      </c>
      <c r="O52">
        <v>0</v>
      </c>
      <c r="P52">
        <v>0</v>
      </c>
      <c r="Q52">
        <v>0</v>
      </c>
      <c r="R52">
        <v>0</v>
      </c>
      <c r="S52">
        <v>0</v>
      </c>
      <c r="T52">
        <v>0</v>
      </c>
      <c r="U52">
        <v>0</v>
      </c>
      <c r="V52">
        <v>0</v>
      </c>
    </row>
    <row r="53" spans="1:26" ht="70" hidden="1" customHeight="1" x14ac:dyDescent="0.3">
      <c r="A53">
        <v>2025</v>
      </c>
      <c r="B53">
        <v>600355</v>
      </c>
      <c r="C53" t="s">
        <v>1430</v>
      </c>
      <c r="D53" s="8" t="s">
        <v>1431</v>
      </c>
      <c r="E53" s="8" t="s">
        <v>1226</v>
      </c>
      <c r="F53" s="8" t="s">
        <v>1432</v>
      </c>
      <c r="I53" s="8" t="s">
        <v>1229</v>
      </c>
      <c r="J53" s="8" t="s">
        <v>1229</v>
      </c>
      <c r="K53" s="12" t="s">
        <v>451</v>
      </c>
      <c r="L53" s="12"/>
      <c r="M53">
        <f t="shared" si="1"/>
        <v>10</v>
      </c>
      <c r="N53">
        <v>0</v>
      </c>
      <c r="O53">
        <v>0</v>
      </c>
      <c r="P53">
        <v>0</v>
      </c>
      <c r="Q53">
        <v>0</v>
      </c>
      <c r="R53">
        <v>10</v>
      </c>
      <c r="S53">
        <v>0</v>
      </c>
      <c r="T53">
        <v>0</v>
      </c>
      <c r="U53">
        <v>0</v>
      </c>
      <c r="V53">
        <v>0</v>
      </c>
      <c r="Z53" t="s">
        <v>1279</v>
      </c>
    </row>
    <row r="54" spans="1:26" ht="224" hidden="1" customHeight="1" x14ac:dyDescent="0.3">
      <c r="A54">
        <v>2025</v>
      </c>
      <c r="B54">
        <v>2496</v>
      </c>
      <c r="C54" t="s">
        <v>1433</v>
      </c>
      <c r="D54" s="8" t="s">
        <v>1329</v>
      </c>
      <c r="E54" s="8" t="s">
        <v>1434</v>
      </c>
      <c r="F54" s="8" t="s">
        <v>1435</v>
      </c>
      <c r="G54" s="8" t="s">
        <v>1436</v>
      </c>
      <c r="I54" s="8" t="s">
        <v>1437</v>
      </c>
      <c r="J54" s="8" t="s">
        <v>1438</v>
      </c>
      <c r="K54" s="12" t="s">
        <v>451</v>
      </c>
      <c r="L54" s="12"/>
      <c r="M54">
        <f t="shared" si="1"/>
        <v>15</v>
      </c>
      <c r="N54">
        <v>0</v>
      </c>
      <c r="O54">
        <v>0</v>
      </c>
      <c r="P54">
        <v>0</v>
      </c>
      <c r="Q54">
        <v>0</v>
      </c>
      <c r="R54">
        <v>20</v>
      </c>
      <c r="S54">
        <v>0</v>
      </c>
      <c r="T54">
        <v>0</v>
      </c>
      <c r="U54">
        <v>0</v>
      </c>
      <c r="V54">
        <v>-5</v>
      </c>
    </row>
    <row r="55" spans="1:26" ht="126" hidden="1" customHeight="1" x14ac:dyDescent="0.3">
      <c r="A55">
        <v>2025</v>
      </c>
      <c r="B55">
        <v>600421</v>
      </c>
      <c r="C55" t="s">
        <v>902</v>
      </c>
      <c r="D55" s="8" t="s">
        <v>1431</v>
      </c>
      <c r="E55" s="8" t="s">
        <v>1226</v>
      </c>
      <c r="F55" s="8" t="s">
        <v>1439</v>
      </c>
      <c r="G55" s="8" t="s">
        <v>1440</v>
      </c>
      <c r="I55" s="8" t="s">
        <v>1441</v>
      </c>
      <c r="J55" s="8" t="s">
        <v>1229</v>
      </c>
      <c r="K55" s="12" t="s">
        <v>468</v>
      </c>
      <c r="L55" s="12"/>
      <c r="M55">
        <f t="shared" si="1"/>
        <v>5</v>
      </c>
      <c r="N55">
        <v>10</v>
      </c>
      <c r="O55">
        <v>0</v>
      </c>
      <c r="P55">
        <v>0</v>
      </c>
      <c r="Q55">
        <v>0</v>
      </c>
      <c r="R55">
        <v>-2</v>
      </c>
      <c r="S55">
        <v>-3</v>
      </c>
      <c r="T55">
        <v>0</v>
      </c>
      <c r="U55">
        <v>0</v>
      </c>
      <c r="V55">
        <v>0</v>
      </c>
      <c r="Z55" t="s">
        <v>1279</v>
      </c>
    </row>
    <row r="56" spans="1:26" ht="126" hidden="1" customHeight="1" x14ac:dyDescent="0.3">
      <c r="A56">
        <v>2025</v>
      </c>
      <c r="B56">
        <v>2872</v>
      </c>
      <c r="C56" t="s">
        <v>1442</v>
      </c>
      <c r="D56" s="8" t="s">
        <v>1443</v>
      </c>
      <c r="E56" s="8" t="s">
        <v>1444</v>
      </c>
      <c r="F56" s="8" t="s">
        <v>1445</v>
      </c>
      <c r="G56" s="8" t="s">
        <v>1446</v>
      </c>
      <c r="I56" s="8" t="s">
        <v>1447</v>
      </c>
      <c r="J56" s="8" t="s">
        <v>1229</v>
      </c>
      <c r="K56" s="12" t="s">
        <v>451</v>
      </c>
      <c r="L56" s="12"/>
      <c r="M56">
        <f t="shared" si="1"/>
        <v>0</v>
      </c>
      <c r="N56">
        <v>0</v>
      </c>
      <c r="O56">
        <v>0</v>
      </c>
      <c r="P56">
        <v>0</v>
      </c>
      <c r="Q56">
        <v>0</v>
      </c>
      <c r="R56">
        <v>0</v>
      </c>
      <c r="S56">
        <v>0</v>
      </c>
      <c r="T56">
        <v>0</v>
      </c>
      <c r="U56">
        <v>0</v>
      </c>
      <c r="V56">
        <v>0</v>
      </c>
    </row>
    <row r="57" spans="1:26" ht="182" hidden="1" customHeight="1" x14ac:dyDescent="0.3">
      <c r="A57">
        <v>2025</v>
      </c>
      <c r="B57">
        <v>603789</v>
      </c>
      <c r="C57" t="s">
        <v>1448</v>
      </c>
      <c r="D57" s="8" t="s">
        <v>1231</v>
      </c>
      <c r="E57" s="8" t="s">
        <v>1449</v>
      </c>
      <c r="F57" s="8" t="s">
        <v>1450</v>
      </c>
      <c r="G57" s="8" t="s">
        <v>1451</v>
      </c>
      <c r="I57" s="8" t="s">
        <v>1452</v>
      </c>
      <c r="J57" s="8" t="s">
        <v>1229</v>
      </c>
      <c r="K57" s="12" t="s">
        <v>451</v>
      </c>
      <c r="L57" s="12"/>
      <c r="M57">
        <f t="shared" si="1"/>
        <v>0</v>
      </c>
      <c r="N57">
        <v>0</v>
      </c>
      <c r="O57">
        <v>0</v>
      </c>
      <c r="P57">
        <v>0</v>
      </c>
      <c r="Q57">
        <v>0</v>
      </c>
      <c r="R57">
        <v>40</v>
      </c>
      <c r="S57">
        <v>0</v>
      </c>
      <c r="T57">
        <v>0</v>
      </c>
      <c r="U57">
        <v>0</v>
      </c>
      <c r="V57">
        <v>-40</v>
      </c>
      <c r="Z57" t="s">
        <v>1279</v>
      </c>
    </row>
    <row r="58" spans="1:26" ht="42" hidden="1" customHeight="1" x14ac:dyDescent="0.3">
      <c r="A58">
        <v>2025</v>
      </c>
      <c r="B58">
        <v>300159</v>
      </c>
      <c r="C58" t="s">
        <v>1453</v>
      </c>
      <c r="D58" s="8" t="s">
        <v>1265</v>
      </c>
      <c r="E58" s="8" t="s">
        <v>1347</v>
      </c>
      <c r="F58" s="8" t="s">
        <v>1454</v>
      </c>
      <c r="I58" s="8" t="s">
        <v>1455</v>
      </c>
      <c r="J58" s="8" t="s">
        <v>1229</v>
      </c>
      <c r="K58" s="12" t="s">
        <v>451</v>
      </c>
      <c r="L58" s="12" t="s">
        <v>468</v>
      </c>
      <c r="M58">
        <f t="shared" si="1"/>
        <v>-20</v>
      </c>
      <c r="N58">
        <v>0</v>
      </c>
      <c r="O58">
        <v>0</v>
      </c>
      <c r="P58">
        <v>0</v>
      </c>
      <c r="Q58">
        <v>0</v>
      </c>
      <c r="R58">
        <v>0</v>
      </c>
      <c r="S58">
        <v>0</v>
      </c>
      <c r="T58">
        <v>0</v>
      </c>
      <c r="U58">
        <v>0</v>
      </c>
      <c r="V58">
        <v>-20</v>
      </c>
    </row>
    <row r="59" spans="1:26" ht="350" hidden="1" customHeight="1" x14ac:dyDescent="0.3">
      <c r="A59">
        <v>2025</v>
      </c>
      <c r="B59">
        <v>638</v>
      </c>
      <c r="C59" t="s">
        <v>1456</v>
      </c>
      <c r="D59" s="8" t="s">
        <v>1231</v>
      </c>
      <c r="E59" s="8" t="s">
        <v>1457</v>
      </c>
      <c r="F59" s="8" t="s">
        <v>1458</v>
      </c>
      <c r="G59" s="8" t="s">
        <v>1459</v>
      </c>
      <c r="H59" s="11" t="s">
        <v>1235</v>
      </c>
      <c r="I59" s="8" t="s">
        <v>1460</v>
      </c>
      <c r="J59" s="8" t="s">
        <v>1229</v>
      </c>
      <c r="K59" s="12" t="s">
        <v>451</v>
      </c>
      <c r="L59" s="12"/>
      <c r="M59">
        <f t="shared" si="1"/>
        <v>-20</v>
      </c>
      <c r="N59">
        <v>0</v>
      </c>
      <c r="O59">
        <v>0</v>
      </c>
      <c r="P59">
        <v>0</v>
      </c>
      <c r="Q59">
        <v>0</v>
      </c>
      <c r="R59">
        <v>20</v>
      </c>
      <c r="S59">
        <v>0</v>
      </c>
      <c r="T59">
        <v>0</v>
      </c>
      <c r="U59">
        <v>0</v>
      </c>
      <c r="V59">
        <v>-40</v>
      </c>
    </row>
    <row r="60" spans="1:26" ht="182" hidden="1" customHeight="1" x14ac:dyDescent="0.3">
      <c r="A60">
        <v>2025</v>
      </c>
      <c r="B60">
        <v>603398</v>
      </c>
      <c r="C60" t="s">
        <v>1461</v>
      </c>
      <c r="D60" s="8" t="s">
        <v>1462</v>
      </c>
      <c r="E60" s="8" t="s">
        <v>1463</v>
      </c>
      <c r="F60" s="8" t="s">
        <v>1464</v>
      </c>
      <c r="G60" s="8" t="s">
        <v>1465</v>
      </c>
      <c r="I60" s="8" t="s">
        <v>1426</v>
      </c>
      <c r="J60" s="8" t="s">
        <v>1466</v>
      </c>
      <c r="K60" s="12" t="s">
        <v>451</v>
      </c>
      <c r="L60" s="12"/>
      <c r="M60">
        <f t="shared" si="1"/>
        <v>-30</v>
      </c>
      <c r="N60">
        <v>0</v>
      </c>
      <c r="O60">
        <v>0</v>
      </c>
      <c r="P60">
        <v>0</v>
      </c>
      <c r="Q60">
        <v>0</v>
      </c>
      <c r="R60">
        <v>-10</v>
      </c>
      <c r="S60">
        <v>0</v>
      </c>
      <c r="T60">
        <v>0</v>
      </c>
      <c r="U60">
        <v>0</v>
      </c>
      <c r="V60">
        <v>-20</v>
      </c>
    </row>
    <row r="61" spans="1:26" ht="84" hidden="1" customHeight="1" x14ac:dyDescent="0.3">
      <c r="A61">
        <v>2025</v>
      </c>
      <c r="B61">
        <v>600238</v>
      </c>
      <c r="C61" t="s">
        <v>1467</v>
      </c>
      <c r="D61" s="8" t="s">
        <v>1462</v>
      </c>
      <c r="E61" s="8" t="s">
        <v>1468</v>
      </c>
      <c r="F61" s="8" t="s">
        <v>1469</v>
      </c>
      <c r="G61" s="8" t="s">
        <v>1470</v>
      </c>
      <c r="I61" s="8" t="s">
        <v>1471</v>
      </c>
      <c r="J61" s="8" t="s">
        <v>1472</v>
      </c>
      <c r="K61" s="12" t="s">
        <v>451</v>
      </c>
      <c r="L61" s="12"/>
      <c r="M61">
        <f t="shared" si="1"/>
        <v>-30</v>
      </c>
      <c r="N61">
        <v>0</v>
      </c>
      <c r="O61">
        <v>0</v>
      </c>
      <c r="P61">
        <v>0</v>
      </c>
      <c r="Q61">
        <v>0</v>
      </c>
      <c r="R61">
        <v>-10</v>
      </c>
      <c r="S61">
        <v>0</v>
      </c>
      <c r="T61">
        <v>0</v>
      </c>
      <c r="U61">
        <v>0</v>
      </c>
      <c r="V61">
        <v>-20</v>
      </c>
      <c r="Z61" t="s">
        <v>1279</v>
      </c>
    </row>
    <row r="62" spans="1:26" ht="182" hidden="1" customHeight="1" x14ac:dyDescent="0.3">
      <c r="A62">
        <v>2025</v>
      </c>
      <c r="B62">
        <v>600696</v>
      </c>
      <c r="C62" t="s">
        <v>1473</v>
      </c>
      <c r="D62" s="8" t="s">
        <v>1474</v>
      </c>
      <c r="E62" s="8" t="s">
        <v>1475</v>
      </c>
      <c r="F62" s="8" t="s">
        <v>1476</v>
      </c>
      <c r="G62" s="8" t="s">
        <v>1477</v>
      </c>
      <c r="I62" s="8" t="s">
        <v>1478</v>
      </c>
      <c r="J62" s="8" t="s">
        <v>1479</v>
      </c>
      <c r="K62" s="12" t="s">
        <v>451</v>
      </c>
      <c r="L62" s="12"/>
      <c r="M62">
        <f t="shared" si="1"/>
        <v>-50</v>
      </c>
      <c r="N62">
        <v>0</v>
      </c>
      <c r="O62">
        <v>0</v>
      </c>
      <c r="P62">
        <v>0</v>
      </c>
      <c r="Q62">
        <v>0</v>
      </c>
      <c r="R62">
        <v>-30</v>
      </c>
      <c r="S62">
        <v>0</v>
      </c>
      <c r="T62">
        <v>0</v>
      </c>
      <c r="U62">
        <v>0</v>
      </c>
      <c r="V62">
        <v>-20</v>
      </c>
    </row>
    <row r="63" spans="1:26" ht="84" hidden="1" customHeight="1" x14ac:dyDescent="0.3">
      <c r="A63">
        <v>2025</v>
      </c>
      <c r="B63">
        <v>2231</v>
      </c>
      <c r="C63" t="s">
        <v>1480</v>
      </c>
      <c r="D63" s="8" t="s">
        <v>1481</v>
      </c>
      <c r="E63" s="8" t="s">
        <v>1226</v>
      </c>
      <c r="F63" s="8" t="s">
        <v>1482</v>
      </c>
      <c r="G63" s="8" t="s">
        <v>1483</v>
      </c>
      <c r="I63" s="8" t="s">
        <v>1484</v>
      </c>
      <c r="J63" s="8" t="s">
        <v>1485</v>
      </c>
      <c r="K63" s="12" t="s">
        <v>451</v>
      </c>
      <c r="L63" s="12"/>
      <c r="M63">
        <f t="shared" si="1"/>
        <v>-50</v>
      </c>
      <c r="N63">
        <v>0</v>
      </c>
      <c r="O63">
        <v>0</v>
      </c>
      <c r="P63">
        <v>0</v>
      </c>
      <c r="Q63">
        <v>0</v>
      </c>
      <c r="R63">
        <v>-20</v>
      </c>
      <c r="S63">
        <v>0</v>
      </c>
      <c r="T63">
        <v>0</v>
      </c>
      <c r="U63">
        <v>0</v>
      </c>
      <c r="V63">
        <v>-30</v>
      </c>
    </row>
    <row r="64" spans="1:26" ht="42" hidden="1" customHeight="1" x14ac:dyDescent="0.3">
      <c r="A64">
        <v>2025</v>
      </c>
      <c r="B64">
        <v>600608</v>
      </c>
      <c r="C64" t="s">
        <v>1486</v>
      </c>
      <c r="D64" s="8" t="s">
        <v>1487</v>
      </c>
      <c r="E64" s="8" t="s">
        <v>1260</v>
      </c>
      <c r="F64" s="8" t="s">
        <v>1488</v>
      </c>
      <c r="K64" s="12" t="s">
        <v>451</v>
      </c>
      <c r="L64" s="12"/>
      <c r="M64">
        <f t="shared" si="1"/>
        <v>-40</v>
      </c>
      <c r="N64">
        <v>0</v>
      </c>
      <c r="O64">
        <v>0</v>
      </c>
      <c r="P64">
        <v>0</v>
      </c>
      <c r="Q64">
        <v>0</v>
      </c>
      <c r="R64">
        <v>-20</v>
      </c>
      <c r="S64">
        <v>-20</v>
      </c>
      <c r="T64">
        <v>0</v>
      </c>
      <c r="U64">
        <v>0</v>
      </c>
      <c r="V64">
        <v>0</v>
      </c>
      <c r="Z64" t="s">
        <v>1279</v>
      </c>
    </row>
    <row r="65" spans="1:26" ht="126" hidden="1" customHeight="1" x14ac:dyDescent="0.3">
      <c r="A65">
        <v>2025</v>
      </c>
      <c r="B65">
        <v>600193</v>
      </c>
      <c r="C65" t="s">
        <v>622</v>
      </c>
      <c r="D65" s="8" t="s">
        <v>1489</v>
      </c>
      <c r="E65" s="8" t="s">
        <v>1423</v>
      </c>
      <c r="F65" s="8" t="s">
        <v>1490</v>
      </c>
      <c r="G65" s="8" t="s">
        <v>1491</v>
      </c>
      <c r="I65" s="8" t="s">
        <v>1492</v>
      </c>
      <c r="J65" s="8" t="s">
        <v>1229</v>
      </c>
      <c r="K65" s="12" t="s">
        <v>468</v>
      </c>
      <c r="L65" s="12"/>
      <c r="M65">
        <f t="shared" si="1"/>
        <v>-50</v>
      </c>
      <c r="N65">
        <v>10</v>
      </c>
      <c r="O65">
        <v>10</v>
      </c>
      <c r="P65">
        <v>0</v>
      </c>
      <c r="Q65">
        <v>0</v>
      </c>
      <c r="R65">
        <v>-30</v>
      </c>
      <c r="S65">
        <v>-40</v>
      </c>
      <c r="T65">
        <v>0</v>
      </c>
      <c r="U65">
        <v>0</v>
      </c>
      <c r="V65">
        <v>0</v>
      </c>
      <c r="Z65" t="s">
        <v>1279</v>
      </c>
    </row>
    <row r="66" spans="1:26" ht="98" hidden="1" customHeight="1" x14ac:dyDescent="0.3">
      <c r="A66">
        <v>2025</v>
      </c>
      <c r="B66">
        <v>600599</v>
      </c>
      <c r="C66" t="s">
        <v>299</v>
      </c>
      <c r="D66" s="8" t="s">
        <v>1493</v>
      </c>
      <c r="E66" s="8" t="s">
        <v>1494</v>
      </c>
      <c r="F66" s="8" t="s">
        <v>1495</v>
      </c>
      <c r="G66" s="8" t="s">
        <v>1496</v>
      </c>
      <c r="I66" s="8" t="s">
        <v>1484</v>
      </c>
      <c r="J66" s="8" t="s">
        <v>1485</v>
      </c>
      <c r="K66" s="12" t="s">
        <v>451</v>
      </c>
      <c r="L66" s="12"/>
      <c r="M66">
        <f t="shared" si="1"/>
        <v>-40</v>
      </c>
      <c r="N66">
        <v>0</v>
      </c>
      <c r="O66">
        <v>0</v>
      </c>
      <c r="P66">
        <v>0</v>
      </c>
      <c r="Q66">
        <v>0</v>
      </c>
      <c r="R66">
        <v>0</v>
      </c>
      <c r="S66">
        <v>0</v>
      </c>
      <c r="T66">
        <v>0</v>
      </c>
      <c r="U66">
        <v>0</v>
      </c>
      <c r="V66">
        <v>-40</v>
      </c>
    </row>
    <row r="67" spans="1:26" ht="409.5" hidden="1" customHeight="1" x14ac:dyDescent="0.3">
      <c r="A67">
        <v>2025</v>
      </c>
      <c r="B67">
        <v>300225</v>
      </c>
      <c r="C67" t="s">
        <v>1497</v>
      </c>
      <c r="D67" s="8" t="s">
        <v>1493</v>
      </c>
      <c r="E67" s="8" t="s">
        <v>1498</v>
      </c>
      <c r="F67" s="8" t="s">
        <v>1499</v>
      </c>
      <c r="I67" s="8" t="s">
        <v>1500</v>
      </c>
      <c r="J67" s="8" t="s">
        <v>1485</v>
      </c>
      <c r="K67" s="12" t="s">
        <v>451</v>
      </c>
      <c r="L67" s="12"/>
      <c r="M67">
        <f t="shared" ref="M67:M98" si="2">N67+O67+P67+Q67+R67+S67+T67+U67+V67+W67</f>
        <v>-40</v>
      </c>
      <c r="N67">
        <v>0</v>
      </c>
      <c r="O67">
        <v>0</v>
      </c>
      <c r="P67">
        <v>0</v>
      </c>
      <c r="Q67">
        <v>0</v>
      </c>
      <c r="R67">
        <v>0</v>
      </c>
      <c r="S67">
        <v>0</v>
      </c>
      <c r="T67">
        <v>0</v>
      </c>
      <c r="U67">
        <v>0</v>
      </c>
      <c r="V67">
        <v>-40</v>
      </c>
    </row>
    <row r="68" spans="1:26" ht="98" hidden="1" customHeight="1" x14ac:dyDescent="0.3">
      <c r="A68">
        <v>2025</v>
      </c>
      <c r="B68">
        <v>300716</v>
      </c>
      <c r="C68" t="s">
        <v>926</v>
      </c>
      <c r="D68" s="8" t="s">
        <v>1501</v>
      </c>
      <c r="F68" s="8" t="s">
        <v>1502</v>
      </c>
    </row>
    <row r="69" spans="1:26" ht="112" hidden="1" customHeight="1" x14ac:dyDescent="0.3">
      <c r="A69">
        <v>2025</v>
      </c>
      <c r="B69">
        <v>300313</v>
      </c>
      <c r="C69" t="s">
        <v>1503</v>
      </c>
      <c r="D69" s="8" t="s">
        <v>1504</v>
      </c>
      <c r="E69" s="8" t="s">
        <v>1505</v>
      </c>
      <c r="F69" s="8" t="s">
        <v>1506</v>
      </c>
      <c r="G69" s="8" t="s">
        <v>1507</v>
      </c>
      <c r="I69" s="8" t="s">
        <v>1426</v>
      </c>
      <c r="J69" s="8" t="s">
        <v>1229</v>
      </c>
      <c r="K69" s="12" t="s">
        <v>451</v>
      </c>
      <c r="L69" s="12"/>
      <c r="M69">
        <f>N69+O69+P69+Q69+R69+S69+T69+U69+V69+W69</f>
        <v>20</v>
      </c>
      <c r="N69">
        <v>10</v>
      </c>
      <c r="O69">
        <v>10</v>
      </c>
      <c r="P69">
        <v>0</v>
      </c>
      <c r="Q69">
        <v>0</v>
      </c>
      <c r="R69">
        <v>0</v>
      </c>
      <c r="S69">
        <v>0</v>
      </c>
      <c r="T69">
        <v>0</v>
      </c>
      <c r="U69">
        <v>0</v>
      </c>
      <c r="V69">
        <v>0</v>
      </c>
    </row>
    <row r="70" spans="1:26" hidden="1" x14ac:dyDescent="0.3">
      <c r="A70">
        <v>2025</v>
      </c>
      <c r="B70">
        <v>600381</v>
      </c>
      <c r="C70" t="s">
        <v>284</v>
      </c>
      <c r="D70" s="8" t="s">
        <v>1295</v>
      </c>
      <c r="E70" s="8" t="s">
        <v>1508</v>
      </c>
      <c r="F70" s="8" t="s">
        <v>1509</v>
      </c>
      <c r="G70" s="8"/>
      <c r="I70" s="8" t="s">
        <v>1229</v>
      </c>
      <c r="J70" s="8" t="s">
        <v>1229</v>
      </c>
      <c r="K70" s="12" t="s">
        <v>451</v>
      </c>
      <c r="L70" s="12"/>
      <c r="M70">
        <f>N70+O70+P70+Q70+R70+S70+T70+U70+V70+W70</f>
        <v>10</v>
      </c>
      <c r="N70">
        <v>0</v>
      </c>
      <c r="O70">
        <v>0</v>
      </c>
      <c r="P70">
        <v>0</v>
      </c>
      <c r="Q70">
        <v>0</v>
      </c>
      <c r="R70">
        <v>10</v>
      </c>
      <c r="S70">
        <v>0</v>
      </c>
      <c r="T70">
        <v>0</v>
      </c>
      <c r="U70">
        <v>0</v>
      </c>
      <c r="V70">
        <v>0</v>
      </c>
      <c r="W70">
        <v>0</v>
      </c>
      <c r="X70">
        <v>0</v>
      </c>
      <c r="Z70" t="s">
        <v>1279</v>
      </c>
    </row>
    <row r="71" spans="1:26" hidden="1" x14ac:dyDescent="0.3">
      <c r="A71">
        <v>2025</v>
      </c>
      <c r="B71">
        <v>2713</v>
      </c>
      <c r="C71" t="s">
        <v>1510</v>
      </c>
      <c r="D71" s="8" t="s">
        <v>1265</v>
      </c>
      <c r="E71" s="8" t="s">
        <v>1347</v>
      </c>
      <c r="L71" t="s">
        <v>468</v>
      </c>
    </row>
    <row r="72" spans="1:26" hidden="1" x14ac:dyDescent="0.3">
      <c r="A72">
        <v>2025</v>
      </c>
      <c r="B72">
        <v>2200</v>
      </c>
      <c r="C72" t="s">
        <v>1511</v>
      </c>
      <c r="D72" s="8" t="s">
        <v>1265</v>
      </c>
      <c r="E72" s="8" t="s">
        <v>1347</v>
      </c>
      <c r="L72" t="s">
        <v>468</v>
      </c>
    </row>
    <row r="73" spans="1:26" hidden="1" x14ac:dyDescent="0.3">
      <c r="A73">
        <v>2025</v>
      </c>
      <c r="B73">
        <v>300093</v>
      </c>
      <c r="C73" t="s">
        <v>1512</v>
      </c>
      <c r="D73" s="8" t="s">
        <v>1265</v>
      </c>
      <c r="E73" s="8" t="s">
        <v>1347</v>
      </c>
      <c r="L73" t="s">
        <v>468</v>
      </c>
    </row>
    <row r="74" spans="1:26" hidden="1" x14ac:dyDescent="0.3">
      <c r="A74">
        <v>2025</v>
      </c>
      <c r="B74">
        <v>908</v>
      </c>
      <c r="C74" t="s">
        <v>1513</v>
      </c>
      <c r="D74" s="8" t="s">
        <v>1265</v>
      </c>
      <c r="E74" s="8" t="s">
        <v>1347</v>
      </c>
      <c r="L74" t="s">
        <v>468</v>
      </c>
    </row>
    <row r="75" spans="1:26" hidden="1" x14ac:dyDescent="0.3">
      <c r="A75">
        <v>2025</v>
      </c>
      <c r="B75">
        <v>697</v>
      </c>
      <c r="C75" t="s">
        <v>1514</v>
      </c>
      <c r="D75" s="8" t="s">
        <v>1265</v>
      </c>
      <c r="E75" s="8" t="s">
        <v>1347</v>
      </c>
      <c r="L75" t="s">
        <v>468</v>
      </c>
    </row>
    <row r="76" spans="1:26" hidden="1" x14ac:dyDescent="0.3">
      <c r="A76">
        <v>2025</v>
      </c>
      <c r="B76">
        <v>300125</v>
      </c>
      <c r="C76" t="s">
        <v>1515</v>
      </c>
      <c r="D76" s="8" t="s">
        <v>1265</v>
      </c>
      <c r="E76" s="8" t="s">
        <v>1347</v>
      </c>
      <c r="L76" t="s">
        <v>468</v>
      </c>
    </row>
    <row r="77" spans="1:26" hidden="1" x14ac:dyDescent="0.3">
      <c r="A77">
        <v>2025</v>
      </c>
      <c r="B77">
        <v>615</v>
      </c>
      <c r="C77" t="s">
        <v>1516</v>
      </c>
      <c r="D77" s="8" t="s">
        <v>1265</v>
      </c>
      <c r="E77" s="8" t="s">
        <v>1347</v>
      </c>
      <c r="F77"/>
      <c r="L77" t="s">
        <v>468</v>
      </c>
    </row>
    <row r="78" spans="1:26" hidden="1" x14ac:dyDescent="0.3">
      <c r="A78">
        <v>2025</v>
      </c>
      <c r="B78">
        <v>300506</v>
      </c>
      <c r="C78" t="s">
        <v>1517</v>
      </c>
      <c r="D78" s="8" t="s">
        <v>1265</v>
      </c>
      <c r="E78" s="8" t="s">
        <v>1347</v>
      </c>
      <c r="L78" t="s">
        <v>468</v>
      </c>
    </row>
    <row r="79" spans="1:26" hidden="1" x14ac:dyDescent="0.3">
      <c r="A79">
        <v>2025</v>
      </c>
      <c r="B79">
        <v>600165</v>
      </c>
      <c r="C79" t="s">
        <v>1518</v>
      </c>
      <c r="D79" s="8" t="s">
        <v>1265</v>
      </c>
      <c r="E79" s="8" t="s">
        <v>1347</v>
      </c>
      <c r="L79" t="s">
        <v>468</v>
      </c>
    </row>
    <row r="80" spans="1:26" hidden="1" x14ac:dyDescent="0.3">
      <c r="A80">
        <v>2025</v>
      </c>
      <c r="B80">
        <v>2742</v>
      </c>
      <c r="C80" t="s">
        <v>1519</v>
      </c>
      <c r="D80" s="8" t="s">
        <v>1265</v>
      </c>
      <c r="E80" s="8" t="s">
        <v>1347</v>
      </c>
      <c r="L80" t="s">
        <v>468</v>
      </c>
    </row>
    <row r="81" spans="1:20" ht="42" hidden="1" customHeight="1" x14ac:dyDescent="0.3">
      <c r="A81">
        <v>2025</v>
      </c>
      <c r="B81">
        <v>300472</v>
      </c>
      <c r="C81" t="s">
        <v>1520</v>
      </c>
      <c r="D81" s="8" t="s">
        <v>1521</v>
      </c>
      <c r="E81" s="8" t="s">
        <v>1347</v>
      </c>
      <c r="F81" s="8" t="s">
        <v>1522</v>
      </c>
      <c r="L81" t="s">
        <v>468</v>
      </c>
    </row>
    <row r="82" spans="1:20" hidden="1" x14ac:dyDescent="0.3">
      <c r="A82">
        <v>2025</v>
      </c>
      <c r="B82">
        <v>300391</v>
      </c>
      <c r="C82" t="s">
        <v>1523</v>
      </c>
      <c r="D82" s="8" t="s">
        <v>1265</v>
      </c>
      <c r="E82" s="8" t="s">
        <v>1347</v>
      </c>
      <c r="L82" t="s">
        <v>468</v>
      </c>
    </row>
    <row r="83" spans="1:20" x14ac:dyDescent="0.3">
      <c r="A83">
        <v>2026</v>
      </c>
      <c r="B83">
        <v>603825</v>
      </c>
      <c r="C83" t="s">
        <v>717</v>
      </c>
      <c r="D83" s="8" t="s">
        <v>1265</v>
      </c>
      <c r="G83" t="s">
        <v>1524</v>
      </c>
      <c r="M83">
        <f t="shared" ref="M83:M89" si="3">N83+O83+P83+Q83+R83+S83+T83+U83+V83+W83</f>
        <v>5</v>
      </c>
      <c r="T83">
        <v>5</v>
      </c>
    </row>
    <row r="84" spans="1:20" ht="56" customHeight="1" x14ac:dyDescent="0.3">
      <c r="A84">
        <v>2026</v>
      </c>
      <c r="B84">
        <v>603557</v>
      </c>
      <c r="C84" t="s">
        <v>385</v>
      </c>
      <c r="D84" s="8" t="s">
        <v>1525</v>
      </c>
      <c r="F84" s="8" t="s">
        <v>1526</v>
      </c>
      <c r="G84" t="s">
        <v>1527</v>
      </c>
      <c r="M84">
        <f t="shared" si="3"/>
        <v>20</v>
      </c>
      <c r="Q84">
        <v>20</v>
      </c>
    </row>
    <row r="85" spans="1:20" ht="56" customHeight="1" x14ac:dyDescent="0.3">
      <c r="A85">
        <v>2026</v>
      </c>
      <c r="B85">
        <v>600265</v>
      </c>
      <c r="C85" t="s">
        <v>1528</v>
      </c>
      <c r="D85" s="8" t="s">
        <v>1525</v>
      </c>
      <c r="F85" s="8" t="s">
        <v>1529</v>
      </c>
      <c r="M85">
        <f t="shared" si="3"/>
        <v>0</v>
      </c>
    </row>
    <row r="86" spans="1:20" x14ac:dyDescent="0.3">
      <c r="A86">
        <v>2026</v>
      </c>
      <c r="B86">
        <v>603021</v>
      </c>
      <c r="C86" t="s">
        <v>1530</v>
      </c>
      <c r="D86" s="8" t="s">
        <v>1265</v>
      </c>
      <c r="M86">
        <f t="shared" si="3"/>
        <v>5</v>
      </c>
      <c r="T86">
        <v>5</v>
      </c>
    </row>
    <row r="87" spans="1:20" x14ac:dyDescent="0.3">
      <c r="A87">
        <v>2026</v>
      </c>
      <c r="B87">
        <v>600107</v>
      </c>
      <c r="C87" t="s">
        <v>1531</v>
      </c>
      <c r="D87" s="8" t="s">
        <v>1295</v>
      </c>
      <c r="G87" t="s">
        <v>1532</v>
      </c>
      <c r="M87">
        <f t="shared" si="3"/>
        <v>0</v>
      </c>
    </row>
    <row r="88" spans="1:20" ht="28" customHeight="1" x14ac:dyDescent="0.3">
      <c r="A88">
        <v>2026</v>
      </c>
      <c r="B88">
        <v>300237</v>
      </c>
      <c r="C88" t="s">
        <v>1533</v>
      </c>
      <c r="D88" s="8" t="s">
        <v>1265</v>
      </c>
      <c r="F88" s="8" t="s">
        <v>1534</v>
      </c>
      <c r="G88" s="8" t="s">
        <v>1535</v>
      </c>
      <c r="M88">
        <f t="shared" si="3"/>
        <v>5</v>
      </c>
      <c r="T88">
        <v>5</v>
      </c>
    </row>
    <row r="89" spans="1:20" ht="42" customHeight="1" x14ac:dyDescent="0.3">
      <c r="A89">
        <v>2026</v>
      </c>
      <c r="B89">
        <v>2528</v>
      </c>
      <c r="C89" t="s">
        <v>1536</v>
      </c>
      <c r="D89" s="8" t="s">
        <v>1265</v>
      </c>
      <c r="F89" s="8" t="s">
        <v>1537</v>
      </c>
      <c r="G89" t="s">
        <v>1538</v>
      </c>
      <c r="M89">
        <f t="shared" si="3"/>
        <v>0</v>
      </c>
    </row>
    <row r="90" spans="1:20" x14ac:dyDescent="0.3">
      <c r="A90">
        <v>2026</v>
      </c>
      <c r="B90">
        <v>2581</v>
      </c>
      <c r="C90" t="s">
        <v>1539</v>
      </c>
      <c r="D90" s="8" t="s">
        <v>1295</v>
      </c>
      <c r="G90" t="s">
        <v>1540</v>
      </c>
    </row>
    <row r="91" spans="1:20" ht="42" customHeight="1" x14ac:dyDescent="0.3">
      <c r="A91">
        <v>2026</v>
      </c>
      <c r="B91">
        <v>300716</v>
      </c>
      <c r="C91" t="s">
        <v>926</v>
      </c>
      <c r="D91" s="8" t="s">
        <v>1265</v>
      </c>
      <c r="F91" s="8" t="s">
        <v>1541</v>
      </c>
      <c r="G91" t="s">
        <v>1542</v>
      </c>
    </row>
    <row r="92" spans="1:20" ht="28" customHeight="1" x14ac:dyDescent="0.3">
      <c r="A92">
        <v>2026</v>
      </c>
      <c r="B92">
        <v>603959</v>
      </c>
      <c r="C92" t="s">
        <v>989</v>
      </c>
      <c r="D92" s="8" t="s">
        <v>1265</v>
      </c>
      <c r="G92" s="8" t="s">
        <v>1543</v>
      </c>
    </row>
    <row r="93" spans="1:20" ht="56" customHeight="1" x14ac:dyDescent="0.3">
      <c r="A93">
        <v>2026</v>
      </c>
      <c r="B93">
        <v>2856</v>
      </c>
      <c r="C93" t="s">
        <v>1544</v>
      </c>
      <c r="D93" s="8" t="s">
        <v>1265</v>
      </c>
      <c r="E93" s="8" t="s">
        <v>1545</v>
      </c>
      <c r="F93" s="8" t="s">
        <v>1546</v>
      </c>
      <c r="G93" t="s">
        <v>1547</v>
      </c>
      <c r="I93" s="8" t="s">
        <v>1548</v>
      </c>
      <c r="J93" s="8" t="s">
        <v>1548</v>
      </c>
      <c r="M93">
        <f>N93+O93+P93+Q93+R93+S93+T93+U93+V93+W93</f>
        <v>7</v>
      </c>
      <c r="P93">
        <v>2</v>
      </c>
      <c r="T93">
        <v>5</v>
      </c>
    </row>
    <row r="94" spans="1:20" ht="28" customHeight="1" x14ac:dyDescent="0.3">
      <c r="A94">
        <v>2026</v>
      </c>
      <c r="B94">
        <v>890</v>
      </c>
      <c r="C94" t="s">
        <v>1549</v>
      </c>
      <c r="D94" s="8" t="s">
        <v>1525</v>
      </c>
      <c r="F94" s="8" t="s">
        <v>1550</v>
      </c>
      <c r="G94" t="s">
        <v>1551</v>
      </c>
    </row>
    <row r="95" spans="1:20" x14ac:dyDescent="0.3">
      <c r="A95">
        <v>2026</v>
      </c>
      <c r="B95">
        <v>300385</v>
      </c>
      <c r="C95" t="s">
        <v>1552</v>
      </c>
      <c r="D95" s="8" t="s">
        <v>1265</v>
      </c>
      <c r="G95" t="s">
        <v>1553</v>
      </c>
      <c r="L95" t="s">
        <v>468</v>
      </c>
    </row>
    <row r="96" spans="1:20" x14ac:dyDescent="0.3">
      <c r="A96">
        <v>2026</v>
      </c>
      <c r="B96">
        <v>692</v>
      </c>
      <c r="C96" t="s">
        <v>1554</v>
      </c>
      <c r="D96" s="8" t="s">
        <v>1265</v>
      </c>
      <c r="F96" s="8" t="s">
        <v>1555</v>
      </c>
      <c r="G96" t="s">
        <v>1556</v>
      </c>
    </row>
    <row r="97" spans="1:22" x14ac:dyDescent="0.3">
      <c r="A97">
        <v>2026</v>
      </c>
      <c r="B97">
        <v>2513</v>
      </c>
      <c r="C97" t="s">
        <v>1557</v>
      </c>
      <c r="D97" s="8" t="s">
        <v>1265</v>
      </c>
      <c r="F97" s="8" t="s">
        <v>1558</v>
      </c>
      <c r="G97" s="8" t="s">
        <v>1542</v>
      </c>
    </row>
    <row r="98" spans="1:22" ht="28" customHeight="1" x14ac:dyDescent="0.3">
      <c r="A98">
        <v>2026</v>
      </c>
      <c r="B98">
        <v>300340</v>
      </c>
      <c r="C98" t="s">
        <v>1559</v>
      </c>
      <c r="D98" s="8" t="s">
        <v>1265</v>
      </c>
      <c r="F98" s="8" t="s">
        <v>1560</v>
      </c>
      <c r="G98" t="s">
        <v>1561</v>
      </c>
    </row>
    <row r="99" spans="1:22" ht="42" customHeight="1" x14ac:dyDescent="0.3">
      <c r="A99">
        <v>2026</v>
      </c>
      <c r="B99">
        <v>56</v>
      </c>
      <c r="C99" t="s">
        <v>1562</v>
      </c>
      <c r="D99" s="8" t="s">
        <v>1265</v>
      </c>
      <c r="F99" s="8" t="s">
        <v>1563</v>
      </c>
      <c r="G99" s="8" t="s">
        <v>1564</v>
      </c>
      <c r="I99" s="8" t="s">
        <v>1565</v>
      </c>
      <c r="J99" s="8" t="s">
        <v>1566</v>
      </c>
      <c r="M99">
        <f>N99+O99+P99+Q99+R99+S99+T99+U99+V99+W99</f>
        <v>0</v>
      </c>
    </row>
    <row r="100" spans="1:22" ht="28" customHeight="1" x14ac:dyDescent="0.3">
      <c r="A100">
        <v>2026</v>
      </c>
      <c r="B100">
        <v>600322</v>
      </c>
      <c r="C100" t="s">
        <v>1567</v>
      </c>
      <c r="D100" s="8" t="s">
        <v>1265</v>
      </c>
      <c r="F100" s="8" t="s">
        <v>1568</v>
      </c>
      <c r="G100" t="s">
        <v>1569</v>
      </c>
      <c r="T100">
        <v>5</v>
      </c>
    </row>
    <row r="101" spans="1:22" x14ac:dyDescent="0.3">
      <c r="A101">
        <v>2026</v>
      </c>
      <c r="B101">
        <v>2547</v>
      </c>
      <c r="C101" t="s">
        <v>1570</v>
      </c>
      <c r="D101" s="8" t="s">
        <v>1265</v>
      </c>
      <c r="G101" s="8" t="s">
        <v>1535</v>
      </c>
    </row>
    <row r="102" spans="1:22" ht="28" customHeight="1" x14ac:dyDescent="0.3">
      <c r="A102">
        <v>2026</v>
      </c>
      <c r="B102">
        <v>300169</v>
      </c>
      <c r="C102" t="s">
        <v>1108</v>
      </c>
      <c r="D102" s="8" t="s">
        <v>1265</v>
      </c>
      <c r="G102" s="8" t="s">
        <v>1571</v>
      </c>
    </row>
    <row r="103" spans="1:22" x14ac:dyDescent="0.3">
      <c r="A103">
        <v>2026</v>
      </c>
      <c r="B103">
        <v>600683</v>
      </c>
      <c r="C103" t="s">
        <v>1572</v>
      </c>
      <c r="D103" s="8" t="s">
        <v>1265</v>
      </c>
      <c r="G103" s="8" t="s">
        <v>1569</v>
      </c>
      <c r="T103">
        <v>5</v>
      </c>
    </row>
    <row r="104" spans="1:22" ht="70" customHeight="1" x14ac:dyDescent="0.3">
      <c r="A104">
        <v>2026</v>
      </c>
      <c r="B104">
        <v>669</v>
      </c>
      <c r="C104" t="s">
        <v>1573</v>
      </c>
      <c r="D104" s="8" t="s">
        <v>1265</v>
      </c>
      <c r="F104" s="8" t="s">
        <v>1574</v>
      </c>
    </row>
    <row r="105" spans="1:22" ht="28" customHeight="1" x14ac:dyDescent="0.3">
      <c r="A105">
        <v>2026</v>
      </c>
      <c r="B105">
        <v>2883</v>
      </c>
      <c r="C105" t="s">
        <v>1575</v>
      </c>
      <c r="D105" s="8" t="s">
        <v>1295</v>
      </c>
      <c r="F105" s="8" t="s">
        <v>1576</v>
      </c>
      <c r="G105" s="8" t="s">
        <v>1577</v>
      </c>
      <c r="I105" s="8" t="s">
        <v>1578</v>
      </c>
      <c r="J105" s="8" t="s">
        <v>1578</v>
      </c>
      <c r="M105">
        <f t="shared" ref="M105:M112" si="4">N105+O105+P105+Q105+R105+S105+T105+U105+V105+W105</f>
        <v>35</v>
      </c>
      <c r="Q105">
        <v>30</v>
      </c>
      <c r="T105">
        <v>5</v>
      </c>
    </row>
    <row r="106" spans="1:22" x14ac:dyDescent="0.3">
      <c r="A106">
        <v>2026</v>
      </c>
      <c r="B106">
        <v>600543</v>
      </c>
      <c r="C106" t="s">
        <v>1579</v>
      </c>
      <c r="D106" s="8" t="s">
        <v>1295</v>
      </c>
      <c r="F106" s="8" t="s">
        <v>1580</v>
      </c>
      <c r="I106" s="8" t="s">
        <v>1566</v>
      </c>
      <c r="J106" s="8" t="s">
        <v>1566</v>
      </c>
      <c r="M106">
        <f t="shared" si="4"/>
        <v>15</v>
      </c>
      <c r="R106">
        <v>10</v>
      </c>
      <c r="T106">
        <v>5</v>
      </c>
    </row>
    <row r="107" spans="1:22" x14ac:dyDescent="0.3">
      <c r="A107">
        <v>2026</v>
      </c>
      <c r="B107">
        <v>2207</v>
      </c>
      <c r="C107" t="s">
        <v>1581</v>
      </c>
      <c r="D107" s="8" t="s">
        <v>1295</v>
      </c>
      <c r="F107" s="8" t="s">
        <v>1582</v>
      </c>
      <c r="G107" s="8" t="s">
        <v>1583</v>
      </c>
      <c r="I107" s="8" t="s">
        <v>1566</v>
      </c>
      <c r="J107" s="8" t="s">
        <v>1566</v>
      </c>
      <c r="M107">
        <f t="shared" si="4"/>
        <v>10</v>
      </c>
      <c r="R107">
        <v>5</v>
      </c>
      <c r="T107">
        <v>5</v>
      </c>
    </row>
    <row r="108" spans="1:22" x14ac:dyDescent="0.3">
      <c r="A108">
        <v>2026</v>
      </c>
      <c r="B108">
        <v>610</v>
      </c>
      <c r="C108" t="s">
        <v>1584</v>
      </c>
      <c r="D108" s="8" t="s">
        <v>1265</v>
      </c>
      <c r="F108" s="8" t="s">
        <v>1585</v>
      </c>
      <c r="I108" s="8" t="s">
        <v>1566</v>
      </c>
      <c r="J108" s="8" t="s">
        <v>1566</v>
      </c>
      <c r="M108">
        <f t="shared" si="4"/>
        <v>5</v>
      </c>
      <c r="T108">
        <v>5</v>
      </c>
    </row>
    <row r="109" spans="1:22" x14ac:dyDescent="0.3">
      <c r="A109">
        <v>2026</v>
      </c>
      <c r="B109">
        <v>603359</v>
      </c>
      <c r="C109" t="s">
        <v>1586</v>
      </c>
      <c r="D109" s="8" t="s">
        <v>1295</v>
      </c>
      <c r="F109" s="8" t="s">
        <v>1587</v>
      </c>
      <c r="G109" s="8" t="s">
        <v>1588</v>
      </c>
      <c r="I109" s="8" t="s">
        <v>1589</v>
      </c>
      <c r="J109" s="8" t="s">
        <v>1589</v>
      </c>
      <c r="M109">
        <f t="shared" si="4"/>
        <v>-10</v>
      </c>
      <c r="V109">
        <v>-10</v>
      </c>
    </row>
    <row r="110" spans="1:22" ht="28" customHeight="1" x14ac:dyDescent="0.3">
      <c r="A110">
        <v>2026</v>
      </c>
      <c r="B110">
        <v>909</v>
      </c>
      <c r="C110" t="s">
        <v>1590</v>
      </c>
      <c r="D110" s="8" t="s">
        <v>1295</v>
      </c>
      <c r="F110" s="8" t="s">
        <v>1591</v>
      </c>
      <c r="G110" s="352" t="s">
        <v>1592</v>
      </c>
      <c r="I110" s="8" t="s">
        <v>1566</v>
      </c>
      <c r="J110" s="8" t="s">
        <v>1566</v>
      </c>
      <c r="M110">
        <f t="shared" si="4"/>
        <v>-5</v>
      </c>
      <c r="T110">
        <v>5</v>
      </c>
      <c r="V110">
        <v>-10</v>
      </c>
    </row>
    <row r="111" spans="1:22" x14ac:dyDescent="0.3">
      <c r="A111">
        <v>2026</v>
      </c>
      <c r="B111">
        <v>300076</v>
      </c>
      <c r="C111" t="s">
        <v>1593</v>
      </c>
      <c r="D111" s="8" t="s">
        <v>1594</v>
      </c>
      <c r="F111" s="8" t="s">
        <v>1595</v>
      </c>
      <c r="G111" s="8" t="s">
        <v>1596</v>
      </c>
      <c r="I111" s="8" t="s">
        <v>1566</v>
      </c>
      <c r="J111" s="8" t="s">
        <v>1578</v>
      </c>
      <c r="M111">
        <f t="shared" si="4"/>
        <v>3</v>
      </c>
      <c r="T111">
        <v>5</v>
      </c>
      <c r="V111">
        <v>-2</v>
      </c>
    </row>
    <row r="112" spans="1:22" ht="28" customHeight="1" x14ac:dyDescent="0.3">
      <c r="A112">
        <v>2026</v>
      </c>
      <c r="B112">
        <v>838</v>
      </c>
      <c r="C112" t="s">
        <v>1050</v>
      </c>
      <c r="D112" s="8" t="s">
        <v>1597</v>
      </c>
      <c r="F112" s="8" t="s">
        <v>1591</v>
      </c>
      <c r="I112" s="8" t="s">
        <v>1548</v>
      </c>
      <c r="J112" s="8" t="s">
        <v>1566</v>
      </c>
      <c r="M112">
        <f t="shared" si="4"/>
        <v>0</v>
      </c>
    </row>
    <row r="113" spans="1:24" ht="28" customHeight="1" x14ac:dyDescent="0.3">
      <c r="A113">
        <v>2026</v>
      </c>
      <c r="B113">
        <v>2227</v>
      </c>
      <c r="C113" t="s">
        <v>1598</v>
      </c>
      <c r="D113" s="8" t="s">
        <v>1295</v>
      </c>
      <c r="F113" s="8" t="s">
        <v>1599</v>
      </c>
      <c r="G113" s="352" t="s">
        <v>1600</v>
      </c>
      <c r="I113" s="8" t="s">
        <v>1566</v>
      </c>
      <c r="J113" s="8" t="s">
        <v>1566</v>
      </c>
      <c r="M113">
        <f t="shared" ref="M113:M119" si="5">N113+O113+P113+Q113+R113+S113+T113+U113+V113+W113+X113+Y113+Y113</f>
        <v>5</v>
      </c>
      <c r="R113">
        <v>1</v>
      </c>
      <c r="X113">
        <v>4</v>
      </c>
    </row>
    <row r="114" spans="1:24" x14ac:dyDescent="0.3">
      <c r="A114">
        <v>2026</v>
      </c>
      <c r="B114">
        <v>2694</v>
      </c>
      <c r="C114" t="s">
        <v>1601</v>
      </c>
      <c r="D114" s="8" t="s">
        <v>1265</v>
      </c>
      <c r="F114" s="8" t="s">
        <v>1591</v>
      </c>
      <c r="G114" s="8" t="s">
        <v>1602</v>
      </c>
      <c r="I114" s="8" t="s">
        <v>1548</v>
      </c>
      <c r="J114" s="8" t="s">
        <v>1566</v>
      </c>
      <c r="M114">
        <f t="shared" si="5"/>
        <v>0</v>
      </c>
    </row>
    <row r="115" spans="1:24" ht="42" customHeight="1" x14ac:dyDescent="0.3">
      <c r="A115">
        <v>2026</v>
      </c>
      <c r="B115">
        <v>603378</v>
      </c>
      <c r="C115" t="s">
        <v>1603</v>
      </c>
      <c r="D115" s="8" t="s">
        <v>1265</v>
      </c>
      <c r="F115" s="8" t="s">
        <v>1604</v>
      </c>
      <c r="G115" s="8" t="s">
        <v>1605</v>
      </c>
      <c r="I115" s="8" t="s">
        <v>1548</v>
      </c>
      <c r="J115" s="8" t="s">
        <v>1566</v>
      </c>
      <c r="M115">
        <f t="shared" si="5"/>
        <v>0</v>
      </c>
    </row>
    <row r="116" spans="1:24" ht="84" customHeight="1" x14ac:dyDescent="0.3">
      <c r="A116">
        <v>2026</v>
      </c>
      <c r="B116">
        <v>600119</v>
      </c>
      <c r="C116" t="s">
        <v>1606</v>
      </c>
      <c r="D116" s="8" t="s">
        <v>1295</v>
      </c>
      <c r="F116" s="8" t="s">
        <v>1591</v>
      </c>
      <c r="G116" s="352" t="s">
        <v>1607</v>
      </c>
      <c r="I116" s="8" t="s">
        <v>1566</v>
      </c>
      <c r="J116" s="8" t="s">
        <v>1566</v>
      </c>
      <c r="M116">
        <f t="shared" si="5"/>
        <v>5</v>
      </c>
      <c r="T116">
        <v>5</v>
      </c>
    </row>
    <row r="117" spans="1:24" ht="28" customHeight="1" x14ac:dyDescent="0.3">
      <c r="A117">
        <v>2026</v>
      </c>
      <c r="B117">
        <v>911</v>
      </c>
      <c r="C117" t="s">
        <v>1608</v>
      </c>
      <c r="D117" s="8" t="s">
        <v>1265</v>
      </c>
      <c r="E117" s="8" t="s">
        <v>1609</v>
      </c>
      <c r="G117" s="8" t="s">
        <v>1596</v>
      </c>
      <c r="I117" s="8" t="s">
        <v>1548</v>
      </c>
      <c r="J117" s="8" t="s">
        <v>1610</v>
      </c>
      <c r="M117">
        <f t="shared" si="5"/>
        <v>2</v>
      </c>
      <c r="T117">
        <v>5</v>
      </c>
      <c r="V117">
        <v>-3</v>
      </c>
    </row>
    <row r="118" spans="1:24" ht="28" customHeight="1" x14ac:dyDescent="0.3">
      <c r="A118">
        <v>2026</v>
      </c>
      <c r="B118">
        <v>300295</v>
      </c>
      <c r="C118" t="s">
        <v>1611</v>
      </c>
      <c r="D118" s="8" t="s">
        <v>1594</v>
      </c>
      <c r="F118" s="8" t="s">
        <v>1612</v>
      </c>
      <c r="G118" s="352" t="s">
        <v>1613</v>
      </c>
      <c r="I118" s="8" t="s">
        <v>1566</v>
      </c>
      <c r="J118" s="8" t="s">
        <v>1566</v>
      </c>
      <c r="M118">
        <f t="shared" si="5"/>
        <v>7</v>
      </c>
      <c r="R118">
        <v>2</v>
      </c>
      <c r="S118">
        <v>5</v>
      </c>
    </row>
    <row r="119" spans="1:24" ht="28" customHeight="1" x14ac:dyDescent="0.3">
      <c r="A119">
        <v>2026</v>
      </c>
      <c r="B119">
        <v>600581</v>
      </c>
      <c r="C119" t="s">
        <v>1614</v>
      </c>
      <c r="D119" s="8" t="s">
        <v>1265</v>
      </c>
      <c r="F119" s="8" t="s">
        <v>1615</v>
      </c>
      <c r="I119" s="8" t="s">
        <v>1566</v>
      </c>
      <c r="J119" s="8" t="s">
        <v>1566</v>
      </c>
      <c r="M119">
        <f t="shared" si="5"/>
        <v>10</v>
      </c>
      <c r="P119">
        <v>5</v>
      </c>
      <c r="T119">
        <v>5</v>
      </c>
    </row>
    <row r="120" spans="1:24" ht="42" customHeight="1" x14ac:dyDescent="0.3">
      <c r="A120">
        <v>2026</v>
      </c>
      <c r="B120">
        <v>605336</v>
      </c>
      <c r="C120" t="s">
        <v>1616</v>
      </c>
      <c r="D120" s="8" t="s">
        <v>1295</v>
      </c>
      <c r="F120" s="8" t="s">
        <v>1617</v>
      </c>
      <c r="I120" s="8" t="s">
        <v>1566</v>
      </c>
      <c r="J120" s="8" t="s">
        <v>1566</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57" width="8.58203125" style="8" customWidth="1"/>
    <col min="158" max="16384" width="8.58203125" style="8"/>
  </cols>
  <sheetData>
    <row r="1" spans="1:22" ht="42" customHeight="1" x14ac:dyDescent="0.3">
      <c r="A1"/>
      <c r="C1" s="8" t="s">
        <v>1618</v>
      </c>
      <c r="D1" s="8" t="s">
        <v>1619</v>
      </c>
      <c r="E1" s="8" t="s">
        <v>1620</v>
      </c>
      <c r="F1" s="8" t="s">
        <v>1621</v>
      </c>
      <c r="G1" s="8" t="s">
        <v>1622</v>
      </c>
      <c r="H1" s="8" t="s">
        <v>1623</v>
      </c>
      <c r="I1" s="8" t="s">
        <v>1624</v>
      </c>
      <c r="J1" s="8" t="s">
        <v>1625</v>
      </c>
      <c r="K1" s="8" t="s">
        <v>1626</v>
      </c>
      <c r="L1" s="8" t="s">
        <v>1627</v>
      </c>
      <c r="M1" s="8" t="s">
        <v>1628</v>
      </c>
      <c r="N1" s="8" t="s">
        <v>1629</v>
      </c>
      <c r="O1" s="8" t="s">
        <v>1630</v>
      </c>
      <c r="P1" s="8" t="s">
        <v>1631</v>
      </c>
      <c r="Q1" s="8" t="s">
        <v>315</v>
      </c>
      <c r="R1" s="8" t="s">
        <v>1632</v>
      </c>
      <c r="S1" s="8" t="s">
        <v>1633</v>
      </c>
      <c r="U1" s="8" t="s">
        <v>1634</v>
      </c>
      <c r="V1" s="8" t="s">
        <v>1635</v>
      </c>
    </row>
    <row r="2" spans="1:22" ht="84" hidden="1" customHeight="1" x14ac:dyDescent="0.3">
      <c r="A2" s="8">
        <v>2822</v>
      </c>
      <c r="B2" s="8" t="s">
        <v>1636</v>
      </c>
      <c r="C2" s="8" t="s">
        <v>1637</v>
      </c>
      <c r="D2" s="8">
        <v>20240622</v>
      </c>
      <c r="F2" s="8">
        <v>20240808</v>
      </c>
      <c r="H2" s="8">
        <v>20250228</v>
      </c>
      <c r="I2" s="8" t="s">
        <v>1638</v>
      </c>
      <c r="L2" s="8" t="s">
        <v>451</v>
      </c>
      <c r="M2" s="8">
        <v>20250820</v>
      </c>
      <c r="N2" s="8">
        <v>20250822</v>
      </c>
      <c r="R2" s="8">
        <v>5</v>
      </c>
      <c r="S2" s="8" t="s">
        <v>1639</v>
      </c>
      <c r="U2" s="8">
        <v>35</v>
      </c>
    </row>
    <row r="3" spans="1:22" ht="84" hidden="1" customHeight="1" x14ac:dyDescent="0.3">
      <c r="A3" s="8">
        <v>300391</v>
      </c>
      <c r="B3" s="8" t="s">
        <v>1523</v>
      </c>
      <c r="C3" s="8" t="s">
        <v>1640</v>
      </c>
      <c r="D3" s="8">
        <v>20250121</v>
      </c>
      <c r="E3" s="8" t="s">
        <v>1641</v>
      </c>
      <c r="F3" s="8">
        <v>20250123</v>
      </c>
      <c r="G3" s="8">
        <v>20250123</v>
      </c>
      <c r="H3" s="8" t="s">
        <v>1642</v>
      </c>
      <c r="I3" s="8" t="s">
        <v>1643</v>
      </c>
      <c r="J3" s="8" t="s">
        <v>1644</v>
      </c>
      <c r="K3" s="8" t="s">
        <v>468</v>
      </c>
      <c r="Q3" s="8" t="s">
        <v>326</v>
      </c>
    </row>
    <row r="4" spans="1:22" ht="28" hidden="1" customHeight="1" x14ac:dyDescent="0.3">
      <c r="A4" s="8">
        <v>2742</v>
      </c>
      <c r="B4" s="8" t="s">
        <v>1519</v>
      </c>
      <c r="C4" s="8" t="s">
        <v>1645</v>
      </c>
      <c r="D4" s="8">
        <v>20240928</v>
      </c>
      <c r="G4" s="8">
        <v>20240930</v>
      </c>
      <c r="H4" s="8" t="s">
        <v>1646</v>
      </c>
      <c r="I4" s="8" t="s">
        <v>1647</v>
      </c>
      <c r="L4" s="8" t="s">
        <v>468</v>
      </c>
      <c r="M4" s="8">
        <v>20250809</v>
      </c>
      <c r="N4" s="8">
        <v>20250813</v>
      </c>
      <c r="R4" s="8">
        <v>5</v>
      </c>
      <c r="S4" s="8" t="s">
        <v>1639</v>
      </c>
      <c r="U4" s="8">
        <v>26</v>
      </c>
    </row>
    <row r="5" spans="1:22" ht="84" hidden="1" customHeight="1" x14ac:dyDescent="0.3">
      <c r="A5" s="8">
        <v>2713</v>
      </c>
      <c r="B5" s="8" t="s">
        <v>1510</v>
      </c>
      <c r="C5" s="8" t="s">
        <v>1648</v>
      </c>
      <c r="D5" s="8">
        <v>20241018</v>
      </c>
      <c r="E5" s="8" t="s">
        <v>1649</v>
      </c>
      <c r="F5" s="8">
        <v>20241109</v>
      </c>
      <c r="G5" s="8">
        <v>20241130</v>
      </c>
      <c r="H5" s="8" t="s">
        <v>1650</v>
      </c>
      <c r="I5" s="8" t="s">
        <v>1651</v>
      </c>
      <c r="M5" s="8">
        <v>20251119</v>
      </c>
    </row>
    <row r="6" spans="1:22" ht="98" hidden="1" customHeight="1" x14ac:dyDescent="0.3">
      <c r="A6" s="8">
        <v>300117</v>
      </c>
      <c r="B6" s="8" t="s">
        <v>1652</v>
      </c>
      <c r="C6" s="8" t="s">
        <v>1648</v>
      </c>
      <c r="D6" s="8">
        <v>20240603</v>
      </c>
      <c r="E6" s="8" t="s">
        <v>1653</v>
      </c>
      <c r="F6" s="8">
        <v>20240717</v>
      </c>
      <c r="G6" s="8">
        <v>20240717</v>
      </c>
      <c r="H6" s="8" t="s">
        <v>1654</v>
      </c>
      <c r="I6" s="8">
        <v>20240927</v>
      </c>
      <c r="J6" s="8" t="s">
        <v>1655</v>
      </c>
      <c r="Q6" s="8" t="s">
        <v>326</v>
      </c>
    </row>
    <row r="7" spans="1:22" ht="70" hidden="1" customHeight="1" x14ac:dyDescent="0.3">
      <c r="A7" s="8">
        <v>300125</v>
      </c>
      <c r="B7" s="8" t="s">
        <v>1515</v>
      </c>
      <c r="C7" s="8" t="s">
        <v>1656</v>
      </c>
      <c r="D7" s="8">
        <v>20240731</v>
      </c>
      <c r="E7" s="8" t="s">
        <v>1657</v>
      </c>
      <c r="F7" s="8">
        <v>20240802</v>
      </c>
      <c r="G7" s="8">
        <v>20240923</v>
      </c>
      <c r="H7" s="8" t="s">
        <v>1658</v>
      </c>
      <c r="I7" s="8" t="s">
        <v>1659</v>
      </c>
      <c r="J7" s="8" t="s">
        <v>1660</v>
      </c>
      <c r="L7" s="8" t="s">
        <v>468</v>
      </c>
      <c r="M7" s="8">
        <v>20251118</v>
      </c>
    </row>
    <row r="8" spans="1:22" ht="112" hidden="1" customHeight="1" x14ac:dyDescent="0.3">
      <c r="A8" s="8">
        <v>2200</v>
      </c>
      <c r="B8" s="8" t="s">
        <v>1661</v>
      </c>
      <c r="C8" s="8" t="s">
        <v>1662</v>
      </c>
      <c r="D8" s="8">
        <v>20250424</v>
      </c>
      <c r="E8" s="8" t="s">
        <v>1663</v>
      </c>
      <c r="F8" s="8" t="s">
        <v>1664</v>
      </c>
      <c r="G8" s="8" t="s">
        <v>1665</v>
      </c>
      <c r="H8" s="8" t="s">
        <v>1666</v>
      </c>
      <c r="I8" s="8" t="s">
        <v>1667</v>
      </c>
      <c r="J8" s="8" t="s">
        <v>1668</v>
      </c>
      <c r="L8" s="8" t="s">
        <v>468</v>
      </c>
      <c r="M8" s="8">
        <v>20251024</v>
      </c>
      <c r="N8" s="8">
        <v>20251024</v>
      </c>
      <c r="S8" s="8" t="s">
        <v>1639</v>
      </c>
    </row>
    <row r="9" spans="1:22" ht="56" hidden="1" customHeight="1" x14ac:dyDescent="0.3">
      <c r="A9" s="8">
        <v>430</v>
      </c>
      <c r="B9" s="8" t="s">
        <v>1669</v>
      </c>
      <c r="C9" s="8" t="s">
        <v>1670</v>
      </c>
      <c r="D9" s="8">
        <v>20241018</v>
      </c>
      <c r="E9" s="8" t="s">
        <v>1671</v>
      </c>
      <c r="F9" s="8">
        <v>20241029</v>
      </c>
      <c r="G9" s="8">
        <v>20241029</v>
      </c>
      <c r="H9" s="8" t="s">
        <v>1672</v>
      </c>
      <c r="I9" s="8" t="s">
        <v>1673</v>
      </c>
      <c r="L9" s="8" t="s">
        <v>451</v>
      </c>
      <c r="M9" s="8">
        <v>20251103</v>
      </c>
    </row>
    <row r="10" spans="1:22" ht="112" hidden="1" customHeight="1" x14ac:dyDescent="0.3">
      <c r="A10" s="8">
        <v>300209</v>
      </c>
      <c r="B10" s="8" t="s">
        <v>1674</v>
      </c>
      <c r="C10" s="8" t="s">
        <v>1675</v>
      </c>
      <c r="D10" s="8">
        <v>20240220</v>
      </c>
      <c r="E10" s="8" t="s">
        <v>1676</v>
      </c>
      <c r="F10" s="8">
        <v>20240315</v>
      </c>
      <c r="G10" s="8">
        <v>20240830</v>
      </c>
      <c r="H10" s="8" t="s">
        <v>1677</v>
      </c>
      <c r="I10" s="8" t="s">
        <v>1678</v>
      </c>
      <c r="J10" s="8" t="s">
        <v>1679</v>
      </c>
      <c r="M10" s="8">
        <v>20240930</v>
      </c>
      <c r="N10" s="8">
        <v>20241008</v>
      </c>
      <c r="O10" s="8">
        <v>20241207</v>
      </c>
      <c r="P10" s="8">
        <v>2241219</v>
      </c>
      <c r="Q10" s="8" t="s">
        <v>331</v>
      </c>
      <c r="R10" s="8">
        <v>100</v>
      </c>
      <c r="S10" s="8" t="s">
        <v>1680</v>
      </c>
      <c r="U10" s="8">
        <v>18</v>
      </c>
    </row>
    <row r="11" spans="1:22" ht="28" hidden="1" customHeight="1" x14ac:dyDescent="0.3">
      <c r="A11" s="8">
        <v>2217</v>
      </c>
      <c r="B11" s="8" t="s">
        <v>390</v>
      </c>
      <c r="C11" s="8" t="s">
        <v>1681</v>
      </c>
      <c r="D11" s="8">
        <v>20240305</v>
      </c>
      <c r="E11" s="8" t="s">
        <v>1682</v>
      </c>
      <c r="F11" s="8">
        <v>20240312</v>
      </c>
      <c r="G11" s="8">
        <v>20240511</v>
      </c>
      <c r="H11" s="8" t="s">
        <v>1683</v>
      </c>
      <c r="I11" s="8">
        <v>20241130</v>
      </c>
      <c r="M11" s="8">
        <v>20241125</v>
      </c>
      <c r="N11" s="8">
        <v>20241130</v>
      </c>
      <c r="O11" s="8">
        <v>20241224</v>
      </c>
      <c r="P11" s="8">
        <v>20241225</v>
      </c>
      <c r="Q11" s="8" t="s">
        <v>331</v>
      </c>
      <c r="R11" s="8">
        <v>0</v>
      </c>
      <c r="S11" s="8" t="s">
        <v>1639</v>
      </c>
      <c r="U11" s="8">
        <v>84</v>
      </c>
    </row>
    <row r="12" spans="1:22" ht="28" hidden="1" customHeight="1" x14ac:dyDescent="0.3">
      <c r="A12" s="8">
        <v>600375</v>
      </c>
      <c r="B12" s="8" t="s">
        <v>412</v>
      </c>
      <c r="C12" s="8" t="s">
        <v>1684</v>
      </c>
      <c r="D12" s="8">
        <v>20240127</v>
      </c>
      <c r="M12" s="8">
        <v>20241109</v>
      </c>
      <c r="O12" s="8">
        <v>20241212</v>
      </c>
      <c r="Q12" s="8" t="s">
        <v>331</v>
      </c>
      <c r="R12" s="8">
        <v>10</v>
      </c>
      <c r="S12" s="8" t="s">
        <v>1639</v>
      </c>
    </row>
    <row r="13" spans="1:22" hidden="1" x14ac:dyDescent="0.3">
      <c r="A13" s="8">
        <v>603363</v>
      </c>
      <c r="B13" s="8" t="s">
        <v>1685</v>
      </c>
      <c r="C13" s="8" t="s">
        <v>1686</v>
      </c>
      <c r="D13" s="8">
        <v>20240323</v>
      </c>
      <c r="M13" s="8">
        <v>20241106</v>
      </c>
      <c r="O13" s="8">
        <v>20241211</v>
      </c>
      <c r="Q13" s="8" t="s">
        <v>331</v>
      </c>
      <c r="R13" s="8">
        <v>35</v>
      </c>
      <c r="S13" s="8" t="s">
        <v>1687</v>
      </c>
      <c r="U13" s="8">
        <v>34</v>
      </c>
    </row>
    <row r="14" spans="1:22" ht="42" customHeight="1" x14ac:dyDescent="0.3">
      <c r="A14" s="8">
        <v>2124</v>
      </c>
      <c r="B14" s="8" t="s">
        <v>428</v>
      </c>
      <c r="C14" s="8" t="s">
        <v>1688</v>
      </c>
      <c r="D14" s="8">
        <v>20240319</v>
      </c>
      <c r="H14" s="8" t="s">
        <v>1689</v>
      </c>
      <c r="I14" s="8" t="s">
        <v>1690</v>
      </c>
    </row>
    <row r="15" spans="1:22" hidden="1" x14ac:dyDescent="0.3">
      <c r="A15" s="8">
        <v>2325</v>
      </c>
      <c r="B15" s="8" t="s">
        <v>1691</v>
      </c>
      <c r="C15" s="8" t="s">
        <v>1637</v>
      </c>
      <c r="D15" s="8">
        <v>20240130</v>
      </c>
      <c r="E15" s="8">
        <v>20240430</v>
      </c>
      <c r="F15" s="8">
        <v>20240529</v>
      </c>
      <c r="G15" s="8">
        <v>20240531</v>
      </c>
      <c r="J15" s="8" t="s">
        <v>1692</v>
      </c>
      <c r="Q15" s="8" t="s">
        <v>326</v>
      </c>
    </row>
    <row r="16" spans="1:22" ht="28" hidden="1" customHeight="1" x14ac:dyDescent="0.3">
      <c r="A16" s="8">
        <v>656</v>
      </c>
      <c r="B16" s="8" t="s">
        <v>1693</v>
      </c>
      <c r="C16" s="8" t="s">
        <v>1645</v>
      </c>
      <c r="D16" s="8">
        <v>20230523</v>
      </c>
      <c r="M16" s="8">
        <v>20240423</v>
      </c>
      <c r="O16" s="8">
        <v>20250512</v>
      </c>
    </row>
    <row r="17" spans="1:22" ht="56" hidden="1" customHeight="1" x14ac:dyDescent="0.3">
      <c r="A17" s="8">
        <v>908</v>
      </c>
      <c r="B17" s="8" t="s">
        <v>1513</v>
      </c>
      <c r="C17" s="8" t="s">
        <v>1694</v>
      </c>
      <c r="D17" s="8">
        <v>20231102</v>
      </c>
      <c r="E17" s="8">
        <v>20231118</v>
      </c>
      <c r="G17" s="8" t="s">
        <v>1695</v>
      </c>
      <c r="H17" s="8" t="s">
        <v>1696</v>
      </c>
      <c r="I17" s="8" t="s">
        <v>1697</v>
      </c>
      <c r="L17" s="8" t="s">
        <v>451</v>
      </c>
      <c r="M17" s="8">
        <v>20251022</v>
      </c>
      <c r="S17" s="8" t="s">
        <v>1680</v>
      </c>
    </row>
    <row r="18" spans="1:22" ht="28" hidden="1" customHeight="1" x14ac:dyDescent="0.3">
      <c r="A18" s="8">
        <v>300506</v>
      </c>
      <c r="B18" s="8" t="s">
        <v>1517</v>
      </c>
      <c r="C18" s="8" t="s">
        <v>1637</v>
      </c>
      <c r="D18" s="8">
        <v>20240731</v>
      </c>
      <c r="G18" s="8">
        <v>20240910</v>
      </c>
      <c r="H18" s="8" t="s">
        <v>1698</v>
      </c>
      <c r="I18" s="8" t="s">
        <v>1699</v>
      </c>
      <c r="L18" s="8" t="s">
        <v>451</v>
      </c>
      <c r="M18" s="8">
        <v>20250930</v>
      </c>
    </row>
    <row r="19" spans="1:22" ht="28" customHeight="1" x14ac:dyDescent="0.3">
      <c r="A19" s="8">
        <v>300338</v>
      </c>
      <c r="B19" s="8" t="s">
        <v>1700</v>
      </c>
      <c r="C19" s="8" t="s">
        <v>1675</v>
      </c>
      <c r="D19" s="8">
        <v>20240629</v>
      </c>
      <c r="E19" s="8" t="s">
        <v>1701</v>
      </c>
      <c r="G19" s="8">
        <v>20241024</v>
      </c>
      <c r="H19" s="8" t="s">
        <v>1702</v>
      </c>
      <c r="I19" s="8" t="s">
        <v>1703</v>
      </c>
    </row>
    <row r="20" spans="1:22" ht="28" hidden="1" customHeight="1" x14ac:dyDescent="0.3">
      <c r="A20" s="8">
        <v>600165</v>
      </c>
      <c r="B20" s="8" t="s">
        <v>1518</v>
      </c>
      <c r="C20" s="8" t="s">
        <v>1704</v>
      </c>
      <c r="D20" s="8">
        <v>20240423</v>
      </c>
      <c r="E20" s="8">
        <v>20240601</v>
      </c>
      <c r="F20" s="8">
        <v>20240608</v>
      </c>
      <c r="G20" s="8">
        <v>20240614</v>
      </c>
      <c r="H20" s="8" t="s">
        <v>1705</v>
      </c>
      <c r="I20" s="8" t="s">
        <v>1706</v>
      </c>
      <c r="L20" s="8" t="s">
        <v>451</v>
      </c>
      <c r="M20" s="8">
        <v>20250917</v>
      </c>
      <c r="S20" s="8" t="s">
        <v>1680</v>
      </c>
      <c r="U20" s="8">
        <v>26</v>
      </c>
    </row>
    <row r="21" spans="1:22" ht="28" hidden="1" customHeight="1" x14ac:dyDescent="0.3">
      <c r="A21" s="8">
        <v>600811</v>
      </c>
      <c r="B21" s="8" t="s">
        <v>1707</v>
      </c>
      <c r="C21" s="8" t="s">
        <v>1708</v>
      </c>
      <c r="D21" s="8">
        <v>20240626</v>
      </c>
      <c r="E21" s="8">
        <v>20240808</v>
      </c>
      <c r="F21" s="8">
        <v>20240809</v>
      </c>
      <c r="G21" s="8">
        <v>20240723</v>
      </c>
      <c r="H21" s="8" t="s">
        <v>1709</v>
      </c>
      <c r="J21" s="8" t="s">
        <v>1710</v>
      </c>
      <c r="Q21" s="8" t="s">
        <v>326</v>
      </c>
    </row>
    <row r="22" spans="1:22" ht="42" hidden="1" customHeight="1" x14ac:dyDescent="0.3">
      <c r="A22" s="8">
        <v>603007</v>
      </c>
      <c r="B22" s="8" t="s">
        <v>1711</v>
      </c>
      <c r="C22" s="8" t="s">
        <v>1712</v>
      </c>
      <c r="D22" s="8">
        <v>20220429</v>
      </c>
      <c r="G22" s="8">
        <v>20220525</v>
      </c>
      <c r="H22" s="8" t="s">
        <v>1713</v>
      </c>
      <c r="I22" s="8">
        <v>20241115</v>
      </c>
      <c r="K22" s="8">
        <v>1.5</v>
      </c>
      <c r="M22" s="8">
        <v>20240910</v>
      </c>
      <c r="O22" s="8">
        <v>20241116</v>
      </c>
      <c r="P22" s="8">
        <v>20241220</v>
      </c>
      <c r="Q22" s="8" t="s">
        <v>331</v>
      </c>
      <c r="R22" s="8">
        <v>3</v>
      </c>
      <c r="S22" s="8" t="s">
        <v>1680</v>
      </c>
      <c r="T22" s="8" t="s">
        <v>1714</v>
      </c>
      <c r="U22" s="8">
        <v>24</v>
      </c>
    </row>
    <row r="23" spans="1:22" ht="42" hidden="1" customHeight="1" x14ac:dyDescent="0.3">
      <c r="A23" s="8">
        <v>525</v>
      </c>
      <c r="B23" s="8" t="s">
        <v>399</v>
      </c>
      <c r="C23" s="8" t="s">
        <v>1715</v>
      </c>
      <c r="D23" s="8">
        <v>20220920</v>
      </c>
      <c r="E23" s="8">
        <v>20221207</v>
      </c>
      <c r="F23" s="8">
        <v>20221208</v>
      </c>
      <c r="G23" s="8">
        <v>20221215</v>
      </c>
      <c r="H23" s="8" t="s">
        <v>1716</v>
      </c>
      <c r="M23" s="8">
        <v>20240918</v>
      </c>
      <c r="N23" s="8">
        <v>20240919</v>
      </c>
      <c r="O23" s="8">
        <v>20241102</v>
      </c>
      <c r="P23" s="8">
        <v>20241112</v>
      </c>
      <c r="Q23" s="8" t="s">
        <v>331</v>
      </c>
      <c r="R23" s="8">
        <v>0</v>
      </c>
      <c r="S23" s="8" t="s">
        <v>1680</v>
      </c>
      <c r="T23" s="8" t="s">
        <v>1717</v>
      </c>
      <c r="U23" s="8">
        <v>48</v>
      </c>
      <c r="V23" s="8" t="s">
        <v>1718</v>
      </c>
    </row>
    <row r="24" spans="1:22" ht="42" hidden="1" customHeight="1" x14ac:dyDescent="0.3">
      <c r="A24" s="8">
        <v>300093</v>
      </c>
      <c r="B24" s="8" t="s">
        <v>1512</v>
      </c>
      <c r="C24" s="8" t="s">
        <v>1719</v>
      </c>
      <c r="D24" s="8">
        <v>20240708</v>
      </c>
      <c r="F24" s="8">
        <v>20250919</v>
      </c>
      <c r="H24" s="8" t="s">
        <v>1720</v>
      </c>
      <c r="I24" s="8">
        <v>20250610</v>
      </c>
      <c r="J24" s="8" t="s">
        <v>1668</v>
      </c>
      <c r="L24" s="8" t="s">
        <v>468</v>
      </c>
      <c r="M24" s="8">
        <v>20250919</v>
      </c>
      <c r="R24" s="8">
        <v>10</v>
      </c>
    </row>
    <row r="25" spans="1:22" ht="42" hidden="1" customHeight="1" x14ac:dyDescent="0.3">
      <c r="A25" s="8">
        <v>300091</v>
      </c>
      <c r="B25" s="8" t="s">
        <v>1721</v>
      </c>
      <c r="C25" s="8" t="s">
        <v>1722</v>
      </c>
      <c r="D25" s="8">
        <v>20250331</v>
      </c>
      <c r="F25" s="8">
        <v>20250419</v>
      </c>
      <c r="G25" s="8">
        <v>20250407</v>
      </c>
      <c r="H25" s="8" t="s">
        <v>1723</v>
      </c>
      <c r="I25" s="8" t="s">
        <v>1724</v>
      </c>
      <c r="J25" s="8" t="s">
        <v>1725</v>
      </c>
      <c r="L25" s="8" t="s">
        <v>451</v>
      </c>
      <c r="M25" s="8">
        <v>20260101</v>
      </c>
    </row>
    <row r="26" spans="1:22" ht="238" hidden="1" customHeight="1" x14ac:dyDescent="0.3">
      <c r="A26" s="8">
        <v>615</v>
      </c>
      <c r="B26" s="8" t="s">
        <v>1516</v>
      </c>
      <c r="C26" s="8" t="s">
        <v>1726</v>
      </c>
      <c r="D26" s="8">
        <v>20241119</v>
      </c>
      <c r="F26" s="8">
        <v>20241206</v>
      </c>
      <c r="G26" s="8">
        <v>20241214</v>
      </c>
      <c r="H26" s="8" t="s">
        <v>1727</v>
      </c>
      <c r="I26" s="8" t="s">
        <v>1728</v>
      </c>
      <c r="J26" s="8" t="s">
        <v>1729</v>
      </c>
      <c r="K26" s="8" t="s">
        <v>451</v>
      </c>
      <c r="L26" s="8" t="s">
        <v>468</v>
      </c>
      <c r="M26" s="8">
        <v>20251114</v>
      </c>
      <c r="S26" s="8" t="s">
        <v>1639</v>
      </c>
    </row>
    <row r="27" spans="1:22" ht="56" hidden="1" customHeight="1" x14ac:dyDescent="0.3">
      <c r="A27" s="8">
        <v>300159</v>
      </c>
      <c r="B27" s="8" t="s">
        <v>1453</v>
      </c>
      <c r="C27" s="8" t="s">
        <v>1730</v>
      </c>
      <c r="D27" s="8">
        <v>20250603</v>
      </c>
      <c r="E27" s="8" t="s">
        <v>1731</v>
      </c>
      <c r="G27" s="8">
        <v>20250612</v>
      </c>
      <c r="H27" s="8" t="s">
        <v>1732</v>
      </c>
      <c r="I27" s="8" t="s">
        <v>1733</v>
      </c>
      <c r="J27" s="8" t="s">
        <v>1668</v>
      </c>
      <c r="L27" s="8" t="s">
        <v>468</v>
      </c>
      <c r="M27" s="8">
        <v>20251114</v>
      </c>
      <c r="S27" s="8" t="s">
        <v>1639</v>
      </c>
    </row>
    <row r="28" spans="1:22" ht="28" customHeight="1" x14ac:dyDescent="0.3">
      <c r="A28" s="8">
        <v>793</v>
      </c>
      <c r="B28" s="8" t="s">
        <v>1734</v>
      </c>
      <c r="C28" s="8" t="s">
        <v>1735</v>
      </c>
      <c r="D28" s="8">
        <v>20241022</v>
      </c>
      <c r="E28" s="8" t="s">
        <v>1736</v>
      </c>
      <c r="F28" s="8">
        <v>20241101</v>
      </c>
      <c r="G28" s="8">
        <v>20241226</v>
      </c>
      <c r="H28" s="8" t="s">
        <v>1737</v>
      </c>
      <c r="I28" s="8" t="s">
        <v>1738</v>
      </c>
      <c r="J28" s="8" t="s">
        <v>1739</v>
      </c>
    </row>
    <row r="29" spans="1:22" ht="112" hidden="1" customHeight="1" x14ac:dyDescent="0.3">
      <c r="A29" s="8">
        <v>752</v>
      </c>
      <c r="B29" s="8" t="s">
        <v>1740</v>
      </c>
      <c r="C29" s="8" t="s">
        <v>1741</v>
      </c>
      <c r="D29" s="8">
        <v>20230721</v>
      </c>
      <c r="E29" s="8" t="s">
        <v>1742</v>
      </c>
      <c r="F29" s="8">
        <v>20230801</v>
      </c>
      <c r="G29" s="8">
        <v>20230909</v>
      </c>
      <c r="H29" s="8" t="s">
        <v>1743</v>
      </c>
      <c r="J29" s="8" t="s">
        <v>1744</v>
      </c>
      <c r="L29" s="8" t="s">
        <v>451</v>
      </c>
      <c r="M29" s="8">
        <v>20260427</v>
      </c>
    </row>
    <row r="30" spans="1:22" ht="28" customHeight="1" x14ac:dyDescent="0.3">
      <c r="A30" s="8">
        <v>300147</v>
      </c>
      <c r="B30" s="8" t="s">
        <v>1745</v>
      </c>
      <c r="C30" s="8" t="s">
        <v>1746</v>
      </c>
      <c r="D30" s="8">
        <v>20250206</v>
      </c>
      <c r="E30" s="8" t="s">
        <v>1747</v>
      </c>
      <c r="F30" s="8">
        <v>20250416</v>
      </c>
      <c r="G30" s="8">
        <v>20260422</v>
      </c>
      <c r="J30" s="8" t="s">
        <v>1438</v>
      </c>
      <c r="L30" s="8" t="s">
        <v>451</v>
      </c>
    </row>
    <row r="31" spans="1:22" ht="84" customHeight="1" x14ac:dyDescent="0.3">
      <c r="A31" s="8">
        <v>2620</v>
      </c>
      <c r="B31" s="8" t="s">
        <v>1748</v>
      </c>
      <c r="C31" s="8" t="s">
        <v>1637</v>
      </c>
      <c r="D31" s="8">
        <v>20250218</v>
      </c>
      <c r="E31" s="8" t="s">
        <v>1749</v>
      </c>
      <c r="F31" s="8">
        <v>20250726</v>
      </c>
      <c r="H31" s="8" t="s">
        <v>1750</v>
      </c>
      <c r="I31" s="8" t="s">
        <v>1751</v>
      </c>
      <c r="J31" s="8" t="s">
        <v>1752</v>
      </c>
    </row>
    <row r="32" spans="1:22" ht="42" customHeight="1" x14ac:dyDescent="0.3">
      <c r="A32" s="8">
        <v>300198</v>
      </c>
      <c r="B32" s="8" t="s">
        <v>1753</v>
      </c>
      <c r="C32" s="8" t="s">
        <v>1754</v>
      </c>
      <c r="D32" s="8">
        <v>20250318</v>
      </c>
      <c r="E32" s="8" t="s">
        <v>1755</v>
      </c>
      <c r="F32" s="8">
        <v>20250325</v>
      </c>
      <c r="I32" s="8" t="s">
        <v>1756</v>
      </c>
    </row>
    <row r="33" spans="1:21" ht="42" hidden="1" customHeight="1" x14ac:dyDescent="0.3">
      <c r="A33" s="8">
        <v>851</v>
      </c>
      <c r="B33" s="8" t="s">
        <v>1757</v>
      </c>
      <c r="C33" s="8" t="s">
        <v>1758</v>
      </c>
      <c r="D33" s="8">
        <v>20240712</v>
      </c>
      <c r="F33" s="8">
        <v>20240824</v>
      </c>
      <c r="G33" s="8">
        <v>20240820</v>
      </c>
      <c r="J33" s="8" t="s">
        <v>1759</v>
      </c>
      <c r="Q33" s="8" t="s">
        <v>326</v>
      </c>
    </row>
    <row r="34" spans="1:21" ht="112" customHeight="1" x14ac:dyDescent="0.3">
      <c r="A34" s="8">
        <v>972</v>
      </c>
      <c r="B34" s="8" t="s">
        <v>1379</v>
      </c>
      <c r="C34" s="8" t="s">
        <v>1760</v>
      </c>
      <c r="D34" s="8">
        <v>20250730</v>
      </c>
      <c r="F34" s="8">
        <v>20250730</v>
      </c>
      <c r="G34" s="8">
        <v>20250805</v>
      </c>
      <c r="H34" s="8">
        <v>20250912</v>
      </c>
      <c r="I34" s="8" t="s">
        <v>1761</v>
      </c>
      <c r="J34" s="8" t="s">
        <v>1762</v>
      </c>
    </row>
    <row r="35" spans="1:21" ht="28" customHeight="1" x14ac:dyDescent="0.3">
      <c r="A35" s="8">
        <v>300472</v>
      </c>
      <c r="B35" s="8" t="s">
        <v>1520</v>
      </c>
      <c r="C35" s="8" t="s">
        <v>1763</v>
      </c>
      <c r="D35" s="8">
        <v>20250630</v>
      </c>
      <c r="E35" s="8" t="s">
        <v>1641</v>
      </c>
      <c r="F35" s="8">
        <v>20250704</v>
      </c>
      <c r="G35" s="8">
        <v>20250728</v>
      </c>
      <c r="J35" s="8" t="s">
        <v>1764</v>
      </c>
    </row>
    <row r="36" spans="1:21" ht="42" hidden="1" customHeight="1" x14ac:dyDescent="0.3">
      <c r="A36" s="8">
        <v>691</v>
      </c>
      <c r="B36" s="8" t="s">
        <v>1346</v>
      </c>
      <c r="C36" s="8" t="s">
        <v>1765</v>
      </c>
      <c r="D36" s="8">
        <v>20250712</v>
      </c>
      <c r="E36" s="8" t="s">
        <v>1766</v>
      </c>
      <c r="F36" s="8">
        <v>20250712</v>
      </c>
      <c r="G36" s="8">
        <v>20250806</v>
      </c>
      <c r="H36" s="8" t="s">
        <v>1767</v>
      </c>
      <c r="I36" s="8" t="s">
        <v>1768</v>
      </c>
      <c r="J36" s="8" t="s">
        <v>1769</v>
      </c>
      <c r="L36" s="8" t="s">
        <v>468</v>
      </c>
      <c r="M36" s="8">
        <v>20251126</v>
      </c>
      <c r="Q36" s="8" t="s">
        <v>331</v>
      </c>
    </row>
    <row r="37" spans="1:21" ht="84" customHeight="1" x14ac:dyDescent="0.3">
      <c r="A37" s="8">
        <v>2168</v>
      </c>
      <c r="B37" s="8" t="s">
        <v>1770</v>
      </c>
      <c r="C37" s="8" t="s">
        <v>1645</v>
      </c>
      <c r="D37" s="8">
        <v>20250804</v>
      </c>
      <c r="F37" s="8">
        <v>20250809</v>
      </c>
      <c r="G37" s="8">
        <v>20250809</v>
      </c>
      <c r="H37" s="8" t="s">
        <v>1771</v>
      </c>
      <c r="I37" s="8" t="s">
        <v>1772</v>
      </c>
      <c r="J37" s="8" t="s">
        <v>1773</v>
      </c>
    </row>
    <row r="38" spans="1:21" ht="182" hidden="1" customHeight="1" x14ac:dyDescent="0.3">
      <c r="A38" s="8">
        <v>300256</v>
      </c>
      <c r="B38" s="8" t="s">
        <v>1774</v>
      </c>
      <c r="C38" s="8" t="s">
        <v>1775</v>
      </c>
      <c r="D38" s="8">
        <v>20210818</v>
      </c>
      <c r="E38" s="8" t="s">
        <v>1776</v>
      </c>
      <c r="F38" s="8" t="s">
        <v>1777</v>
      </c>
      <c r="G38" s="8">
        <v>20210910</v>
      </c>
      <c r="H38" s="8" t="s">
        <v>1778</v>
      </c>
      <c r="I38" s="8" t="s">
        <v>1779</v>
      </c>
      <c r="J38" s="8" t="s">
        <v>1780</v>
      </c>
      <c r="K38" s="8" t="s">
        <v>468</v>
      </c>
      <c r="M38" s="8">
        <v>20220526</v>
      </c>
      <c r="N38" s="8">
        <v>20220713</v>
      </c>
      <c r="O38" s="8">
        <v>20220804</v>
      </c>
      <c r="P38" s="8">
        <v>20220825</v>
      </c>
      <c r="Q38" s="8" t="s">
        <v>331</v>
      </c>
      <c r="R38" s="8">
        <v>20</v>
      </c>
      <c r="S38" s="8" t="s">
        <v>1687</v>
      </c>
      <c r="T38" s="8" t="s">
        <v>1781</v>
      </c>
      <c r="U38" s="8">
        <v>28</v>
      </c>
    </row>
    <row r="39" spans="1:21" ht="28" hidden="1" customHeight="1" x14ac:dyDescent="0.3">
      <c r="A39" s="8">
        <v>600654</v>
      </c>
      <c r="B39" s="8" t="s">
        <v>1782</v>
      </c>
      <c r="C39" s="8" t="s">
        <v>1783</v>
      </c>
      <c r="D39" s="8">
        <v>20211225</v>
      </c>
      <c r="E39" s="8" t="s">
        <v>1784</v>
      </c>
      <c r="F39" s="8">
        <v>20220707</v>
      </c>
      <c r="G39" s="8">
        <v>20250804</v>
      </c>
      <c r="H39" s="8" t="s">
        <v>1785</v>
      </c>
      <c r="I39" s="8" t="s">
        <v>1786</v>
      </c>
      <c r="M39" s="8">
        <v>20221105</v>
      </c>
      <c r="N39" s="8">
        <v>20221105</v>
      </c>
      <c r="O39" s="8">
        <v>20221207</v>
      </c>
      <c r="P39" s="8">
        <v>20221207</v>
      </c>
      <c r="Q39" s="8" t="s">
        <v>331</v>
      </c>
      <c r="R39" s="8">
        <v>6</v>
      </c>
      <c r="S39" s="8" t="s">
        <v>1680</v>
      </c>
    </row>
    <row r="40" spans="1:21" ht="70" hidden="1" customHeight="1" x14ac:dyDescent="0.3">
      <c r="A40" s="8">
        <v>697</v>
      </c>
      <c r="B40" s="8" t="s">
        <v>1514</v>
      </c>
      <c r="C40" s="8" t="s">
        <v>1787</v>
      </c>
      <c r="D40" s="8">
        <v>20250103</v>
      </c>
      <c r="E40" s="8" t="s">
        <v>1788</v>
      </c>
      <c r="G40" s="8">
        <v>20250621</v>
      </c>
      <c r="H40" s="8" t="s">
        <v>1789</v>
      </c>
      <c r="I40" s="8" t="s">
        <v>1790</v>
      </c>
      <c r="L40" s="8" t="s">
        <v>451</v>
      </c>
      <c r="M40" s="8">
        <v>20250923</v>
      </c>
      <c r="N40" s="8">
        <v>20250923</v>
      </c>
      <c r="R40" s="8">
        <v>50</v>
      </c>
      <c r="S40" s="8" t="s">
        <v>1687</v>
      </c>
    </row>
    <row r="41" spans="1:21" x14ac:dyDescent="0.3">
      <c r="A41" s="8">
        <v>826</v>
      </c>
      <c r="B41" s="8" t="s">
        <v>1791</v>
      </c>
      <c r="C41" s="8" t="s">
        <v>1792</v>
      </c>
      <c r="D41" s="8">
        <v>20250929</v>
      </c>
      <c r="E41" s="8" t="s">
        <v>1784</v>
      </c>
      <c r="F41" s="8">
        <v>20250929</v>
      </c>
      <c r="G41" s="8">
        <v>20250929</v>
      </c>
    </row>
    <row r="42" spans="1:21" ht="28" customHeight="1" x14ac:dyDescent="0.3">
      <c r="A42" s="8">
        <v>300044</v>
      </c>
      <c r="B42" s="8" t="s">
        <v>1793</v>
      </c>
      <c r="C42" s="8" t="s">
        <v>1637</v>
      </c>
      <c r="D42" s="8">
        <v>20250723</v>
      </c>
      <c r="E42" s="8" t="s">
        <v>1794</v>
      </c>
      <c r="F42" s="8">
        <v>20250724</v>
      </c>
    </row>
    <row r="43" spans="1:21" ht="28" customHeight="1" x14ac:dyDescent="0.3">
      <c r="A43" s="8">
        <v>688033</v>
      </c>
      <c r="B43" s="8" t="s">
        <v>1795</v>
      </c>
      <c r="C43" s="8" t="s">
        <v>1648</v>
      </c>
      <c r="D43" s="8">
        <v>20251115</v>
      </c>
      <c r="E43" s="8" t="s">
        <v>1796</v>
      </c>
    </row>
    <row r="44" spans="1:21" ht="56" customHeight="1" x14ac:dyDescent="0.3">
      <c r="A44" s="8">
        <v>603377</v>
      </c>
      <c r="B44" s="8" t="s">
        <v>1797</v>
      </c>
      <c r="C44" s="8" t="s">
        <v>1648</v>
      </c>
      <c r="D44" s="8">
        <v>20250710</v>
      </c>
      <c r="E44" s="8" t="s">
        <v>1766</v>
      </c>
      <c r="H44" s="8" t="s">
        <v>1798</v>
      </c>
      <c r="I44" s="8" t="s">
        <v>1799</v>
      </c>
      <c r="J44" s="8" t="s">
        <v>1800</v>
      </c>
      <c r="K44" s="8" t="s">
        <v>468</v>
      </c>
      <c r="R44" s="8">
        <v>15</v>
      </c>
    </row>
    <row r="45" spans="1:21" ht="28" customHeight="1" x14ac:dyDescent="0.3">
      <c r="A45" s="8">
        <v>603398</v>
      </c>
      <c r="B45" s="8" t="s">
        <v>1801</v>
      </c>
      <c r="C45" s="8" t="s">
        <v>1802</v>
      </c>
      <c r="D45" s="8">
        <v>20251115</v>
      </c>
      <c r="E45" s="8" t="s">
        <v>1766</v>
      </c>
      <c r="J45" s="8" t="s">
        <v>1803</v>
      </c>
    </row>
    <row r="46" spans="1:21" ht="28" customHeight="1" x14ac:dyDescent="0.3">
      <c r="A46" s="8">
        <v>300385</v>
      </c>
      <c r="B46" s="8" t="s">
        <v>1552</v>
      </c>
      <c r="C46" s="8" t="s">
        <v>1804</v>
      </c>
      <c r="D46" s="8">
        <v>20251119</v>
      </c>
      <c r="J46" s="8" t="s">
        <v>1805</v>
      </c>
    </row>
    <row r="47" spans="1:21" x14ac:dyDescent="0.3">
      <c r="A47" s="8">
        <v>600340</v>
      </c>
      <c r="B47" s="8" t="s">
        <v>1806</v>
      </c>
      <c r="C47" s="8" t="s">
        <v>1807</v>
      </c>
      <c r="D47" s="8">
        <v>20251117</v>
      </c>
      <c r="E47" s="8" t="s">
        <v>1766</v>
      </c>
    </row>
    <row r="48" spans="1:21" ht="70" customHeight="1" x14ac:dyDescent="0.3">
      <c r="A48" s="8">
        <v>301030</v>
      </c>
      <c r="B48" s="8" t="s">
        <v>1808</v>
      </c>
      <c r="C48" s="8" t="s">
        <v>1809</v>
      </c>
      <c r="D48" s="8">
        <v>20260511</v>
      </c>
      <c r="E48" s="8" t="s">
        <v>1810</v>
      </c>
      <c r="G48" s="8">
        <v>20260626</v>
      </c>
      <c r="J48" s="8" t="s">
        <v>1811</v>
      </c>
    </row>
    <row r="49" spans="1:18" ht="56" customHeight="1" x14ac:dyDescent="0.3">
      <c r="A49" s="8">
        <v>600337</v>
      </c>
      <c r="B49" s="8" t="s">
        <v>1812</v>
      </c>
      <c r="C49" s="8" t="s">
        <v>1730</v>
      </c>
      <c r="D49" s="8">
        <v>20260429</v>
      </c>
      <c r="E49" s="8" t="s">
        <v>1813</v>
      </c>
      <c r="F49" s="8">
        <v>20260501</v>
      </c>
    </row>
    <row r="50" spans="1:18" ht="56" customHeight="1" x14ac:dyDescent="0.3">
      <c r="A50" s="8">
        <v>2360</v>
      </c>
      <c r="B50" s="8" t="s">
        <v>1814</v>
      </c>
      <c r="C50" s="8" t="s">
        <v>1815</v>
      </c>
      <c r="D50" s="8">
        <v>20260420</v>
      </c>
      <c r="E50" s="8" t="s">
        <v>1766</v>
      </c>
      <c r="F50" s="8">
        <v>20260506</v>
      </c>
      <c r="G50" s="8">
        <v>20260516</v>
      </c>
      <c r="J50" s="8" t="s">
        <v>1816</v>
      </c>
    </row>
    <row r="51" spans="1:18" ht="28" customHeight="1" x14ac:dyDescent="0.3">
      <c r="A51" s="8">
        <v>300212</v>
      </c>
      <c r="B51" s="8" t="s">
        <v>1817</v>
      </c>
      <c r="C51" s="8" t="s">
        <v>1648</v>
      </c>
      <c r="D51" s="8">
        <v>20260515</v>
      </c>
      <c r="E51" s="8" t="s">
        <v>1818</v>
      </c>
      <c r="F51" s="8">
        <v>20260601</v>
      </c>
      <c r="K51" s="8" t="s">
        <v>468</v>
      </c>
    </row>
    <row r="52" spans="1:18" ht="56" customHeight="1" x14ac:dyDescent="0.3">
      <c r="A52" s="8">
        <v>300027</v>
      </c>
      <c r="B52" s="8" t="s">
        <v>1819</v>
      </c>
      <c r="C52" s="8" t="s">
        <v>1820</v>
      </c>
      <c r="D52" s="8">
        <v>20260415</v>
      </c>
      <c r="E52" s="8" t="s">
        <v>1821</v>
      </c>
      <c r="G52" s="8">
        <v>20260605</v>
      </c>
    </row>
    <row r="53" spans="1:18" ht="84" customHeight="1" x14ac:dyDescent="0.3">
      <c r="A53" s="8">
        <v>600537</v>
      </c>
      <c r="B53" s="8" t="s">
        <v>1822</v>
      </c>
      <c r="C53" s="8" t="s">
        <v>1823</v>
      </c>
      <c r="D53" s="8">
        <v>20260204</v>
      </c>
      <c r="E53" s="8" t="s">
        <v>1766</v>
      </c>
      <c r="F53" s="8">
        <v>20260210</v>
      </c>
      <c r="G53" s="8">
        <v>20260427</v>
      </c>
      <c r="H53" s="8" t="s">
        <v>1824</v>
      </c>
      <c r="I53" s="8" t="s">
        <v>1825</v>
      </c>
    </row>
    <row r="54" spans="1:18" ht="70" customHeight="1" x14ac:dyDescent="0.3">
      <c r="A54" s="8">
        <v>2634</v>
      </c>
      <c r="B54" s="8" t="s">
        <v>800</v>
      </c>
      <c r="C54" s="8" t="s">
        <v>1820</v>
      </c>
      <c r="D54" s="8">
        <v>20251205</v>
      </c>
      <c r="E54" s="8" t="s">
        <v>1826</v>
      </c>
      <c r="H54" s="8" t="s">
        <v>1827</v>
      </c>
      <c r="I54" s="8" t="s">
        <v>1828</v>
      </c>
      <c r="R54" s="8">
        <v>40</v>
      </c>
    </row>
    <row r="55" spans="1:18" ht="56" customHeight="1" x14ac:dyDescent="0.3">
      <c r="A55" s="8">
        <v>603843</v>
      </c>
      <c r="B55" s="8" t="s">
        <v>1829</v>
      </c>
      <c r="C55" s="8" t="s">
        <v>1830</v>
      </c>
      <c r="D55" s="8">
        <v>20251224</v>
      </c>
      <c r="E55" s="8" t="s">
        <v>1831</v>
      </c>
    </row>
    <row r="56" spans="1:18" x14ac:dyDescent="0.3">
      <c r="A56" s="8">
        <v>2726</v>
      </c>
      <c r="B56" s="8" t="s">
        <v>1832</v>
      </c>
      <c r="D56" s="8">
        <v>20260703</v>
      </c>
      <c r="J56" s="8" t="s">
        <v>1833</v>
      </c>
    </row>
    <row r="57" spans="1:18" x14ac:dyDescent="0.3">
      <c r="A57" s="8">
        <v>2528</v>
      </c>
      <c r="B57" s="8" t="s">
        <v>1536</v>
      </c>
      <c r="D57" s="8">
        <v>20260603</v>
      </c>
      <c r="J57" s="8" t="s">
        <v>1834</v>
      </c>
      <c r="K57" s="8" t="s">
        <v>468</v>
      </c>
    </row>
    <row r="58" spans="1:18" ht="56" customHeight="1" x14ac:dyDescent="0.3">
      <c r="A58" s="8">
        <v>600337</v>
      </c>
      <c r="B58" s="8" t="s">
        <v>1812</v>
      </c>
      <c r="C58" s="8" t="s">
        <v>1730</v>
      </c>
      <c r="D58" s="8">
        <v>20260409</v>
      </c>
      <c r="E58" s="8" t="s">
        <v>1813</v>
      </c>
      <c r="F58" s="8">
        <v>20260501</v>
      </c>
    </row>
    <row r="59" spans="1:18" ht="28" customHeight="1" x14ac:dyDescent="0.3">
      <c r="A59" s="8">
        <v>300716</v>
      </c>
      <c r="B59" s="8" t="s">
        <v>1835</v>
      </c>
      <c r="C59" s="8" t="s">
        <v>1836</v>
      </c>
      <c r="D59" s="8">
        <v>20260603</v>
      </c>
      <c r="E59" s="8" t="s">
        <v>1837</v>
      </c>
      <c r="F59" s="8">
        <v>20260603</v>
      </c>
      <c r="K59" s="8" t="s">
        <v>468</v>
      </c>
    </row>
    <row r="63" spans="1:18" ht="42" hidden="1" customHeight="1" x14ac:dyDescent="0.3">
      <c r="A63" s="8">
        <v>603007</v>
      </c>
      <c r="B63" s="8" t="s">
        <v>1289</v>
      </c>
      <c r="C63" s="8" t="s">
        <v>1712</v>
      </c>
      <c r="D63" s="8">
        <v>20220428</v>
      </c>
      <c r="E63" s="8" t="s">
        <v>1766</v>
      </c>
      <c r="H63" s="8" t="s">
        <v>1838</v>
      </c>
      <c r="I63" s="8" t="s">
        <v>1839</v>
      </c>
      <c r="J63" s="8" t="s">
        <v>1840</v>
      </c>
      <c r="M63" s="8">
        <v>20240910</v>
      </c>
    </row>
    <row r="65" spans="1:21" hidden="1" x14ac:dyDescent="0.3">
      <c r="A65" s="8">
        <v>525</v>
      </c>
      <c r="B65" s="8" t="s">
        <v>399</v>
      </c>
      <c r="C65" s="8" t="s">
        <v>1715</v>
      </c>
      <c r="D65" s="8">
        <v>20221207</v>
      </c>
      <c r="M65" s="8">
        <v>20240918</v>
      </c>
    </row>
    <row r="66" spans="1:21" hidden="1" x14ac:dyDescent="0.3">
      <c r="A66" s="8">
        <v>300209</v>
      </c>
      <c r="B66" s="8" t="s">
        <v>1674</v>
      </c>
      <c r="C66" s="8" t="s">
        <v>1675</v>
      </c>
      <c r="D66" s="8">
        <v>20240220</v>
      </c>
      <c r="M66" s="8">
        <v>20240930</v>
      </c>
    </row>
    <row r="67" spans="1:21" ht="28" hidden="1" customHeight="1" x14ac:dyDescent="0.3">
      <c r="A67" s="8">
        <v>600715</v>
      </c>
      <c r="B67" s="8" t="s">
        <v>376</v>
      </c>
      <c r="C67" s="8" t="s">
        <v>1648</v>
      </c>
      <c r="D67" s="8">
        <v>20240220</v>
      </c>
      <c r="F67" s="8">
        <v>20240228</v>
      </c>
      <c r="H67" s="8" t="s">
        <v>1841</v>
      </c>
      <c r="I67" s="8" t="s">
        <v>1842</v>
      </c>
      <c r="M67" s="8">
        <v>20241021</v>
      </c>
      <c r="N67" s="8">
        <v>20241022</v>
      </c>
      <c r="O67" s="8">
        <v>20241126</v>
      </c>
      <c r="P67" s="8">
        <v>20241210</v>
      </c>
      <c r="Q67" s="8" t="s">
        <v>331</v>
      </c>
      <c r="R67" s="8">
        <v>15</v>
      </c>
      <c r="S67" s="8" t="s">
        <v>1687</v>
      </c>
      <c r="U67" s="8">
        <v>36</v>
      </c>
    </row>
    <row r="68" spans="1:21" hidden="1" x14ac:dyDescent="0.3">
      <c r="A68" s="8">
        <v>603363</v>
      </c>
      <c r="B68" s="8" t="s">
        <v>1685</v>
      </c>
      <c r="C68" s="8" t="s">
        <v>1686</v>
      </c>
      <c r="M68" s="8">
        <v>20241105</v>
      </c>
    </row>
    <row r="69" spans="1:21" hidden="1" x14ac:dyDescent="0.3">
      <c r="A69" s="8">
        <v>603559</v>
      </c>
      <c r="B69" s="8" t="s">
        <v>1843</v>
      </c>
      <c r="C69" s="8" t="s">
        <v>1844</v>
      </c>
      <c r="M69" s="8">
        <v>20241023</v>
      </c>
    </row>
    <row r="70" spans="1:21" hidden="1" x14ac:dyDescent="0.3">
      <c r="A70" s="8">
        <v>2309</v>
      </c>
      <c r="B70" s="8" t="s">
        <v>1845</v>
      </c>
      <c r="C70" s="8" t="s">
        <v>1809</v>
      </c>
      <c r="M70" s="8">
        <v>20241101</v>
      </c>
    </row>
    <row r="71" spans="1:21" ht="28" hidden="1" customHeight="1" x14ac:dyDescent="0.3">
      <c r="A71" s="8">
        <v>600375</v>
      </c>
      <c r="B71" s="8" t="s">
        <v>412</v>
      </c>
      <c r="C71" s="8" t="s">
        <v>1684</v>
      </c>
      <c r="M71" s="8">
        <v>20241108</v>
      </c>
    </row>
    <row r="72" spans="1:21" hidden="1" x14ac:dyDescent="0.3">
      <c r="A72" s="8">
        <v>2217</v>
      </c>
      <c r="B72" s="8" t="s">
        <v>390</v>
      </c>
      <c r="C72" s="8" t="s">
        <v>1681</v>
      </c>
      <c r="M72" s="8">
        <v>20241122</v>
      </c>
    </row>
    <row r="73" spans="1:21" ht="56" hidden="1" customHeight="1" x14ac:dyDescent="0.3">
      <c r="A73" s="8">
        <v>2310</v>
      </c>
      <c r="B73" s="8" t="s">
        <v>391</v>
      </c>
      <c r="C73" s="8" t="s">
        <v>1648</v>
      </c>
      <c r="D73" s="8">
        <v>20240508</v>
      </c>
      <c r="E73" s="8" t="s">
        <v>1766</v>
      </c>
      <c r="F73" s="8">
        <v>20240514</v>
      </c>
      <c r="H73" s="8" t="s">
        <v>1846</v>
      </c>
      <c r="I73" s="8">
        <v>20241205</v>
      </c>
      <c r="J73" s="8" t="s">
        <v>1847</v>
      </c>
      <c r="M73" s="8">
        <v>20241122</v>
      </c>
      <c r="N73" s="8">
        <v>20241123</v>
      </c>
      <c r="O73" s="8">
        <v>20241224</v>
      </c>
      <c r="P73" s="8">
        <v>20241228</v>
      </c>
      <c r="Q73" s="8" t="s">
        <v>331</v>
      </c>
      <c r="R73" s="8">
        <v>10</v>
      </c>
      <c r="S73" s="8" t="s">
        <v>1639</v>
      </c>
      <c r="U73" s="8">
        <v>60</v>
      </c>
    </row>
    <row r="74" spans="1:21" hidden="1" x14ac:dyDescent="0.3">
      <c r="A74" s="8">
        <v>2647</v>
      </c>
      <c r="B74" s="8" t="s">
        <v>1848</v>
      </c>
      <c r="C74" s="8" t="s">
        <v>1746</v>
      </c>
      <c r="M74" s="8">
        <v>20241230</v>
      </c>
    </row>
    <row r="75" spans="1:21" hidden="1" x14ac:dyDescent="0.3">
      <c r="A75" s="8">
        <v>40</v>
      </c>
      <c r="B75" s="8" t="s">
        <v>1849</v>
      </c>
      <c r="C75" s="8" t="s">
        <v>1637</v>
      </c>
      <c r="D75" s="8">
        <v>20240902</v>
      </c>
      <c r="J75" s="8" t="s">
        <v>1850</v>
      </c>
      <c r="Q75" s="8" t="s">
        <v>326</v>
      </c>
    </row>
    <row r="76" spans="1:21" ht="28" hidden="1" customHeight="1" x14ac:dyDescent="0.3">
      <c r="A76" s="8">
        <v>600811</v>
      </c>
      <c r="B76" s="8" t="s">
        <v>1851</v>
      </c>
      <c r="C76" s="8" t="s">
        <v>1708</v>
      </c>
      <c r="D76" s="8">
        <v>20240715</v>
      </c>
      <c r="J76" s="8" t="s">
        <v>460</v>
      </c>
      <c r="K76" s="8" t="s">
        <v>468</v>
      </c>
      <c r="Q76" s="8" t="s">
        <v>326</v>
      </c>
    </row>
    <row r="77" spans="1:21" ht="28" hidden="1" customHeight="1" x14ac:dyDescent="0.3">
      <c r="A77" s="8">
        <v>300108</v>
      </c>
      <c r="B77" s="8" t="s">
        <v>1852</v>
      </c>
      <c r="C77" s="8" t="s">
        <v>1853</v>
      </c>
      <c r="D77" s="8">
        <v>20230701</v>
      </c>
      <c r="G77" s="8">
        <v>20231209</v>
      </c>
      <c r="H77" s="8" t="s">
        <v>1854</v>
      </c>
      <c r="J77" s="8" t="s">
        <v>1855</v>
      </c>
      <c r="Q77" s="8" t="s">
        <v>326</v>
      </c>
    </row>
    <row r="78" spans="1:21" hidden="1" x14ac:dyDescent="0.3">
      <c r="A78" s="8">
        <v>600804</v>
      </c>
      <c r="B78" s="8" t="s">
        <v>461</v>
      </c>
      <c r="C78" s="8" t="s">
        <v>1856</v>
      </c>
      <c r="D78" s="8">
        <v>20241101</v>
      </c>
      <c r="Q78" s="8" t="s">
        <v>326</v>
      </c>
    </row>
    <row r="79" spans="1:21" hidden="1" x14ac:dyDescent="0.3">
      <c r="A79" s="8">
        <v>2482</v>
      </c>
      <c r="B79" s="8" t="s">
        <v>1857</v>
      </c>
      <c r="C79" s="8" t="s">
        <v>1637</v>
      </c>
      <c r="M79" s="8">
        <v>20230724</v>
      </c>
    </row>
    <row r="80" spans="1:21" hidden="1" x14ac:dyDescent="0.3">
      <c r="A80" s="8">
        <v>2157</v>
      </c>
      <c r="B80" s="8" t="s">
        <v>1858</v>
      </c>
      <c r="C80" s="8" t="s">
        <v>1802</v>
      </c>
      <c r="M80" s="8">
        <v>20230721</v>
      </c>
    </row>
    <row r="81" spans="1:22" hidden="1" x14ac:dyDescent="0.3">
      <c r="A81" s="8">
        <v>600136</v>
      </c>
      <c r="B81" s="8" t="s">
        <v>656</v>
      </c>
      <c r="C81" s="8" t="s">
        <v>1859</v>
      </c>
      <c r="M81" s="8">
        <v>20230605</v>
      </c>
    </row>
    <row r="82" spans="1:22" ht="28" hidden="1" customHeight="1" x14ac:dyDescent="0.3">
      <c r="A82" s="8">
        <v>2721</v>
      </c>
      <c r="B82" s="8" t="s">
        <v>1860</v>
      </c>
      <c r="C82" s="8" t="s">
        <v>1648</v>
      </c>
      <c r="M82" s="8">
        <v>20230720</v>
      </c>
    </row>
    <row r="83" spans="1:22" ht="28" hidden="1" customHeight="1" x14ac:dyDescent="0.3">
      <c r="A83" s="8">
        <v>711</v>
      </c>
      <c r="B83" s="8" t="s">
        <v>1861</v>
      </c>
      <c r="C83" s="8" t="s">
        <v>1708</v>
      </c>
      <c r="M83" s="8">
        <v>20230605</v>
      </c>
    </row>
    <row r="84" spans="1:22" hidden="1" x14ac:dyDescent="0.3">
      <c r="A84" s="8">
        <v>600759</v>
      </c>
      <c r="B84" s="8" t="s">
        <v>1862</v>
      </c>
      <c r="C84" s="8" t="s">
        <v>1735</v>
      </c>
      <c r="M84" s="8">
        <v>20230921</v>
      </c>
    </row>
    <row r="85" spans="1:22" hidden="1" x14ac:dyDescent="0.3">
      <c r="A85" s="8">
        <v>600117</v>
      </c>
      <c r="B85" s="8" t="s">
        <v>1863</v>
      </c>
      <c r="C85" s="8" t="s">
        <v>1830</v>
      </c>
      <c r="M85" s="8">
        <v>20230620</v>
      </c>
    </row>
    <row r="86" spans="1:22" hidden="1" x14ac:dyDescent="0.3">
      <c r="A86" s="8">
        <v>2251</v>
      </c>
      <c r="B86" s="8" t="s">
        <v>413</v>
      </c>
      <c r="C86" s="8" t="s">
        <v>1864</v>
      </c>
      <c r="M86" s="8">
        <v>20231108</v>
      </c>
    </row>
    <row r="87" spans="1:22" hidden="1" x14ac:dyDescent="0.3">
      <c r="A87" s="8">
        <v>796</v>
      </c>
      <c r="B87" s="8" t="s">
        <v>1865</v>
      </c>
      <c r="C87" s="8" t="s">
        <v>1866</v>
      </c>
      <c r="M87" s="8">
        <v>20231101</v>
      </c>
    </row>
    <row r="88" spans="1:22" ht="42" hidden="1" customHeight="1" x14ac:dyDescent="0.3">
      <c r="A88" s="8">
        <v>600306</v>
      </c>
      <c r="B88" s="8" t="s">
        <v>1867</v>
      </c>
      <c r="C88" s="8" t="s">
        <v>1868</v>
      </c>
      <c r="M88" s="8">
        <v>20231111</v>
      </c>
      <c r="V88" s="8" t="s">
        <v>1869</v>
      </c>
    </row>
    <row r="89" spans="1:22" ht="28" hidden="1" customHeight="1" x14ac:dyDescent="0.3">
      <c r="A89" s="8">
        <v>603030</v>
      </c>
      <c r="B89" s="8" t="s">
        <v>1870</v>
      </c>
      <c r="C89" s="8" t="s">
        <v>1871</v>
      </c>
      <c r="M89" s="8">
        <v>20231114</v>
      </c>
    </row>
    <row r="90" spans="1:22" ht="28" hidden="1" customHeight="1" x14ac:dyDescent="0.3">
      <c r="A90" s="8">
        <v>620</v>
      </c>
      <c r="B90" s="8" t="s">
        <v>1872</v>
      </c>
      <c r="C90" s="8" t="s">
        <v>1648</v>
      </c>
      <c r="M90" s="8">
        <v>20231115</v>
      </c>
    </row>
    <row r="91" spans="1:22" ht="28" hidden="1" customHeight="1" x14ac:dyDescent="0.3">
      <c r="A91" s="8">
        <v>300010</v>
      </c>
      <c r="B91" s="8" t="s">
        <v>1873</v>
      </c>
      <c r="C91" s="8" t="s">
        <v>1648</v>
      </c>
      <c r="M91" s="8">
        <v>20231115</v>
      </c>
    </row>
    <row r="92" spans="1:22" hidden="1" x14ac:dyDescent="0.3">
      <c r="A92" s="8">
        <v>600589</v>
      </c>
      <c r="B92" s="8" t="s">
        <v>1874</v>
      </c>
      <c r="C92" s="8" t="s">
        <v>1875</v>
      </c>
      <c r="M92" s="8">
        <v>20231125</v>
      </c>
    </row>
    <row r="93" spans="1:22" ht="28" hidden="1" customHeight="1" x14ac:dyDescent="0.3">
      <c r="A93" s="8">
        <v>2086</v>
      </c>
      <c r="B93" s="8" t="s">
        <v>1876</v>
      </c>
      <c r="C93" s="8" t="s">
        <v>1877</v>
      </c>
      <c r="M93" s="8">
        <v>20231125</v>
      </c>
    </row>
    <row r="94" spans="1:22" ht="42" hidden="1" customHeight="1" x14ac:dyDescent="0.3">
      <c r="A94" s="8">
        <v>2021</v>
      </c>
      <c r="B94" s="8" t="s">
        <v>1878</v>
      </c>
      <c r="C94" s="8" t="s">
        <v>1879</v>
      </c>
      <c r="M94" s="8">
        <v>20231124</v>
      </c>
      <c r="V94" s="8" t="s">
        <v>1880</v>
      </c>
    </row>
    <row r="95" spans="1:22" ht="28.5" hidden="1" customHeight="1" thickBot="1" x14ac:dyDescent="0.35">
      <c r="A95" s="320">
        <v>46</v>
      </c>
      <c r="B95" s="320" t="s">
        <v>1881</v>
      </c>
      <c r="C95" s="320" t="s">
        <v>1648</v>
      </c>
      <c r="D95" s="320">
        <v>20230427</v>
      </c>
      <c r="E95" s="320"/>
      <c r="J95" s="8" t="s">
        <v>1882</v>
      </c>
      <c r="Q95" s="8" t="s">
        <v>326</v>
      </c>
    </row>
    <row r="96" spans="1:22" ht="14.5" hidden="1" customHeight="1" thickBot="1" x14ac:dyDescent="0.35">
      <c r="A96" s="320">
        <v>2776</v>
      </c>
      <c r="B96" s="320" t="s">
        <v>1883</v>
      </c>
      <c r="C96" s="320" t="s">
        <v>1875</v>
      </c>
      <c r="D96" s="320">
        <v>20230801</v>
      </c>
      <c r="E96" s="320"/>
      <c r="Q96" s="8" t="s">
        <v>326</v>
      </c>
    </row>
    <row r="97" spans="1:17" ht="14.5" hidden="1" customHeight="1" thickBot="1" x14ac:dyDescent="0.35">
      <c r="A97" s="320">
        <v>2740</v>
      </c>
      <c r="B97" s="320" t="s">
        <v>1884</v>
      </c>
      <c r="C97" s="320" t="s">
        <v>1885</v>
      </c>
      <c r="D97" s="320">
        <v>20230101</v>
      </c>
      <c r="E97" s="320"/>
      <c r="Q97" s="8" t="s">
        <v>326</v>
      </c>
    </row>
    <row r="98" spans="1:17" ht="14.5" hidden="1" customHeight="1" thickBot="1" x14ac:dyDescent="0.35">
      <c r="A98" s="320">
        <v>2087</v>
      </c>
      <c r="B98" s="320" t="s">
        <v>1886</v>
      </c>
      <c r="C98" s="320" t="s">
        <v>1887</v>
      </c>
      <c r="D98" s="320">
        <v>20230717</v>
      </c>
      <c r="E98" s="320"/>
      <c r="Q98" s="8" t="s">
        <v>326</v>
      </c>
    </row>
    <row r="99" spans="1:17" ht="14.5" hidden="1" customHeight="1" thickBot="1" x14ac:dyDescent="0.35">
      <c r="A99" s="320">
        <v>2433</v>
      </c>
      <c r="B99" s="320" t="s">
        <v>1888</v>
      </c>
      <c r="C99" s="320" t="s">
        <v>1889</v>
      </c>
      <c r="D99" s="320">
        <v>20230926</v>
      </c>
      <c r="E99" s="320"/>
      <c r="Q99" s="8" t="s">
        <v>326</v>
      </c>
    </row>
    <row r="100" spans="1:17" ht="14.5" hidden="1" customHeight="1" thickBot="1" x14ac:dyDescent="0.35">
      <c r="A100" s="320">
        <v>2341</v>
      </c>
      <c r="B100" s="320" t="s">
        <v>1890</v>
      </c>
      <c r="C100" s="320" t="s">
        <v>1637</v>
      </c>
      <c r="D100" s="320">
        <v>20230101</v>
      </c>
      <c r="E100" s="320"/>
      <c r="Q100" s="8" t="s">
        <v>326</v>
      </c>
    </row>
    <row r="101" spans="1:17" ht="14.5" hidden="1" customHeight="1" thickBot="1" x14ac:dyDescent="0.35">
      <c r="A101" s="320">
        <v>300495</v>
      </c>
      <c r="B101" s="320" t="s">
        <v>1891</v>
      </c>
      <c r="C101" s="320" t="s">
        <v>1637</v>
      </c>
      <c r="D101" s="320">
        <v>20230101</v>
      </c>
      <c r="E101" s="320"/>
      <c r="Q101" s="8" t="s">
        <v>326</v>
      </c>
    </row>
    <row r="102" spans="1:17" ht="14.5" hidden="1" customHeight="1" thickBot="1" x14ac:dyDescent="0.35">
      <c r="A102" s="320">
        <v>2280</v>
      </c>
      <c r="B102" s="320" t="s">
        <v>1892</v>
      </c>
      <c r="C102" s="320" t="s">
        <v>1893</v>
      </c>
      <c r="D102" s="320">
        <v>20230101</v>
      </c>
      <c r="E102" s="320"/>
      <c r="Q102" s="8" t="s">
        <v>326</v>
      </c>
    </row>
    <row r="103" spans="1:17" ht="28.5" hidden="1" customHeight="1" thickBot="1" x14ac:dyDescent="0.35">
      <c r="A103" s="320">
        <v>600565</v>
      </c>
      <c r="B103" s="320" t="s">
        <v>1894</v>
      </c>
      <c r="C103" s="320" t="s">
        <v>1645</v>
      </c>
      <c r="D103" s="320">
        <v>20230101</v>
      </c>
      <c r="E103" s="320"/>
      <c r="Q103" s="8" t="s">
        <v>326</v>
      </c>
    </row>
    <row r="104" spans="1:17" hidden="1" x14ac:dyDescent="0.3">
      <c r="A104" s="8">
        <v>300256</v>
      </c>
      <c r="B104" s="8" t="s">
        <v>1774</v>
      </c>
      <c r="C104" s="8" t="s">
        <v>1775</v>
      </c>
      <c r="M104" s="8">
        <v>20220526</v>
      </c>
    </row>
    <row r="105" spans="1:17" ht="28" hidden="1" customHeight="1" x14ac:dyDescent="0.3">
      <c r="A105" s="8">
        <v>2366</v>
      </c>
      <c r="B105" s="8" t="s">
        <v>1895</v>
      </c>
      <c r="C105" s="8" t="s">
        <v>1877</v>
      </c>
      <c r="M105" s="8">
        <v>20220819</v>
      </c>
    </row>
    <row r="106" spans="1:17" ht="28" hidden="1" customHeight="1" x14ac:dyDescent="0.3">
      <c r="A106" s="8">
        <v>600601</v>
      </c>
      <c r="B106" s="8" t="s">
        <v>1896</v>
      </c>
      <c r="C106" s="8" t="s">
        <v>1648</v>
      </c>
      <c r="M106" s="8">
        <v>20220927</v>
      </c>
    </row>
    <row r="107" spans="1:17" hidden="1" x14ac:dyDescent="0.3">
      <c r="A107" s="8">
        <v>300370</v>
      </c>
      <c r="B107" s="8" t="s">
        <v>1897</v>
      </c>
      <c r="C107" s="8" t="s">
        <v>1898</v>
      </c>
      <c r="M107" s="8">
        <v>20221025</v>
      </c>
    </row>
    <row r="108" spans="1:17" hidden="1" x14ac:dyDescent="0.3">
      <c r="A108" s="8">
        <v>2427</v>
      </c>
      <c r="B108" s="8" t="s">
        <v>1899</v>
      </c>
      <c r="C108" s="8" t="s">
        <v>1900</v>
      </c>
      <c r="M108" s="8">
        <v>20221028</v>
      </c>
    </row>
    <row r="109" spans="1:17" hidden="1" x14ac:dyDescent="0.3">
      <c r="A109" s="8">
        <v>2076</v>
      </c>
      <c r="B109" s="8" t="s">
        <v>1901</v>
      </c>
      <c r="C109" s="8" t="s">
        <v>1902</v>
      </c>
      <c r="M109" s="8">
        <v>20221031</v>
      </c>
    </row>
    <row r="110" spans="1:17" hidden="1" x14ac:dyDescent="0.3">
      <c r="A110" s="8">
        <v>2122</v>
      </c>
      <c r="B110" s="8" t="s">
        <v>1903</v>
      </c>
      <c r="C110" s="8" t="s">
        <v>1904</v>
      </c>
      <c r="M110" s="8">
        <v>20221101</v>
      </c>
    </row>
    <row r="111" spans="1:17" hidden="1" x14ac:dyDescent="0.3">
      <c r="A111" s="8">
        <v>600654</v>
      </c>
      <c r="B111" s="8" t="s">
        <v>1782</v>
      </c>
      <c r="C111" s="8" t="s">
        <v>1859</v>
      </c>
      <c r="M111" s="8">
        <v>20221105</v>
      </c>
    </row>
    <row r="112" spans="1:17" ht="28" hidden="1" customHeight="1" x14ac:dyDescent="0.3">
      <c r="A112" s="8">
        <v>603603</v>
      </c>
      <c r="B112" s="8" t="s">
        <v>1905</v>
      </c>
      <c r="C112" s="8" t="s">
        <v>1648</v>
      </c>
      <c r="M112" s="8">
        <v>20221107</v>
      </c>
    </row>
    <row r="113" spans="1:17" ht="28" hidden="1" customHeight="1" x14ac:dyDescent="0.3">
      <c r="A113" s="8">
        <v>600666</v>
      </c>
      <c r="B113" s="8" t="s">
        <v>1906</v>
      </c>
      <c r="C113" s="8" t="s">
        <v>1708</v>
      </c>
      <c r="M113" s="8">
        <v>20221130</v>
      </c>
    </row>
    <row r="114" spans="1:17" ht="14.5" hidden="1" customHeight="1" thickBot="1" x14ac:dyDescent="0.35">
      <c r="A114" s="320">
        <v>600260</v>
      </c>
      <c r="B114" s="320" t="s">
        <v>1907</v>
      </c>
      <c r="C114" s="320" t="s">
        <v>1908</v>
      </c>
      <c r="D114" s="320">
        <v>20220314</v>
      </c>
      <c r="E114" s="320"/>
      <c r="Q114" s="8" t="s">
        <v>326</v>
      </c>
    </row>
    <row r="115" spans="1:17" ht="14.5" hidden="1" customHeight="1" thickBot="1" x14ac:dyDescent="0.35">
      <c r="A115" s="320">
        <v>540</v>
      </c>
      <c r="B115" s="320" t="s">
        <v>1909</v>
      </c>
      <c r="C115" s="320" t="s">
        <v>1758</v>
      </c>
      <c r="D115" s="320">
        <v>20230505</v>
      </c>
      <c r="E115" s="320"/>
      <c r="Q115" s="8" t="s">
        <v>326</v>
      </c>
    </row>
    <row r="116" spans="1:17" ht="14.5" hidden="1" customHeight="1" thickBot="1" x14ac:dyDescent="0.35">
      <c r="A116" s="320">
        <v>2503</v>
      </c>
      <c r="B116" s="320" t="s">
        <v>1910</v>
      </c>
      <c r="C116" s="320" t="s">
        <v>1836</v>
      </c>
      <c r="D116" s="320">
        <v>20220302</v>
      </c>
      <c r="E116" s="320"/>
      <c r="Q116" s="8" t="s">
        <v>326</v>
      </c>
    </row>
    <row r="117" spans="1:17" ht="14.5" hidden="1" customHeight="1" thickBot="1" x14ac:dyDescent="0.35">
      <c r="A117" s="320">
        <v>600122</v>
      </c>
      <c r="B117" s="320" t="s">
        <v>1911</v>
      </c>
      <c r="C117" s="320" t="s">
        <v>1715</v>
      </c>
      <c r="D117" s="320">
        <v>20220402</v>
      </c>
      <c r="E117" s="320"/>
      <c r="Q117" s="8" t="s">
        <v>326</v>
      </c>
    </row>
    <row r="118" spans="1:17" ht="28.5" hidden="1" customHeight="1" thickBot="1" x14ac:dyDescent="0.35">
      <c r="A118" s="320">
        <v>2504</v>
      </c>
      <c r="B118" s="320" t="s">
        <v>1912</v>
      </c>
      <c r="C118" s="320" t="s">
        <v>1913</v>
      </c>
      <c r="D118" s="320">
        <v>20230523</v>
      </c>
      <c r="E118" s="320"/>
      <c r="Q118" s="8" t="s">
        <v>326</v>
      </c>
    </row>
    <row r="119" spans="1:17" ht="14.5" hidden="1" customHeight="1" thickBot="1" x14ac:dyDescent="0.35">
      <c r="A119" s="320">
        <v>2113</v>
      </c>
      <c r="B119" s="320" t="s">
        <v>1914</v>
      </c>
      <c r="C119" s="320" t="s">
        <v>1746</v>
      </c>
      <c r="D119" s="320">
        <v>20230512</v>
      </c>
      <c r="E119" s="320"/>
      <c r="Q119" s="8" t="s">
        <v>326</v>
      </c>
    </row>
    <row r="120" spans="1:17" ht="14.5" hidden="1" customHeight="1" thickBot="1" x14ac:dyDescent="0.35">
      <c r="A120" s="320">
        <v>2118</v>
      </c>
      <c r="B120" s="320" t="s">
        <v>1915</v>
      </c>
      <c r="C120" s="320" t="s">
        <v>1844</v>
      </c>
      <c r="D120" s="320">
        <v>20230710</v>
      </c>
      <c r="E120" s="320"/>
      <c r="Q120" s="8" t="s">
        <v>326</v>
      </c>
    </row>
    <row r="121" spans="1:17" ht="14.5" hidden="1" customHeight="1" thickBot="1" x14ac:dyDescent="0.35">
      <c r="A121" s="320">
        <v>2781</v>
      </c>
      <c r="B121" s="320" t="s">
        <v>1916</v>
      </c>
      <c r="C121" s="320" t="s">
        <v>1917</v>
      </c>
      <c r="D121" s="320">
        <v>20220617</v>
      </c>
      <c r="E121" s="320"/>
      <c r="Q121" s="8" t="s">
        <v>326</v>
      </c>
    </row>
    <row r="122" spans="1:17" ht="14.5" hidden="1" customHeight="1" thickBot="1" x14ac:dyDescent="0.35">
      <c r="A122" s="320">
        <v>300273</v>
      </c>
      <c r="B122" s="320" t="s">
        <v>1918</v>
      </c>
      <c r="C122" s="320" t="s">
        <v>1919</v>
      </c>
      <c r="D122" s="320">
        <v>20230112</v>
      </c>
      <c r="E122" s="320"/>
      <c r="Q122" s="8" t="s">
        <v>326</v>
      </c>
    </row>
    <row r="123" spans="1:17" ht="14.5" hidden="1" customHeight="1" thickBot="1" x14ac:dyDescent="0.35">
      <c r="A123" s="320">
        <v>300297</v>
      </c>
      <c r="B123" s="320" t="s">
        <v>1920</v>
      </c>
      <c r="C123" s="320" t="s">
        <v>1902</v>
      </c>
      <c r="D123" s="320">
        <v>20220928</v>
      </c>
      <c r="E123" s="320"/>
      <c r="Q123" s="8" t="s">
        <v>326</v>
      </c>
    </row>
    <row r="124" spans="1:17" hidden="1" x14ac:dyDescent="0.3">
      <c r="A124" s="8">
        <v>300278</v>
      </c>
      <c r="B124" s="8" t="s">
        <v>1921</v>
      </c>
      <c r="C124" s="8" t="s">
        <v>1640</v>
      </c>
      <c r="M124" s="8">
        <v>20211118</v>
      </c>
    </row>
    <row r="125" spans="1:17" hidden="1" x14ac:dyDescent="0.3">
      <c r="A125" s="8">
        <v>2175</v>
      </c>
      <c r="B125" s="8" t="s">
        <v>1080</v>
      </c>
      <c r="C125" s="8" t="s">
        <v>1922</v>
      </c>
      <c r="M125" s="8">
        <v>20211027</v>
      </c>
    </row>
    <row r="126" spans="1:17" ht="28" hidden="1" customHeight="1" x14ac:dyDescent="0.3">
      <c r="A126" s="8">
        <v>300071</v>
      </c>
      <c r="B126" s="8" t="s">
        <v>1923</v>
      </c>
      <c r="C126" s="8" t="s">
        <v>1648</v>
      </c>
      <c r="M126" s="8">
        <v>20211028</v>
      </c>
    </row>
    <row r="127" spans="1:17" hidden="1" x14ac:dyDescent="0.3">
      <c r="A127" s="8">
        <v>564</v>
      </c>
      <c r="B127" s="8" t="s">
        <v>1924</v>
      </c>
      <c r="C127" s="8" t="s">
        <v>1925</v>
      </c>
      <c r="M127" s="8">
        <v>20210210</v>
      </c>
    </row>
    <row r="128" spans="1:17" hidden="1" x14ac:dyDescent="0.3">
      <c r="A128" s="8">
        <v>221</v>
      </c>
      <c r="B128" s="8" t="s">
        <v>1926</v>
      </c>
      <c r="C128" s="8" t="s">
        <v>1925</v>
      </c>
      <c r="M128" s="8">
        <v>20210210</v>
      </c>
    </row>
    <row r="129" spans="1:17" hidden="1" x14ac:dyDescent="0.3">
      <c r="A129" s="8">
        <v>600518</v>
      </c>
      <c r="B129" s="8" t="s">
        <v>1927</v>
      </c>
      <c r="C129" s="8" t="s">
        <v>1875</v>
      </c>
      <c r="M129" s="8">
        <v>20210604</v>
      </c>
    </row>
    <row r="130" spans="1:17" hidden="1" x14ac:dyDescent="0.3">
      <c r="A130" s="8">
        <v>600515</v>
      </c>
      <c r="B130" s="8" t="s">
        <v>1928</v>
      </c>
      <c r="C130" s="8" t="s">
        <v>1925</v>
      </c>
      <c r="M130" s="8">
        <v>20210210</v>
      </c>
    </row>
    <row r="131" spans="1:17" hidden="1" x14ac:dyDescent="0.3">
      <c r="A131" s="8">
        <v>2072</v>
      </c>
      <c r="B131" s="8" t="s">
        <v>1929</v>
      </c>
      <c r="C131" s="8" t="s">
        <v>1930</v>
      </c>
      <c r="M131" s="8">
        <v>20211105</v>
      </c>
    </row>
    <row r="132" spans="1:17" hidden="1" x14ac:dyDescent="0.3">
      <c r="A132" s="8">
        <v>523</v>
      </c>
      <c r="B132" s="8" t="s">
        <v>1931</v>
      </c>
      <c r="C132" s="8" t="s">
        <v>1746</v>
      </c>
      <c r="M132" s="8">
        <v>20210406</v>
      </c>
    </row>
    <row r="133" spans="1:17" hidden="1" x14ac:dyDescent="0.3">
      <c r="A133" s="8">
        <v>2356</v>
      </c>
      <c r="B133" s="8" t="s">
        <v>1932</v>
      </c>
      <c r="C133" s="8" t="s">
        <v>1637</v>
      </c>
      <c r="M133" s="8">
        <v>20211129</v>
      </c>
    </row>
    <row r="134" spans="1:17" hidden="1" x14ac:dyDescent="0.3">
      <c r="A134" s="8">
        <v>980</v>
      </c>
      <c r="B134" s="8" t="s">
        <v>1933</v>
      </c>
      <c r="C134" s="8" t="s">
        <v>1820</v>
      </c>
      <c r="M134" s="8">
        <v>20210610</v>
      </c>
    </row>
    <row r="135" spans="1:17" hidden="1" x14ac:dyDescent="0.3">
      <c r="A135" s="8">
        <v>600734</v>
      </c>
      <c r="B135" s="8" t="s">
        <v>1934</v>
      </c>
      <c r="C135" s="8" t="s">
        <v>1681</v>
      </c>
      <c r="M135" s="8">
        <v>20211126</v>
      </c>
    </row>
    <row r="136" spans="1:17" hidden="1" x14ac:dyDescent="0.3">
      <c r="A136" s="8">
        <v>2766</v>
      </c>
      <c r="B136" s="8" t="s">
        <v>1935</v>
      </c>
      <c r="C136" s="8" t="s">
        <v>1637</v>
      </c>
      <c r="M136" s="8">
        <v>20211126</v>
      </c>
    </row>
    <row r="137" spans="1:17" ht="28" hidden="1" customHeight="1" x14ac:dyDescent="0.3">
      <c r="A137" s="8">
        <v>600225</v>
      </c>
      <c r="B137" s="8" t="s">
        <v>1936</v>
      </c>
      <c r="C137" s="8" t="s">
        <v>1937</v>
      </c>
      <c r="M137" s="8">
        <v>20210422</v>
      </c>
    </row>
    <row r="138" spans="1:17" hidden="1" x14ac:dyDescent="0.3">
      <c r="A138" s="8">
        <v>2321</v>
      </c>
      <c r="B138" s="8" t="s">
        <v>1938</v>
      </c>
      <c r="C138" s="8" t="s">
        <v>1939</v>
      </c>
      <c r="M138" s="8">
        <v>20211120</v>
      </c>
    </row>
    <row r="139" spans="1:17" hidden="1" x14ac:dyDescent="0.3">
      <c r="A139" s="8">
        <v>2323</v>
      </c>
      <c r="B139" s="8" t="s">
        <v>1940</v>
      </c>
      <c r="C139" s="8" t="s">
        <v>1941</v>
      </c>
      <c r="M139" s="8">
        <v>20210427</v>
      </c>
    </row>
    <row r="140" spans="1:17" hidden="1" x14ac:dyDescent="0.3">
      <c r="A140" s="8">
        <v>2219</v>
      </c>
      <c r="B140" s="8" t="s">
        <v>1942</v>
      </c>
      <c r="C140" s="8" t="s">
        <v>1943</v>
      </c>
      <c r="M140" s="8">
        <v>20210708</v>
      </c>
    </row>
    <row r="141" spans="1:17" ht="14.5" hidden="1" customHeight="1" thickBot="1" x14ac:dyDescent="0.35">
      <c r="A141" s="320">
        <v>300178</v>
      </c>
      <c r="B141" s="320" t="s">
        <v>1944</v>
      </c>
      <c r="C141" s="320" t="s">
        <v>1637</v>
      </c>
      <c r="D141" s="320">
        <v>20211224</v>
      </c>
      <c r="E141" s="320"/>
      <c r="Q141" s="8" t="s">
        <v>326</v>
      </c>
    </row>
    <row r="142" spans="1:17" ht="28.5" hidden="1" customHeight="1" thickBot="1" x14ac:dyDescent="0.35">
      <c r="A142" s="320">
        <v>603157</v>
      </c>
      <c r="B142" s="320" t="s">
        <v>1945</v>
      </c>
      <c r="C142" s="320" t="s">
        <v>1871</v>
      </c>
      <c r="D142" s="320">
        <v>20210913</v>
      </c>
      <c r="E142" s="320"/>
      <c r="Q142" s="8" t="s">
        <v>326</v>
      </c>
    </row>
    <row r="143" spans="1:17" ht="14.5" hidden="1" customHeight="1" thickBot="1" x14ac:dyDescent="0.35">
      <c r="A143" s="320">
        <v>2684</v>
      </c>
      <c r="B143" s="320" t="s">
        <v>1946</v>
      </c>
      <c r="C143" s="320" t="s">
        <v>1889</v>
      </c>
      <c r="D143" s="320">
        <v>20210806</v>
      </c>
      <c r="E143" s="320"/>
      <c r="Q143" s="8" t="s">
        <v>326</v>
      </c>
    </row>
    <row r="144" spans="1:17" ht="14.5" hidden="1" customHeight="1" thickBot="1" x14ac:dyDescent="0.35">
      <c r="A144" s="320">
        <v>600856</v>
      </c>
      <c r="B144" s="320" t="s">
        <v>1947</v>
      </c>
      <c r="C144" s="320" t="s">
        <v>1758</v>
      </c>
      <c r="D144" s="320">
        <v>20211130</v>
      </c>
      <c r="E144" s="320"/>
      <c r="Q144" s="8" t="s">
        <v>326</v>
      </c>
    </row>
    <row r="145" spans="1:17" ht="14.5" hidden="1" customHeight="1" thickBot="1" x14ac:dyDescent="0.35">
      <c r="A145" s="320">
        <v>2147</v>
      </c>
      <c r="B145" s="320" t="s">
        <v>1948</v>
      </c>
      <c r="C145" s="320" t="s">
        <v>1820</v>
      </c>
      <c r="D145" s="320">
        <v>20210628</v>
      </c>
      <c r="E145" s="320"/>
      <c r="Q145" s="8" t="s">
        <v>326</v>
      </c>
    </row>
    <row r="146" spans="1:17" ht="14.5" hidden="1" customHeight="1" thickBot="1" x14ac:dyDescent="0.35">
      <c r="A146" s="320">
        <v>2464</v>
      </c>
      <c r="B146" s="320" t="s">
        <v>1949</v>
      </c>
      <c r="C146" s="320" t="s">
        <v>1688</v>
      </c>
      <c r="D146" s="320">
        <v>20211108</v>
      </c>
      <c r="E146" s="320"/>
      <c r="Q146" s="8" t="s">
        <v>326</v>
      </c>
    </row>
    <row r="153" spans="1:17" ht="56" customHeight="1" x14ac:dyDescent="0.3">
      <c r="G153" s="8" t="s">
        <v>1950</v>
      </c>
      <c r="H153" s="8" t="s">
        <v>1951</v>
      </c>
      <c r="I153" s="8" t="s">
        <v>1952</v>
      </c>
    </row>
    <row r="154" spans="1:17" ht="56" customHeight="1" x14ac:dyDescent="0.3">
      <c r="F154" s="8" t="s">
        <v>1953</v>
      </c>
      <c r="G154" s="8" t="s">
        <v>1954</v>
      </c>
      <c r="H154" s="8" t="s">
        <v>1955</v>
      </c>
      <c r="I154" s="8" t="s">
        <v>1956</v>
      </c>
      <c r="J154" s="8" t="s">
        <v>1957</v>
      </c>
      <c r="K154" s="8" t="s">
        <v>1958</v>
      </c>
      <c r="L154" s="8" t="s">
        <v>1959</v>
      </c>
      <c r="M154" s="8" t="s">
        <v>1960</v>
      </c>
    </row>
    <row r="155" spans="1:17" x14ac:dyDescent="0.3">
      <c r="E155" s="8" t="s">
        <v>1961</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1962</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1963</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246</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1964</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1965</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1966</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1967</v>
      </c>
      <c r="D1" t="s">
        <v>316</v>
      </c>
      <c r="F1" t="s">
        <v>1968</v>
      </c>
      <c r="G1" s="313" t="s">
        <v>1969</v>
      </c>
      <c r="H1" s="314" t="s">
        <v>1970</v>
      </c>
      <c r="I1" s="314" t="s">
        <v>1971</v>
      </c>
      <c r="J1" s="314" t="s">
        <v>1972</v>
      </c>
      <c r="K1" s="314" t="s">
        <v>1973</v>
      </c>
      <c r="L1" s="314" t="s">
        <v>1974</v>
      </c>
      <c r="M1" s="314" t="s">
        <v>1975</v>
      </c>
      <c r="N1" s="314" t="s">
        <v>1976</v>
      </c>
      <c r="O1" s="314" t="s">
        <v>1977</v>
      </c>
      <c r="P1" s="314" t="s">
        <v>1978</v>
      </c>
      <c r="Q1" s="314" t="s">
        <v>1979</v>
      </c>
      <c r="R1" s="314" t="s">
        <v>1980</v>
      </c>
      <c r="S1" s="314" t="s">
        <v>1981</v>
      </c>
      <c r="T1" s="314" t="s">
        <v>1982</v>
      </c>
      <c r="U1" s="314" t="s">
        <v>1983</v>
      </c>
      <c r="V1" s="314" t="s">
        <v>1984</v>
      </c>
      <c r="W1" s="314" t="s">
        <v>1985</v>
      </c>
      <c r="X1" s="314" t="s">
        <v>1986</v>
      </c>
      <c r="Y1" s="314" t="s">
        <v>1987</v>
      </c>
      <c r="Z1" s="314" t="s">
        <v>1983</v>
      </c>
      <c r="AC1" s="314" t="s">
        <v>1988</v>
      </c>
      <c r="AD1" s="314" t="s">
        <v>1989</v>
      </c>
      <c r="AE1" s="314" t="s">
        <v>1990</v>
      </c>
      <c r="AF1" s="314" t="s">
        <v>1991</v>
      </c>
      <c r="AG1" s="314" t="s">
        <v>1983</v>
      </c>
    </row>
    <row r="2" spans="2:33" x14ac:dyDescent="0.3">
      <c r="B2" t="s">
        <v>1992</v>
      </c>
      <c r="C2">
        <f>B1-SUM(C3:C35)</f>
        <v>57400</v>
      </c>
      <c r="D2" s="279">
        <f t="shared" ref="D2:D15" si="0">C2/$B$1</f>
        <v>4.1594202898550724E-2</v>
      </c>
      <c r="G2" s="340" t="s">
        <v>1993</v>
      </c>
      <c r="H2" s="341"/>
      <c r="I2" s="341"/>
      <c r="J2" s="341"/>
      <c r="K2" s="341"/>
      <c r="L2" s="341"/>
      <c r="M2" s="341"/>
      <c r="N2" s="341"/>
      <c r="O2" s="341">
        <v>88219</v>
      </c>
      <c r="P2" s="341">
        <v>44874</v>
      </c>
      <c r="Q2" s="341">
        <f>9600+66808</f>
        <v>76408</v>
      </c>
      <c r="R2" s="341">
        <v>15830</v>
      </c>
      <c r="S2" s="339">
        <f>SUM(O2:R2)</f>
        <v>225331</v>
      </c>
    </row>
    <row r="3" spans="2:33" x14ac:dyDescent="0.3">
      <c r="B3" s="342" t="s">
        <v>1994</v>
      </c>
      <c r="C3">
        <v>120000</v>
      </c>
      <c r="D3" s="279">
        <f t="shared" si="0"/>
        <v>8.6956521739130432E-2</v>
      </c>
      <c r="F3" s="312">
        <v>3.2000000000000001E-2</v>
      </c>
      <c r="G3" s="310" t="s">
        <v>1995</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1996</v>
      </c>
      <c r="C4">
        <v>380000</v>
      </c>
      <c r="D4" s="279">
        <f t="shared" si="0"/>
        <v>0.27536231884057971</v>
      </c>
      <c r="F4" s="312">
        <v>0</v>
      </c>
      <c r="G4" s="310" t="s">
        <v>1997</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1998</v>
      </c>
      <c r="C5">
        <v>30000</v>
      </c>
      <c r="D5" s="279">
        <f t="shared" si="0"/>
        <v>2.1739130434782608E-2</v>
      </c>
      <c r="F5" s="312">
        <v>-2.46E-2</v>
      </c>
      <c r="G5" s="310" t="s">
        <v>1999</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2000</v>
      </c>
      <c r="C6">
        <v>42000</v>
      </c>
      <c r="D6" s="279">
        <f t="shared" si="0"/>
        <v>3.0434782608695653E-2</v>
      </c>
      <c r="F6" s="312">
        <v>2.2800000000000001E-2</v>
      </c>
      <c r="G6" s="310" t="s">
        <v>2001</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2002</v>
      </c>
      <c r="C7">
        <v>42000</v>
      </c>
      <c r="D7" s="279">
        <f t="shared" si="0"/>
        <v>3.0434782608695653E-2</v>
      </c>
      <c r="F7" s="351">
        <f>SUM(F8:F19)</f>
        <v>-5.0600000000000006E-2</v>
      </c>
      <c r="G7" s="336" t="s">
        <v>2003</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2003</v>
      </c>
    </row>
    <row r="8" spans="2:33" x14ac:dyDescent="0.3">
      <c r="B8" t="s">
        <v>2004</v>
      </c>
      <c r="C8">
        <v>115000</v>
      </c>
      <c r="D8" s="279">
        <f t="shared" si="0"/>
        <v>8.3333333333333329E-2</v>
      </c>
      <c r="F8" s="312">
        <v>1.6500000000000001E-2</v>
      </c>
      <c r="G8" s="310" t="s">
        <v>2005</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2005</v>
      </c>
      <c r="AG8">
        <f t="shared" ref="AG8:AG16" si="5">AE8-AF8</f>
        <v>0</v>
      </c>
    </row>
    <row r="9" spans="2:33" x14ac:dyDescent="0.3">
      <c r="B9" t="s">
        <v>2006</v>
      </c>
      <c r="C9">
        <v>46000</v>
      </c>
      <c r="D9" s="279">
        <f t="shared" si="0"/>
        <v>3.3333333333333333E-2</v>
      </c>
      <c r="F9" s="312">
        <v>8.9999999999999998E-4</v>
      </c>
      <c r="G9" s="310" t="s">
        <v>2007</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2007</v>
      </c>
      <c r="AG9">
        <f t="shared" si="5"/>
        <v>0</v>
      </c>
    </row>
    <row r="10" spans="2:33" ht="27.65" customHeight="1" x14ac:dyDescent="0.3">
      <c r="B10" t="s">
        <v>2008</v>
      </c>
      <c r="C10">
        <v>95000</v>
      </c>
      <c r="D10" s="279">
        <f t="shared" si="0"/>
        <v>6.8840579710144928E-2</v>
      </c>
      <c r="E10">
        <v>0</v>
      </c>
      <c r="F10" s="312">
        <v>-5.5300000000000002E-2</v>
      </c>
      <c r="G10" s="310" t="s">
        <v>2009</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2009</v>
      </c>
      <c r="AE10">
        <v>-978328</v>
      </c>
      <c r="AF10">
        <v>-1037315</v>
      </c>
      <c r="AG10">
        <f t="shared" si="5"/>
        <v>58987</v>
      </c>
    </row>
    <row r="11" spans="2:33" x14ac:dyDescent="0.3">
      <c r="B11" t="s">
        <v>2010</v>
      </c>
      <c r="C11">
        <v>90000</v>
      </c>
      <c r="D11" s="279">
        <f t="shared" si="0"/>
        <v>6.5217391304347824E-2</v>
      </c>
      <c r="F11" s="312">
        <v>8.0299999999999996E-2</v>
      </c>
      <c r="G11" s="310" t="s">
        <v>2011</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2011</v>
      </c>
      <c r="AE11">
        <v>453961</v>
      </c>
      <c r="AF11">
        <v>333429</v>
      </c>
      <c r="AG11">
        <f t="shared" si="5"/>
        <v>120532</v>
      </c>
    </row>
    <row r="12" spans="2:33" x14ac:dyDescent="0.3">
      <c r="B12" t="s">
        <v>2012</v>
      </c>
      <c r="C12">
        <v>95000</v>
      </c>
      <c r="D12" s="279">
        <f t="shared" si="0"/>
        <v>6.8840579710144928E-2</v>
      </c>
      <c r="F12" s="312">
        <v>1.7600000000000001E-2</v>
      </c>
      <c r="G12" s="310" t="s">
        <v>2013</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2013</v>
      </c>
      <c r="AE12">
        <v>-1372639</v>
      </c>
      <c r="AF12">
        <v>-1041718</v>
      </c>
      <c r="AG12">
        <f t="shared" si="5"/>
        <v>-330921</v>
      </c>
    </row>
    <row r="13" spans="2:33" x14ac:dyDescent="0.3">
      <c r="B13" t="s">
        <v>2014</v>
      </c>
      <c r="C13">
        <v>26000</v>
      </c>
      <c r="D13" s="279">
        <f t="shared" si="0"/>
        <v>1.8840579710144929E-2</v>
      </c>
      <c r="F13" s="312">
        <v>1.78E-2</v>
      </c>
      <c r="G13" s="310" t="s">
        <v>2015</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2015</v>
      </c>
      <c r="AE13">
        <v>-1599658</v>
      </c>
      <c r="AF13">
        <v>-1369778</v>
      </c>
      <c r="AG13">
        <f t="shared" si="5"/>
        <v>-229880</v>
      </c>
    </row>
    <row r="14" spans="2:33" x14ac:dyDescent="0.3">
      <c r="B14" t="s">
        <v>2016</v>
      </c>
      <c r="C14">
        <v>23000</v>
      </c>
      <c r="D14" s="279">
        <f t="shared" si="0"/>
        <v>1.6666666666666666E-2</v>
      </c>
      <c r="E14">
        <v>0</v>
      </c>
      <c r="F14" s="312">
        <v>-7.8600000000000003E-2</v>
      </c>
      <c r="G14" s="310" t="s">
        <v>2017</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2017</v>
      </c>
      <c r="AE14">
        <v>901848</v>
      </c>
      <c r="AF14">
        <f>797126+120000</f>
        <v>917126</v>
      </c>
      <c r="AG14">
        <f t="shared" si="5"/>
        <v>-15278</v>
      </c>
    </row>
    <row r="15" spans="2:33" x14ac:dyDescent="0.3">
      <c r="B15" t="s">
        <v>2018</v>
      </c>
      <c r="C15">
        <v>0</v>
      </c>
      <c r="D15" s="279">
        <f t="shared" si="0"/>
        <v>0</v>
      </c>
      <c r="F15" s="312">
        <v>8.0000000000000002E-3</v>
      </c>
      <c r="G15" s="310" t="s">
        <v>2019</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2020</v>
      </c>
      <c r="F16" s="312">
        <v>-5.7799999999999997E-2</v>
      </c>
      <c r="G16" s="310" t="s">
        <v>2021</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2022</v>
      </c>
      <c r="C17">
        <v>33000</v>
      </c>
      <c r="D17" s="279">
        <f>C17/$B$1</f>
        <v>2.391304347826087E-2</v>
      </c>
      <c r="G17" s="310" t="s">
        <v>2023</v>
      </c>
      <c r="V17">
        <f t="shared" si="6"/>
        <v>3747000</v>
      </c>
    </row>
    <row r="18" spans="2:22" x14ac:dyDescent="0.3">
      <c r="B18" t="s">
        <v>2024</v>
      </c>
      <c r="C18">
        <v>38000</v>
      </c>
      <c r="D18" s="279">
        <f>C18/$B$1</f>
        <v>2.753623188405797E-2</v>
      </c>
      <c r="G18" s="300"/>
      <c r="H18"/>
      <c r="I18"/>
      <c r="J18"/>
      <c r="K18"/>
      <c r="L18"/>
      <c r="M18"/>
    </row>
    <row r="19" spans="2:22" x14ac:dyDescent="0.3">
      <c r="B19" t="s">
        <v>2025</v>
      </c>
      <c r="C19">
        <v>21500</v>
      </c>
      <c r="D19" s="279">
        <f>C19/$B$1</f>
        <v>1.5579710144927537E-2</v>
      </c>
      <c r="G19" s="311"/>
    </row>
    <row r="20" spans="2:22" x14ac:dyDescent="0.3">
      <c r="B20" t="s">
        <v>2026</v>
      </c>
      <c r="C20">
        <v>10000</v>
      </c>
      <c r="D20" s="279">
        <f>C20/$B$1</f>
        <v>7.246376811594203E-3</v>
      </c>
      <c r="G20" s="311"/>
    </row>
    <row r="21" spans="2:22" x14ac:dyDescent="0.3">
      <c r="B21" t="s">
        <v>2027</v>
      </c>
      <c r="C21">
        <v>10000</v>
      </c>
      <c r="D21" s="279">
        <f>C21/$B$1</f>
        <v>7.246376811594203E-3</v>
      </c>
      <c r="G21" s="311"/>
    </row>
    <row r="22" spans="2:22" x14ac:dyDescent="0.3">
      <c r="B22" s="342" t="s">
        <v>2028</v>
      </c>
      <c r="G22" s="311"/>
    </row>
    <row r="23" spans="2:22" x14ac:dyDescent="0.3">
      <c r="B23" t="s">
        <v>889</v>
      </c>
      <c r="C23">
        <v>0</v>
      </c>
      <c r="D23" s="279">
        <f>C23/$B$1</f>
        <v>0</v>
      </c>
    </row>
    <row r="24" spans="2:22" x14ac:dyDescent="0.3">
      <c r="B24" t="s">
        <v>2029</v>
      </c>
      <c r="C24">
        <v>40000</v>
      </c>
      <c r="D24" s="279">
        <f>C24/$B$1</f>
        <v>2.8985507246376812E-2</v>
      </c>
      <c r="E24">
        <v>0</v>
      </c>
    </row>
    <row r="25" spans="2:22" x14ac:dyDescent="0.3">
      <c r="B25" t="s">
        <v>2030</v>
      </c>
      <c r="C25">
        <v>30000</v>
      </c>
      <c r="D25" s="279">
        <f>C25/$B$1</f>
        <v>2.1739130434782608E-2</v>
      </c>
      <c r="G25" s="300"/>
      <c r="H25"/>
      <c r="I25"/>
      <c r="J25"/>
      <c r="K25"/>
      <c r="L25"/>
      <c r="M25"/>
    </row>
    <row r="26" spans="2:22" x14ac:dyDescent="0.3">
      <c r="B26" t="s">
        <v>2031</v>
      </c>
      <c r="C26">
        <v>0</v>
      </c>
      <c r="D26" s="279">
        <f>C26/$B$1</f>
        <v>0</v>
      </c>
      <c r="G26" s="300"/>
      <c r="H26"/>
      <c r="I26"/>
      <c r="J26"/>
      <c r="K26"/>
      <c r="L26"/>
      <c r="M26"/>
    </row>
    <row r="27" spans="2:22" x14ac:dyDescent="0.3">
      <c r="B27" t="s">
        <v>2032</v>
      </c>
      <c r="C27">
        <v>23000</v>
      </c>
      <c r="D27" s="279">
        <f>C27/$B$1</f>
        <v>1.6666666666666666E-2</v>
      </c>
      <c r="G27" s="300"/>
      <c r="H27"/>
      <c r="I27"/>
      <c r="J27"/>
      <c r="K27"/>
      <c r="L27"/>
      <c r="M27"/>
    </row>
    <row r="28" spans="2:22" x14ac:dyDescent="0.3">
      <c r="B28" s="342" t="s">
        <v>2033</v>
      </c>
      <c r="G28" s="300"/>
      <c r="H28"/>
      <c r="I28"/>
      <c r="J28"/>
      <c r="K28"/>
      <c r="L28"/>
      <c r="M28"/>
    </row>
    <row r="29" spans="2:22" x14ac:dyDescent="0.3">
      <c r="B29" t="s">
        <v>2034</v>
      </c>
      <c r="C29">
        <v>6500</v>
      </c>
      <c r="D29" s="279">
        <f>C29/$B$1</f>
        <v>4.7101449275362322E-3</v>
      </c>
      <c r="G29" s="300"/>
      <c r="H29"/>
      <c r="I29"/>
      <c r="J29"/>
      <c r="K29"/>
      <c r="L29"/>
      <c r="M29"/>
    </row>
    <row r="30" spans="2:22" x14ac:dyDescent="0.3">
      <c r="B30" t="s">
        <v>2035</v>
      </c>
      <c r="D30" s="279">
        <f>C30/$B$1</f>
        <v>0</v>
      </c>
      <c r="G30" s="300"/>
      <c r="H30"/>
      <c r="I30"/>
      <c r="J30"/>
      <c r="K30"/>
      <c r="L30"/>
      <c r="M30"/>
    </row>
    <row r="31" spans="2:22" x14ac:dyDescent="0.3">
      <c r="B31" s="342" t="s">
        <v>2036</v>
      </c>
    </row>
    <row r="32" spans="2:22" x14ac:dyDescent="0.3">
      <c r="B32" t="s">
        <v>2037</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1" priority="7" operator="lessThan">
      <formula>0</formula>
    </cfRule>
  </conditionalFormatting>
  <conditionalFormatting sqref="G1:N1048576 F3:F1048576">
    <cfRule type="cellIs" dxfId="380" priority="5" operator="lessThan">
      <formula>0</formula>
    </cfRule>
  </conditionalFormatting>
  <conditionalFormatting sqref="O1:Z1 O2:R2">
    <cfRule type="cellIs" dxfId="379" priority="8" operator="lessThan">
      <formula>0</formula>
    </cfRule>
    <cfRule type="cellIs" dxfId="378" priority="9" operator="lessThan">
      <formula>0</formula>
    </cfRule>
  </conditionalFormatting>
  <conditionalFormatting sqref="AB7:AB16">
    <cfRule type="cellIs" dxfId="377" priority="3" operator="lessThan">
      <formula>0</formula>
    </cfRule>
    <cfRule type="cellIs" dxfId="376" priority="4" operator="lessThan">
      <formula>0</formula>
    </cfRule>
  </conditionalFormatting>
  <conditionalFormatting sqref="AC1:AG1">
    <cfRule type="cellIs" dxfId="375" priority="1" operator="lessThan">
      <formula>0</formula>
    </cfRule>
    <cfRule type="cellIs" dxfId="374"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2038</v>
      </c>
      <c r="B1" s="8" t="s">
        <v>2039</v>
      </c>
      <c r="C1" s="8" t="s">
        <v>2040</v>
      </c>
      <c r="D1" s="8" t="s">
        <v>2041</v>
      </c>
      <c r="E1" s="8" t="s">
        <v>2042</v>
      </c>
      <c r="F1" s="8" t="s">
        <v>2043</v>
      </c>
      <c r="G1" s="8" t="s">
        <v>2044</v>
      </c>
      <c r="H1" s="8" t="s">
        <v>2045</v>
      </c>
      <c r="I1" s="8" t="s">
        <v>2046</v>
      </c>
      <c r="J1" s="8" t="s">
        <v>2047</v>
      </c>
      <c r="K1" s="8" t="s">
        <v>2048</v>
      </c>
      <c r="L1" s="8" t="s">
        <v>2049</v>
      </c>
      <c r="M1" s="8" t="s">
        <v>2050</v>
      </c>
      <c r="N1" s="8" t="s">
        <v>2051</v>
      </c>
      <c r="O1" s="8" t="s">
        <v>2052</v>
      </c>
      <c r="P1" s="8" t="s">
        <v>2053</v>
      </c>
      <c r="Q1" s="8" t="s">
        <v>2054</v>
      </c>
      <c r="R1" s="8" t="s">
        <v>2055</v>
      </c>
      <c r="S1" s="8" t="s">
        <v>2056</v>
      </c>
      <c r="T1" s="8" t="s">
        <v>2057</v>
      </c>
    </row>
    <row r="2" spans="1:20" x14ac:dyDescent="0.3">
      <c r="A2">
        <f>VLOOKUP($F2,全部可转债!$A:$S,9,0)</f>
        <v>53.6</v>
      </c>
      <c r="B2" s="343">
        <f>L2*100/M2-100</f>
        <v>176.47887323943667</v>
      </c>
      <c r="C2">
        <v>0</v>
      </c>
      <c r="D2">
        <f>VLOOKUP(F2,全部可转债!$A:$S,16,0)</f>
        <v>72.22</v>
      </c>
      <c r="E2" t="str">
        <f>VLOOKUP($F2,全部可转债!$A:$S,2,0)</f>
        <v>110092</v>
      </c>
      <c r="F2" t="s">
        <v>2058</v>
      </c>
      <c r="G2">
        <f>VLOOKUP($F2,全部可转债!$A:$S,7,0)</f>
        <v>110</v>
      </c>
      <c r="H2" s="354">
        <f>G2/D2-1</f>
        <v>0.52312378842425922</v>
      </c>
      <c r="I2">
        <f>VLOOKUP($F2,全部可转债!$A:$S,19,0)</f>
        <v>-2.0699999999999998</v>
      </c>
      <c r="J2">
        <f>VLOOKUP($F2,全部可转债!$A:$S,17,0)</f>
        <v>-1.23</v>
      </c>
      <c r="K2">
        <f>VLOOKUP($F2,全部可转债!$A:$S,5,0)</f>
        <v>3.02</v>
      </c>
      <c r="L2">
        <f>VLOOKUP($F2,全部可转债!$A:$S,6,0)</f>
        <v>3.9260000000000002</v>
      </c>
      <c r="M2">
        <f>VLOOKUP($F2,全部可转债!$A:$S,18,0)</f>
        <v>1.42</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56.52</v>
      </c>
      <c r="B3" s="343">
        <f>L3*100/M3-100</f>
        <v>126.66666666666666</v>
      </c>
      <c r="C3">
        <v>0</v>
      </c>
      <c r="D3">
        <f>VLOOKUP(F3,全部可转债!$A:$S,16,0)</f>
        <v>89.77</v>
      </c>
      <c r="E3" t="str">
        <f>VLOOKUP($F3,全部可转债!$A:$S,2,0)</f>
        <v>110081</v>
      </c>
      <c r="F3" t="s">
        <v>2059</v>
      </c>
      <c r="G3">
        <f>VLOOKUP($F3,全部可转债!$A:$S,7,0)</f>
        <v>108</v>
      </c>
      <c r="H3" s="354">
        <f>G3/D3-1</f>
        <v>0.20307452378300095</v>
      </c>
      <c r="I3">
        <f>VLOOKUP($F3,全部可转债!$A:$S,19,0)</f>
        <v>-10</v>
      </c>
      <c r="J3">
        <f>VLOOKUP($F3,全部可转债!$A:$S,17,0)</f>
        <v>-3.86</v>
      </c>
      <c r="K3">
        <f>VLOOKUP($F3,全部可转债!$A:$S,5,0)</f>
        <v>18.36</v>
      </c>
      <c r="L3">
        <f>VLOOKUP($F3,全部可转债!$A:$S,6,0)</f>
        <v>23.867999999999999</v>
      </c>
      <c r="M3">
        <f>VLOOKUP($F3,全部可转债!$A:$S,18,0)</f>
        <v>10.53</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7.11</v>
      </c>
      <c r="B4" s="343">
        <f>L4*100/M4-100</f>
        <v>4.8232695139911641</v>
      </c>
      <c r="C4">
        <v>0</v>
      </c>
      <c r="D4">
        <f>VLOOKUP(F4,全部可转债!$A:$S,16,0)</f>
        <v>132.84</v>
      </c>
      <c r="E4" t="str">
        <f>VLOOKUP($F4,全部可转债!$A:$S,2,0)</f>
        <v>113681</v>
      </c>
      <c r="F4" t="s">
        <v>2060</v>
      </c>
      <c r="G4">
        <f>VLOOKUP($F4,全部可转债!$A:$S,7,0)</f>
        <v>115</v>
      </c>
      <c r="H4" s="354">
        <f>G4/D4-1</f>
        <v>-0.13429689852454085</v>
      </c>
      <c r="I4">
        <f>VLOOKUP($F4,全部可转债!$A:$S,19,0)</f>
        <v>-0.95</v>
      </c>
      <c r="J4">
        <f>VLOOKUP($F4,全部可转债!$A:$S,17,0)</f>
        <v>-0.54</v>
      </c>
      <c r="K4">
        <f>VLOOKUP($F4,全部可转债!$A:$S,5,0)</f>
        <v>10.95</v>
      </c>
      <c r="L4">
        <f>VLOOKUP($F4,全部可转债!$A:$S,6,0)</f>
        <v>14.234999999999999</v>
      </c>
      <c r="M4">
        <f>VLOOKUP($F4,全部可转债!$A:$S,18,0)</f>
        <v>13.58</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51.74</v>
      </c>
      <c r="B7" s="343">
        <f t="shared" ref="B7:B38" si="0">L7*100/M7-100</f>
        <v>68.518518518518505</v>
      </c>
      <c r="C7">
        <v>0</v>
      </c>
      <c r="D7">
        <f>VLOOKUP(F7,全部可转债!$A:$S,16,0)</f>
        <v>117.06</v>
      </c>
      <c r="E7" t="str">
        <f>VLOOKUP($F7,全部可转债!$A:$S,2,0)</f>
        <v>110087</v>
      </c>
      <c r="F7" t="s">
        <v>2061</v>
      </c>
      <c r="G7">
        <f>VLOOKUP($F7,全部可转债!$A:$S,7,0)</f>
        <v>108</v>
      </c>
      <c r="H7" s="354">
        <f t="shared" ref="H7:H38" si="1">G7/D7-1</f>
        <v>-7.7396207073295753E-2</v>
      </c>
      <c r="I7">
        <f>VLOOKUP($F7,全部可转债!$A:$S,19,0)</f>
        <v>-1.1399999999999999</v>
      </c>
      <c r="J7">
        <f>VLOOKUP($F7,全部可转债!$A:$S,17,0)</f>
        <v>0.15</v>
      </c>
      <c r="K7">
        <f>VLOOKUP($F7,全部可转债!$A:$S,5,0)</f>
        <v>5.6</v>
      </c>
      <c r="L7">
        <f>VLOOKUP($F7,全部可转债!$A:$S,6,0)</f>
        <v>7.28</v>
      </c>
      <c r="M7">
        <f>VLOOKUP($F7,全部可转债!$A:$S,18,0)</f>
        <v>4.32</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76.81</v>
      </c>
      <c r="B8" s="343">
        <f t="shared" si="0"/>
        <v>98.473282442748086</v>
      </c>
      <c r="C8">
        <v>0</v>
      </c>
      <c r="D8">
        <f>VLOOKUP(F8,全部可转债!$A:$S,16,0)</f>
        <v>115.81</v>
      </c>
      <c r="E8" t="str">
        <f>VLOOKUP($F8,全部可转债!$A:$S,2,0)</f>
        <v>118031</v>
      </c>
      <c r="F8" t="s">
        <v>2062</v>
      </c>
      <c r="G8">
        <f>VLOOKUP($F8,全部可转债!$A:$S,7,0)</f>
        <v>115</v>
      </c>
      <c r="H8" s="354">
        <f t="shared" si="1"/>
        <v>-6.9942146619462742E-3</v>
      </c>
      <c r="I8">
        <f>VLOOKUP($F8,全部可转债!$A:$S,19,0)</f>
        <v>0.38</v>
      </c>
      <c r="J8">
        <f>VLOOKUP($F8,全部可转债!$A:$S,17,0)</f>
        <v>-0.16</v>
      </c>
      <c r="K8">
        <f>VLOOKUP($F8,全部可转债!$A:$S,5,0)</f>
        <v>16</v>
      </c>
      <c r="L8">
        <f>VLOOKUP($F8,全部可转债!$A:$S,6,0)</f>
        <v>20.8</v>
      </c>
      <c r="M8">
        <f>VLOOKUP($F8,全部可转债!$A:$S,18,0)</f>
        <v>10.48</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26.37</v>
      </c>
      <c r="B9" s="343">
        <f t="shared" si="0"/>
        <v>35.27272727272728</v>
      </c>
      <c r="C9">
        <v>0</v>
      </c>
      <c r="D9">
        <f>VLOOKUP(F9,全部可转债!$A:$S,16,0)</f>
        <v>112.11</v>
      </c>
      <c r="E9" t="str">
        <f>VLOOKUP($F9,全部可转债!$A:$S,2,0)</f>
        <v>118034</v>
      </c>
      <c r="F9" t="s">
        <v>2063</v>
      </c>
      <c r="G9">
        <f>VLOOKUP($F9,全部可转债!$A:$S,7,0)</f>
        <v>108</v>
      </c>
      <c r="H9" s="354">
        <f t="shared" si="1"/>
        <v>-3.6660422799036696E-2</v>
      </c>
      <c r="I9">
        <f>VLOOKUP($F9,全部可转债!$A:$S,19,0)</f>
        <v>1.32</v>
      </c>
      <c r="J9">
        <f>VLOOKUP($F9,全部可转债!$A:$S,17,0)</f>
        <v>-0.14000000000000001</v>
      </c>
      <c r="K9">
        <f>VLOOKUP($F9,全部可转债!$A:$S,5,0)</f>
        <v>4.34</v>
      </c>
      <c r="L9">
        <f>VLOOKUP($F9,全部可转债!$A:$S,6,0)</f>
        <v>5.2080000000000002</v>
      </c>
      <c r="M9">
        <f>VLOOKUP($F9,全部可转债!$A:$S,18,0)</f>
        <v>3.85</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66.760000000000005</v>
      </c>
      <c r="B10" s="343">
        <f t="shared" si="0"/>
        <v>81.868686868686893</v>
      </c>
      <c r="C10">
        <v>0</v>
      </c>
      <c r="D10">
        <f>VLOOKUP(F10,全部可转债!$A:$S,16,0)</f>
        <v>119.2</v>
      </c>
      <c r="E10" t="str">
        <f>VLOOKUP($F10,全部可转债!$A:$S,2,0)</f>
        <v>127108</v>
      </c>
      <c r="F10" t="s">
        <v>2064</v>
      </c>
      <c r="G10">
        <f>VLOOKUP($F10,全部可转债!$A:$S,7,0)</f>
        <v>112</v>
      </c>
      <c r="H10" s="354">
        <f t="shared" si="1"/>
        <v>-6.0402684563758413E-2</v>
      </c>
      <c r="I10">
        <f>VLOOKUP($F10,全部可转债!$A:$S,19,0)</f>
        <v>-1</v>
      </c>
      <c r="J10">
        <f>VLOOKUP($F10,全部可转债!$A:$S,17,0)</f>
        <v>-0.25</v>
      </c>
      <c r="K10">
        <f>VLOOKUP($F10,全部可转债!$A:$S,5,0)</f>
        <v>5.54</v>
      </c>
      <c r="L10">
        <f>VLOOKUP($F10,全部可转债!$A:$S,6,0)</f>
        <v>7.202</v>
      </c>
      <c r="M10">
        <f>VLOOKUP($F10,全部可转债!$A:$S,18,0)</f>
        <v>3.96</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25.31</v>
      </c>
      <c r="B11" s="343">
        <f t="shared" si="0"/>
        <v>31.455223880597003</v>
      </c>
      <c r="C11">
        <v>0</v>
      </c>
      <c r="D11">
        <f>VLOOKUP(F11,全部可转债!$A:$S,16,0)</f>
        <v>123.92</v>
      </c>
      <c r="E11" t="str">
        <f>VLOOKUP($F11,全部可转债!$A:$S,2,0)</f>
        <v>123149</v>
      </c>
      <c r="F11" t="s">
        <v>2065</v>
      </c>
      <c r="G11">
        <f>VLOOKUP($F11,全部可转债!$A:$S,7,0)</f>
        <v>112</v>
      </c>
      <c r="H11" s="354">
        <f t="shared" si="1"/>
        <v>-9.6191091026468722E-2</v>
      </c>
      <c r="I11">
        <f>VLOOKUP($F11,全部可转债!$A:$S,19,0)</f>
        <v>-0.37</v>
      </c>
      <c r="J11">
        <f>VLOOKUP($F11,全部可转债!$A:$S,17,0)</f>
        <v>-0.33</v>
      </c>
      <c r="K11">
        <f>VLOOKUP($F11,全部可转债!$A:$S,5,0)</f>
        <v>2.71</v>
      </c>
      <c r="L11">
        <f>VLOOKUP($F11,全部可转债!$A:$S,6,0)</f>
        <v>3.5230000000000001</v>
      </c>
      <c r="M11">
        <f>VLOOKUP($F11,全部可转债!$A:$S,18,0)</f>
        <v>2.68</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2066</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32.94</v>
      </c>
      <c r="B13" s="343">
        <f t="shared" si="0"/>
        <v>40.079522862823069</v>
      </c>
      <c r="C13">
        <v>10</v>
      </c>
      <c r="D13">
        <f>VLOOKUP(F13,全部可转债!$A:$S,16,0)</f>
        <v>123.38</v>
      </c>
      <c r="E13" t="str">
        <f>VLOOKUP($F13,全部可转债!$A:$S,2,0)</f>
        <v>113640</v>
      </c>
      <c r="F13" t="s">
        <v>2067</v>
      </c>
      <c r="G13">
        <f>VLOOKUP($F13,全部可转债!$A:$S,7,0)</f>
        <v>115</v>
      </c>
      <c r="H13" s="354">
        <f t="shared" si="1"/>
        <v>-6.7920246393256556E-2</v>
      </c>
      <c r="I13">
        <f>VLOOKUP($F13,全部可转债!$A:$S,19,0)</f>
        <v>-1.47</v>
      </c>
      <c r="J13">
        <f>VLOOKUP($F13,全部可转债!$A:$S,17,0)</f>
        <v>-0.56000000000000005</v>
      </c>
      <c r="K13">
        <f>VLOOKUP($F13,全部可转债!$A:$S,5,0)</f>
        <v>10.84</v>
      </c>
      <c r="L13">
        <f>VLOOKUP($F13,全部可转债!$A:$S,6,0)</f>
        <v>14.092000000000001</v>
      </c>
      <c r="M13">
        <f>VLOOKUP($F13,全部可转债!$A:$S,18,0)</f>
        <v>10.06</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40.08</v>
      </c>
      <c r="B14" s="343">
        <f t="shared" si="0"/>
        <v>41.221498371335485</v>
      </c>
      <c r="C14">
        <v>0</v>
      </c>
      <c r="D14">
        <f>VLOOKUP(F14,全部可转债!$A:$S,16,0)</f>
        <v>128.94999999999999</v>
      </c>
      <c r="E14" t="str">
        <f>VLOOKUP($F14,全部可转债!$A:$S,2,0)</f>
        <v>123178</v>
      </c>
      <c r="F14" t="s">
        <v>2068</v>
      </c>
      <c r="G14">
        <f>VLOOKUP($F14,全部可转债!$A:$S,7,0)</f>
        <v>115</v>
      </c>
      <c r="H14" s="354">
        <f t="shared" si="1"/>
        <v>-0.1081814656843737</v>
      </c>
      <c r="I14">
        <f>VLOOKUP($F14,全部可转债!$A:$S,19,0)</f>
        <v>-4.7300000000000004</v>
      </c>
      <c r="J14">
        <f>VLOOKUP($F14,全部可转债!$A:$S,17,0)</f>
        <v>-0.81</v>
      </c>
      <c r="K14">
        <f>VLOOKUP($F14,全部可转债!$A:$S,5,0)</f>
        <v>13.34</v>
      </c>
      <c r="L14">
        <f>VLOOKUP($F14,全部可转债!$A:$S,6,0)</f>
        <v>17.341999999999999</v>
      </c>
      <c r="M14">
        <f>VLOOKUP($F14,全部可转债!$A:$S,18,0)</f>
        <v>12.28</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57.44</v>
      </c>
      <c r="B15" s="343">
        <f t="shared" si="0"/>
        <v>69.13402061855669</v>
      </c>
      <c r="C15">
        <v>0</v>
      </c>
      <c r="D15">
        <f>VLOOKUP(F15,全部可转债!$A:$S,16,0)</f>
        <v>121.01</v>
      </c>
      <c r="E15" t="str">
        <f>VLOOKUP($F15,全部可转债!$A:$S,2,0)</f>
        <v>113665</v>
      </c>
      <c r="F15" t="s">
        <v>2069</v>
      </c>
      <c r="G15">
        <f>VLOOKUP($F15,全部可转债!$A:$S,7,0)</f>
        <v>115</v>
      </c>
      <c r="H15" s="354">
        <f t="shared" si="1"/>
        <v>-4.9665316915957436E-2</v>
      </c>
      <c r="I15">
        <f>VLOOKUP($F15,全部可转债!$A:$S,19,0)</f>
        <v>-3</v>
      </c>
      <c r="J15">
        <f>VLOOKUP($F15,全部可转债!$A:$S,17,0)</f>
        <v>-0.35</v>
      </c>
      <c r="K15">
        <f>VLOOKUP($F15,全部可转债!$A:$S,5,0)</f>
        <v>6.31</v>
      </c>
      <c r="L15">
        <f>VLOOKUP($F15,全部可转债!$A:$S,6,0)</f>
        <v>8.2029999999999994</v>
      </c>
      <c r="M15">
        <f>VLOOKUP($F15,全部可转债!$A:$S,18,0)</f>
        <v>4.8499999999999996</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53.37</v>
      </c>
      <c r="B16" s="343">
        <f t="shared" si="0"/>
        <v>77.042801556420244</v>
      </c>
      <c r="C16">
        <v>0</v>
      </c>
      <c r="D16">
        <f>VLOOKUP(F16,全部可转债!$A:$S,16,0)</f>
        <v>112.62</v>
      </c>
      <c r="E16" t="str">
        <f>VLOOKUP($F16,全部可转债!$A:$S,2,0)</f>
        <v>118020</v>
      </c>
      <c r="F16" t="s">
        <v>2070</v>
      </c>
      <c r="G16">
        <f>VLOOKUP($F16,全部可转债!$A:$S,7,0)</f>
        <v>120</v>
      </c>
      <c r="H16" s="354">
        <f t="shared" si="1"/>
        <v>6.5530101225359516E-2</v>
      </c>
      <c r="I16">
        <f>VLOOKUP($F16,全部可转债!$A:$S,19,0)</f>
        <v>-2.84</v>
      </c>
      <c r="J16">
        <f>VLOOKUP($F16,全部可转债!$A:$S,17,0)</f>
        <v>-0.36</v>
      </c>
      <c r="K16">
        <f>VLOOKUP($F16,全部可转债!$A:$S,5,0)</f>
        <v>7</v>
      </c>
      <c r="L16">
        <f>VLOOKUP($F16,全部可转债!$A:$S,6,0)</f>
        <v>9.1</v>
      </c>
      <c r="M16">
        <f>VLOOKUP($F16,全部可转债!$A:$S,18,0)</f>
        <v>5.14</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125.5</v>
      </c>
      <c r="B17" s="343">
        <f t="shared" si="0"/>
        <v>144.47761194029852</v>
      </c>
      <c r="C17">
        <v>0</v>
      </c>
      <c r="D17">
        <f>VLOOKUP(F17,全部可转债!$A:$S,16,0)</f>
        <v>119.91</v>
      </c>
      <c r="E17" t="str">
        <f>VLOOKUP($F17,全部可转债!$A:$S,2,0)</f>
        <v>127062</v>
      </c>
      <c r="F17" t="s">
        <v>2071</v>
      </c>
      <c r="G17">
        <f>VLOOKUP($F17,全部可转债!$A:$S,7,0)</f>
        <v>115</v>
      </c>
      <c r="H17" s="354">
        <f t="shared" si="1"/>
        <v>-4.0947377199566315E-2</v>
      </c>
      <c r="I17">
        <f>VLOOKUP($F17,全部可转债!$A:$S,19,0)</f>
        <v>-1.95</v>
      </c>
      <c r="J17">
        <f>VLOOKUP($F17,全部可转债!$A:$S,17,0)</f>
        <v>-0.42</v>
      </c>
      <c r="K17">
        <f>VLOOKUP($F17,全部可转债!$A:$S,5,0)</f>
        <v>7.56</v>
      </c>
      <c r="L17">
        <f>VLOOKUP($F17,全部可转债!$A:$S,6,0)</f>
        <v>9.8279999999999994</v>
      </c>
      <c r="M17">
        <f>VLOOKUP($F17,全部可转债!$A:$S,18,0)</f>
        <v>4.0199999999999996</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45</v>
      </c>
      <c r="B18" s="343">
        <f t="shared" si="0"/>
        <v>52.530329289428096</v>
      </c>
      <c r="C18">
        <v>0</v>
      </c>
      <c r="D18">
        <f>VLOOKUP(F18,全部可转债!$A:$S,16,0)</f>
        <v>123.58</v>
      </c>
      <c r="E18" t="str">
        <f>VLOOKUP($F18,全部可转债!$A:$S,2,0)</f>
        <v>123171</v>
      </c>
      <c r="F18" t="s">
        <v>2072</v>
      </c>
      <c r="G18">
        <f>VLOOKUP($F18,全部可转债!$A:$S,7,0)</f>
        <v>115</v>
      </c>
      <c r="H18" s="354">
        <f t="shared" si="1"/>
        <v>-6.9428710147273032E-2</v>
      </c>
      <c r="I18">
        <f>VLOOKUP($F18,全部可转债!$A:$S,19,0)</f>
        <v>-7.42</v>
      </c>
      <c r="J18">
        <f>VLOOKUP($F18,全部可转债!$A:$S,17,0)</f>
        <v>-1.69</v>
      </c>
      <c r="K18">
        <f>VLOOKUP($F18,全部可转债!$A:$S,5,0)</f>
        <v>27.08</v>
      </c>
      <c r="L18">
        <f>VLOOKUP($F18,全部可转债!$A:$S,6,0)</f>
        <v>35.204000000000001</v>
      </c>
      <c r="M18">
        <f>VLOOKUP($F18,全部可转债!$A:$S,18,0)</f>
        <v>23.08</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90.27</v>
      </c>
      <c r="B19" s="343">
        <f t="shared" si="0"/>
        <v>101.6901408450704</v>
      </c>
      <c r="C19">
        <v>0</v>
      </c>
      <c r="D19">
        <f>VLOOKUP(F19,全部可转债!$A:$S,16,0)</f>
        <v>122.64</v>
      </c>
      <c r="E19" t="str">
        <f>VLOOKUP($F19,全部可转债!$A:$S,2,0)</f>
        <v>118037</v>
      </c>
      <c r="F19" t="s">
        <v>2073</v>
      </c>
      <c r="G19">
        <f>VLOOKUP($F19,全部可转债!$A:$S,7,0)</f>
        <v>111</v>
      </c>
      <c r="H19" s="354">
        <f t="shared" si="1"/>
        <v>-9.4911937377690769E-2</v>
      </c>
      <c r="I19">
        <f>VLOOKUP($F19,全部可转债!$A:$S,19,0)</f>
        <v>-1.28</v>
      </c>
      <c r="J19">
        <f>VLOOKUP($F19,全部可转债!$A:$S,17,0)</f>
        <v>-0.59</v>
      </c>
      <c r="K19">
        <f>VLOOKUP($F19,全部可转债!$A:$S,5,0)</f>
        <v>28.64</v>
      </c>
      <c r="L19">
        <f>VLOOKUP($F19,全部可转债!$A:$S,6,0)</f>
        <v>37.231999999999999</v>
      </c>
      <c r="M19">
        <f>VLOOKUP($F19,全部可转债!$A:$S,18,0)</f>
        <v>18.46</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2074</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27.53</v>
      </c>
      <c r="B21" s="343">
        <f t="shared" si="0"/>
        <v>25.694267515923585</v>
      </c>
      <c r="C21">
        <v>0</v>
      </c>
      <c r="D21">
        <f>VLOOKUP(F21,全部可转债!$A:$S,16,0)</f>
        <v>131.9</v>
      </c>
      <c r="E21" t="str">
        <f>VLOOKUP($F21,全部可转债!$A:$S,2,0)</f>
        <v>123189</v>
      </c>
      <c r="F21" t="s">
        <v>2075</v>
      </c>
      <c r="G21">
        <f>VLOOKUP($F21,全部可转债!$A:$S,7,0)</f>
        <v>113</v>
      </c>
      <c r="H21" s="354">
        <f t="shared" si="1"/>
        <v>-0.14329037149355572</v>
      </c>
      <c r="I21">
        <f>VLOOKUP($F21,全部可转债!$A:$S,19,0)</f>
        <v>-1.94</v>
      </c>
      <c r="J21">
        <f>VLOOKUP($F21,全部可转债!$A:$S,17,0)</f>
        <v>-0.26</v>
      </c>
      <c r="K21">
        <f>VLOOKUP($F21,全部可转债!$A:$S,5,0)</f>
        <v>15.18</v>
      </c>
      <c r="L21">
        <f>VLOOKUP($F21,全部可转债!$A:$S,6,0)</f>
        <v>19.734000000000002</v>
      </c>
      <c r="M21">
        <f>VLOOKUP($F21,全部可转债!$A:$S,18,0)</f>
        <v>15.7</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31.35</v>
      </c>
      <c r="B22" s="343">
        <f t="shared" si="0"/>
        <v>44.130434782608717</v>
      </c>
      <c r="C22">
        <v>0</v>
      </c>
      <c r="D22">
        <f>VLOOKUP(F22,全部可转债!$A:$S,16,0)</f>
        <v>118.48</v>
      </c>
      <c r="E22" t="str">
        <f>VLOOKUP($F22,全部可转债!$A:$S,2,0)</f>
        <v>113054</v>
      </c>
      <c r="F22" t="s">
        <v>2076</v>
      </c>
      <c r="G22">
        <f>VLOOKUP($F22,全部可转债!$A:$S,7,0)</f>
        <v>109</v>
      </c>
      <c r="H22" s="354">
        <f t="shared" si="1"/>
        <v>-8.0013504388926404E-2</v>
      </c>
      <c r="I22">
        <f>VLOOKUP($F22,全部可转债!$A:$S,19,0)</f>
        <v>-2.37</v>
      </c>
      <c r="J22">
        <f>VLOOKUP($F22,全部可转债!$A:$S,17,0)</f>
        <v>-0.75</v>
      </c>
      <c r="K22">
        <f>VLOOKUP($F22,全部可转债!$A:$S,5,0)</f>
        <v>8.67</v>
      </c>
      <c r="L22">
        <f>VLOOKUP($F22,全部可转债!$A:$S,6,0)</f>
        <v>11.271000000000001</v>
      </c>
      <c r="M22">
        <f>VLOOKUP($F22,全部可转债!$A:$S,18,0)</f>
        <v>7.82</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47</v>
      </c>
      <c r="B23" s="343">
        <f t="shared" si="0"/>
        <v>58.83653497644076</v>
      </c>
      <c r="C23">
        <v>0</v>
      </c>
      <c r="D23">
        <f>VLOOKUP(F23,全部可转债!$A:$S,16,0)</f>
        <v>120.31</v>
      </c>
      <c r="E23" t="str">
        <f>VLOOKUP($F23,全部可转债!$A:$S,2,0)</f>
        <v>123142</v>
      </c>
      <c r="F23" t="s">
        <v>2077</v>
      </c>
      <c r="G23">
        <f>VLOOKUP($F23,全部可转债!$A:$S,7,0)</f>
        <v>110</v>
      </c>
      <c r="H23" s="354">
        <f t="shared" si="1"/>
        <v>-8.5695287174798462E-2</v>
      </c>
      <c r="I23">
        <f>VLOOKUP($F23,全部可转债!$A:$S,19,0)</f>
        <v>-3.97</v>
      </c>
      <c r="J23">
        <f>VLOOKUP($F23,全部可转债!$A:$S,17,0)</f>
        <v>-0.82</v>
      </c>
      <c r="K23">
        <f>VLOOKUP($F23,全部可转债!$A:$S,5,0)</f>
        <v>33.71</v>
      </c>
      <c r="L23">
        <f>VLOOKUP($F23,全部可转债!$A:$S,6,0)</f>
        <v>43.823</v>
      </c>
      <c r="M23">
        <f>VLOOKUP($F23,全部可转债!$A:$S,18,0)</f>
        <v>27.59</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78.8</v>
      </c>
      <c r="B24" s="343">
        <f t="shared" si="0"/>
        <v>98.602409638554235</v>
      </c>
      <c r="C24">
        <v>0</v>
      </c>
      <c r="D24">
        <f>VLOOKUP(F24,全部可转债!$A:$S,16,0)</f>
        <v>117.04</v>
      </c>
      <c r="E24" t="str">
        <f>VLOOKUP($F24,全部可转债!$A:$S,2,0)</f>
        <v>113652</v>
      </c>
      <c r="F24" t="s">
        <v>2078</v>
      </c>
      <c r="G24">
        <f>VLOOKUP($F24,全部可转债!$A:$S,7,0)</f>
        <v>110</v>
      </c>
      <c r="H24" s="354">
        <f t="shared" si="1"/>
        <v>-6.0150375939849621E-2</v>
      </c>
      <c r="I24">
        <f>VLOOKUP($F24,全部可转债!$A:$S,19,0)</f>
        <v>-1.43</v>
      </c>
      <c r="J24">
        <f>VLOOKUP($F24,全部可转债!$A:$S,17,0)</f>
        <v>-0.56999999999999995</v>
      </c>
      <c r="K24">
        <f>VLOOKUP($F24,全部可转债!$A:$S,5,0)</f>
        <v>19.02</v>
      </c>
      <c r="L24">
        <f>VLOOKUP($F24,全部可转债!$A:$S,6,0)</f>
        <v>24.725999999999999</v>
      </c>
      <c r="M24">
        <f>VLOOKUP($F24,全部可转债!$A:$S,18,0)</f>
        <v>12.45</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13.43</v>
      </c>
      <c r="B25" s="343">
        <f t="shared" si="0"/>
        <v>16.089828269484812</v>
      </c>
      <c r="C25">
        <v>0</v>
      </c>
      <c r="D25">
        <f>VLOOKUP(F25,全部可转债!$A:$S,16,0)</f>
        <v>127.03</v>
      </c>
      <c r="E25" t="str">
        <f>VLOOKUP($F25,全部可转债!$A:$S,2,0)</f>
        <v>111015</v>
      </c>
      <c r="F25" t="s">
        <v>2079</v>
      </c>
      <c r="G25">
        <f>VLOOKUP($F25,全部可转债!$A:$S,7,0)</f>
        <v>115</v>
      </c>
      <c r="H25" s="354">
        <f t="shared" si="1"/>
        <v>-9.4702038888451523E-2</v>
      </c>
      <c r="I25">
        <f>VLOOKUP($F25,全部可转债!$A:$S,19,0)</f>
        <v>-7.31</v>
      </c>
      <c r="J25">
        <f>VLOOKUP($F25,全部可转债!$A:$S,17,0)</f>
        <v>-1.38</v>
      </c>
      <c r="K25">
        <f>VLOOKUP($F25,全部可转债!$A:$S,5,0)</f>
        <v>20.28</v>
      </c>
      <c r="L25">
        <f>VLOOKUP($F25,全部可转债!$A:$S,6,0)</f>
        <v>26.364000000000001</v>
      </c>
      <c r="M25">
        <f>VLOOKUP($F25,全部可转债!$A:$S,18,0)</f>
        <v>22.71</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12.22</v>
      </c>
      <c r="B26" s="343">
        <f t="shared" si="0"/>
        <v>37.530487804878078</v>
      </c>
      <c r="C26">
        <v>0</v>
      </c>
      <c r="D26">
        <f>VLOOKUP(F26,全部可转债!$A:$S,16,0)</f>
        <v>106.08</v>
      </c>
      <c r="E26" t="str">
        <f>VLOOKUP($F26,全部可转债!$A:$S,2,0)</f>
        <v>127061</v>
      </c>
      <c r="F26" t="s">
        <v>2002</v>
      </c>
      <c r="G26">
        <f>VLOOKUP($F26,全部可转债!$A:$S,7,0)</f>
        <v>118</v>
      </c>
      <c r="H26" s="354">
        <f t="shared" si="1"/>
        <v>0.11236802413273006</v>
      </c>
      <c r="I26">
        <f>VLOOKUP($F26,全部可转债!$A:$S,19,0)</f>
        <v>-2.67</v>
      </c>
      <c r="J26">
        <f>VLOOKUP($F26,全部可转债!$A:$S,17,0)</f>
        <v>-0.76</v>
      </c>
      <c r="K26">
        <f>VLOOKUP($F26,全部可转债!$A:$S,5,0)</f>
        <v>3.47</v>
      </c>
      <c r="L26">
        <f>VLOOKUP($F26,全部可转债!$A:$S,6,0)</f>
        <v>4.5110000000000001</v>
      </c>
      <c r="M26">
        <f>VLOOKUP($F26,全部可转债!$A:$S,18,0)</f>
        <v>3.28</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68.62</v>
      </c>
      <c r="B27" s="343">
        <f t="shared" si="0"/>
        <v>82.971850484540823</v>
      </c>
      <c r="C27">
        <v>0</v>
      </c>
      <c r="D27">
        <f>VLOOKUP(F27,全部可转债!$A:$S,16,0)</f>
        <v>119.8</v>
      </c>
      <c r="E27" t="str">
        <f>VLOOKUP($F27,全部可转债!$A:$S,2,0)</f>
        <v>123122</v>
      </c>
      <c r="F27" t="s">
        <v>2080</v>
      </c>
      <c r="G27">
        <f>VLOOKUP($F27,全部可转债!$A:$S,7,0)</f>
        <v>115</v>
      </c>
      <c r="H27" s="354">
        <f t="shared" si="1"/>
        <v>-4.0066777963272071E-2</v>
      </c>
      <c r="I27">
        <f>VLOOKUP($F27,全部可转债!$A:$S,19,0)</f>
        <v>-4.4800000000000004</v>
      </c>
      <c r="J27">
        <f>VLOOKUP($F27,全部可转债!$A:$S,17,0)</f>
        <v>-0.75</v>
      </c>
      <c r="K27">
        <f>VLOOKUP($F27,全部可转债!$A:$S,5,0)</f>
        <v>91.5</v>
      </c>
      <c r="L27">
        <f>VLOOKUP($F27,全部可转债!$A:$S,6,0)</f>
        <v>118.95</v>
      </c>
      <c r="M27">
        <f>VLOOKUP($F27,全部可转债!$A:$S,18,0)</f>
        <v>65.010000000000005</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2081</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2082</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87.56</v>
      </c>
      <c r="B30" s="343">
        <f t="shared" si="0"/>
        <v>104.59523809523807</v>
      </c>
      <c r="C30">
        <v>0</v>
      </c>
      <c r="D30">
        <f>VLOOKUP(F30,全部可转债!$A:$S,16,0)</f>
        <v>119.17</v>
      </c>
      <c r="E30" t="str">
        <f>VLOOKUP($F30,全部可转债!$A:$S,2,0)</f>
        <v>123216</v>
      </c>
      <c r="F30" t="s">
        <v>2083</v>
      </c>
      <c r="G30">
        <f>VLOOKUP($F30,全部可转债!$A:$S,7,0)</f>
        <v>115</v>
      </c>
      <c r="H30" s="354">
        <f t="shared" si="1"/>
        <v>-3.4992028195015568E-2</v>
      </c>
      <c r="I30">
        <f>VLOOKUP($F30,全部可转债!$A:$S,19,0)</f>
        <v>-2.78</v>
      </c>
      <c r="J30">
        <f>VLOOKUP($F30,全部可转债!$A:$S,17,0)</f>
        <v>-1</v>
      </c>
      <c r="K30">
        <f>VLOOKUP($F30,全部可转债!$A:$S,5,0)</f>
        <v>6.61</v>
      </c>
      <c r="L30">
        <f>VLOOKUP($F30,全部可转债!$A:$S,6,0)</f>
        <v>8.593</v>
      </c>
      <c r="M30">
        <f>VLOOKUP($F30,全部可转债!$A:$S,18,0)</f>
        <v>4.2</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36.869999999999997</v>
      </c>
      <c r="B31" s="343">
        <f t="shared" si="0"/>
        <v>32.288228822882303</v>
      </c>
      <c r="C31">
        <v>0</v>
      </c>
      <c r="D31">
        <f>VLOOKUP(F31,全部可转债!$A:$S,16,0)</f>
        <v>134.5</v>
      </c>
      <c r="E31" t="str">
        <f>VLOOKUP($F31,全部可转债!$A:$S,2,0)</f>
        <v>118036</v>
      </c>
      <c r="F31" t="s">
        <v>2084</v>
      </c>
      <c r="G31">
        <f>VLOOKUP($F31,全部可转债!$A:$S,7,0)</f>
        <v>115</v>
      </c>
      <c r="H31" s="354">
        <f t="shared" si="1"/>
        <v>-0.14498141263940523</v>
      </c>
      <c r="I31">
        <f>VLOOKUP($F31,全部可转债!$A:$S,19,0)</f>
        <v>-2.0499999999999998</v>
      </c>
      <c r="J31">
        <f>VLOOKUP($F31,全部可转债!$A:$S,17,0)</f>
        <v>-0.3</v>
      </c>
      <c r="K31">
        <f>VLOOKUP($F31,全部可转债!$A:$S,5,0)</f>
        <v>18.5</v>
      </c>
      <c r="L31">
        <f>VLOOKUP($F31,全部可转债!$A:$S,6,0)</f>
        <v>24.05</v>
      </c>
      <c r="M31">
        <f>VLOOKUP($F31,全部可转债!$A:$S,18,0)</f>
        <v>18.18</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51.66</v>
      </c>
      <c r="B32" s="343">
        <f t="shared" si="0"/>
        <v>56.796357615894038</v>
      </c>
      <c r="C32">
        <v>0</v>
      </c>
      <c r="D32">
        <f>VLOOKUP(F32,全部可转债!$A:$S,16,0)</f>
        <v>125.74</v>
      </c>
      <c r="E32" t="str">
        <f>VLOOKUP($F32,全部可转债!$A:$S,2,0)</f>
        <v>127069</v>
      </c>
      <c r="F32" t="s">
        <v>2085</v>
      </c>
      <c r="G32">
        <f>VLOOKUP($F32,全部可转债!$A:$S,7,0)</f>
        <v>115</v>
      </c>
      <c r="H32" s="354">
        <f t="shared" si="1"/>
        <v>-8.5414347065372986E-2</v>
      </c>
      <c r="I32">
        <f>VLOOKUP($F32,全部可转债!$A:$S,19,0)</f>
        <v>-3.95</v>
      </c>
      <c r="J32">
        <f>VLOOKUP($F32,全部可转债!$A:$S,17,0)</f>
        <v>-0.21</v>
      </c>
      <c r="K32">
        <f>VLOOKUP($F32,全部可转债!$A:$S,5,0)</f>
        <v>43.71</v>
      </c>
      <c r="L32">
        <f>VLOOKUP($F32,全部可转债!$A:$S,6,0)</f>
        <v>56.823</v>
      </c>
      <c r="M32">
        <f>VLOOKUP($F32,全部可转债!$A:$S,18,0)</f>
        <v>36.24</v>
      </c>
      <c r="N32">
        <f>VLOOKUP($F32,全部可转债!$A:$S,8,0)</f>
        <v>37.154000000000003</v>
      </c>
      <c r="O32">
        <f>VLOOKUP($F32,全部可转债!$A:$S,15,0)</f>
        <v>20280812</v>
      </c>
      <c r="P32">
        <f>VLOOKUP($F32,全部可转债!$A:$S,14,0)</f>
        <v>5.04</v>
      </c>
      <c r="Q32"/>
      <c r="R32" t="str">
        <f>VLOOKUP($F32,全部可转债!$A:$S,11,0)</f>
        <v>未满足</v>
      </c>
      <c r="S32"/>
    </row>
    <row r="33" spans="1:19" x14ac:dyDescent="0.3">
      <c r="A33">
        <f>VLOOKUP($F33,全部可转债!$A:$S,9,0)</f>
        <v>53.25</v>
      </c>
      <c r="B33" s="343">
        <f t="shared" si="0"/>
        <v>78.825347758887176</v>
      </c>
      <c r="C33">
        <v>0</v>
      </c>
      <c r="D33">
        <f>VLOOKUP(F33,全部可转债!$A:$S,16,0)</f>
        <v>111.41</v>
      </c>
      <c r="E33" t="str">
        <f>VLOOKUP($F33,全部可转债!$A:$S,2,0)</f>
        <v>127089</v>
      </c>
      <c r="F33" t="s">
        <v>2086</v>
      </c>
      <c r="G33">
        <f>VLOOKUP($F33,全部可转债!$A:$S,7,0)</f>
        <v>108</v>
      </c>
      <c r="H33" s="354">
        <f t="shared" si="1"/>
        <v>-3.060766538012738E-2</v>
      </c>
      <c r="I33">
        <f>VLOOKUP($F33,全部可转债!$A:$S,19,0)</f>
        <v>0.15</v>
      </c>
      <c r="J33">
        <f>VLOOKUP($F33,全部可转债!$A:$S,17,0)</f>
        <v>0.01</v>
      </c>
      <c r="K33">
        <f>VLOOKUP($F33,全部可转债!$A:$S,5,0)</f>
        <v>8.9</v>
      </c>
      <c r="L33">
        <f>VLOOKUP($F33,全部可转债!$A:$S,6,0)</f>
        <v>11.57</v>
      </c>
      <c r="M33">
        <f>VLOOKUP($F33,全部可转债!$A:$S,18,0)</f>
        <v>6.47</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38.85</v>
      </c>
      <c r="B34" s="343">
        <f t="shared" si="0"/>
        <v>45.708752904725003</v>
      </c>
      <c r="C34">
        <v>3</v>
      </c>
      <c r="D34">
        <f>VLOOKUP(F34,全部可转债!$A:$S,16,0)</f>
        <v>123.88</v>
      </c>
      <c r="E34" t="str">
        <f>VLOOKUP($F34,全部可转债!$A:$S,2,0)</f>
        <v>113661</v>
      </c>
      <c r="F34" t="s">
        <v>2087</v>
      </c>
      <c r="G34">
        <f>VLOOKUP($F34,全部可转债!$A:$S,7,0)</f>
        <v>110</v>
      </c>
      <c r="H34" s="354">
        <f t="shared" si="1"/>
        <v>-0.11204391346464315</v>
      </c>
      <c r="I34">
        <f>VLOOKUP($F34,全部可转债!$A:$S,19,0)</f>
        <v>-1.38</v>
      </c>
      <c r="J34">
        <f>VLOOKUP($F34,全部可转债!$A:$S,17,0)</f>
        <v>-1.05</v>
      </c>
      <c r="K34">
        <f>VLOOKUP($F34,全部可转债!$A:$S,5,0)</f>
        <v>14.47</v>
      </c>
      <c r="L34">
        <f>VLOOKUP($F34,全部可转债!$A:$S,6,0)</f>
        <v>18.811</v>
      </c>
      <c r="M34">
        <f>VLOOKUP($F34,全部可转债!$A:$S,18,0)</f>
        <v>12.91</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29.6</v>
      </c>
      <c r="B35" s="343">
        <f t="shared" si="0"/>
        <v>38.637873754152849</v>
      </c>
      <c r="C35">
        <v>8</v>
      </c>
      <c r="D35">
        <f>VLOOKUP(F35,全部可转债!$A:$S,16,0)</f>
        <v>121.53</v>
      </c>
      <c r="E35" t="str">
        <f>VLOOKUP($F35,全部可转债!$A:$S,2,0)</f>
        <v>110084</v>
      </c>
      <c r="F35" t="s">
        <v>2088</v>
      </c>
      <c r="G35">
        <f>VLOOKUP($F35,全部可转债!$A:$S,7,0)</f>
        <v>110</v>
      </c>
      <c r="H35" s="354">
        <f t="shared" si="1"/>
        <v>-9.4873693738171672E-2</v>
      </c>
      <c r="I35">
        <f>VLOOKUP($F35,全部可转债!$A:$S,19,0)</f>
        <v>-3.53</v>
      </c>
      <c r="J35">
        <f>VLOOKUP($F35,全部可转债!$A:$S,17,0)</f>
        <v>-0.79</v>
      </c>
      <c r="K35">
        <f>VLOOKUP($F35,全部可转债!$A:$S,5,0)</f>
        <v>6.42</v>
      </c>
      <c r="L35">
        <f>VLOOKUP($F35,全部可转债!$A:$S,6,0)</f>
        <v>8.3460000000000001</v>
      </c>
      <c r="M35">
        <f>VLOOKUP($F35,全部可转债!$A:$S,18,0)</f>
        <v>6.02</v>
      </c>
      <c r="N35">
        <f>VLOOKUP($F35,全部可转债!$A:$S,8,0)</f>
        <v>5.4569999999999999</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2089</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35.75</v>
      </c>
      <c r="B37" s="343">
        <f t="shared" si="0"/>
        <v>39.949458483754512</v>
      </c>
      <c r="C37">
        <v>0</v>
      </c>
      <c r="D37">
        <f>VLOOKUP(F37,全部可转债!$A:$S,16,0)</f>
        <v>126.1</v>
      </c>
      <c r="E37" t="str">
        <f>VLOOKUP($F37,全部可转债!$A:$S,2,0)</f>
        <v>123172</v>
      </c>
      <c r="F37" t="s">
        <v>2090</v>
      </c>
      <c r="G37">
        <f>VLOOKUP($F37,全部可转债!$A:$S,7,0)</f>
        <v>113</v>
      </c>
      <c r="H37" s="354">
        <f t="shared" si="1"/>
        <v>-0.10388580491673272</v>
      </c>
      <c r="I37">
        <f>VLOOKUP($F37,全部可转债!$A:$S,19,0)</f>
        <v>-4.9400000000000004</v>
      </c>
      <c r="J37">
        <f>VLOOKUP($F37,全部可转债!$A:$S,17,0)</f>
        <v>-1.56</v>
      </c>
      <c r="K37">
        <f>VLOOKUP($F37,全部可转债!$A:$S,5,0)</f>
        <v>14.91</v>
      </c>
      <c r="L37">
        <f>VLOOKUP($F37,全部可转债!$A:$S,6,0)</f>
        <v>19.382999999999999</v>
      </c>
      <c r="M37">
        <f>VLOOKUP($F37,全部可转债!$A:$S,18,0)</f>
        <v>13.85</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68.540000000000006</v>
      </c>
      <c r="B38" s="343">
        <f t="shared" si="0"/>
        <v>69.846511627906978</v>
      </c>
      <c r="C38">
        <v>0</v>
      </c>
      <c r="D38">
        <f>VLOOKUP(F38,全部可转债!$A:$S,16,0)</f>
        <v>129</v>
      </c>
      <c r="E38" t="str">
        <f>VLOOKUP($F38,全部可转债!$A:$S,2,0)</f>
        <v>123224</v>
      </c>
      <c r="F38" t="s">
        <v>2091</v>
      </c>
      <c r="G38">
        <f>VLOOKUP($F38,全部可转债!$A:$S,7,0)</f>
        <v>115</v>
      </c>
      <c r="H38" s="354">
        <f t="shared" si="1"/>
        <v>-0.10852713178294571</v>
      </c>
      <c r="I38">
        <f>VLOOKUP($F38,全部可转债!$A:$S,19,0)</f>
        <v>-2.27</v>
      </c>
      <c r="J38">
        <f>VLOOKUP($F38,全部可转债!$A:$S,17,0)</f>
        <v>-0.1</v>
      </c>
      <c r="K38">
        <f>VLOOKUP($F38,全部可转债!$A:$S,5,0)</f>
        <v>28.09</v>
      </c>
      <c r="L38">
        <f>VLOOKUP($F38,全部可转债!$A:$S,6,0)</f>
        <v>36.517000000000003</v>
      </c>
      <c r="M38">
        <f>VLOOKUP($F38,全部可转债!$A:$S,18,0)</f>
        <v>21.5</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42.56</v>
      </c>
      <c r="B39" s="343">
        <f t="shared" ref="B39:B70" si="2">L39*100/M39-100</f>
        <v>56.89893617021275</v>
      </c>
      <c r="C39">
        <v>0</v>
      </c>
      <c r="D39">
        <f>VLOOKUP(F39,全部可转债!$A:$S,16,0)</f>
        <v>118.12</v>
      </c>
      <c r="E39" t="str">
        <f>VLOOKUP($F39,全部可转债!$A:$S,2,0)</f>
        <v>123114</v>
      </c>
      <c r="F39" t="s">
        <v>2092</v>
      </c>
      <c r="G39">
        <f>VLOOKUP($F39,全部可转债!$A:$S,7,0)</f>
        <v>115</v>
      </c>
      <c r="H39" s="354">
        <f t="shared" ref="H39:H70" si="3">G39/D39-1</f>
        <v>-2.6413816457839467E-2</v>
      </c>
      <c r="I39">
        <f>VLOOKUP($F39,全部可转债!$A:$S,19,0)</f>
        <v>-2.59</v>
      </c>
      <c r="J39">
        <f>VLOOKUP($F39,全部可转债!$A:$S,17,0)</f>
        <v>-0.66</v>
      </c>
      <c r="K39">
        <f>VLOOKUP($F39,全部可转债!$A:$S,5,0)</f>
        <v>22.69</v>
      </c>
      <c r="L39">
        <f>VLOOKUP($F39,全部可转债!$A:$S,6,0)</f>
        <v>29.497</v>
      </c>
      <c r="M39">
        <f>VLOOKUP($F39,全部可转债!$A:$S,18,0)</f>
        <v>18.8</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38.07</v>
      </c>
      <c r="B40" s="343">
        <f t="shared" si="2"/>
        <v>55.282021151586349</v>
      </c>
      <c r="C40">
        <v>0</v>
      </c>
      <c r="D40">
        <f>VLOOKUP(F40,全部可转债!$A:$S,16,0)</f>
        <v>115.59</v>
      </c>
      <c r="E40" t="str">
        <f>VLOOKUP($F40,全部可转债!$A:$S,2,0)</f>
        <v>127046</v>
      </c>
      <c r="F40" t="s">
        <v>2093</v>
      </c>
      <c r="G40">
        <f>VLOOKUP($F40,全部可转债!$A:$S,7,0)</f>
        <v>110</v>
      </c>
      <c r="H40" s="354">
        <f t="shared" si="3"/>
        <v>-4.8360584825676955E-2</v>
      </c>
      <c r="I40">
        <f>VLOOKUP($F40,全部可转债!$A:$S,19,0)</f>
        <v>-3.08</v>
      </c>
      <c r="J40">
        <f>VLOOKUP($F40,全部可转债!$A:$S,17,0)</f>
        <v>-0.85</v>
      </c>
      <c r="K40">
        <f>VLOOKUP($F40,全部可转债!$A:$S,5,0)</f>
        <v>20.329999999999998</v>
      </c>
      <c r="L40">
        <f>VLOOKUP($F40,全部可转债!$A:$S,6,0)</f>
        <v>26.428999999999998</v>
      </c>
      <c r="M40">
        <f>VLOOKUP($F40,全部可转债!$A:$S,18,0)</f>
        <v>17.02</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57.85</v>
      </c>
      <c r="B41" s="343">
        <f t="shared" si="2"/>
        <v>77.432432432432421</v>
      </c>
      <c r="C41">
        <v>0</v>
      </c>
      <c r="D41">
        <f>VLOOKUP(F41,全部可转债!$A:$S,16,0)</f>
        <v>115.66</v>
      </c>
      <c r="E41" t="str">
        <f>VLOOKUP($F41,全部可转债!$A:$S,2,0)</f>
        <v>110093</v>
      </c>
      <c r="F41" t="s">
        <v>2094</v>
      </c>
      <c r="G41">
        <f>VLOOKUP($F41,全部可转债!$A:$S,7,0)</f>
        <v>107</v>
      </c>
      <c r="H41" s="354">
        <f t="shared" si="3"/>
        <v>-7.4874632543662445E-2</v>
      </c>
      <c r="I41">
        <f>VLOOKUP($F41,全部可转债!$A:$S,19,0)</f>
        <v>-1.5</v>
      </c>
      <c r="J41">
        <f>VLOOKUP($F41,全部可转债!$A:$S,17,0)</f>
        <v>-0.16</v>
      </c>
      <c r="K41">
        <f>VLOOKUP($F41,全部可转债!$A:$S,5,0)</f>
        <v>8.08</v>
      </c>
      <c r="L41">
        <f>VLOOKUP($F41,全部可转债!$A:$S,6,0)</f>
        <v>10.504</v>
      </c>
      <c r="M41">
        <f>VLOOKUP($F41,全部可转债!$A:$S,18,0)</f>
        <v>5.92</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85.12</v>
      </c>
      <c r="B42" s="343">
        <f t="shared" si="2"/>
        <v>115.96774193548387</v>
      </c>
      <c r="C42">
        <v>0</v>
      </c>
      <c r="D42">
        <f>VLOOKUP(F42,全部可转债!$A:$S,16,0)</f>
        <v>111.43</v>
      </c>
      <c r="E42" t="str">
        <f>VLOOKUP($F42,全部可转债!$A:$S,2,0)</f>
        <v>110095</v>
      </c>
      <c r="F42" t="s">
        <v>2095</v>
      </c>
      <c r="G42">
        <f>VLOOKUP($F42,全部可转债!$A:$S,7,0)</f>
        <v>110</v>
      </c>
      <c r="H42" s="354">
        <f t="shared" si="3"/>
        <v>-1.2833168805528206E-2</v>
      </c>
      <c r="I42">
        <f>VLOOKUP($F42,全部可转债!$A:$S,19,0)</f>
        <v>-1.59</v>
      </c>
      <c r="J42">
        <f>VLOOKUP($F42,全部可转债!$A:$S,17,0)</f>
        <v>-0.04</v>
      </c>
      <c r="K42">
        <f>VLOOKUP($F42,全部可转债!$A:$S,5,0)</f>
        <v>6.18</v>
      </c>
      <c r="L42">
        <f>VLOOKUP($F42,全部可转债!$A:$S,6,0)</f>
        <v>8.0340000000000007</v>
      </c>
      <c r="M42">
        <f>VLOOKUP($F42,全部可转债!$A:$S,18,0)</f>
        <v>3.72</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66.900000000000006</v>
      </c>
      <c r="B43" s="343">
        <f t="shared" si="2"/>
        <v>77.809917355371908</v>
      </c>
      <c r="C43">
        <v>0</v>
      </c>
      <c r="D43">
        <f>VLOOKUP(F43,全部可转债!$A:$S,16,0)</f>
        <v>122.02</v>
      </c>
      <c r="E43" t="str">
        <f>VLOOKUP($F43,全部可转债!$A:$S,2,0)</f>
        <v>123214</v>
      </c>
      <c r="F43" t="s">
        <v>2096</v>
      </c>
      <c r="G43">
        <f>VLOOKUP($F43,全部可转债!$A:$S,7,0)</f>
        <v>113</v>
      </c>
      <c r="H43" s="354">
        <f t="shared" si="3"/>
        <v>-7.3922307818390376E-2</v>
      </c>
      <c r="I43">
        <f>VLOOKUP($F43,全部可转债!$A:$S,19,0)</f>
        <v>-2.42</v>
      </c>
      <c r="J43">
        <f>VLOOKUP($F43,全部可转债!$A:$S,17,0)</f>
        <v>-0.99</v>
      </c>
      <c r="K43">
        <f>VLOOKUP($F43,全部可转债!$A:$S,5,0)</f>
        <v>6.62</v>
      </c>
      <c r="L43">
        <f>VLOOKUP($F43,全部可转债!$A:$S,6,0)</f>
        <v>8.6059999999999999</v>
      </c>
      <c r="M43">
        <f>VLOOKUP($F43,全部可转债!$A:$S,18,0)</f>
        <v>4.84</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48.78</v>
      </c>
      <c r="B44" s="343">
        <f t="shared" si="2"/>
        <v>51.58513640639697</v>
      </c>
      <c r="C44">
        <v>0</v>
      </c>
      <c r="D44">
        <f>VLOOKUP(F44,全部可转债!$A:$S,16,0)</f>
        <v>127.59</v>
      </c>
      <c r="E44" t="str">
        <f>VLOOKUP($F44,全部可转债!$A:$S,2,0)</f>
        <v>123194</v>
      </c>
      <c r="F44" t="s">
        <v>2097</v>
      </c>
      <c r="G44">
        <f>VLOOKUP($F44,全部可转债!$A:$S,7,0)</f>
        <v>113</v>
      </c>
      <c r="H44" s="354">
        <f t="shared" si="3"/>
        <v>-0.11435065444000314</v>
      </c>
      <c r="I44">
        <f>VLOOKUP($F44,全部可转债!$A:$S,19,0)</f>
        <v>-5.17</v>
      </c>
      <c r="J44">
        <f>VLOOKUP($F44,全部可转债!$A:$S,17,0)</f>
        <v>-1.5</v>
      </c>
      <c r="K44">
        <f>VLOOKUP($F44,全部可转债!$A:$S,5,0)</f>
        <v>24.79</v>
      </c>
      <c r="L44">
        <f>VLOOKUP($F44,全部可转债!$A:$S,6,0)</f>
        <v>32.226999999999997</v>
      </c>
      <c r="M44">
        <f>VLOOKUP($F44,全部可转债!$A:$S,18,0)</f>
        <v>21.26</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2098</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2099</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48.75</v>
      </c>
      <c r="B47" s="343">
        <f t="shared" si="2"/>
        <v>50.385304659498217</v>
      </c>
      <c r="C47">
        <v>6</v>
      </c>
      <c r="D47">
        <f>VLOOKUP(F47,全部可转债!$A:$S,16,0)</f>
        <v>128.59</v>
      </c>
      <c r="E47" t="str">
        <f>VLOOKUP($F47,全部可转债!$A:$S,2,0)</f>
        <v>113680</v>
      </c>
      <c r="F47" t="s">
        <v>2100</v>
      </c>
      <c r="G47">
        <f>VLOOKUP($F47,全部可转债!$A:$S,7,0)</f>
        <v>115</v>
      </c>
      <c r="H47" s="354">
        <f t="shared" si="3"/>
        <v>-0.10568473442724946</v>
      </c>
      <c r="I47">
        <f>VLOOKUP($F47,全部可转债!$A:$S,19,0)</f>
        <v>-2.87</v>
      </c>
      <c r="J47">
        <f>VLOOKUP($F47,全部可转债!$A:$S,17,0)</f>
        <v>-0.98</v>
      </c>
      <c r="K47">
        <f>VLOOKUP($F47,全部可转债!$A:$S,5,0)</f>
        <v>12.91</v>
      </c>
      <c r="L47">
        <f>VLOOKUP($F47,全部可转债!$A:$S,6,0)</f>
        <v>16.783000000000001</v>
      </c>
      <c r="M47">
        <f>VLOOKUP($F47,全部可转债!$A:$S,18,0)</f>
        <v>11.16</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76.290000000000006</v>
      </c>
      <c r="B48" s="343">
        <f t="shared" si="2"/>
        <v>84.742187499999972</v>
      </c>
      <c r="C48">
        <v>11</v>
      </c>
      <c r="D48">
        <f>VLOOKUP(F48,全部可转债!$A:$S,16,0)</f>
        <v>124.05</v>
      </c>
      <c r="E48" t="str">
        <f>VLOOKUP($F48,全部可转债!$A:$S,2,0)</f>
        <v>123253</v>
      </c>
      <c r="F48" t="s">
        <v>2101</v>
      </c>
      <c r="G48">
        <f>VLOOKUP($F48,全部可转债!$A:$S,7,0)</f>
        <v>113</v>
      </c>
      <c r="H48" s="354">
        <f t="shared" si="3"/>
        <v>-8.9076985086658622E-2</v>
      </c>
      <c r="I48">
        <f>VLOOKUP($F48,全部可转债!$A:$S,19,0)</f>
        <v>-1.1599999999999999</v>
      </c>
      <c r="J48">
        <f>VLOOKUP($F48,全部可转债!$A:$S,17,0)</f>
        <v>0.24</v>
      </c>
      <c r="K48">
        <f>VLOOKUP($F48,全部可转债!$A:$S,5,0)</f>
        <v>18.190000000000001</v>
      </c>
      <c r="L48">
        <f>VLOOKUP($F48,全部可转债!$A:$S,6,0)</f>
        <v>23.646999999999998</v>
      </c>
      <c r="M48">
        <f>VLOOKUP($F48,全部可转债!$A:$S,18,0)</f>
        <v>12.8</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78.8</v>
      </c>
      <c r="B49" s="343">
        <f t="shared" si="2"/>
        <v>98.602409638554235</v>
      </c>
      <c r="C49">
        <v>0</v>
      </c>
      <c r="D49">
        <f>VLOOKUP(F49,全部可转债!$A:$S,16,0)</f>
        <v>117.04</v>
      </c>
      <c r="E49" t="str">
        <f>VLOOKUP($F49,全部可转债!$A:$S,2,0)</f>
        <v>113652</v>
      </c>
      <c r="F49" t="s">
        <v>2078</v>
      </c>
      <c r="G49">
        <f>VLOOKUP($F49,全部可转债!$A:$S,7,0)</f>
        <v>110</v>
      </c>
      <c r="H49" s="354">
        <f t="shared" si="3"/>
        <v>-6.0150375939849621E-2</v>
      </c>
      <c r="I49">
        <f>VLOOKUP($F49,全部可转债!$A:$S,19,0)</f>
        <v>-1.43</v>
      </c>
      <c r="J49">
        <f>VLOOKUP($F49,全部可转债!$A:$S,17,0)</f>
        <v>-0.56999999999999995</v>
      </c>
      <c r="K49">
        <f>VLOOKUP($F49,全部可转债!$A:$S,5,0)</f>
        <v>19.02</v>
      </c>
      <c r="L49">
        <f>VLOOKUP($F49,全部可转债!$A:$S,6,0)</f>
        <v>24.725999999999999</v>
      </c>
      <c r="M49">
        <f>VLOOKUP($F49,全部可转债!$A:$S,18,0)</f>
        <v>12.45</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180.09</v>
      </c>
      <c r="B50" s="343">
        <f t="shared" si="2"/>
        <v>232.40616621983912</v>
      </c>
      <c r="C50">
        <v>0</v>
      </c>
      <c r="D50">
        <f>VLOOKUP(F50,全部可转债!$A:$S,16,0)</f>
        <v>109.54</v>
      </c>
      <c r="E50" t="str">
        <f>VLOOKUP($F50,全部可转债!$A:$S,2,0)</f>
        <v>123117</v>
      </c>
      <c r="F50" t="s">
        <v>2102</v>
      </c>
      <c r="G50">
        <f>VLOOKUP($F50,全部可转债!$A:$S,7,0)</f>
        <v>110</v>
      </c>
      <c r="H50" s="354">
        <f t="shared" si="3"/>
        <v>4.1993792222019266E-3</v>
      </c>
      <c r="I50">
        <f>VLOOKUP($F50,全部可转债!$A:$S,19,0)</f>
        <v>-1.39</v>
      </c>
      <c r="J50">
        <f>VLOOKUP($F50,全部可转债!$A:$S,17,0)</f>
        <v>7.0000000000000007E-2</v>
      </c>
      <c r="K50">
        <f>VLOOKUP($F50,全部可转债!$A:$S,5,0)</f>
        <v>38.15</v>
      </c>
      <c r="L50">
        <f>VLOOKUP($F50,全部可转债!$A:$S,6,0)</f>
        <v>49.594999999999999</v>
      </c>
      <c r="M50">
        <f>VLOOKUP($F50,全部可转债!$A:$S,18,0)</f>
        <v>14.92</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16.09</v>
      </c>
      <c r="B51" s="343">
        <f t="shared" si="2"/>
        <v>31.975138121546962</v>
      </c>
      <c r="C51">
        <v>0</v>
      </c>
      <c r="D51">
        <f>VLOOKUP(F51,全部可转债!$A:$S,16,0)</f>
        <v>114.35</v>
      </c>
      <c r="E51" t="str">
        <f>VLOOKUP($F51,全部可转债!$A:$S,2,0)</f>
        <v>127040</v>
      </c>
      <c r="F51" t="s">
        <v>2103</v>
      </c>
      <c r="G51">
        <f>VLOOKUP($F51,全部可转债!$A:$S,7,0)</f>
        <v>108</v>
      </c>
      <c r="H51" s="354">
        <f t="shared" si="3"/>
        <v>-5.5531263664188812E-2</v>
      </c>
      <c r="I51">
        <f>VLOOKUP($F51,全部可转债!$A:$S,19,0)</f>
        <v>-0.82</v>
      </c>
      <c r="J51">
        <f>VLOOKUP($F51,全部可转债!$A:$S,17,0)</f>
        <v>0.31</v>
      </c>
      <c r="K51">
        <f>VLOOKUP($F51,全部可转债!$A:$S,5,0)</f>
        <v>7.35</v>
      </c>
      <c r="L51">
        <f>VLOOKUP($F51,全部可转债!$A:$S,6,0)</f>
        <v>9.5549999999999997</v>
      </c>
      <c r="M51">
        <f>VLOOKUP($F51,全部可转债!$A:$S,18,0)</f>
        <v>7.24</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13.19</v>
      </c>
      <c r="B52" s="343">
        <f t="shared" si="2"/>
        <v>30.894868585732183</v>
      </c>
      <c r="C52">
        <v>0</v>
      </c>
      <c r="D52">
        <f>VLOOKUP(F52,全部可转债!$A:$S,16,0)</f>
        <v>112.41</v>
      </c>
      <c r="E52" t="str">
        <f>VLOOKUP($F52,全部可转债!$A:$S,2,0)</f>
        <v>123107</v>
      </c>
      <c r="F52" t="s">
        <v>2104</v>
      </c>
      <c r="G52">
        <f>VLOOKUP($F52,全部可转债!$A:$S,7,0)</f>
        <v>108</v>
      </c>
      <c r="H52" s="354">
        <f t="shared" si="3"/>
        <v>-3.9231385108086436E-2</v>
      </c>
      <c r="I52">
        <f>VLOOKUP($F52,全部可转债!$A:$S,19,0)</f>
        <v>0.82</v>
      </c>
      <c r="J52">
        <f>VLOOKUP($F52,全部可转债!$A:$S,17,0)</f>
        <v>0.2</v>
      </c>
      <c r="K52">
        <f>VLOOKUP($F52,全部可转债!$A:$S,5,0)</f>
        <v>16.09</v>
      </c>
      <c r="L52">
        <f>VLOOKUP($F52,全部可转债!$A:$S,6,0)</f>
        <v>20.917000000000002</v>
      </c>
      <c r="M52">
        <f>VLOOKUP($F52,全部可转债!$A:$S,18,0)</f>
        <v>15.98</v>
      </c>
      <c r="N52">
        <f>VLOOKUP($F52,全部可转债!$A:$S,8,0)</f>
        <v>14.481</v>
      </c>
      <c r="O52">
        <f>VLOOKUP($F52,全部可转债!$A:$S,15,0)</f>
        <v>20270329</v>
      </c>
      <c r="P52">
        <f>VLOOKUP($F52,全部可转债!$A:$S,14,0)</f>
        <v>77.063000000000002</v>
      </c>
      <c r="Q52"/>
      <c r="R52" t="str">
        <f>VLOOKUP($F52,全部可转债!$A:$S,11,0)</f>
        <v>未满足</v>
      </c>
    </row>
    <row r="53" spans="1:18" x14ac:dyDescent="0.3">
      <c r="A53">
        <f>VLOOKUP($F53,全部可转债!$A:$S,9,0)</f>
        <v>4.46</v>
      </c>
      <c r="B53" s="343">
        <f t="shared" si="2"/>
        <v>34.219066937119692</v>
      </c>
      <c r="C53">
        <v>4</v>
      </c>
      <c r="D53">
        <f>VLOOKUP(F53,全部可转债!$A:$S,16,0)</f>
        <v>101.17</v>
      </c>
      <c r="E53" t="str">
        <f>VLOOKUP($F53,全部可转债!$A:$S,2,0)</f>
        <v>113046</v>
      </c>
      <c r="F53" t="s">
        <v>2105</v>
      </c>
      <c r="G53">
        <f>VLOOKUP($F53,全部可转债!$A:$S,7,0)</f>
        <v>110</v>
      </c>
      <c r="H53" s="354">
        <f t="shared" si="3"/>
        <v>8.727883760007904E-2</v>
      </c>
      <c r="I53">
        <f>VLOOKUP($F53,全部可转债!$A:$S,19,0)</f>
        <v>-5.19</v>
      </c>
      <c r="J53">
        <f>VLOOKUP($F53,全部可转债!$A:$S,17,0)</f>
        <v>0</v>
      </c>
      <c r="K53">
        <f>VLOOKUP($F53,全部可转债!$A:$S,5,0)</f>
        <v>10.18</v>
      </c>
      <c r="L53">
        <f>VLOOKUP($F53,全部可转债!$A:$S,6,0)</f>
        <v>13.234</v>
      </c>
      <c r="M53">
        <f>VLOOKUP($F53,全部可转债!$A:$S,18,0)</f>
        <v>9.86</v>
      </c>
      <c r="N53">
        <f>VLOOKUP($F53,全部可转债!$A:$S,8,0)</f>
        <v>8.1440000000000001</v>
      </c>
      <c r="O53">
        <f>VLOOKUP($F53,全部可转债!$A:$S,15,0)</f>
        <v>20270322</v>
      </c>
      <c r="P53">
        <f>VLOOKUP($F53,全部可转债!$A:$S,14,0)</f>
        <v>3.8940000000000001</v>
      </c>
      <c r="Q53"/>
      <c r="R53" t="str">
        <f>VLOOKUP($F53,全部可转债!$A:$S,11,0)</f>
        <v>-</v>
      </c>
    </row>
    <row r="54" spans="1:18" x14ac:dyDescent="0.3">
      <c r="A54">
        <f>VLOOKUP($F54,全部可转债!$A:$S,9,0)</f>
        <v>375.04</v>
      </c>
      <c r="B54" s="343">
        <f t="shared" si="2"/>
        <v>412.41982507288617</v>
      </c>
      <c r="C54">
        <v>0</v>
      </c>
      <c r="D54">
        <f>VLOOKUP(F54,全部可转债!$A:$S,16,0)</f>
        <v>120.52</v>
      </c>
      <c r="E54" t="str">
        <f>VLOOKUP($F54,全部可转债!$A:$S,2,0)</f>
        <v>123179</v>
      </c>
      <c r="F54" t="s">
        <v>2106</v>
      </c>
      <c r="G54">
        <f>VLOOKUP($F54,全部可转债!$A:$S,7,0)</f>
        <v>115</v>
      </c>
      <c r="H54" s="354">
        <f t="shared" si="3"/>
        <v>-4.5801526717557217E-2</v>
      </c>
      <c r="I54">
        <f>VLOOKUP($F54,全部可转债!$A:$S,19,0)</f>
        <v>-1.68</v>
      </c>
      <c r="J54">
        <f>VLOOKUP($F54,全部可转债!$A:$S,17,0)</f>
        <v>-0.3</v>
      </c>
      <c r="K54">
        <f>VLOOKUP($F54,全部可转债!$A:$S,5,0)</f>
        <v>94.64</v>
      </c>
      <c r="L54">
        <f>VLOOKUP($F54,全部可转债!$A:$S,6,0)</f>
        <v>123.032</v>
      </c>
      <c r="M54">
        <f>VLOOKUP($F54,全部可转债!$A:$S,18,0)</f>
        <v>24.01</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220.21</v>
      </c>
      <c r="B55" s="343">
        <f t="shared" si="2"/>
        <v>256.72310756972115</v>
      </c>
      <c r="C55">
        <v>0</v>
      </c>
      <c r="D55">
        <f>VLOOKUP(F55,全部可转债!$A:$S,16,0)</f>
        <v>116.69</v>
      </c>
      <c r="E55" t="str">
        <f>VLOOKUP($F55,全部可转债!$A:$S,2,0)</f>
        <v>123151</v>
      </c>
      <c r="F55" t="s">
        <v>2107</v>
      </c>
      <c r="G55">
        <f>VLOOKUP($F55,全部可转债!$A:$S,7,0)</f>
        <v>115</v>
      </c>
      <c r="H55" s="354">
        <f t="shared" si="3"/>
        <v>-1.4482817722169861E-2</v>
      </c>
      <c r="I55">
        <f>VLOOKUP($F55,全部可转债!$A:$S,19,0)</f>
        <v>-2.0499999999999998</v>
      </c>
      <c r="J55">
        <f>VLOOKUP($F55,全部可转债!$A:$S,17,0)</f>
        <v>0.17</v>
      </c>
      <c r="K55">
        <f>VLOOKUP($F55,全部可转债!$A:$S,5,0)</f>
        <v>27.55</v>
      </c>
      <c r="L55">
        <f>VLOOKUP($F55,全部可转债!$A:$S,6,0)</f>
        <v>35.814999999999998</v>
      </c>
      <c r="M55">
        <f>VLOOKUP($F55,全部可转债!$A:$S,18,0)</f>
        <v>10.039999999999999</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52.98</v>
      </c>
      <c r="B56" s="343">
        <f t="shared" si="2"/>
        <v>66.361974405850106</v>
      </c>
      <c r="C56">
        <v>0</v>
      </c>
      <c r="D56">
        <f>VLOOKUP(F56,全部可转债!$A:$S,16,0)</f>
        <v>119.54</v>
      </c>
      <c r="E56" t="str">
        <f>VLOOKUP($F56,全部可转债!$A:$S,2,0)</f>
        <v>123144</v>
      </c>
      <c r="F56" t="s">
        <v>2108</v>
      </c>
      <c r="G56">
        <f>VLOOKUP($F56,全部可转债!$A:$S,7,0)</f>
        <v>115</v>
      </c>
      <c r="H56" s="354">
        <f t="shared" si="3"/>
        <v>-3.7978919190229221E-2</v>
      </c>
      <c r="I56">
        <f>VLOOKUP($F56,全部可转债!$A:$S,19,0)</f>
        <v>-3.19</v>
      </c>
      <c r="J56">
        <f>VLOOKUP($F56,全部可转债!$A:$S,17,0)</f>
        <v>-0.8</v>
      </c>
      <c r="K56">
        <f>VLOOKUP($F56,全部可转债!$A:$S,5,0)</f>
        <v>7</v>
      </c>
      <c r="L56">
        <f>VLOOKUP($F56,全部可转债!$A:$S,6,0)</f>
        <v>9.1</v>
      </c>
      <c r="M56">
        <f>VLOOKUP($F56,全部可转债!$A:$S,18,0)</f>
        <v>5.47</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50.68</v>
      </c>
      <c r="B57" s="343">
        <f t="shared" si="2"/>
        <v>81.330472103004269</v>
      </c>
      <c r="C57">
        <v>0</v>
      </c>
      <c r="D57">
        <f>VLOOKUP(F57,全部可转债!$A:$S,16,0)</f>
        <v>108.03</v>
      </c>
      <c r="E57" t="str">
        <f>VLOOKUP($F57,全部可转债!$A:$S,2,0)</f>
        <v>123175</v>
      </c>
      <c r="F57" t="s">
        <v>2109</v>
      </c>
      <c r="G57">
        <f>VLOOKUP($F57,全部可转债!$A:$S,7,0)</f>
        <v>112</v>
      </c>
      <c r="H57" s="354">
        <f t="shared" si="3"/>
        <v>3.674905118948435E-2</v>
      </c>
      <c r="I57">
        <f>VLOOKUP($F57,全部可转债!$A:$S,19,0)</f>
        <v>-2.41</v>
      </c>
      <c r="J57">
        <f>VLOOKUP($F57,全部可转债!$A:$S,17,0)</f>
        <v>-0.59</v>
      </c>
      <c r="K57">
        <f>VLOOKUP($F57,全部可转债!$A:$S,5,0)</f>
        <v>13</v>
      </c>
      <c r="L57">
        <f>VLOOKUP($F57,全部可转债!$A:$S,6,0)</f>
        <v>16.899999999999999</v>
      </c>
      <c r="M57">
        <f>VLOOKUP($F57,全部可转债!$A:$S,18,0)</f>
        <v>9.32</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2110</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27.93</v>
      </c>
      <c r="B59" s="343">
        <f t="shared" si="2"/>
        <v>11.396259243149203</v>
      </c>
      <c r="C59">
        <v>15</v>
      </c>
      <c r="D59">
        <f>VLOOKUP(F59,全部可转债!$A:$S,16,0)</f>
        <v>149.30000000000001</v>
      </c>
      <c r="E59" t="str">
        <f>VLOOKUP($F59,全部可转债!$A:$S,2,0)</f>
        <v>123160</v>
      </c>
      <c r="F59" t="s">
        <v>2111</v>
      </c>
      <c r="G59">
        <f>VLOOKUP($F59,全部可转债!$A:$S,7,0)</f>
        <v>115</v>
      </c>
      <c r="H59" s="354">
        <f t="shared" si="3"/>
        <v>-0.22973878097789691</v>
      </c>
      <c r="I59">
        <f>VLOOKUP($F59,全部可转债!$A:$S,19,0)</f>
        <v>-4.6100000000000003</v>
      </c>
      <c r="J59">
        <f>VLOOKUP($F59,全部可转债!$A:$S,17,0)</f>
        <v>-1.65</v>
      </c>
      <c r="K59">
        <f>VLOOKUP($F59,全部可转债!$A:$S,5,0)</f>
        <v>19.7</v>
      </c>
      <c r="L59">
        <f>VLOOKUP($F59,全部可转债!$A:$S,6,0)</f>
        <v>25.61</v>
      </c>
      <c r="M59">
        <f>VLOOKUP($F59,全部可转债!$A:$S,18,0)</f>
        <v>22.99</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111.99</v>
      </c>
      <c r="B60" s="343">
        <f t="shared" si="2"/>
        <v>125.16205533596838</v>
      </c>
      <c r="C60">
        <v>0</v>
      </c>
      <c r="D60">
        <f>VLOOKUP(F60,全部可转债!$A:$S,16,0)</f>
        <v>122.4</v>
      </c>
      <c r="E60" t="str">
        <f>VLOOKUP($F60,全部可转债!$A:$S,2,0)</f>
        <v>123196</v>
      </c>
      <c r="F60" t="s">
        <v>2112</v>
      </c>
      <c r="G60">
        <f>VLOOKUP($F60,全部可转债!$A:$S,7,0)</f>
        <v>115</v>
      </c>
      <c r="H60" s="354">
        <f t="shared" si="3"/>
        <v>-6.0457516339869288E-2</v>
      </c>
      <c r="I60">
        <f>VLOOKUP($F60,全部可转债!$A:$S,19,0)</f>
        <v>-3.88</v>
      </c>
      <c r="J60">
        <f>VLOOKUP($F60,全部可转债!$A:$S,17,0)</f>
        <v>-0.93</v>
      </c>
      <c r="K60">
        <f>VLOOKUP($F60,全部可转债!$A:$S,5,0)</f>
        <v>21.91</v>
      </c>
      <c r="L60">
        <f>VLOOKUP($F60,全部可转债!$A:$S,6,0)</f>
        <v>28.483000000000001</v>
      </c>
      <c r="M60">
        <f>VLOOKUP($F60,全部可转债!$A:$S,18,0)</f>
        <v>12.65</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190.55</v>
      </c>
      <c r="B61" s="343">
        <f t="shared" si="2"/>
        <v>218.92523364485982</v>
      </c>
      <c r="C61">
        <v>0</v>
      </c>
      <c r="D61">
        <f>VLOOKUP(F61,全部可转债!$A:$S,16,0)</f>
        <v>118.44</v>
      </c>
      <c r="E61" t="str">
        <f>VLOOKUP($F61,全部可转债!$A:$S,2,0)</f>
        <v>127098</v>
      </c>
      <c r="F61" t="s">
        <v>2113</v>
      </c>
      <c r="G61">
        <f>VLOOKUP($F61,全部可转债!$A:$S,7,0)</f>
        <v>112</v>
      </c>
      <c r="H61" s="354">
        <f t="shared" si="3"/>
        <v>-5.4373522458628809E-2</v>
      </c>
      <c r="I61">
        <f>VLOOKUP($F61,全部可转债!$A:$S,19,0)</f>
        <v>-1.04</v>
      </c>
      <c r="J61">
        <f>VLOOKUP($F61,全部可转债!$A:$S,17,0)</f>
        <v>1.21</v>
      </c>
      <c r="K61">
        <f>VLOOKUP($F61,全部可转债!$A:$S,5,0)</f>
        <v>42</v>
      </c>
      <c r="L61">
        <f>VLOOKUP($F61,全部可转债!$A:$S,6,0)</f>
        <v>54.6</v>
      </c>
      <c r="M61">
        <f>VLOOKUP($F61,全部可转债!$A:$S,18,0)</f>
        <v>17.12</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41.99</v>
      </c>
      <c r="B62" s="343">
        <f t="shared" si="2"/>
        <v>38.229974160206723</v>
      </c>
      <c r="C62">
        <v>0</v>
      </c>
      <c r="D62">
        <f>VLOOKUP(F62,全部可转债!$A:$S,16,0)</f>
        <v>133.54</v>
      </c>
      <c r="E62" t="str">
        <f>VLOOKUP($F62,全部可转债!$A:$S,2,0)</f>
        <v>123222</v>
      </c>
      <c r="F62" t="s">
        <v>2114</v>
      </c>
      <c r="G62">
        <f>VLOOKUP($F62,全部可转债!$A:$S,7,0)</f>
        <v>115</v>
      </c>
      <c r="H62" s="354">
        <f t="shared" si="3"/>
        <v>-0.13883480605062148</v>
      </c>
      <c r="I62">
        <f>VLOOKUP($F62,全部可转债!$A:$S,19,0)</f>
        <v>-1.59</v>
      </c>
      <c r="J62">
        <f>VLOOKUP($F62,全部可转债!$A:$S,17,0)</f>
        <v>-0.51</v>
      </c>
      <c r="K62">
        <f>VLOOKUP($F62,全部可转债!$A:$S,5,0)</f>
        <v>16.46</v>
      </c>
      <c r="L62">
        <f>VLOOKUP($F62,全部可转债!$A:$S,6,0)</f>
        <v>21.398</v>
      </c>
      <c r="M62">
        <f>VLOOKUP($F62,全部可转债!$A:$S,18,0)</f>
        <v>15.48</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36.51</v>
      </c>
      <c r="B63" s="343">
        <f t="shared" si="2"/>
        <v>42.067510548523188</v>
      </c>
      <c r="C63">
        <v>0</v>
      </c>
      <c r="D63">
        <f>VLOOKUP(F63,全部可转债!$A:$S,16,0)</f>
        <v>124.91</v>
      </c>
      <c r="E63" t="str">
        <f>VLOOKUP($F63,全部可转债!$A:$S,2,0)</f>
        <v>127082</v>
      </c>
      <c r="F63" t="s">
        <v>2115</v>
      </c>
      <c r="G63">
        <f>VLOOKUP($F63,全部可转债!$A:$S,7,0)</f>
        <v>112</v>
      </c>
      <c r="H63" s="354">
        <f t="shared" si="3"/>
        <v>-0.10335441517892885</v>
      </c>
      <c r="I63">
        <f>VLOOKUP($F63,全部可转债!$A:$S,19,0)</f>
        <v>-1.25</v>
      </c>
      <c r="J63">
        <f>VLOOKUP($F63,全部可转债!$A:$S,17,0)</f>
        <v>-0.66</v>
      </c>
      <c r="K63">
        <f>VLOOKUP($F63,全部可转债!$A:$S,5,0)</f>
        <v>5.18</v>
      </c>
      <c r="L63">
        <f>VLOOKUP($F63,全部可转债!$A:$S,6,0)</f>
        <v>6.734</v>
      </c>
      <c r="M63">
        <f>VLOOKUP($F63,全部可转债!$A:$S,18,0)</f>
        <v>4.74</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58.24</v>
      </c>
      <c r="B64" s="343">
        <f t="shared" si="2"/>
        <v>63.687707641195999</v>
      </c>
      <c r="C64">
        <v>0</v>
      </c>
      <c r="D64">
        <f>VLOOKUP(F64,全部可转债!$A:$S,16,0)</f>
        <v>125.67</v>
      </c>
      <c r="E64" t="str">
        <f>VLOOKUP($F64,全部可转债!$A:$S,2,0)</f>
        <v>123220</v>
      </c>
      <c r="F64" t="s">
        <v>2116</v>
      </c>
      <c r="G64">
        <f>VLOOKUP($F64,全部可转债!$A:$S,7,0)</f>
        <v>115</v>
      </c>
      <c r="H64" s="354">
        <f t="shared" si="3"/>
        <v>-8.4904909684093255E-2</v>
      </c>
      <c r="I64">
        <f>VLOOKUP($F64,全部可转债!$A:$S,19,0)</f>
        <v>-2.59</v>
      </c>
      <c r="J64">
        <f>VLOOKUP($F64,全部可转债!$A:$S,17,0)</f>
        <v>-0.97</v>
      </c>
      <c r="K64">
        <f>VLOOKUP($F64,全部可转债!$A:$S,5,0)</f>
        <v>7.58</v>
      </c>
      <c r="L64">
        <f>VLOOKUP($F64,全部可转债!$A:$S,6,0)</f>
        <v>9.8539999999999992</v>
      </c>
      <c r="M64">
        <f>VLOOKUP($F64,全部可转债!$A:$S,18,0)</f>
        <v>6.02</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31.23</v>
      </c>
      <c r="B65" s="343">
        <f t="shared" si="2"/>
        <v>15.110683349374398</v>
      </c>
      <c r="C65">
        <v>0</v>
      </c>
      <c r="D65">
        <f>VLOOKUP(F65,全部可转债!$A:$S,16,0)</f>
        <v>148.19999999999999</v>
      </c>
      <c r="E65" t="str">
        <f>VLOOKUP($F65,全部可转债!$A:$S,2,0)</f>
        <v>123211</v>
      </c>
      <c r="F65" t="s">
        <v>2117</v>
      </c>
      <c r="G65">
        <f>VLOOKUP($F65,全部可转债!$A:$S,7,0)</f>
        <v>115</v>
      </c>
      <c r="H65" s="354">
        <f t="shared" si="3"/>
        <v>-0.22402159244264497</v>
      </c>
      <c r="I65">
        <f>VLOOKUP($F65,全部可转债!$A:$S,19,0)</f>
        <v>0.68</v>
      </c>
      <c r="J65">
        <f>VLOOKUP($F65,全部可转债!$A:$S,17,0)</f>
        <v>-0.14000000000000001</v>
      </c>
      <c r="K65">
        <f>VLOOKUP($F65,全部可转债!$A:$S,5,0)</f>
        <v>9.1999999999999993</v>
      </c>
      <c r="L65">
        <f>VLOOKUP($F65,全部可转债!$A:$S,6,0)</f>
        <v>11.96</v>
      </c>
      <c r="M65">
        <f>VLOOKUP($F65,全部可转债!$A:$S,18,0)</f>
        <v>10.39</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35.39</v>
      </c>
      <c r="B66" s="343">
        <f t="shared" si="2"/>
        <v>17.943005181347161</v>
      </c>
      <c r="C66">
        <v>0</v>
      </c>
      <c r="D66">
        <f>VLOOKUP(F66,全部可转债!$A:$S,16,0)</f>
        <v>149.22999999999999</v>
      </c>
      <c r="E66" t="str">
        <f>VLOOKUP($F66,全部可转债!$A:$S,2,0)</f>
        <v>123209</v>
      </c>
      <c r="F66" t="s">
        <v>2118</v>
      </c>
      <c r="G66">
        <f>VLOOKUP($F66,全部可转债!$A:$S,7,0)</f>
        <v>113</v>
      </c>
      <c r="H66" s="354">
        <f t="shared" si="3"/>
        <v>-0.24277960195671111</v>
      </c>
      <c r="I66">
        <f>VLOOKUP($F66,全部可转债!$A:$S,19,0)</f>
        <v>-1.23</v>
      </c>
      <c r="J66">
        <f>VLOOKUP($F66,全部可转债!$A:$S,17,0)</f>
        <v>-0.81</v>
      </c>
      <c r="K66">
        <f>VLOOKUP($F66,全部可转债!$A:$S,5,0)</f>
        <v>17.510000000000002</v>
      </c>
      <c r="L66">
        <f>VLOOKUP($F66,全部可转债!$A:$S,6,0)</f>
        <v>22.763000000000002</v>
      </c>
      <c r="M66">
        <f>VLOOKUP($F66,全部可转债!$A:$S,18,0)</f>
        <v>19.3</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2119</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12.37</v>
      </c>
      <c r="B68" s="343">
        <f t="shared" si="2"/>
        <v>15.457025920873122</v>
      </c>
      <c r="C68">
        <v>0</v>
      </c>
      <c r="D68">
        <f>VLOOKUP(F68,全部可转债!$A:$S,16,0)</f>
        <v>126.52</v>
      </c>
      <c r="E68" t="str">
        <f>VLOOKUP($F68,全部可转债!$A:$S,2,0)</f>
        <v>113631</v>
      </c>
      <c r="F68" t="s">
        <v>2120</v>
      </c>
      <c r="G68">
        <f>VLOOKUP($F68,全部可转债!$A:$S,7,0)</f>
        <v>110</v>
      </c>
      <c r="H68" s="354">
        <f t="shared" si="3"/>
        <v>-0.13057224154283908</v>
      </c>
      <c r="I68">
        <f>VLOOKUP($F68,全部可转债!$A:$S,19,0)</f>
        <v>-1.08</v>
      </c>
      <c r="J68">
        <f>VLOOKUP($F68,全部可转债!$A:$S,17,0)</f>
        <v>-0.14000000000000001</v>
      </c>
      <c r="K68">
        <f>VLOOKUP($F68,全部可转债!$A:$S,5,0)</f>
        <v>6.51</v>
      </c>
      <c r="L68">
        <f>VLOOKUP($F68,全部可转债!$A:$S,6,0)</f>
        <v>8.4629999999999992</v>
      </c>
      <c r="M68">
        <f>VLOOKUP($F68,全部可转债!$A:$S,18,0)</f>
        <v>7.33</v>
      </c>
      <c r="N68">
        <f>VLOOKUP($F68,全部可转债!$A:$S,8,0)</f>
        <v>5.2080000000000002</v>
      </c>
      <c r="O68">
        <f>VLOOKUP($F68,全部可转债!$A:$S,15,0)</f>
        <v>20271108</v>
      </c>
      <c r="P68">
        <f>VLOOKUP($F68,全部可转债!$A:$S,14,0)</f>
        <v>5.9580000000000002</v>
      </c>
      <c r="R68" t="str">
        <f>VLOOKUP($F68,全部可转债!$A:$S,11,0)</f>
        <v>未满足</v>
      </c>
    </row>
    <row r="69" spans="1:18" x14ac:dyDescent="0.3">
      <c r="A69">
        <f>VLOOKUP($F69,全部可转债!$A:$S,9,0)</f>
        <v>5.66</v>
      </c>
      <c r="B69" s="343">
        <f t="shared" si="2"/>
        <v>2.5110132158590233</v>
      </c>
      <c r="C69">
        <v>4</v>
      </c>
      <c r="D69">
        <f>VLOOKUP(F69,全部可转债!$A:$S,16,0)</f>
        <v>134</v>
      </c>
      <c r="E69" t="str">
        <f>VLOOKUP($F69,全部可转债!$A:$S,2,0)</f>
        <v>127110</v>
      </c>
      <c r="F69" t="s">
        <v>2121</v>
      </c>
      <c r="G69">
        <f>VLOOKUP($F69,全部可转债!$A:$S,7,0)</f>
        <v>106</v>
      </c>
      <c r="H69" s="354">
        <f t="shared" si="3"/>
        <v>-0.20895522388059706</v>
      </c>
      <c r="I69">
        <f>VLOOKUP($F69,全部可转债!$A:$S,19,0)</f>
        <v>-0.22</v>
      </c>
      <c r="J69">
        <f>VLOOKUP($F69,全部可转债!$A:$S,17,0)</f>
        <v>-0.45</v>
      </c>
      <c r="K69">
        <f>VLOOKUP($F69,全部可转债!$A:$S,5,0)</f>
        <v>3.58</v>
      </c>
      <c r="L69">
        <f>VLOOKUP($F69,全部可转债!$A:$S,6,0)</f>
        <v>4.6539999999999999</v>
      </c>
      <c r="M69">
        <f>VLOOKUP($F69,全部可转债!$A:$S,18,0)</f>
        <v>4.54</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14.55</v>
      </c>
      <c r="B70" s="343">
        <f t="shared" si="2"/>
        <v>7.1060762100926809</v>
      </c>
      <c r="C70">
        <v>15</v>
      </c>
      <c r="D70">
        <f>VLOOKUP(F70,全部可转债!$A:$S,16,0)</f>
        <v>139.04</v>
      </c>
      <c r="E70" t="str">
        <f>VLOOKUP($F70,全部可转债!$A:$S,2,0)</f>
        <v>113686</v>
      </c>
      <c r="F70" t="s">
        <v>2122</v>
      </c>
      <c r="G70">
        <f>VLOOKUP($F70,全部可转债!$A:$S,7,0)</f>
        <v>115</v>
      </c>
      <c r="H70" s="354">
        <f t="shared" si="3"/>
        <v>-0.17289988492520136</v>
      </c>
      <c r="I70">
        <f>VLOOKUP($F70,全部可转债!$A:$S,19,0)</f>
        <v>-6.27</v>
      </c>
      <c r="J70">
        <f>VLOOKUP($F70,全部可转债!$A:$S,17,0)</f>
        <v>-1.61</v>
      </c>
      <c r="K70">
        <f>VLOOKUP($F70,全部可转债!$A:$S,5,0)</f>
        <v>8</v>
      </c>
      <c r="L70">
        <f>VLOOKUP($F70,全部可转债!$A:$S,6,0)</f>
        <v>10.4</v>
      </c>
      <c r="M70">
        <f>VLOOKUP($F70,全部可转债!$A:$S,18,0)</f>
        <v>9.7100000000000009</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43.72</v>
      </c>
      <c r="B71" s="343">
        <f t="shared" ref="B71:B79" si="4">L71*100/M71-100</f>
        <v>59.054916985951479</v>
      </c>
      <c r="C71">
        <v>3</v>
      </c>
      <c r="D71">
        <f>VLOOKUP(F71,全部可转债!$A:$S,16,0)</f>
        <v>117.47</v>
      </c>
      <c r="E71" t="str">
        <f>VLOOKUP($F71,全部可转债!$A:$S,2,0)</f>
        <v>127034</v>
      </c>
      <c r="F71" t="s">
        <v>2123</v>
      </c>
      <c r="G71">
        <f>VLOOKUP($F71,全部可转债!$A:$S,7,0)</f>
        <v>113</v>
      </c>
      <c r="H71" s="354">
        <f t="shared" ref="H71:H102" si="5">G71/D71-1</f>
        <v>-3.8052268664339861E-2</v>
      </c>
      <c r="I71">
        <f>VLOOKUP($F71,全部可转债!$A:$S,19,0)</f>
        <v>-2</v>
      </c>
      <c r="J71">
        <f>VLOOKUP($F71,全部可转债!$A:$S,17,0)</f>
        <v>-0.28000000000000003</v>
      </c>
      <c r="K71">
        <f>VLOOKUP($F71,全部可转债!$A:$S,5,0)</f>
        <v>9.58</v>
      </c>
      <c r="L71">
        <f>VLOOKUP($F71,全部可转债!$A:$S,6,0)</f>
        <v>12.454000000000001</v>
      </c>
      <c r="M71">
        <f>VLOOKUP($F71,全部可转债!$A:$S,18,0)</f>
        <v>7.83</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37.049999999999997</v>
      </c>
      <c r="B72" s="343">
        <f t="shared" si="4"/>
        <v>42.901701323251416</v>
      </c>
      <c r="C72">
        <v>1</v>
      </c>
      <c r="D72">
        <f>VLOOKUP(F72,全部可转债!$A:$S,16,0)</f>
        <v>124.68</v>
      </c>
      <c r="E72" t="str">
        <f>VLOOKUP($F72,全部可转债!$A:$S,2,0)</f>
        <v>123183</v>
      </c>
      <c r="F72" t="s">
        <v>2124</v>
      </c>
      <c r="G72">
        <f>VLOOKUP($F72,全部可转债!$A:$S,7,0)</f>
        <v>115</v>
      </c>
      <c r="H72" s="354">
        <f t="shared" si="5"/>
        <v>-7.7638755213346178E-2</v>
      </c>
      <c r="I72">
        <f>VLOOKUP($F72,全部可转债!$A:$S,19,0)</f>
        <v>-3.2</v>
      </c>
      <c r="J72">
        <f>VLOOKUP($F72,全部可转债!$A:$S,17,0)</f>
        <v>-1.0900000000000001</v>
      </c>
      <c r="K72">
        <f>VLOOKUP($F72,全部可转债!$A:$S,5,0)</f>
        <v>11.63</v>
      </c>
      <c r="L72">
        <f>VLOOKUP($F72,全部可转债!$A:$S,6,0)</f>
        <v>15.119</v>
      </c>
      <c r="M72">
        <f>VLOOKUP($F72,全部可转债!$A:$S,18,0)</f>
        <v>10.58</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40.89</v>
      </c>
      <c r="B73" s="343">
        <f t="shared" si="4"/>
        <v>16.277777777777771</v>
      </c>
      <c r="C73">
        <v>12</v>
      </c>
      <c r="D73">
        <f>VLOOKUP(F73,全部可转债!$A:$S,16,0)</f>
        <v>157.52000000000001</v>
      </c>
      <c r="E73" t="str">
        <f>VLOOKUP($F73,全部可转债!$A:$S,2,0)</f>
        <v>113646</v>
      </c>
      <c r="F73" t="s">
        <v>2125</v>
      </c>
      <c r="G73">
        <f>VLOOKUP($F73,全部可转债!$A:$S,7,0)</f>
        <v>108.3</v>
      </c>
      <c r="H73" s="354">
        <f t="shared" si="5"/>
        <v>-0.31246825799898437</v>
      </c>
      <c r="I73">
        <f>VLOOKUP($F73,全部可转债!$A:$S,19,0)</f>
        <v>-10</v>
      </c>
      <c r="J73">
        <f>VLOOKUP($F73,全部可转债!$A:$S,17,0)</f>
        <v>-3.97</v>
      </c>
      <c r="K73">
        <f>VLOOKUP($F73,全部可转债!$A:$S,5,0)</f>
        <v>8.0500000000000007</v>
      </c>
      <c r="L73">
        <f>VLOOKUP($F73,全部可转债!$A:$S,6,0)</f>
        <v>10.465</v>
      </c>
      <c r="M73">
        <f>VLOOKUP($F73,全部可转债!$A:$S,18,0)</f>
        <v>9</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7.11</v>
      </c>
      <c r="B74" s="343">
        <f t="shared" si="4"/>
        <v>4.8232695139911641</v>
      </c>
      <c r="C74">
        <v>4</v>
      </c>
      <c r="D74">
        <f>VLOOKUP(F74,全部可转债!$A:$S,16,0)</f>
        <v>132.84</v>
      </c>
      <c r="E74" t="str">
        <f>VLOOKUP($F74,全部可转债!$A:$S,2,0)</f>
        <v>113681</v>
      </c>
      <c r="F74" t="s">
        <v>2060</v>
      </c>
      <c r="G74">
        <f>VLOOKUP($F74,全部可转债!$A:$S,7,0)</f>
        <v>115</v>
      </c>
      <c r="H74" s="354">
        <f t="shared" si="5"/>
        <v>-0.13429689852454085</v>
      </c>
      <c r="I74">
        <f>VLOOKUP($F74,全部可转债!$A:$S,19,0)</f>
        <v>-0.95</v>
      </c>
      <c r="J74">
        <f>VLOOKUP($F74,全部可转债!$A:$S,17,0)</f>
        <v>-0.54</v>
      </c>
      <c r="K74">
        <f>VLOOKUP($F74,全部可转债!$A:$S,5,0)</f>
        <v>10.95</v>
      </c>
      <c r="L74">
        <f>VLOOKUP($F74,全部可转债!$A:$S,6,0)</f>
        <v>14.234999999999999</v>
      </c>
      <c r="M74">
        <f>VLOOKUP($F74,全部可转债!$A:$S,18,0)</f>
        <v>13.58</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12.24</v>
      </c>
      <c r="B75" s="343">
        <f t="shared" si="4"/>
        <v>18.373983739837399</v>
      </c>
      <c r="C75">
        <v>0</v>
      </c>
      <c r="D75">
        <f>VLOOKUP(F75,全部可转债!$A:$S,16,0)</f>
        <v>123.27</v>
      </c>
      <c r="E75" t="str">
        <f>VLOOKUP($F75,全部可转债!$A:$S,2,0)</f>
        <v>113058</v>
      </c>
      <c r="F75" t="s">
        <v>2126</v>
      </c>
      <c r="G75">
        <f>VLOOKUP($F75,全部可转债!$A:$S,7,0)</f>
        <v>112</v>
      </c>
      <c r="H75" s="354">
        <f t="shared" si="5"/>
        <v>-9.1425326519023242E-2</v>
      </c>
      <c r="I75">
        <f>VLOOKUP($F75,全部可转债!$A:$S,19,0)</f>
        <v>-1.01</v>
      </c>
      <c r="J75">
        <f>VLOOKUP($F75,全部可转债!$A:$S,17,0)</f>
        <v>-0.71</v>
      </c>
      <c r="K75">
        <f>VLOOKUP($F75,全部可转债!$A:$S,5,0)</f>
        <v>4.4800000000000004</v>
      </c>
      <c r="L75">
        <f>VLOOKUP($F75,全部可转债!$A:$S,6,0)</f>
        <v>5.8239999999999998</v>
      </c>
      <c r="M75">
        <f>VLOOKUP($F75,全部可转债!$A:$S,18,0)</f>
        <v>4.92</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2127</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101.48</v>
      </c>
      <c r="B77" s="343">
        <f t="shared" si="4"/>
        <v>127.46448087431691</v>
      </c>
      <c r="C77">
        <v>0</v>
      </c>
      <c r="D77">
        <f>VLOOKUP(F77,全部可转债!$A:$S,16,0)</f>
        <v>115.15</v>
      </c>
      <c r="E77" t="str">
        <f>VLOOKUP($F77,全部可转债!$A:$S,2,0)</f>
        <v>113638</v>
      </c>
      <c r="F77" t="s">
        <v>2128</v>
      </c>
      <c r="G77">
        <f>VLOOKUP($F77,全部可转债!$A:$S,7,0)</f>
        <v>112</v>
      </c>
      <c r="H77" s="354">
        <f t="shared" si="5"/>
        <v>-2.7355623100304038E-2</v>
      </c>
      <c r="I77">
        <f>VLOOKUP($F77,全部可转债!$A:$S,19,0)</f>
        <v>-2.66</v>
      </c>
      <c r="J77">
        <f>VLOOKUP($F77,全部可转债!$A:$S,17,0)</f>
        <v>-1.07</v>
      </c>
      <c r="K77">
        <f>VLOOKUP($F77,全部可转债!$A:$S,5,0)</f>
        <v>16.010000000000002</v>
      </c>
      <c r="L77">
        <f>VLOOKUP($F77,全部可转债!$A:$S,6,0)</f>
        <v>20.812999999999999</v>
      </c>
      <c r="M77">
        <f>VLOOKUP($F77,全部可转债!$A:$S,18,0)</f>
        <v>9.15</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28.93</v>
      </c>
      <c r="B78" s="343">
        <f t="shared" si="4"/>
        <v>52.479892761394098</v>
      </c>
      <c r="C78">
        <v>0</v>
      </c>
      <c r="D78">
        <f>VLOOKUP(F78,全部可转债!$A:$S,16,0)</f>
        <v>109.92</v>
      </c>
      <c r="E78" t="str">
        <f>VLOOKUP($F78,全部可转债!$A:$S,2,0)</f>
        <v>128142</v>
      </c>
      <c r="F78" t="s">
        <v>2129</v>
      </c>
      <c r="G78">
        <f>VLOOKUP($F78,全部可转债!$A:$S,7,0)</f>
        <v>110</v>
      </c>
      <c r="H78" s="354">
        <f t="shared" si="5"/>
        <v>7.2780203784561515E-4</v>
      </c>
      <c r="I78">
        <f>VLOOKUP($F78,全部可转债!$A:$S,19,0)</f>
        <v>-1.1299999999999999</v>
      </c>
      <c r="J78">
        <f>VLOOKUP($F78,全部可转债!$A:$S,17,0)</f>
        <v>0</v>
      </c>
      <c r="K78">
        <f>VLOOKUP($F78,全部可转债!$A:$S,5,0)</f>
        <v>17.5</v>
      </c>
      <c r="L78">
        <f>VLOOKUP($F78,全部可转债!$A:$S,6,0)</f>
        <v>22.75</v>
      </c>
      <c r="M78">
        <f>VLOOKUP($F78,全部可转债!$A:$S,18,0)</f>
        <v>14.92</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22.54</v>
      </c>
      <c r="B79" s="343">
        <f t="shared" si="4"/>
        <v>30.185449358059913</v>
      </c>
      <c r="C79">
        <v>1</v>
      </c>
      <c r="D79">
        <f>VLOOKUP(F79,全部可转债!$A:$S,16,0)</f>
        <v>122.37</v>
      </c>
      <c r="E79" t="str">
        <f>VLOOKUP($F79,全部可转债!$A:$S,2,0)</f>
        <v>123104</v>
      </c>
      <c r="F79" t="s">
        <v>2130</v>
      </c>
      <c r="G79">
        <f>VLOOKUP($F79,全部可转债!$A:$S,7,0)</f>
        <v>120</v>
      </c>
      <c r="H79" s="354">
        <f t="shared" si="5"/>
        <v>-1.9367492032360878E-2</v>
      </c>
      <c r="I79">
        <f>VLOOKUP($F79,全部可转债!$A:$S,19,0)</f>
        <v>-3.31</v>
      </c>
      <c r="J79">
        <f>VLOOKUP($F79,全部可转债!$A:$S,17,0)</f>
        <v>-0.87</v>
      </c>
      <c r="K79">
        <f>VLOOKUP($F79,全部可转债!$A:$S,5,0)</f>
        <v>7.02</v>
      </c>
      <c r="L79">
        <f>VLOOKUP($F79,全部可转债!$A:$S,6,0)</f>
        <v>9.1259999999999994</v>
      </c>
      <c r="M79">
        <f>VLOOKUP($F79,全部可转债!$A:$S,18,0)</f>
        <v>7.01</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3" priority="16" operator="greaterThan">
      <formula>60</formula>
    </cfRule>
    <cfRule type="cellIs" dxfId="372" priority="17" operator="between">
      <formula>0</formula>
      <formula>30</formula>
    </cfRule>
  </conditionalFormatting>
  <conditionalFormatting sqref="A7:A79 A1:A4 A101:A1048576">
    <cfRule type="cellIs" dxfId="371" priority="18" operator="lessThan">
      <formula>0</formula>
    </cfRule>
  </conditionalFormatting>
  <conditionalFormatting sqref="B2:C4 B7:C29 A29 A30:C30 A31 B31:C79">
    <cfRule type="cellIs" dxfId="370" priority="6" operator="lessThan">
      <formula>0</formula>
    </cfRule>
  </conditionalFormatting>
  <conditionalFormatting sqref="C2:C4 C7:C79">
    <cfRule type="cellIs" dxfId="369" priority="37" operator="greaterThan">
      <formula>0</formula>
    </cfRule>
    <cfRule type="cellIs" dxfId="368" priority="38" operator="greaterThan">
      <formula>0</formula>
    </cfRule>
  </conditionalFormatting>
  <conditionalFormatting sqref="D2:D4 D7:D1048576">
    <cfRule type="cellIs" dxfId="367" priority="21" operator="between">
      <formula>1</formula>
      <formula>140</formula>
    </cfRule>
    <cfRule type="cellIs" dxfId="366" priority="22" operator="greaterThan">
      <formula>160</formula>
    </cfRule>
  </conditionalFormatting>
  <conditionalFormatting sqref="H2:H4 H7:H79 H97:H1048576">
    <cfRule type="cellIs" dxfId="365" priority="1" operator="greaterThan">
      <formula>-0.03</formula>
    </cfRule>
  </conditionalFormatting>
  <conditionalFormatting sqref="O1:O4 O7:O1048576">
    <cfRule type="cellIs" dxfId="364" priority="15" operator="between">
      <formula>1</formula>
      <formula>20270601</formula>
    </cfRule>
  </conditionalFormatting>
  <conditionalFormatting sqref="P1:P4 P7:P1048576">
    <cfRule type="cellIs" dxfId="363" priority="11" operator="between">
      <formula>0.1</formula>
      <formula>4</formula>
    </cfRule>
  </conditionalFormatting>
  <conditionalFormatting sqref="Q1:Q4 Q7:Q21 Q23:Q1048576">
    <cfRule type="cellIs" dxfId="362"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2131</v>
      </c>
    </row>
    <row r="4" spans="3:19" x14ac:dyDescent="0.3">
      <c r="D4" t="s">
        <v>2132</v>
      </c>
      <c r="E4" t="s">
        <v>2133</v>
      </c>
      <c r="F4" t="s">
        <v>2134</v>
      </c>
      <c r="G4" t="s">
        <v>2135</v>
      </c>
      <c r="H4" t="s">
        <v>2053</v>
      </c>
      <c r="J4" t="s">
        <v>2136</v>
      </c>
      <c r="L4" t="s">
        <v>2137</v>
      </c>
      <c r="M4" t="s">
        <v>2138</v>
      </c>
      <c r="P4" t="s">
        <v>2139</v>
      </c>
      <c r="Q4" t="s">
        <v>2140</v>
      </c>
      <c r="R4" t="s">
        <v>2038</v>
      </c>
      <c r="S4" t="s">
        <v>2141</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2142</v>
      </c>
    </row>
    <row r="8" spans="3:19" x14ac:dyDescent="0.3">
      <c r="D8" t="s">
        <v>2134</v>
      </c>
      <c r="E8" t="s">
        <v>2135</v>
      </c>
      <c r="F8" t="s">
        <v>2138</v>
      </c>
      <c r="G8" t="s">
        <v>2143</v>
      </c>
      <c r="H8" t="s">
        <v>2144</v>
      </c>
      <c r="I8" t="s">
        <v>2145</v>
      </c>
    </row>
    <row r="9" spans="3:19" x14ac:dyDescent="0.3">
      <c r="C9" t="s">
        <v>2146</v>
      </c>
      <c r="D9">
        <v>137.11099999999999</v>
      </c>
      <c r="E9">
        <v>8.2200000000000006</v>
      </c>
      <c r="F9">
        <v>11.29</v>
      </c>
      <c r="G9">
        <v>0.21176</v>
      </c>
      <c r="H9" s="273">
        <f>D9/(100/E9*F9)-1</f>
        <v>-1.7250487156774685E-3</v>
      </c>
      <c r="I9" s="273">
        <f>D9/(100/(E9-G9)*(F9-G9))-1</f>
        <v>-8.8517719060067224E-3</v>
      </c>
      <c r="L9" t="s">
        <v>2147</v>
      </c>
    </row>
    <row r="10" spans="3:19" x14ac:dyDescent="0.3">
      <c r="C10" t="s">
        <v>2148</v>
      </c>
      <c r="D10">
        <v>129.91399999999999</v>
      </c>
      <c r="E10">
        <v>5.14</v>
      </c>
      <c r="F10">
        <v>6.65</v>
      </c>
      <c r="G10">
        <v>0.13900000000000001</v>
      </c>
      <c r="H10" s="273">
        <f>D10/(100/E10*F10)-1</f>
        <v>4.1473082706764419E-3</v>
      </c>
      <c r="I10" s="273">
        <f>D10/(100/(E10-G10)*(F10-G10))-1</f>
        <v>-2.1503394255876218E-3</v>
      </c>
    </row>
    <row r="12" spans="3:19" x14ac:dyDescent="0.3">
      <c r="D12" t="s">
        <v>2149</v>
      </c>
    </row>
    <row r="13" spans="3:19" ht="28" customHeight="1" x14ac:dyDescent="0.3">
      <c r="C13" s="8"/>
      <c r="D13" s="8" t="s">
        <v>2150</v>
      </c>
      <c r="E13" s="8" t="s">
        <v>2151</v>
      </c>
      <c r="F13" s="8" t="s">
        <v>2152</v>
      </c>
      <c r="G13" s="8" t="s">
        <v>2153</v>
      </c>
      <c r="H13" s="8" t="s">
        <v>2154</v>
      </c>
      <c r="I13" s="8" t="s">
        <v>2155</v>
      </c>
      <c r="J13" s="8" t="s">
        <v>2156</v>
      </c>
      <c r="K13" s="8"/>
      <c r="L13" s="8" t="s">
        <v>2157</v>
      </c>
      <c r="M13" s="8" t="s">
        <v>2138</v>
      </c>
      <c r="N13" s="8"/>
      <c r="O13" s="8"/>
      <c r="P13" s="8" t="s">
        <v>2134</v>
      </c>
      <c r="Q13" s="8" t="s">
        <v>2145</v>
      </c>
      <c r="R13" s="8"/>
      <c r="S13" s="8"/>
    </row>
    <row r="14" spans="3:19" x14ac:dyDescent="0.3">
      <c r="C14" t="s">
        <v>2158</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2159</v>
      </c>
    </row>
    <row r="15" spans="3:19" x14ac:dyDescent="0.3">
      <c r="C15" t="s">
        <v>2160</v>
      </c>
      <c r="D15">
        <v>8.49</v>
      </c>
      <c r="M15">
        <v>6.81</v>
      </c>
    </row>
    <row r="16" spans="3:19" x14ac:dyDescent="0.3">
      <c r="C16" t="s">
        <v>2161</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M284" activePane="bottomRight" state="frozen"/>
      <selection activeCell="BA74" sqref="BA74"/>
      <selection pane="topRight" activeCell="BA74" sqref="BA74"/>
      <selection pane="bottomLeft" activeCell="BA74" sqref="BA74"/>
      <selection pane="bottomRight" activeCell="V311" sqref="V311"/>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6.33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v>
      </c>
      <c r="D1" s="293" t="s">
        <v>2</v>
      </c>
      <c r="E1" s="293" t="s">
        <v>3</v>
      </c>
      <c r="F1" s="293" t="s">
        <v>4</v>
      </c>
      <c r="G1" s="293" t="s">
        <v>5</v>
      </c>
      <c r="H1" s="303" t="s">
        <v>6</v>
      </c>
      <c r="I1" s="293" t="s">
        <v>7</v>
      </c>
      <c r="J1" s="293" t="s">
        <v>8</v>
      </c>
      <c r="K1" s="293" t="s">
        <v>9</v>
      </c>
      <c r="L1" s="8" t="s">
        <v>10</v>
      </c>
      <c r="M1" s="9" t="s">
        <v>11</v>
      </c>
      <c r="N1" s="9" t="s">
        <v>12</v>
      </c>
      <c r="O1" s="9" t="s">
        <v>13</v>
      </c>
      <c r="P1" t="s">
        <v>14</v>
      </c>
      <c r="Q1" t="s">
        <v>15</v>
      </c>
      <c r="R1" s="9" t="s">
        <v>16</v>
      </c>
      <c r="S1" s="9" t="s">
        <v>17</v>
      </c>
      <c r="T1" s="293" t="s">
        <v>18</v>
      </c>
      <c r="U1" s="8" t="s">
        <v>19</v>
      </c>
      <c r="V1" s="8" t="s">
        <v>20</v>
      </c>
      <c r="W1" s="293" t="s">
        <v>21</v>
      </c>
      <c r="X1" s="293" t="s">
        <v>22</v>
      </c>
      <c r="Y1" s="345" t="s">
        <v>23</v>
      </c>
      <c r="Z1" s="348" t="s">
        <v>24</v>
      </c>
      <c r="AA1" s="8" t="s">
        <v>25</v>
      </c>
    </row>
    <row r="2" spans="1:27" s="8" customFormat="1" x14ac:dyDescent="0.3">
      <c r="B2" s="295" t="s">
        <v>26</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27</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28</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29</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30</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31</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32</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33</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34</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35</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36</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37</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38</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39</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40</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41</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42</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43</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44</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45</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46</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47</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48</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49</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50</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51</v>
      </c>
      <c r="AE127" t="s">
        <v>52</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53</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54</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55</v>
      </c>
      <c r="AF130" s="9"/>
      <c r="AG130" s="9"/>
      <c r="AH130" s="9"/>
      <c r="AK130" s="9"/>
    </row>
    <row r="131" spans="1:37" x14ac:dyDescent="0.3">
      <c r="B131" s="295" t="s">
        <v>56</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57</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58</v>
      </c>
      <c r="AF132" s="9"/>
      <c r="AG132" s="9"/>
      <c r="AH132" s="9"/>
      <c r="AK132" s="9"/>
    </row>
    <row r="133" spans="1:37" hidden="1" x14ac:dyDescent="0.3">
      <c r="A133" t="s">
        <v>59</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60</v>
      </c>
      <c r="AF133" s="9"/>
      <c r="AG133" s="9"/>
      <c r="AH133" s="9"/>
      <c r="AK133" s="9"/>
    </row>
    <row r="134" spans="1:37" hidden="1" x14ac:dyDescent="0.3">
      <c r="A134" t="s">
        <v>61</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62</v>
      </c>
      <c r="AF134" s="9"/>
      <c r="AG134" s="9"/>
      <c r="AH134" s="9"/>
      <c r="AK134" s="9"/>
    </row>
    <row r="135" spans="1:37" hidden="1" x14ac:dyDescent="0.3">
      <c r="A135" t="s">
        <v>61</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63</v>
      </c>
      <c r="AF135" s="9"/>
      <c r="AG135" s="9"/>
      <c r="AH135" s="9"/>
      <c r="AK135" s="9"/>
    </row>
    <row r="136" spans="1:37" hidden="1" x14ac:dyDescent="0.3">
      <c r="A136" t="s">
        <v>59</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64</v>
      </c>
      <c r="AF136" s="9"/>
      <c r="AG136" s="9"/>
      <c r="AH136" s="9"/>
      <c r="AK136" s="9"/>
    </row>
    <row r="137" spans="1:37" hidden="1" x14ac:dyDescent="0.3">
      <c r="A137" t="s">
        <v>59</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65</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66</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67</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68</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69</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70</v>
      </c>
      <c r="AF142" s="9"/>
      <c r="AG142" s="9"/>
      <c r="AH142" s="9"/>
      <c r="AK142" s="9"/>
    </row>
    <row r="143" spans="1:37" hidden="1" x14ac:dyDescent="0.3">
      <c r="A143" t="s">
        <v>61</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71</v>
      </c>
      <c r="AF143" s="9"/>
      <c r="AG143" s="9"/>
      <c r="AH143" s="9"/>
      <c r="AK143" s="9"/>
    </row>
    <row r="144" spans="1:37" hidden="1" x14ac:dyDescent="0.3">
      <c r="A144" t="s">
        <v>61</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72</v>
      </c>
      <c r="AF144" s="9"/>
      <c r="AG144" s="9"/>
      <c r="AH144" s="9"/>
      <c r="AK144" s="9"/>
    </row>
    <row r="145" spans="1:37" hidden="1" x14ac:dyDescent="0.3">
      <c r="A145" t="s">
        <v>61</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73</v>
      </c>
      <c r="AF145" s="9"/>
      <c r="AG145" s="9"/>
      <c r="AH145" s="9"/>
      <c r="AK145" s="9"/>
    </row>
    <row r="146" spans="1:37" x14ac:dyDescent="0.3">
      <c r="B146" s="295" t="s">
        <v>74</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75</v>
      </c>
      <c r="AF147" s="9"/>
      <c r="AG147" s="9"/>
      <c r="AH147" s="9"/>
      <c r="AK147" s="9"/>
    </row>
    <row r="148" spans="1:37" hidden="1" x14ac:dyDescent="0.3">
      <c r="A148" t="s">
        <v>61</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76</v>
      </c>
      <c r="AF148" s="9"/>
      <c r="AG148" s="9"/>
      <c r="AH148" s="9"/>
      <c r="AK148" s="9"/>
    </row>
    <row r="149" spans="1:37" hidden="1" x14ac:dyDescent="0.3">
      <c r="A149" t="s">
        <v>59</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77</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78</v>
      </c>
      <c r="AF150" s="9"/>
      <c r="AG150" s="9"/>
      <c r="AH150" s="9"/>
      <c r="AK150" s="9"/>
    </row>
    <row r="151" spans="1:37" hidden="1" x14ac:dyDescent="0.3">
      <c r="A151" t="s">
        <v>61</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79</v>
      </c>
      <c r="AF151" s="9"/>
      <c r="AG151" s="9"/>
      <c r="AH151" s="9"/>
      <c r="AK151" s="9"/>
    </row>
    <row r="152" spans="1:37" hidden="1" x14ac:dyDescent="0.3">
      <c r="A152" t="s">
        <v>61</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80</v>
      </c>
      <c r="AF152" s="9"/>
      <c r="AG152" s="9"/>
      <c r="AH152" s="9"/>
      <c r="AK152" s="9"/>
    </row>
    <row r="153" spans="1:37" hidden="1" x14ac:dyDescent="0.3">
      <c r="A153" t="s">
        <v>59</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81</v>
      </c>
      <c r="AF153" s="9"/>
      <c r="AG153" s="9"/>
      <c r="AH153" s="9"/>
      <c r="AK153" s="9"/>
    </row>
    <row r="154" spans="1:37" hidden="1" x14ac:dyDescent="0.3">
      <c r="A154" s="342" t="s">
        <v>29</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82</v>
      </c>
      <c r="AF154" s="9"/>
      <c r="AG154" s="9"/>
      <c r="AH154" s="9"/>
      <c r="AK154" s="9"/>
    </row>
    <row r="155" spans="1:37" hidden="1" x14ac:dyDescent="0.3">
      <c r="A155" t="s">
        <v>61</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83</v>
      </c>
      <c r="AF155" s="9"/>
      <c r="AG155" s="9"/>
      <c r="AH155" s="9"/>
      <c r="AK155" s="9"/>
    </row>
    <row r="156" spans="1:37" hidden="1" x14ac:dyDescent="0.3">
      <c r="A156" t="s">
        <v>61</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84</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85</v>
      </c>
      <c r="AF157" s="9"/>
      <c r="AG157" s="9"/>
      <c r="AH157" s="9"/>
      <c r="AK157" s="9"/>
    </row>
    <row r="158" spans="1:37" hidden="1" x14ac:dyDescent="0.3">
      <c r="A158" t="s">
        <v>61</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86</v>
      </c>
      <c r="AF158" s="9"/>
      <c r="AG158" s="9"/>
      <c r="AH158" s="9"/>
      <c r="AK158" s="9"/>
    </row>
    <row r="159" spans="1:37" hidden="1" x14ac:dyDescent="0.3">
      <c r="A159" t="s">
        <v>59</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87</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88</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89</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90</v>
      </c>
      <c r="AF162" s="9"/>
      <c r="AG162" s="9"/>
      <c r="AH162" s="9"/>
      <c r="AK162" s="9"/>
    </row>
    <row r="163" spans="1:37" hidden="1" x14ac:dyDescent="0.3">
      <c r="A163" t="s">
        <v>59</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91</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92</v>
      </c>
      <c r="AF164" s="9"/>
      <c r="AG164" s="9"/>
      <c r="AH164" s="9"/>
      <c r="AK164" s="9"/>
    </row>
    <row r="165" spans="1:37" hidden="1" x14ac:dyDescent="0.3">
      <c r="A165" t="s">
        <v>61</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93</v>
      </c>
      <c r="AF165" s="9"/>
      <c r="AG165" s="9"/>
      <c r="AH165" s="9"/>
      <c r="AK165" s="9"/>
    </row>
    <row r="166" spans="1:37" hidden="1" x14ac:dyDescent="0.3">
      <c r="A166" t="s">
        <v>61</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94</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95</v>
      </c>
      <c r="AF167" s="9"/>
      <c r="AG167" s="9"/>
      <c r="AH167" s="9"/>
      <c r="AK167" s="9"/>
    </row>
    <row r="168" spans="1:37" hidden="1" x14ac:dyDescent="0.3">
      <c r="A168" t="s">
        <v>61</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96</v>
      </c>
      <c r="AF168" s="9"/>
      <c r="AG168" s="9"/>
      <c r="AH168" s="9"/>
      <c r="AK168" s="9"/>
    </row>
    <row r="169" spans="1:37" x14ac:dyDescent="0.3">
      <c r="B169" s="295" t="s">
        <v>97</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59</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98</v>
      </c>
      <c r="AF170" s="9"/>
      <c r="AG170" s="9"/>
      <c r="AH170" s="9"/>
      <c r="AK170" s="9"/>
    </row>
    <row r="171" spans="1:37" hidden="1" x14ac:dyDescent="0.3">
      <c r="A171" t="s">
        <v>61</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99</v>
      </c>
      <c r="AF171" s="9"/>
      <c r="AG171" s="9"/>
      <c r="AH171" s="9"/>
      <c r="AK171" s="9"/>
    </row>
    <row r="172" spans="1:37" hidden="1" x14ac:dyDescent="0.3">
      <c r="A172" t="s">
        <v>59</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100</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101</v>
      </c>
      <c r="AF173" s="9"/>
      <c r="AG173" s="9"/>
      <c r="AH173" s="9"/>
      <c r="AK173" s="9"/>
    </row>
    <row r="174" spans="1:37" hidden="1" x14ac:dyDescent="0.3">
      <c r="A174" t="s">
        <v>59</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102</v>
      </c>
      <c r="AF174" s="9"/>
      <c r="AG174" s="9"/>
      <c r="AH174" s="9"/>
      <c r="AK174" s="9"/>
    </row>
    <row r="175" spans="1:37" hidden="1" x14ac:dyDescent="0.3">
      <c r="A175" t="s">
        <v>59</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103</v>
      </c>
      <c r="AF175" s="9"/>
      <c r="AG175" s="9"/>
      <c r="AH175" s="9"/>
      <c r="AK175" s="9"/>
    </row>
    <row r="176" spans="1:37" hidden="1" x14ac:dyDescent="0.3">
      <c r="A176" t="s">
        <v>61</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104</v>
      </c>
      <c r="AF176" s="9"/>
      <c r="AG176" s="9"/>
      <c r="AH176" s="9"/>
      <c r="AK176" s="9"/>
    </row>
    <row r="177" spans="1:37" hidden="1" x14ac:dyDescent="0.3">
      <c r="A177" t="s">
        <v>61</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105</v>
      </c>
      <c r="AF177" s="9"/>
      <c r="AG177" s="9"/>
      <c r="AH177" s="9"/>
      <c r="AK177" s="9"/>
    </row>
    <row r="178" spans="1:37" hidden="1" x14ac:dyDescent="0.3">
      <c r="A178" t="s">
        <v>59</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106</v>
      </c>
      <c r="AF178" s="9"/>
      <c r="AG178" s="9"/>
      <c r="AH178" s="9"/>
      <c r="AK178" s="9"/>
    </row>
    <row r="179" spans="1:37" hidden="1" x14ac:dyDescent="0.3">
      <c r="A179" t="s">
        <v>30</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107</v>
      </c>
      <c r="AF179" s="9"/>
      <c r="AG179" s="9"/>
      <c r="AH179" s="9"/>
      <c r="AK179" s="9"/>
    </row>
    <row r="180" spans="1:37" hidden="1" x14ac:dyDescent="0.3">
      <c r="A180" t="s">
        <v>59</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108</v>
      </c>
      <c r="AF180" s="9"/>
      <c r="AG180" s="9"/>
      <c r="AH180" s="9"/>
      <c r="AK180" s="9"/>
    </row>
    <row r="181" spans="1:37" hidden="1" x14ac:dyDescent="0.3">
      <c r="A181" t="s">
        <v>59</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109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110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111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112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113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114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115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116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117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118</v>
      </c>
      <c r="AF190" s="9"/>
      <c r="AG190" s="9"/>
      <c r="AH190" s="9"/>
      <c r="AK190" s="9"/>
    </row>
    <row r="191" spans="1:37" x14ac:dyDescent="0.3">
      <c r="B191" s="295" t="s">
        <v>119</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120</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121</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122</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123</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124</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125</v>
      </c>
      <c r="AF197" s="9"/>
      <c r="AG197" s="9"/>
      <c r="AH197" s="9"/>
      <c r="AK197" s="9"/>
    </row>
    <row r="198" spans="1:37" hidden="1" x14ac:dyDescent="0.3">
      <c r="A198" t="s">
        <v>61</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126</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127</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128</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129</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130</v>
      </c>
      <c r="AF202" s="9"/>
      <c r="AG202" s="9"/>
      <c r="AH202" s="9"/>
      <c r="AK202" s="9"/>
    </row>
    <row r="203" spans="1:37" hidden="1" x14ac:dyDescent="0.3">
      <c r="A203" t="s">
        <v>61</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131</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132</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133</v>
      </c>
      <c r="AF205" s="9"/>
      <c r="AG205" s="9"/>
      <c r="AH205" s="9"/>
      <c r="AK205" s="9"/>
    </row>
    <row r="206" spans="1:37" hidden="1" x14ac:dyDescent="0.3">
      <c r="A206" t="s">
        <v>61</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134</v>
      </c>
      <c r="AF206" s="9"/>
      <c r="AG206" s="9"/>
      <c r="AH206" s="9"/>
      <c r="AK206" s="9"/>
    </row>
    <row r="207" spans="1:37" hidden="1" x14ac:dyDescent="0.3">
      <c r="A207" t="s">
        <v>61</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135</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136</v>
      </c>
      <c r="AF208" s="9"/>
      <c r="AG208" s="9"/>
      <c r="AH208" s="9"/>
      <c r="AK208" s="9"/>
    </row>
    <row r="209" spans="1:37" hidden="1" x14ac:dyDescent="0.3">
      <c r="A209" t="s">
        <v>61</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137</v>
      </c>
      <c r="AF209" s="9"/>
      <c r="AG209" s="9"/>
      <c r="AH209" s="9"/>
      <c r="AK209" s="9"/>
    </row>
    <row r="210" spans="1:37" x14ac:dyDescent="0.3">
      <c r="B210" s="295" t="s">
        <v>138</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139</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140</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141</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142</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143</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144</v>
      </c>
      <c r="AF216" s="9"/>
      <c r="AG216" s="9"/>
      <c r="AH216" s="9"/>
      <c r="AK216" s="9"/>
    </row>
    <row r="217" spans="1:37" hidden="1" x14ac:dyDescent="0.3">
      <c r="A217" t="s">
        <v>145</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146</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147</v>
      </c>
      <c r="AF218" s="9"/>
      <c r="AG218" s="9"/>
      <c r="AH218" s="9"/>
      <c r="AK218" s="9"/>
    </row>
    <row r="219" spans="1:37" hidden="1" x14ac:dyDescent="0.3">
      <c r="A219" t="s">
        <v>59</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148</v>
      </c>
      <c r="AF219" s="9"/>
      <c r="AG219" s="9"/>
      <c r="AH219" s="9"/>
      <c r="AK219" s="9"/>
    </row>
    <row r="220" spans="1:37" hidden="1" x14ac:dyDescent="0.3">
      <c r="A220" t="s">
        <v>59</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149</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150</v>
      </c>
      <c r="AF221" s="9"/>
      <c r="AG221" s="9"/>
      <c r="AH221" s="9"/>
      <c r="AK221" s="9"/>
    </row>
    <row r="222" spans="1:37" hidden="1" x14ac:dyDescent="0.3">
      <c r="A222" t="s">
        <v>151</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152</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153</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154</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155</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156</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157</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158</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159</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160</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161</v>
      </c>
      <c r="AF231" s="9"/>
      <c r="AG231" s="9"/>
      <c r="AH231" s="9"/>
      <c r="AK231" s="9"/>
    </row>
    <row r="232" spans="1:37" x14ac:dyDescent="0.3">
      <c r="B232" s="295" t="s">
        <v>162</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163</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164</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165</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166</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167</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168</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169</v>
      </c>
      <c r="AF238" s="9"/>
      <c r="AG238" s="9"/>
      <c r="AH238" s="9"/>
      <c r="AK238" s="9"/>
    </row>
    <row r="239" spans="1:37" hidden="1" x14ac:dyDescent="0.3">
      <c r="A239" t="s">
        <v>170</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171</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172</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173</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174</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175</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176</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177</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178</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179</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180</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181</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182</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183</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184</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185</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186</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187</v>
      </c>
    </row>
    <row r="256" spans="2:37" x14ac:dyDescent="0.3">
      <c r="B256" s="295" t="s">
        <v>188</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189</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190</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191</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192</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193</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194</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195</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196</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197</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198</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199</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200</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201</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202</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203</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76</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204</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305"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205</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206</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207</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208</v>
      </c>
    </row>
    <row r="278" spans="2:37" x14ac:dyDescent="0.3">
      <c r="B278" s="295" t="s">
        <v>209</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210</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211</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201</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182</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218</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219</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220</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221</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222</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223</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224</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225</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226</v>
      </c>
    </row>
    <row r="300" spans="2:37" x14ac:dyDescent="0.3">
      <c r="B300" s="295" t="s">
        <v>227</v>
      </c>
      <c r="C300" s="296">
        <f>SUM(C301:C317)</f>
        <v>-5.6829292171182363E-3</v>
      </c>
      <c r="D300" s="296">
        <f>SUM(D301:D317)</f>
        <v>-2.2200000000000008E-2</v>
      </c>
      <c r="E300" s="296">
        <f>SUM(E301:E317)</f>
        <v>-1.3655614706489485E-2</v>
      </c>
      <c r="F300" s="296">
        <f>SUM(F301:F317)</f>
        <v>-2.7882929217118237E-2</v>
      </c>
      <c r="G300" s="296">
        <f>SUM(G301:G317)</f>
        <v>7.7885698309030485E-2</v>
      </c>
      <c r="H300" s="344">
        <f t="shared" si="73"/>
        <v>-0.35799806411808649</v>
      </c>
      <c r="I300" s="296">
        <f>SUM(I301:I317)</f>
        <v>4.6731418985418272E-2</v>
      </c>
      <c r="J300" s="296">
        <f>SUM(J301:J317)</f>
        <v>-7.6399999999999996E-2</v>
      </c>
      <c r="K300" s="296">
        <f>etf!AV175</f>
        <v>-9.3899999999999983E-2</v>
      </c>
      <c r="L300" s="296">
        <f>SUM(L301:L317)</f>
        <v>1.7499999999999995E-2</v>
      </c>
      <c r="M300" s="296">
        <f>SUM(M301:M317)</f>
        <v>-7.7373587720410489E-2</v>
      </c>
      <c r="N300" s="296">
        <f>SUM(N301:N317)</f>
        <v>-0.10144093340807891</v>
      </c>
      <c r="O300" s="296">
        <f>SUM(O301:O317)</f>
        <v>-0.12620018846916661</v>
      </c>
      <c r="P300" s="315">
        <f>SUM(P301:P317)</f>
        <v>-50851</v>
      </c>
      <c r="Q300">
        <v>29979</v>
      </c>
      <c r="R300" s="296">
        <f>SUM(R301:R321)</f>
        <v>0</v>
      </c>
      <c r="S300" s="315">
        <f>SUM(S301:S317)</f>
        <v>22</v>
      </c>
      <c r="T300" s="296">
        <f>SUM(T301:T317)</f>
        <v>-4.9599999999999998E-2</v>
      </c>
      <c r="U300" s="296">
        <f>SUM(U301:U317)</f>
        <v>-6.4290751048919487E-2</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228</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229</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201</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230</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231</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232</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233</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234</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12</v>
      </c>
      <c r="W309">
        <v>8</v>
      </c>
      <c r="X309">
        <v>7</v>
      </c>
      <c r="Y309" s="353">
        <v>9.74</v>
      </c>
      <c r="Z309" s="349">
        <v>3</v>
      </c>
      <c r="AA309" t="s">
        <v>235</v>
      </c>
    </row>
    <row r="310" spans="2:27" x14ac:dyDescent="0.3">
      <c r="B310">
        <v>20261021</v>
      </c>
      <c r="C310" s="279">
        <f t="shared" si="74"/>
        <v>5.9999999999999984E-4</v>
      </c>
      <c r="D310" s="279">
        <f>etf!AU185</f>
        <v>-2.0999999999999999E-3</v>
      </c>
      <c r="E310" s="279">
        <v>-9.4279038627082153E-4</v>
      </c>
      <c r="F310" s="279">
        <v>-1.5E-3</v>
      </c>
      <c r="G310" s="279">
        <v>0.01</v>
      </c>
      <c r="H310" s="305">
        <v>0</v>
      </c>
      <c r="I310" s="279">
        <f t="shared" ref="I310:I317" si="76">G310*$A$1</f>
        <v>6.0000000000000001E-3</v>
      </c>
      <c r="J310" s="279">
        <v>-1.0999999999999999E-2</v>
      </c>
      <c r="K310" s="279">
        <f>etf!AV185</f>
        <v>6.9999999999999999E-4</v>
      </c>
      <c r="L310" s="279">
        <f t="shared" si="75"/>
        <v>-1.1699999999999999E-2</v>
      </c>
      <c r="M310" s="279">
        <v>6.2157642787219296E-3</v>
      </c>
      <c r="N310" s="279">
        <v>-3.7389628170888872E-4</v>
      </c>
      <c r="O310" s="279">
        <v>-1.6517528609759709E-3</v>
      </c>
      <c r="P310">
        <v>-10000</v>
      </c>
      <c r="Q310">
        <f t="shared" ref="Q310:Q317" si="77">Q309+P310</f>
        <v>-17441</v>
      </c>
      <c r="S310" s="384">
        <v>1</v>
      </c>
      <c r="T310" s="279">
        <v>-8.9999999999999993E-3</v>
      </c>
      <c r="U310" s="279">
        <f>etf!AT185</f>
        <v>-3.7323571999991652E-3</v>
      </c>
      <c r="V310" s="349">
        <v>11</v>
      </c>
      <c r="W310">
        <v>6</v>
      </c>
      <c r="X310">
        <v>6</v>
      </c>
      <c r="Y310" s="353">
        <v>6.95</v>
      </c>
      <c r="Z310" s="349">
        <v>2</v>
      </c>
      <c r="AA310" t="s">
        <v>236</v>
      </c>
    </row>
    <row r="311" spans="2:27" x14ac:dyDescent="0.3">
      <c r="B311">
        <v>20261022</v>
      </c>
      <c r="C311" s="279">
        <f t="shared" si="74"/>
        <v>-4.5416450121722046E-4</v>
      </c>
      <c r="D311" s="279">
        <f>etf!AU186</f>
        <v>-1.18E-2</v>
      </c>
      <c r="E311" s="279">
        <v>-1.225416450121722E-2</v>
      </c>
      <c r="F311" s="279">
        <v>-1.225416450121722E-2</v>
      </c>
      <c r="G311" s="279">
        <v>-2.068965517241381E-2</v>
      </c>
      <c r="H311" s="305">
        <v>0</v>
      </c>
      <c r="I311" s="279">
        <f t="shared" si="76"/>
        <v>-1.2413793103448286E-2</v>
      </c>
      <c r="J311" s="279">
        <v>-5.1999999999999998E-2</v>
      </c>
      <c r="K311" s="279">
        <f>etf!AV186</f>
        <v>-2.75E-2</v>
      </c>
      <c r="L311" s="279">
        <f t="shared" si="75"/>
        <v>-2.4499999999999997E-2</v>
      </c>
      <c r="M311" s="279">
        <v>-2.7490042329322471E-2</v>
      </c>
      <c r="N311" s="279">
        <v>-2.4249640103458248E-2</v>
      </c>
      <c r="O311" s="279">
        <v>-2.9700447643813441E-2</v>
      </c>
      <c r="P311">
        <v>-29111</v>
      </c>
      <c r="Q311">
        <f t="shared" si="77"/>
        <v>-46552</v>
      </c>
      <c r="S311" s="384">
        <v>2</v>
      </c>
      <c r="T311" s="279">
        <v>-0.03</v>
      </c>
      <c r="U311" s="279">
        <f>etf!AT186</f>
        <v>-2.7865725042108651E-2</v>
      </c>
      <c r="V311" s="349">
        <v>12</v>
      </c>
      <c r="W311">
        <v>1</v>
      </c>
      <c r="X311">
        <v>22</v>
      </c>
      <c r="Y311" s="353">
        <v>40.06</v>
      </c>
      <c r="Z311" s="349">
        <v>15</v>
      </c>
      <c r="AA311" t="s">
        <v>144</v>
      </c>
    </row>
    <row r="312" spans="2:27" x14ac:dyDescent="0.3">
      <c r="B312">
        <v>20261023</v>
      </c>
      <c r="C312" s="279">
        <f t="shared" si="74"/>
        <v>-2.53E-2</v>
      </c>
      <c r="D312" s="279">
        <f>etf!AU187</f>
        <v>2.4299999999999999E-2</v>
      </c>
      <c r="E312" s="351">
        <v>2.3676995929219138E-3</v>
      </c>
      <c r="F312" s="279">
        <v>-1E-3</v>
      </c>
      <c r="G312" s="351">
        <v>1.408450704225353E-2</v>
      </c>
      <c r="H312" s="305">
        <v>0</v>
      </c>
      <c r="I312" s="279">
        <f t="shared" si="76"/>
        <v>8.450704225352117E-3</v>
      </c>
      <c r="J312" s="279">
        <v>2.5999999999999999E-2</v>
      </c>
      <c r="K312" s="279">
        <f>etf!AV187</f>
        <v>5.7000000000000002E-3</v>
      </c>
      <c r="L312" s="279">
        <f t="shared" si="75"/>
        <v>2.0299999999999999E-2</v>
      </c>
      <c r="M312" s="279">
        <v>6.3239461088691754E-3</v>
      </c>
      <c r="N312" s="279">
        <v>4.1416788107837789E-3</v>
      </c>
      <c r="O312" s="279">
        <v>6.5021348980861858E-3</v>
      </c>
      <c r="P312">
        <v>25680</v>
      </c>
      <c r="Q312">
        <f t="shared" si="77"/>
        <v>-20872</v>
      </c>
      <c r="S312" s="384">
        <v>2</v>
      </c>
      <c r="T312" s="279">
        <v>2.1999999999999999E-2</v>
      </c>
      <c r="U312" s="279">
        <f>etf!AT187</f>
        <v>1.3971639063475949E-2</v>
      </c>
      <c r="V312" s="349">
        <v>0</v>
      </c>
      <c r="W312">
        <v>6</v>
      </c>
      <c r="X312">
        <v>3</v>
      </c>
      <c r="Y312" s="353">
        <v>42.48</v>
      </c>
      <c r="Z312" s="349">
        <v>57</v>
      </c>
      <c r="AA312" t="s">
        <v>237</v>
      </c>
    </row>
    <row r="313" spans="2:27" x14ac:dyDescent="0.3">
      <c r="B313">
        <v>20261026</v>
      </c>
      <c r="C313" s="279">
        <f t="shared" si="74"/>
        <v>0</v>
      </c>
      <c r="D313" s="279">
        <f>etf!AU188</f>
        <v>0</v>
      </c>
      <c r="H313" s="305">
        <v>0</v>
      </c>
      <c r="I313" s="279">
        <f t="shared" si="76"/>
        <v>0</v>
      </c>
      <c r="K313" s="279">
        <f>etf!AV188</f>
        <v>0</v>
      </c>
      <c r="L313" s="279">
        <f t="shared" si="75"/>
        <v>0</v>
      </c>
      <c r="M313" s="279"/>
      <c r="N313" s="279"/>
      <c r="O313" s="279"/>
      <c r="P313">
        <v>0</v>
      </c>
      <c r="Q313">
        <f t="shared" si="77"/>
        <v>-20872</v>
      </c>
      <c r="S313" s="384">
        <v>0</v>
      </c>
      <c r="T313" s="279"/>
      <c r="U313" s="279">
        <f>etf!AT188</f>
        <v>0</v>
      </c>
      <c r="V313" s="349">
        <v>0</v>
      </c>
      <c r="W313">
        <v>0</v>
      </c>
      <c r="X313">
        <v>0</v>
      </c>
      <c r="Y313" s="353"/>
      <c r="Z313" s="349">
        <v>0</v>
      </c>
    </row>
    <row r="314" spans="2:27" x14ac:dyDescent="0.3">
      <c r="B314">
        <v>20261027</v>
      </c>
      <c r="C314" s="279">
        <f t="shared" si="74"/>
        <v>0</v>
      </c>
      <c r="D314" s="279">
        <f>etf!AU189</f>
        <v>0</v>
      </c>
      <c r="H314" s="305">
        <v>0</v>
      </c>
      <c r="I314" s="279">
        <f t="shared" si="76"/>
        <v>0</v>
      </c>
      <c r="K314" s="279">
        <f>etf!AV189</f>
        <v>0</v>
      </c>
      <c r="L314" s="279">
        <f t="shared" si="75"/>
        <v>0</v>
      </c>
      <c r="M314" s="279"/>
      <c r="N314" s="279"/>
      <c r="O314" s="279"/>
      <c r="P314">
        <v>0</v>
      </c>
      <c r="Q314">
        <f t="shared" si="77"/>
        <v>-20872</v>
      </c>
      <c r="S314" s="384">
        <v>0</v>
      </c>
      <c r="T314" s="279"/>
      <c r="U314" s="279">
        <f>etf!AT189</f>
        <v>0</v>
      </c>
      <c r="V314" s="349">
        <v>0</v>
      </c>
      <c r="W314">
        <v>0</v>
      </c>
      <c r="X314">
        <v>0</v>
      </c>
      <c r="Y314" s="353"/>
      <c r="Z314" s="349">
        <v>0</v>
      </c>
    </row>
    <row r="315" spans="2:27" x14ac:dyDescent="0.3">
      <c r="B315">
        <v>20261028</v>
      </c>
      <c r="C315" s="279">
        <f t="shared" si="74"/>
        <v>0</v>
      </c>
      <c r="D315" s="279">
        <f>etf!AU190</f>
        <v>0</v>
      </c>
      <c r="H315" s="305">
        <v>0</v>
      </c>
      <c r="I315" s="279">
        <f t="shared" si="76"/>
        <v>0</v>
      </c>
      <c r="K315" s="279">
        <f>etf!AV190</f>
        <v>0</v>
      </c>
      <c r="L315" s="279">
        <f t="shared" si="75"/>
        <v>0</v>
      </c>
      <c r="M315" s="279"/>
      <c r="N315" s="279"/>
      <c r="O315" s="279"/>
      <c r="P315">
        <v>0</v>
      </c>
      <c r="Q315">
        <f t="shared" si="77"/>
        <v>-20872</v>
      </c>
      <c r="S315" s="384">
        <v>0</v>
      </c>
      <c r="T315" s="279"/>
      <c r="U315" s="279">
        <f>etf!AT190</f>
        <v>0</v>
      </c>
      <c r="V315" s="349">
        <v>0</v>
      </c>
      <c r="W315">
        <v>0</v>
      </c>
      <c r="X315">
        <v>0</v>
      </c>
      <c r="Y315" s="353"/>
      <c r="Z315" s="349">
        <v>0</v>
      </c>
    </row>
    <row r="316" spans="2:27" x14ac:dyDescent="0.3">
      <c r="B316">
        <v>20261029</v>
      </c>
      <c r="C316" s="279">
        <f t="shared" si="74"/>
        <v>0</v>
      </c>
      <c r="D316" s="279">
        <f>etf!AU191</f>
        <v>0</v>
      </c>
      <c r="H316" s="305">
        <v>0</v>
      </c>
      <c r="I316" s="279">
        <f t="shared" si="76"/>
        <v>0</v>
      </c>
      <c r="K316" s="279">
        <f>etf!AV191</f>
        <v>0</v>
      </c>
      <c r="L316" s="279">
        <f t="shared" si="75"/>
        <v>0</v>
      </c>
      <c r="M316" s="279"/>
      <c r="N316" s="279"/>
      <c r="O316" s="279"/>
      <c r="P316">
        <v>0</v>
      </c>
      <c r="Q316">
        <f t="shared" si="77"/>
        <v>-20872</v>
      </c>
      <c r="S316" s="384">
        <v>0</v>
      </c>
      <c r="T316" s="279"/>
      <c r="U316" s="279">
        <f>etf!AT191</f>
        <v>0</v>
      </c>
      <c r="V316" s="349">
        <v>0</v>
      </c>
      <c r="W316">
        <v>0</v>
      </c>
      <c r="X316">
        <v>0</v>
      </c>
      <c r="Y316" s="353"/>
      <c r="Z316" s="349">
        <v>0</v>
      </c>
    </row>
    <row r="317" spans="2:27" x14ac:dyDescent="0.3">
      <c r="B317">
        <v>20261030</v>
      </c>
      <c r="C317" s="279">
        <f t="shared" si="74"/>
        <v>0</v>
      </c>
      <c r="D317" s="279">
        <f>etf!AU192</f>
        <v>0</v>
      </c>
      <c r="H317" s="305">
        <v>0</v>
      </c>
      <c r="I317" s="279">
        <f t="shared" si="76"/>
        <v>0</v>
      </c>
      <c r="K317" s="279">
        <f>etf!AV192</f>
        <v>0</v>
      </c>
      <c r="L317" s="279">
        <f t="shared" si="75"/>
        <v>0</v>
      </c>
      <c r="M317" s="279"/>
      <c r="N317" s="279"/>
      <c r="O317" s="279"/>
      <c r="P317">
        <v>0</v>
      </c>
      <c r="Q317">
        <f t="shared" si="77"/>
        <v>-20872</v>
      </c>
      <c r="S317" s="384">
        <v>0</v>
      </c>
      <c r="T317" s="279"/>
      <c r="U317" s="279">
        <f>etf!AT192</f>
        <v>0</v>
      </c>
      <c r="V317" s="349">
        <v>0</v>
      </c>
      <c r="W317">
        <v>0</v>
      </c>
      <c r="X317">
        <v>0</v>
      </c>
      <c r="Y317" s="353"/>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17 P301:Q1048576">
    <cfRule type="cellIs" dxfId="361" priority="439" operator="lessThan">
      <formula>0</formula>
    </cfRule>
  </conditionalFormatting>
  <conditionalFormatting sqref="C95:C97">
    <cfRule type="cellIs" dxfId="360" priority="423" operator="lessThan">
      <formula>0</formula>
    </cfRule>
  </conditionalFormatting>
  <conditionalFormatting sqref="C99:C109">
    <cfRule type="cellIs" dxfId="359" priority="414" operator="lessThan">
      <formula>0</formula>
    </cfRule>
  </conditionalFormatting>
  <conditionalFormatting sqref="C111:C130">
    <cfRule type="cellIs" dxfId="358" priority="390" operator="lessThan">
      <formula>0</formula>
    </cfRule>
  </conditionalFormatting>
  <conditionalFormatting sqref="C133:C145">
    <cfRule type="cellIs" dxfId="357" priority="344" operator="lessThan">
      <formula>0</formula>
    </cfRule>
  </conditionalFormatting>
  <conditionalFormatting sqref="C151:C154 C156:C168">
    <cfRule type="cellIs" dxfId="356" priority="303" operator="lessThan">
      <formula>0</formula>
    </cfRule>
  </conditionalFormatting>
  <conditionalFormatting sqref="C170:C190">
    <cfRule type="cellIs" dxfId="355" priority="240" operator="lessThan">
      <formula>0</formula>
    </cfRule>
  </conditionalFormatting>
  <conditionalFormatting sqref="C192:D192 C193:G193 C194:D209">
    <cfRule type="cellIs" dxfId="354" priority="184" operator="lessThan">
      <formula>0</formula>
    </cfRule>
  </conditionalFormatting>
  <conditionalFormatting sqref="C211:D214 C215:G215">
    <cfRule type="cellIs" dxfId="353" priority="144" operator="lessThan">
      <formula>0</formula>
    </cfRule>
  </conditionalFormatting>
  <conditionalFormatting sqref="C233:D255">
    <cfRule type="cellIs" dxfId="352" priority="113" operator="lessThan">
      <formula>0</formula>
    </cfRule>
  </conditionalFormatting>
  <conditionalFormatting sqref="C257:D277">
    <cfRule type="cellIs" dxfId="351" priority="77" operator="lessThan">
      <formula>0</formula>
    </cfRule>
  </conditionalFormatting>
  <conditionalFormatting sqref="C66:E85">
    <cfRule type="cellIs" dxfId="350" priority="447" operator="lessThan">
      <formula>0</formula>
    </cfRule>
  </conditionalFormatting>
  <conditionalFormatting sqref="C94:G94">
    <cfRule type="cellIs" dxfId="349" priority="434" operator="lessThan">
      <formula>0</formula>
    </cfRule>
  </conditionalFormatting>
  <conditionalFormatting sqref="C98:G98">
    <cfRule type="cellIs" dxfId="348" priority="416" operator="lessThan">
      <formula>0</formula>
    </cfRule>
  </conditionalFormatting>
  <conditionalFormatting sqref="C132:G132">
    <cfRule type="cellIs" dxfId="347" priority="348" operator="lessThan">
      <formula>0</formula>
    </cfRule>
  </conditionalFormatting>
  <conditionalFormatting sqref="C147:G150">
    <cfRule type="cellIs" dxfId="346" priority="311" operator="lessThan">
      <formula>0</formula>
    </cfRule>
  </conditionalFormatting>
  <conditionalFormatting sqref="C155:G155">
    <cfRule type="cellIs" dxfId="345" priority="283" operator="lessThan">
      <formula>0</formula>
    </cfRule>
  </conditionalFormatting>
  <conditionalFormatting sqref="C301:G317">
    <cfRule type="cellIs" dxfId="344" priority="1" operator="lessThan">
      <formula>0</formula>
    </cfRule>
  </conditionalFormatting>
  <conditionalFormatting sqref="C25:L46">
    <cfRule type="cellIs" dxfId="343" priority="59" operator="lessThan">
      <formula>0</formula>
    </cfRule>
  </conditionalFormatting>
  <conditionalFormatting sqref="C48:L64">
    <cfRule type="cellIs" dxfId="342" priority="60" operator="lessThan">
      <formula>0</formula>
    </cfRule>
  </conditionalFormatting>
  <conditionalFormatting sqref="C87:O91">
    <cfRule type="cellIs" dxfId="341" priority="440" operator="lessThan">
      <formula>0</formula>
    </cfRule>
  </conditionalFormatting>
  <conditionalFormatting sqref="D145">
    <cfRule type="cellIs" dxfId="340" priority="320" operator="lessThan">
      <formula>0</formula>
    </cfRule>
  </conditionalFormatting>
  <conditionalFormatting sqref="D190">
    <cfRule type="cellIs" dxfId="339" priority="189" operator="lessThan">
      <formula>0</formula>
    </cfRule>
  </conditionalFormatting>
  <conditionalFormatting sqref="D176:E177">
    <cfRule type="cellIs" dxfId="338" priority="219" operator="lessThan">
      <formula>0</formula>
    </cfRule>
  </conditionalFormatting>
  <conditionalFormatting sqref="D122:F122">
    <cfRule type="cellIs" dxfId="337" priority="372" operator="lessThan">
      <formula>0</formula>
    </cfRule>
  </conditionalFormatting>
  <conditionalFormatting sqref="D93:G93">
    <cfRule type="cellIs" dxfId="336" priority="438" operator="lessThan">
      <formula>0</formula>
    </cfRule>
  </conditionalFormatting>
  <conditionalFormatting sqref="D95:G95">
    <cfRule type="cellIs" dxfId="335" priority="425" operator="lessThan">
      <formula>0</formula>
    </cfRule>
  </conditionalFormatting>
  <conditionalFormatting sqref="D97:G97">
    <cfRule type="cellIs" dxfId="334" priority="419" operator="lessThan">
      <formula>0</formula>
    </cfRule>
  </conditionalFormatting>
  <conditionalFormatting sqref="D103:G103">
    <cfRule type="cellIs" dxfId="333" priority="409" operator="lessThan">
      <formula>0</formula>
    </cfRule>
  </conditionalFormatting>
  <conditionalFormatting sqref="D106:G108">
    <cfRule type="cellIs" dxfId="332" priority="396" operator="lessThan">
      <formula>0</formula>
    </cfRule>
  </conditionalFormatting>
  <conditionalFormatting sqref="D117:G118">
    <cfRule type="cellIs" dxfId="331" priority="381" operator="lessThan">
      <formula>0</formula>
    </cfRule>
  </conditionalFormatting>
  <conditionalFormatting sqref="D126:G126">
    <cfRule type="cellIs" dxfId="330" priority="366" operator="lessThan">
      <formula>0</formula>
    </cfRule>
  </conditionalFormatting>
  <conditionalFormatting sqref="D129:G130">
    <cfRule type="cellIs" dxfId="329" priority="353" operator="lessThan">
      <formula>0</formula>
    </cfRule>
  </conditionalFormatting>
  <conditionalFormatting sqref="D134:G135">
    <cfRule type="cellIs" dxfId="328" priority="341" operator="lessThan">
      <formula>0</formula>
    </cfRule>
  </conditionalFormatting>
  <conditionalFormatting sqref="D138:G138">
    <cfRule type="cellIs" dxfId="327" priority="336" operator="lessThan">
      <formula>0</formula>
    </cfRule>
  </conditionalFormatting>
  <conditionalFormatting sqref="D140:G141">
    <cfRule type="cellIs" dxfId="326" priority="325" operator="lessThan">
      <formula>0</formula>
    </cfRule>
  </conditionalFormatting>
  <conditionalFormatting sqref="D156:G158">
    <cfRule type="cellIs" dxfId="325" priority="275" operator="lessThan">
      <formula>0</formula>
    </cfRule>
  </conditionalFormatting>
  <conditionalFormatting sqref="D160:G162">
    <cfRule type="cellIs" dxfId="324" priority="260" operator="lessThan">
      <formula>0</formula>
    </cfRule>
  </conditionalFormatting>
  <conditionalFormatting sqref="D165:G165">
    <cfRule type="cellIs" dxfId="323" priority="256" operator="lessThan">
      <formula>0</formula>
    </cfRule>
  </conditionalFormatting>
  <conditionalFormatting sqref="D167:G168">
    <cfRule type="cellIs" dxfId="322" priority="246" operator="lessThan">
      <formula>0</formula>
    </cfRule>
  </conditionalFormatting>
  <conditionalFormatting sqref="D171:G171">
    <cfRule type="cellIs" dxfId="321" priority="239" operator="lessThan">
      <formula>0</formula>
    </cfRule>
  </conditionalFormatting>
  <conditionalFormatting sqref="D175:G175">
    <cfRule type="cellIs" dxfId="320" priority="226" operator="lessThan">
      <formula>0</formula>
    </cfRule>
  </conditionalFormatting>
  <conditionalFormatting sqref="D183:G186">
    <cfRule type="cellIs" dxfId="319" priority="205" operator="lessThan">
      <formula>0</formula>
    </cfRule>
  </conditionalFormatting>
  <conditionalFormatting sqref="D188:G188">
    <cfRule type="cellIs" dxfId="318" priority="194" operator="lessThan">
      <formula>0</formula>
    </cfRule>
  </conditionalFormatting>
  <conditionalFormatting sqref="D152:H152">
    <cfRule type="cellIs" dxfId="317" priority="297" operator="lessThan">
      <formula>0</formula>
    </cfRule>
  </conditionalFormatting>
  <conditionalFormatting sqref="E179">
    <cfRule type="cellIs" dxfId="316" priority="217" operator="lessThan">
      <formula>0</formula>
    </cfRule>
  </conditionalFormatting>
  <conditionalFormatting sqref="E205">
    <cfRule type="cellIs" dxfId="315" priority="160" operator="lessThan">
      <formula>0</formula>
    </cfRule>
  </conditionalFormatting>
  <conditionalFormatting sqref="E242">
    <cfRule type="cellIs" dxfId="314" priority="99" operator="lessThan">
      <formula>0</formula>
    </cfRule>
  </conditionalFormatting>
  <conditionalFormatting sqref="E245">
    <cfRule type="cellIs" dxfId="313" priority="92" operator="lessThan">
      <formula>0</formula>
    </cfRule>
  </conditionalFormatting>
  <conditionalFormatting sqref="E252:F252">
    <cfRule type="cellIs" dxfId="312" priority="84" operator="lessThan">
      <formula>0</formula>
    </cfRule>
  </conditionalFormatting>
  <conditionalFormatting sqref="E262:F263">
    <cfRule type="cellIs" dxfId="311" priority="70" operator="lessThan">
      <formula>0</formula>
    </cfRule>
  </conditionalFormatting>
  <conditionalFormatting sqref="E279:F279">
    <cfRule type="cellIs" dxfId="310" priority="49" operator="lessThan">
      <formula>0</formula>
    </cfRule>
  </conditionalFormatting>
  <conditionalFormatting sqref="E113:G113">
    <cfRule type="cellIs" dxfId="309" priority="368" operator="lessThan">
      <formula>0</formula>
    </cfRule>
  </conditionalFormatting>
  <conditionalFormatting sqref="E127:G127">
    <cfRule type="cellIs" dxfId="308" priority="361" operator="lessThan">
      <formula>0</formula>
    </cfRule>
  </conditionalFormatting>
  <conditionalFormatting sqref="E172:G172">
    <cfRule type="cellIs" dxfId="307" priority="235" operator="lessThan">
      <formula>0</formula>
    </cfRule>
  </conditionalFormatting>
  <conditionalFormatting sqref="E182:G182">
    <cfRule type="cellIs" dxfId="306" priority="213" operator="lessThan">
      <formula>0</formula>
    </cfRule>
  </conditionalFormatting>
  <conditionalFormatting sqref="E187:G187">
    <cfRule type="cellIs" dxfId="305" priority="199" operator="lessThan">
      <formula>0</formula>
    </cfRule>
  </conditionalFormatting>
  <conditionalFormatting sqref="E196:G196">
    <cfRule type="cellIs" dxfId="304" priority="180" operator="lessThan">
      <formula>0</formula>
    </cfRule>
  </conditionalFormatting>
  <conditionalFormatting sqref="E198:G200">
    <cfRule type="cellIs" dxfId="303" priority="169" operator="lessThan">
      <formula>0</formula>
    </cfRule>
  </conditionalFormatting>
  <conditionalFormatting sqref="E202:G203">
    <cfRule type="cellIs" dxfId="302" priority="162" operator="lessThan">
      <formula>0</formula>
    </cfRule>
  </conditionalFormatting>
  <conditionalFormatting sqref="E206:G207">
    <cfRule type="cellIs" dxfId="301" priority="154" operator="lessThan">
      <formula>0</formula>
    </cfRule>
  </conditionalFormatting>
  <conditionalFormatting sqref="E209:G209">
    <cfRule type="cellIs" dxfId="300" priority="152" operator="lessThan">
      <formula>0</formula>
    </cfRule>
  </conditionalFormatting>
  <conditionalFormatting sqref="E212:G214">
    <cfRule type="cellIs" dxfId="299" priority="140" operator="lessThan">
      <formula>0</formula>
    </cfRule>
  </conditionalFormatting>
  <conditionalFormatting sqref="E216:G216">
    <cfRule type="cellIs" dxfId="298" priority="134" operator="lessThan">
      <formula>0</formula>
    </cfRule>
  </conditionalFormatting>
  <conditionalFormatting sqref="E218:G218">
    <cfRule type="cellIs" dxfId="297" priority="129" operator="lessThan">
      <formula>0</formula>
    </cfRule>
  </conditionalFormatting>
  <conditionalFormatting sqref="E223:G225">
    <cfRule type="cellIs" dxfId="296" priority="123" operator="lessThan">
      <formula>0</formula>
    </cfRule>
  </conditionalFormatting>
  <conditionalFormatting sqref="E227:G228">
    <cfRule type="cellIs" dxfId="295" priority="119" operator="lessThan">
      <formula>0</formula>
    </cfRule>
  </conditionalFormatting>
  <conditionalFormatting sqref="E241:G241">
    <cfRule type="cellIs" dxfId="294" priority="101" operator="lessThan">
      <formula>0</formula>
    </cfRule>
  </conditionalFormatting>
  <conditionalFormatting sqref="E247:G248">
    <cfRule type="cellIs" dxfId="293" priority="88" operator="lessThan">
      <formula>0</formula>
    </cfRule>
  </conditionalFormatting>
  <conditionalFormatting sqref="E250:G250">
    <cfRule type="cellIs" dxfId="292" priority="86" operator="lessThan">
      <formula>0</formula>
    </cfRule>
  </conditionalFormatting>
  <conditionalFormatting sqref="E280:G281">
    <cfRule type="cellIs" dxfId="291" priority="45" operator="lessThan">
      <formula>0</formula>
    </cfRule>
  </conditionalFormatting>
  <conditionalFormatting sqref="E285:G288">
    <cfRule type="cellIs" dxfId="290" priority="34" operator="lessThan">
      <formula>0</formula>
    </cfRule>
  </conditionalFormatting>
  <conditionalFormatting sqref="E290:G291">
    <cfRule type="cellIs" dxfId="289" priority="28" operator="lessThan">
      <formula>0</formula>
    </cfRule>
  </conditionalFormatting>
  <conditionalFormatting sqref="E295:G299">
    <cfRule type="cellIs" dxfId="288" priority="17" operator="lessThan">
      <formula>0</formula>
    </cfRule>
  </conditionalFormatting>
  <conditionalFormatting sqref="E154:J154">
    <cfRule type="cellIs" dxfId="287" priority="288" operator="lessThan">
      <formula>0</formula>
    </cfRule>
  </conditionalFormatting>
  <conditionalFormatting sqref="F143 D144:G144">
    <cfRule type="cellIs" dxfId="286" priority="323" operator="lessThan">
      <formula>0</formula>
    </cfRule>
  </conditionalFormatting>
  <conditionalFormatting sqref="F236">
    <cfRule type="cellIs" dxfId="285" priority="108" operator="lessThan">
      <formula>0</formula>
    </cfRule>
  </conditionalFormatting>
  <conditionalFormatting sqref="F257:F277 E264:G272">
    <cfRule type="cellIs" dxfId="284" priority="62" operator="lessThan">
      <formula>0</formula>
    </cfRule>
  </conditionalFormatting>
  <conditionalFormatting sqref="F294">
    <cfRule type="cellIs" dxfId="283" priority="26" operator="lessThan">
      <formula>0</formula>
    </cfRule>
  </conditionalFormatting>
  <conditionalFormatting sqref="F159:G159">
    <cfRule type="cellIs" dxfId="282" priority="272" operator="lessThan">
      <formula>0</formula>
    </cfRule>
  </conditionalFormatting>
  <conditionalFormatting sqref="F66:O84">
    <cfRule type="cellIs" dxfId="281" priority="451" operator="lessThan">
      <formula>0</formula>
    </cfRule>
  </conditionalFormatting>
  <conditionalFormatting sqref="G119">
    <cfRule type="cellIs" dxfId="280" priority="380" operator="lessThan">
      <formula>0</formula>
    </cfRule>
  </conditionalFormatting>
  <conditionalFormatting sqref="G179">
    <cfRule type="cellIs" dxfId="279" priority="216" operator="lessThan">
      <formula>0</formula>
    </cfRule>
  </conditionalFormatting>
  <conditionalFormatting sqref="G239">
    <cfRule type="cellIs" dxfId="278" priority="104" operator="lessThan">
      <formula>0</formula>
    </cfRule>
  </conditionalFormatting>
  <conditionalFormatting sqref="G244:G246">
    <cfRule type="cellIs" dxfId="277" priority="91" operator="lessThan">
      <formula>0</formula>
    </cfRule>
  </conditionalFormatting>
  <conditionalFormatting sqref="G282">
    <cfRule type="cellIs" dxfId="276" priority="43" operator="lessThan">
      <formula>0</formula>
    </cfRule>
  </conditionalFormatting>
  <conditionalFormatting sqref="G289">
    <cfRule type="cellIs" dxfId="275" priority="32" operator="lessThan">
      <formula>0</formula>
    </cfRule>
  </conditionalFormatting>
  <conditionalFormatting sqref="H111:H122">
    <cfRule type="cellIs" dxfId="274" priority="371" operator="lessThan">
      <formula>0</formula>
    </cfRule>
  </conditionalFormatting>
  <conditionalFormatting sqref="H162:I165">
    <cfRule type="cellIs" dxfId="273" priority="263" operator="lessThan">
      <formula>0</formula>
    </cfRule>
  </conditionalFormatting>
  <conditionalFormatting sqref="H150:J150">
    <cfRule type="cellIs" dxfId="272" priority="304" operator="lessThan">
      <formula>0</formula>
    </cfRule>
  </conditionalFormatting>
  <conditionalFormatting sqref="H153:J153">
    <cfRule type="cellIs" dxfId="271" priority="293" operator="lessThan">
      <formula>0</formula>
    </cfRule>
  </conditionalFormatting>
  <conditionalFormatting sqref="H155:J161">
    <cfRule type="cellIs" dxfId="270" priority="284" operator="lessThan">
      <formula>0</formula>
    </cfRule>
  </conditionalFormatting>
  <conditionalFormatting sqref="I99:I102 I104:I105">
    <cfRule type="cellIs" dxfId="269" priority="413" operator="lessThan">
      <formula>0</formula>
    </cfRule>
  </conditionalFormatting>
  <conditionalFormatting sqref="I109">
    <cfRule type="cellIs" dxfId="268" priority="392" operator="lessThan">
      <formula>0</formula>
    </cfRule>
  </conditionalFormatting>
  <conditionalFormatting sqref="I111:I117 I119">
    <cfRule type="cellIs" dxfId="267" priority="389" operator="lessThan">
      <formula>0</formula>
    </cfRule>
  </conditionalFormatting>
  <conditionalFormatting sqref="I121:I130">
    <cfRule type="cellIs" dxfId="266" priority="374" operator="lessThan">
      <formula>0</formula>
    </cfRule>
  </conditionalFormatting>
  <conditionalFormatting sqref="I132:I137">
    <cfRule type="cellIs" dxfId="265" priority="351" operator="lessThan">
      <formula>0</formula>
    </cfRule>
  </conditionalFormatting>
  <conditionalFormatting sqref="I141:I144">
    <cfRule type="cellIs" dxfId="264" priority="321" operator="lessThan">
      <formula>0</formula>
    </cfRule>
  </conditionalFormatting>
  <conditionalFormatting sqref="I179">
    <cfRule type="cellIs" dxfId="263" priority="215" operator="lessThan">
      <formula>0</formula>
    </cfRule>
  </conditionalFormatting>
  <conditionalFormatting sqref="I233:I255">
    <cfRule type="cellIs" dxfId="262" priority="115" operator="lessThan">
      <formula>0</formula>
    </cfRule>
  </conditionalFormatting>
  <conditionalFormatting sqref="I257:I277">
    <cfRule type="cellIs" dxfId="261" priority="79" operator="lessThan">
      <formula>0</formula>
    </cfRule>
  </conditionalFormatting>
  <conditionalFormatting sqref="I151:J152">
    <cfRule type="cellIs" dxfId="260" priority="299" operator="lessThan">
      <formula>0</formula>
    </cfRule>
  </conditionalFormatting>
  <conditionalFormatting sqref="I170:J174">
    <cfRule type="cellIs" dxfId="259" priority="228" operator="lessThan">
      <formula>0</formula>
    </cfRule>
  </conditionalFormatting>
  <conditionalFormatting sqref="I118:K118">
    <cfRule type="cellIs" dxfId="258" priority="383" operator="lessThan">
      <formula>0</formula>
    </cfRule>
  </conditionalFormatting>
  <conditionalFormatting sqref="I120:K120">
    <cfRule type="cellIs" dxfId="257" priority="377" operator="lessThan">
      <formula>0</formula>
    </cfRule>
  </conditionalFormatting>
  <conditionalFormatting sqref="I182:K182">
    <cfRule type="cellIs" dxfId="256" priority="212" operator="lessThan">
      <formula>0</formula>
    </cfRule>
  </conditionalFormatting>
  <conditionalFormatting sqref="I196:K196">
    <cfRule type="cellIs" dxfId="255" priority="179" operator="lessThan">
      <formula>0</formula>
    </cfRule>
  </conditionalFormatting>
  <conditionalFormatting sqref="I198:K198">
    <cfRule type="cellIs" dxfId="254" priority="175" operator="lessThan">
      <formula>0</formula>
    </cfRule>
  </conditionalFormatting>
  <conditionalFormatting sqref="I138:L138">
    <cfRule type="cellIs" dxfId="253" priority="335" operator="lessThan">
      <formula>0</formula>
    </cfRule>
  </conditionalFormatting>
  <conditionalFormatting sqref="I149:L149">
    <cfRule type="cellIs" dxfId="252" priority="310" operator="lessThan">
      <formula>0</formula>
    </cfRule>
  </conditionalFormatting>
  <conditionalFormatting sqref="I167:L167">
    <cfRule type="cellIs" dxfId="251" priority="250" operator="lessThan">
      <formula>0</formula>
    </cfRule>
  </conditionalFormatting>
  <conditionalFormatting sqref="I187:L187">
    <cfRule type="cellIs" dxfId="250" priority="198" operator="lessThan">
      <formula>0</formula>
    </cfRule>
  </conditionalFormatting>
  <conditionalFormatting sqref="I200:L202">
    <cfRule type="cellIs" dxfId="249" priority="165" operator="lessThan">
      <formula>0</formula>
    </cfRule>
  </conditionalFormatting>
  <conditionalFormatting sqref="I140:N140">
    <cfRule type="cellIs" dxfId="248" priority="329" operator="lessThan">
      <formula>0</formula>
    </cfRule>
  </conditionalFormatting>
  <conditionalFormatting sqref="I175:N175">
    <cfRule type="cellIs" dxfId="247" priority="225" operator="lessThan">
      <formula>0</formula>
    </cfRule>
  </conditionalFormatting>
  <conditionalFormatting sqref="I199:N199">
    <cfRule type="cellIs" dxfId="246" priority="171" operator="lessThan">
      <formula>0</formula>
    </cfRule>
  </conditionalFormatting>
  <conditionalFormatting sqref="I93:O98">
    <cfRule type="cellIs" dxfId="245" priority="417" operator="lessThan">
      <formula>0</formula>
    </cfRule>
  </conditionalFormatting>
  <conditionalFormatting sqref="I103:O103">
    <cfRule type="cellIs" dxfId="244" priority="410" operator="lessThan">
      <formula>0</formula>
    </cfRule>
  </conditionalFormatting>
  <conditionalFormatting sqref="I106:O108">
    <cfRule type="cellIs" dxfId="243" priority="397" operator="lessThan">
      <formula>0</formula>
    </cfRule>
  </conditionalFormatting>
  <conditionalFormatting sqref="I147:O148">
    <cfRule type="cellIs" dxfId="242" priority="316" operator="lessThan">
      <formula>0</formula>
    </cfRule>
  </conditionalFormatting>
  <conditionalFormatting sqref="I168:O168">
    <cfRule type="cellIs" dxfId="241" priority="245" operator="lessThan">
      <formula>0</formula>
    </cfRule>
  </conditionalFormatting>
  <conditionalFormatting sqref="I183:O186 L189:L190">
    <cfRule type="cellIs" dxfId="240" priority="202" operator="lessThan">
      <formula>0</formula>
    </cfRule>
  </conditionalFormatting>
  <conditionalFormatting sqref="I188:O188">
    <cfRule type="cellIs" dxfId="239" priority="193" operator="lessThan">
      <formula>0</formula>
    </cfRule>
  </conditionalFormatting>
  <conditionalFormatting sqref="I193:O193">
    <cfRule type="cellIs" dxfId="238" priority="181" operator="lessThan">
      <formula>0</formula>
    </cfRule>
  </conditionalFormatting>
  <conditionalFormatting sqref="I203:O203">
    <cfRule type="cellIs" dxfId="237" priority="161" operator="lessThan">
      <formula>0</formula>
    </cfRule>
  </conditionalFormatting>
  <conditionalFormatting sqref="I206:O207">
    <cfRule type="cellIs" dxfId="236" priority="153" operator="lessThan">
      <formula>0</formula>
    </cfRule>
  </conditionalFormatting>
  <conditionalFormatting sqref="I209:O209">
    <cfRule type="cellIs" dxfId="235" priority="151" operator="lessThan">
      <formula>0</formula>
    </cfRule>
  </conditionalFormatting>
  <conditionalFormatting sqref="I301:O317">
    <cfRule type="cellIs" dxfId="234" priority="2" operator="lessThan">
      <formula>0</formula>
    </cfRule>
  </conditionalFormatting>
  <conditionalFormatting sqref="J162:J166">
    <cfRule type="cellIs" dxfId="233" priority="262" operator="lessThan">
      <formula>0</formula>
    </cfRule>
  </conditionalFormatting>
  <conditionalFormatting sqref="J176:J181">
    <cfRule type="cellIs" dxfId="232" priority="222" operator="lessThan">
      <formula>0</formula>
    </cfRule>
  </conditionalFormatting>
  <conditionalFormatting sqref="J189:J190">
    <cfRule type="cellIs" dxfId="231" priority="190" operator="lessThan">
      <formula>0</formula>
    </cfRule>
  </conditionalFormatting>
  <conditionalFormatting sqref="J192 J194:J195 J197">
    <cfRule type="cellIs" dxfId="230" priority="185" operator="lessThan">
      <formula>0</formula>
    </cfRule>
  </conditionalFormatting>
  <conditionalFormatting sqref="J204:J206 J208">
    <cfRule type="cellIs" dxfId="229" priority="156" operator="lessThan">
      <formula>0</formula>
    </cfRule>
  </conditionalFormatting>
  <conditionalFormatting sqref="J239">
    <cfRule type="cellIs" dxfId="228" priority="103" operator="lessThan">
      <formula>0</formula>
    </cfRule>
  </conditionalFormatting>
  <conditionalFormatting sqref="J245:J246">
    <cfRule type="cellIs" dxfId="227" priority="94" operator="lessThan">
      <formula>0</formula>
    </cfRule>
  </conditionalFormatting>
  <conditionalFormatting sqref="J265">
    <cfRule type="cellIs" dxfId="226" priority="67" operator="lessThan">
      <formula>0</formula>
    </cfRule>
  </conditionalFormatting>
  <conditionalFormatting sqref="J268:J269">
    <cfRule type="cellIs" dxfId="225" priority="66" operator="lessThan">
      <formula>0</formula>
    </cfRule>
  </conditionalFormatting>
  <conditionalFormatting sqref="J288:J289">
    <cfRule type="cellIs" dxfId="224" priority="31" operator="lessThan">
      <formula>0</formula>
    </cfRule>
  </conditionalFormatting>
  <conditionalFormatting sqref="J294">
    <cfRule type="cellIs" dxfId="223" priority="25" operator="lessThan">
      <formula>0</formula>
    </cfRule>
  </conditionalFormatting>
  <conditionalFormatting sqref="J296:J297">
    <cfRule type="cellIs" dxfId="222" priority="19" operator="lessThan">
      <formula>0</formula>
    </cfRule>
  </conditionalFormatting>
  <conditionalFormatting sqref="J113:L113">
    <cfRule type="cellIs" dxfId="221" priority="367" operator="lessThan">
      <formula>0</formula>
    </cfRule>
  </conditionalFormatting>
  <conditionalFormatting sqref="J280:L280">
    <cfRule type="cellIs" dxfId="220" priority="46" operator="lessThan">
      <formula>0</formula>
    </cfRule>
  </conditionalFormatting>
  <conditionalFormatting sqref="J286:L286">
    <cfRule type="cellIs" dxfId="219" priority="38" operator="lessThan">
      <formula>0</formula>
    </cfRule>
  </conditionalFormatting>
  <conditionalFormatting sqref="J291:L291">
    <cfRule type="cellIs" dxfId="218" priority="27" operator="lessThan">
      <formula>0</formula>
    </cfRule>
  </conditionalFormatting>
  <conditionalFormatting sqref="J299:L299">
    <cfRule type="cellIs" dxfId="217" priority="16" operator="lessThan">
      <formula>0</formula>
    </cfRule>
  </conditionalFormatting>
  <conditionalFormatting sqref="J236:N236">
    <cfRule type="cellIs" dxfId="216" priority="107" operator="lessThan">
      <formula>0</formula>
    </cfRule>
  </conditionalFormatting>
  <conditionalFormatting sqref="J261:N261">
    <cfRule type="cellIs" dxfId="215" priority="72" operator="lessThan">
      <formula>0</formula>
    </cfRule>
  </conditionalFormatting>
  <conditionalFormatting sqref="J213:O214">
    <cfRule type="cellIs" dxfId="214" priority="139" operator="lessThan">
      <formula>0</formula>
    </cfRule>
  </conditionalFormatting>
  <conditionalFormatting sqref="J216:O219">
    <cfRule type="cellIs" dxfId="213" priority="128" operator="lessThan">
      <formula>0</formula>
    </cfRule>
  </conditionalFormatting>
  <conditionalFormatting sqref="J223:O225">
    <cfRule type="cellIs" dxfId="212" priority="122" operator="lessThan">
      <formula>0</formula>
    </cfRule>
  </conditionalFormatting>
  <conditionalFormatting sqref="J227:O228">
    <cfRule type="cellIs" dxfId="211" priority="118" operator="lessThan">
      <formula>0</formula>
    </cfRule>
  </conditionalFormatting>
  <conditionalFormatting sqref="J237:O237">
    <cfRule type="cellIs" dxfId="210" priority="106" operator="lessThan">
      <formula>0</formula>
    </cfRule>
  </conditionalFormatting>
  <conditionalFormatting sqref="J241:O241">
    <cfRule type="cellIs" dxfId="209" priority="100" operator="lessThan">
      <formula>0</formula>
    </cfRule>
  </conditionalFormatting>
  <conditionalFormatting sqref="J247:O247">
    <cfRule type="cellIs" dxfId="208" priority="89" operator="lessThan">
      <formula>0</formula>
    </cfRule>
  </conditionalFormatting>
  <conditionalFormatting sqref="J250:O250">
    <cfRule type="cellIs" dxfId="207" priority="85" operator="lessThan">
      <formula>0</formula>
    </cfRule>
  </conditionalFormatting>
  <conditionalFormatting sqref="J281:O281">
    <cfRule type="cellIs" dxfId="206" priority="44" operator="lessThan">
      <formula>0</formula>
    </cfRule>
  </conditionalFormatting>
  <conditionalFormatting sqref="J287:O287">
    <cfRule type="cellIs" dxfId="205" priority="35" operator="lessThan">
      <formula>0</formula>
    </cfRule>
  </conditionalFormatting>
  <conditionalFormatting sqref="J295:O295">
    <cfRule type="cellIs" dxfId="204" priority="22" operator="lessThan">
      <formula>0</formula>
    </cfRule>
  </conditionalFormatting>
  <conditionalFormatting sqref="K122">
    <cfRule type="cellIs" dxfId="203" priority="369" operator="lessThan">
      <formula>0</formula>
    </cfRule>
  </conditionalFormatting>
  <conditionalFormatting sqref="K126">
    <cfRule type="cellIs" dxfId="202" priority="365" operator="lessThan">
      <formula>0</formula>
    </cfRule>
  </conditionalFormatting>
  <conditionalFormatting sqref="K129">
    <cfRule type="cellIs" dxfId="201" priority="356" operator="lessThan">
      <formula>0</formula>
    </cfRule>
  </conditionalFormatting>
  <conditionalFormatting sqref="K211:L212 K220:L222">
    <cfRule type="cellIs" dxfId="200" priority="147" operator="lessThan">
      <formula>0</formula>
    </cfRule>
  </conditionalFormatting>
  <conditionalFormatting sqref="K233:L235 K238:L240 K242:L246 K248:L249 K251:L255">
    <cfRule type="cellIs" dxfId="199" priority="111" operator="lessThan">
      <formula>0</formula>
    </cfRule>
  </conditionalFormatting>
  <conditionalFormatting sqref="K257:L260 K262:L277">
    <cfRule type="cellIs" dxfId="198" priority="74" operator="lessThan">
      <formula>0</formula>
    </cfRule>
  </conditionalFormatting>
  <conditionalFormatting sqref="K279:L279 K282:L285 K288:L290 K292:L294">
    <cfRule type="cellIs" dxfId="197" priority="52" operator="lessThan">
      <formula>0</formula>
    </cfRule>
  </conditionalFormatting>
  <conditionalFormatting sqref="K179:M179">
    <cfRule type="cellIs" dxfId="196" priority="214" operator="lessThan">
      <formula>0</formula>
    </cfRule>
  </conditionalFormatting>
  <conditionalFormatting sqref="K117:N117">
    <cfRule type="cellIs" dxfId="195" priority="385" operator="lessThan">
      <formula>0</formula>
    </cfRule>
  </conditionalFormatting>
  <conditionalFormatting sqref="K128:N128">
    <cfRule type="cellIs" dxfId="194" priority="358" operator="lessThan">
      <formula>0</formula>
    </cfRule>
  </conditionalFormatting>
  <conditionalFormatting sqref="K152:N152">
    <cfRule type="cellIs" dxfId="193" priority="296" operator="lessThan">
      <formula>0</formula>
    </cfRule>
  </conditionalFormatting>
  <conditionalFormatting sqref="K132:O132">
    <cfRule type="cellIs" dxfId="192" priority="347" operator="lessThan">
      <formula>0</formula>
    </cfRule>
  </conditionalFormatting>
  <conditionalFormatting sqref="K155:O156">
    <cfRule type="cellIs" dxfId="191" priority="278" operator="lessThan">
      <formula>0</formula>
    </cfRule>
  </conditionalFormatting>
  <conditionalFormatting sqref="K158:O158">
    <cfRule type="cellIs" dxfId="190" priority="274" operator="lessThan">
      <formula>0</formula>
    </cfRule>
  </conditionalFormatting>
  <conditionalFormatting sqref="K160:O162">
    <cfRule type="cellIs" dxfId="189" priority="259" operator="lessThan">
      <formula>0</formula>
    </cfRule>
  </conditionalFormatting>
  <conditionalFormatting sqref="K165:O165">
    <cfRule type="cellIs" dxfId="188" priority="255" operator="lessThan">
      <formula>0</formula>
    </cfRule>
  </conditionalFormatting>
  <conditionalFormatting sqref="K171:O172">
    <cfRule type="cellIs" dxfId="187" priority="234" operator="lessThan">
      <formula>0</formula>
    </cfRule>
  </conditionalFormatting>
  <conditionalFormatting sqref="K205:O205">
    <cfRule type="cellIs" dxfId="186" priority="159" operator="lessThan">
      <formula>0</formula>
    </cfRule>
  </conditionalFormatting>
  <conditionalFormatting sqref="K215:O215">
    <cfRule type="cellIs" dxfId="185" priority="135" operator="lessThan">
      <formula>0</formula>
    </cfRule>
  </conditionalFormatting>
  <conditionalFormatting sqref="L92">
    <cfRule type="cellIs" dxfId="184" priority="452" operator="lessThan">
      <formula>0</formula>
    </cfRule>
  </conditionalFormatting>
  <conditionalFormatting sqref="L99:L102 L104:L105">
    <cfRule type="cellIs" dxfId="183" priority="421" operator="lessThan">
      <formula>0</formula>
    </cfRule>
  </conditionalFormatting>
  <conditionalFormatting sqref="L109">
    <cfRule type="cellIs" dxfId="182" priority="393" operator="lessThan">
      <formula>0</formula>
    </cfRule>
  </conditionalFormatting>
  <conditionalFormatting sqref="L111:L112 L114:L116">
    <cfRule type="cellIs" dxfId="181" priority="391" operator="lessThan">
      <formula>0</formula>
    </cfRule>
  </conditionalFormatting>
  <conditionalFormatting sqref="L118:L127 L129:L130">
    <cfRule type="cellIs" dxfId="180" priority="382" operator="lessThan">
      <formula>0</formula>
    </cfRule>
  </conditionalFormatting>
  <conditionalFormatting sqref="L133:L137">
    <cfRule type="cellIs" dxfId="179" priority="345" operator="lessThan">
      <formula>0</formula>
    </cfRule>
  </conditionalFormatting>
  <conditionalFormatting sqref="L141:L145">
    <cfRule type="cellIs" dxfId="178" priority="327" operator="lessThan">
      <formula>0</formula>
    </cfRule>
  </conditionalFormatting>
  <conditionalFormatting sqref="L150:L151">
    <cfRule type="cellIs" dxfId="177" priority="305" operator="lessThan">
      <formula>0</formula>
    </cfRule>
  </conditionalFormatting>
  <conditionalFormatting sqref="L153:L154">
    <cfRule type="cellIs" dxfId="176" priority="292" operator="lessThan">
      <formula>0</formula>
    </cfRule>
  </conditionalFormatting>
  <conditionalFormatting sqref="L157">
    <cfRule type="cellIs" dxfId="175" priority="276" operator="lessThan">
      <formula>0</formula>
    </cfRule>
  </conditionalFormatting>
  <conditionalFormatting sqref="L159">
    <cfRule type="cellIs" dxfId="174" priority="273" operator="lessThan">
      <formula>0</formula>
    </cfRule>
  </conditionalFormatting>
  <conditionalFormatting sqref="L163:L164">
    <cfRule type="cellIs" dxfId="173" priority="257" operator="lessThan">
      <formula>0</formula>
    </cfRule>
  </conditionalFormatting>
  <conditionalFormatting sqref="L166">
    <cfRule type="cellIs" dxfId="172" priority="252" operator="lessThan">
      <formula>0</formula>
    </cfRule>
  </conditionalFormatting>
  <conditionalFormatting sqref="L170">
    <cfRule type="cellIs" dxfId="171" priority="243" operator="lessThan">
      <formula>0</formula>
    </cfRule>
  </conditionalFormatting>
  <conditionalFormatting sqref="L173:L174">
    <cfRule type="cellIs" dxfId="170" priority="232" operator="lessThan">
      <formula>0</formula>
    </cfRule>
  </conditionalFormatting>
  <conditionalFormatting sqref="L176:L178 L180:L182">
    <cfRule type="cellIs" dxfId="169" priority="223" operator="lessThan">
      <formula>0</formula>
    </cfRule>
  </conditionalFormatting>
  <conditionalFormatting sqref="L192 L194:L198 L204 L206 L208">
    <cfRule type="cellIs" dxfId="168" priority="182" operator="lessThan">
      <formula>0</formula>
    </cfRule>
  </conditionalFormatting>
  <conditionalFormatting sqref="L139:O139">
    <cfRule type="cellIs" dxfId="167" priority="332" operator="lessThan">
      <formula>0</formula>
    </cfRule>
  </conditionalFormatting>
  <conditionalFormatting sqref="M118:M119">
    <cfRule type="cellIs" dxfId="166" priority="379" operator="lessThan">
      <formula>0</formula>
    </cfRule>
  </conditionalFormatting>
  <conditionalFormatting sqref="M121">
    <cfRule type="cellIs" dxfId="165" priority="373" operator="lessThan">
      <formula>0</formula>
    </cfRule>
  </conditionalFormatting>
  <conditionalFormatting sqref="M120:N120">
    <cfRule type="cellIs" dxfId="164" priority="376" operator="lessThan">
      <formula>0</formula>
    </cfRule>
  </conditionalFormatting>
  <conditionalFormatting sqref="M126:N126">
    <cfRule type="cellIs" dxfId="163" priority="364" operator="lessThan">
      <formula>0</formula>
    </cfRule>
  </conditionalFormatting>
  <conditionalFormatting sqref="M198:N198">
    <cfRule type="cellIs" dxfId="162" priority="174" operator="lessThan">
      <formula>0</formula>
    </cfRule>
  </conditionalFormatting>
  <conditionalFormatting sqref="M248:N248">
    <cfRule type="cellIs" dxfId="161" priority="87" operator="lessThan">
      <formula>0</formula>
    </cfRule>
  </conditionalFormatting>
  <conditionalFormatting sqref="M265:N265">
    <cfRule type="cellIs" dxfId="160" priority="68" operator="lessThan">
      <formula>0</formula>
    </cfRule>
  </conditionalFormatting>
  <conditionalFormatting sqref="M285:N285">
    <cfRule type="cellIs" dxfId="159" priority="40" operator="lessThan">
      <formula>0</formula>
    </cfRule>
  </conditionalFormatting>
  <conditionalFormatting sqref="M182:O182">
    <cfRule type="cellIs" dxfId="158" priority="211" operator="lessThan">
      <formula>0</formula>
    </cfRule>
  </conditionalFormatting>
  <conditionalFormatting sqref="M196:O196">
    <cfRule type="cellIs" dxfId="157" priority="178" operator="lessThan">
      <formula>0</formula>
    </cfRule>
  </conditionalFormatting>
  <conditionalFormatting sqref="M200:O200">
    <cfRule type="cellIs" dxfId="156" priority="167" operator="lessThan">
      <formula>0</formula>
    </cfRule>
  </conditionalFormatting>
  <conditionalFormatting sqref="M202:O202">
    <cfRule type="cellIs" dxfId="155" priority="164" operator="lessThan">
      <formula>0</formula>
    </cfRule>
  </conditionalFormatting>
  <conditionalFormatting sqref="M245:O246">
    <cfRule type="cellIs" dxfId="154" priority="93" operator="lessThan">
      <formula>0</formula>
    </cfRule>
  </conditionalFormatting>
  <conditionalFormatting sqref="M266:O273">
    <cfRule type="cellIs" dxfId="153" priority="61" operator="lessThan">
      <formula>0</formula>
    </cfRule>
  </conditionalFormatting>
  <conditionalFormatting sqref="M289:O289">
    <cfRule type="cellIs" dxfId="152" priority="30" operator="lessThan">
      <formula>0</formula>
    </cfRule>
  </conditionalFormatting>
  <conditionalFormatting sqref="M294:O294">
    <cfRule type="cellIs" dxfId="151" priority="24" operator="lessThan">
      <formula>0</formula>
    </cfRule>
  </conditionalFormatting>
  <conditionalFormatting sqref="M296:O297">
    <cfRule type="cellIs" dxfId="150" priority="18" operator="lessThan">
      <formula>0</formula>
    </cfRule>
  </conditionalFormatting>
  <conditionalFormatting sqref="N122">
    <cfRule type="cellIs" dxfId="149" priority="370" operator="lessThan">
      <formula>0</formula>
    </cfRule>
  </conditionalFormatting>
  <conditionalFormatting sqref="N127">
    <cfRule type="cellIs" dxfId="148" priority="360" operator="lessThan">
      <formula>0</formula>
    </cfRule>
  </conditionalFormatting>
  <conditionalFormatting sqref="N135">
    <cfRule type="cellIs" dxfId="147" priority="340" operator="lessThan">
      <formula>0</formula>
    </cfRule>
  </conditionalFormatting>
  <conditionalFormatting sqref="N243">
    <cfRule type="cellIs" dxfId="146" priority="97" operator="lessThan">
      <formula>0</formula>
    </cfRule>
  </conditionalFormatting>
  <conditionalFormatting sqref="N134:O134">
    <cfRule type="cellIs" dxfId="145" priority="342" operator="lessThan">
      <formula>0</formula>
    </cfRule>
  </conditionalFormatting>
  <conditionalFormatting sqref="N136:O136">
    <cfRule type="cellIs" dxfId="144" priority="338" operator="lessThan">
      <formula>0</formula>
    </cfRule>
  </conditionalFormatting>
  <conditionalFormatting sqref="N149:O149">
    <cfRule type="cellIs" dxfId="143" priority="309" operator="lessThan">
      <formula>0</formula>
    </cfRule>
  </conditionalFormatting>
  <conditionalFormatting sqref="N187:O187">
    <cfRule type="cellIs" dxfId="142" priority="197" operator="lessThan">
      <formula>0</formula>
    </cfRule>
  </conditionalFormatting>
  <conditionalFormatting sqref="N239:O239">
    <cfRule type="cellIs" dxfId="141" priority="102" operator="lessThan">
      <formula>0</formula>
    </cfRule>
  </conditionalFormatting>
  <conditionalFormatting sqref="O154">
    <cfRule type="cellIs" dxfId="140" priority="287" operator="lessThan">
      <formula>0</formula>
    </cfRule>
  </conditionalFormatting>
  <conditionalFormatting sqref="O190">
    <cfRule type="cellIs" dxfId="139" priority="188" operator="lessThan">
      <formula>0</formula>
    </cfRule>
  </conditionalFormatting>
  <conditionalFormatting sqref="O238">
    <cfRule type="cellIs" dxfId="138" priority="105" operator="lessThan">
      <formula>0</formula>
    </cfRule>
  </conditionalFormatting>
  <conditionalFormatting sqref="O242">
    <cfRule type="cellIs" dxfId="137" priority="98" operator="lessThan">
      <formula>0</formula>
    </cfRule>
  </conditionalFormatting>
  <conditionalFormatting sqref="O244">
    <cfRule type="cellIs" dxfId="136" priority="95" operator="lessThan">
      <formula>0</formula>
    </cfRule>
  </conditionalFormatting>
  <conditionalFormatting sqref="O279">
    <cfRule type="cellIs" dxfId="135" priority="48" operator="lessThan">
      <formula>0</formula>
    </cfRule>
  </conditionalFormatting>
  <conditionalFormatting sqref="O283">
    <cfRule type="cellIs" dxfId="134" priority="42" operator="lessThan">
      <formula>0</formula>
    </cfRule>
  </conditionalFormatting>
  <conditionalFormatting sqref="O286">
    <cfRule type="cellIs" dxfId="133" priority="37" operator="lessThan">
      <formula>0</formula>
    </cfRule>
  </conditionalFormatting>
  <conditionalFormatting sqref="O111:Q130">
    <cfRule type="cellIs" dxfId="132" priority="387" operator="lessThan">
      <formula>0</formula>
    </cfRule>
  </conditionalFormatting>
  <conditionalFormatting sqref="P2:Q85 P87:Q109">
    <cfRule type="cellIs" dxfId="131" priority="453" operator="lessThan">
      <formula>0</formula>
    </cfRule>
  </conditionalFormatting>
  <conditionalFormatting sqref="P132:Q145 P147:Q168 P170:Q190 P192:Q209">
    <cfRule type="cellIs" dxfId="130" priority="349" operator="lessThan">
      <formula>0</formula>
    </cfRule>
  </conditionalFormatting>
  <conditionalFormatting sqref="Q169">
    <cfRule type="cellIs" dxfId="129" priority="138" operator="lessThan">
      <formula>0</formula>
    </cfRule>
  </conditionalFormatting>
  <conditionalFormatting sqref="Q191">
    <cfRule type="cellIs" dxfId="128" priority="137" operator="lessThan">
      <formula>0</formula>
    </cfRule>
  </conditionalFormatting>
  <conditionalFormatting sqref="Q210">
    <cfRule type="cellIs" dxfId="127" priority="136" operator="lessThan">
      <formula>0</formula>
    </cfRule>
  </conditionalFormatting>
  <conditionalFormatting sqref="Q232">
    <cfRule type="cellIs" dxfId="126" priority="116" operator="lessThan">
      <formula>0</formula>
    </cfRule>
  </conditionalFormatting>
  <conditionalFormatting sqref="Q256">
    <cfRule type="cellIs" dxfId="125" priority="81" operator="lessThan">
      <formula>0</formula>
    </cfRule>
  </conditionalFormatting>
  <conditionalFormatting sqref="Q278">
    <cfRule type="cellIs" dxfId="124" priority="57" operator="lessThan">
      <formula>0</formula>
    </cfRule>
  </conditionalFormatting>
  <conditionalFormatting sqref="Q300">
    <cfRule type="cellIs" dxfId="123" priority="14" operator="lessThan">
      <formula>0</formula>
    </cfRule>
  </conditionalFormatting>
  <conditionalFormatting sqref="R126:R127">
    <cfRule type="cellIs" dxfId="122" priority="362" operator="lessThan">
      <formula>0</formula>
    </cfRule>
  </conditionalFormatting>
  <conditionalFormatting sqref="R129:R130">
    <cfRule type="cellIs" dxfId="121" priority="355" operator="lessThan">
      <formula>0</formula>
    </cfRule>
  </conditionalFormatting>
  <conditionalFormatting sqref="R135">
    <cfRule type="cellIs" dxfId="120" priority="339" operator="lessThan">
      <formula>0</formula>
    </cfRule>
  </conditionalFormatting>
  <conditionalFormatting sqref="R141">
    <cfRule type="cellIs" dxfId="119" priority="324" operator="lessThan">
      <formula>0</formula>
    </cfRule>
  </conditionalFormatting>
  <conditionalFormatting sqref="R144">
    <cfRule type="cellIs" dxfId="118" priority="322" operator="lessThan">
      <formula>0</formula>
    </cfRule>
  </conditionalFormatting>
  <conditionalFormatting sqref="R149:R150">
    <cfRule type="cellIs" dxfId="117" priority="308" operator="lessThan">
      <formula>0</formula>
    </cfRule>
  </conditionalFormatting>
  <conditionalFormatting sqref="R155:R158">
    <cfRule type="cellIs" dxfId="116" priority="277" operator="lessThan">
      <formula>0</formula>
    </cfRule>
  </conditionalFormatting>
  <conditionalFormatting sqref="R196:R198">
    <cfRule type="cellIs" dxfId="115" priority="177" operator="lessThan">
      <formula>0</formula>
    </cfRule>
  </conditionalFormatting>
  <conditionalFormatting sqref="R120:S120">
    <cfRule type="cellIs" dxfId="114" priority="375" operator="lessThan">
      <formula>0</formula>
    </cfRule>
  </conditionalFormatting>
  <conditionalFormatting sqref="R138:S138">
    <cfRule type="cellIs" dxfId="113" priority="333" operator="lessThan">
      <formula>0</formula>
    </cfRule>
  </conditionalFormatting>
  <conditionalFormatting sqref="R147:S148">
    <cfRule type="cellIs" dxfId="112" priority="315" operator="lessThan">
      <formula>0</formula>
    </cfRule>
  </conditionalFormatting>
  <conditionalFormatting sqref="R160:S162">
    <cfRule type="cellIs" dxfId="111" priority="258" operator="lessThan">
      <formula>0</formula>
    </cfRule>
  </conditionalFormatting>
  <conditionalFormatting sqref="R165:S165">
    <cfRule type="cellIs" dxfId="110" priority="253" operator="lessThan">
      <formula>0</formula>
    </cfRule>
  </conditionalFormatting>
  <conditionalFormatting sqref="R167:S168">
    <cfRule type="cellIs" dxfId="109" priority="244" operator="lessThan">
      <formula>0</formula>
    </cfRule>
  </conditionalFormatting>
  <conditionalFormatting sqref="R171:S172">
    <cfRule type="cellIs" dxfId="108" priority="233" operator="lessThan">
      <formula>0</formula>
    </cfRule>
  </conditionalFormatting>
  <conditionalFormatting sqref="R175:S177">
    <cfRule type="cellIs" dxfId="107" priority="218" operator="lessThan">
      <formula>0</formula>
    </cfRule>
  </conditionalFormatting>
  <conditionalFormatting sqref="R185:S186">
    <cfRule type="cellIs" dxfId="106" priority="201" operator="lessThan">
      <formula>0</formula>
    </cfRule>
  </conditionalFormatting>
  <conditionalFormatting sqref="R188:T188">
    <cfRule type="cellIs" dxfId="105" priority="192" operator="lessThan">
      <formula>0</formula>
    </cfRule>
  </conditionalFormatting>
  <conditionalFormatting sqref="R66:V85">
    <cfRule type="cellIs" dxfId="104" priority="450" operator="lessThan">
      <formula>0</formula>
    </cfRule>
  </conditionalFormatting>
  <conditionalFormatting sqref="R87:V90">
    <cfRule type="cellIs" dxfId="103" priority="431" operator="lessThan">
      <formula>0</formula>
    </cfRule>
  </conditionalFormatting>
  <conditionalFormatting sqref="R93:V93">
    <cfRule type="cellIs" dxfId="102" priority="430" operator="lessThan">
      <formula>0</formula>
    </cfRule>
  </conditionalFormatting>
  <conditionalFormatting sqref="R98:V98 AA98:AB98">
    <cfRule type="cellIs" dxfId="101" priority="415" operator="lessThan">
      <formula>0</formula>
    </cfRule>
  </conditionalFormatting>
  <conditionalFormatting sqref="R103:V103 AA103:AB103">
    <cfRule type="cellIs" dxfId="100" priority="408" operator="lessThan">
      <formula>0</formula>
    </cfRule>
  </conditionalFormatting>
  <conditionalFormatting sqref="R106:V108 AA106:AB108">
    <cfRule type="cellIs" dxfId="99" priority="395" operator="lessThan">
      <formula>0</formula>
    </cfRule>
  </conditionalFormatting>
  <conditionalFormatting sqref="R117:V117">
    <cfRule type="cellIs" dxfId="98" priority="384" operator="lessThan">
      <formula>0</formula>
    </cfRule>
  </conditionalFormatting>
  <conditionalFormatting sqref="R132:V132">
    <cfRule type="cellIs" dxfId="97" priority="346" operator="lessThan">
      <formula>0</formula>
    </cfRule>
  </conditionalFormatting>
  <conditionalFormatting sqref="S111:S116 S118:S119 S121:S130">
    <cfRule type="cellIs" dxfId="96" priority="388" operator="lessThan">
      <formula>0</formula>
    </cfRule>
  </conditionalFormatting>
  <conditionalFormatting sqref="S140">
    <cfRule type="cellIs" dxfId="95" priority="328" operator="lessThan">
      <formula>0</formula>
    </cfRule>
  </conditionalFormatting>
  <conditionalFormatting sqref="S155">
    <cfRule type="cellIs" dxfId="94" priority="281" operator="lessThan">
      <formula>0</formula>
    </cfRule>
  </conditionalFormatting>
  <conditionalFormatting sqref="S190">
    <cfRule type="cellIs" dxfId="93" priority="187" operator="lessThan">
      <formula>0</formula>
    </cfRule>
  </conditionalFormatting>
  <conditionalFormatting sqref="S100:T102 S109:T109">
    <cfRule type="cellIs" dxfId="92" priority="412" operator="lessThan">
      <formula>0</formula>
    </cfRule>
  </conditionalFormatting>
  <conditionalFormatting sqref="S94:V94">
    <cfRule type="cellIs" dxfId="91" priority="432" operator="lessThan">
      <formula>0</formula>
    </cfRule>
  </conditionalFormatting>
  <conditionalFormatting sqref="S96:V96">
    <cfRule type="cellIs" dxfId="90" priority="420" operator="lessThan">
      <formula>0</formula>
    </cfRule>
  </conditionalFormatting>
  <conditionalFormatting sqref="T119">
    <cfRule type="cellIs" dxfId="89" priority="378" operator="lessThan">
      <formula>0</formula>
    </cfRule>
  </conditionalFormatting>
  <conditionalFormatting sqref="T189:T190">
    <cfRule type="cellIs" dxfId="88" priority="191" operator="lessThan">
      <formula>0</formula>
    </cfRule>
  </conditionalFormatting>
  <conditionalFormatting sqref="T192:T209">
    <cfRule type="cellIs" dxfId="87" priority="183" operator="lessThan">
      <formula>0</formula>
    </cfRule>
  </conditionalFormatting>
  <conditionalFormatting sqref="T113:V126">
    <cfRule type="cellIs" dxfId="86" priority="337" operator="lessThan">
      <formula>0</formula>
    </cfRule>
  </conditionalFormatting>
  <conditionalFormatting sqref="T128:V129">
    <cfRule type="cellIs" dxfId="85" priority="354" operator="lessThan">
      <formula>0</formula>
    </cfRule>
  </conditionalFormatting>
  <conditionalFormatting sqref="T233:V255">
    <cfRule type="cellIs" dxfId="84" priority="109" operator="lessThan">
      <formula>0</formula>
    </cfRule>
  </conditionalFormatting>
  <conditionalFormatting sqref="T257:V277">
    <cfRule type="cellIs" dxfId="83" priority="75" operator="lessThan">
      <formula>0</formula>
    </cfRule>
  </conditionalFormatting>
  <conditionalFormatting sqref="U99:V102 S104:V105">
    <cfRule type="cellIs" dxfId="82" priority="411" operator="lessThan">
      <formula>0</formula>
    </cfRule>
  </conditionalFormatting>
  <conditionalFormatting sqref="U127:V127">
    <cfRule type="cellIs" dxfId="81" priority="359" operator="lessThan">
      <formula>0</formula>
    </cfRule>
  </conditionalFormatting>
  <conditionalFormatting sqref="U139:V145 U147:V168 U170:V188">
    <cfRule type="cellIs" dxfId="80" priority="331" operator="lessThan">
      <formula>0</formula>
    </cfRule>
  </conditionalFormatting>
  <conditionalFormatting sqref="U196:V199">
    <cfRule type="cellIs" dxfId="79" priority="170" operator="lessThan">
      <formula>0</formula>
    </cfRule>
  </conditionalFormatting>
  <conditionalFormatting sqref="U201:V209">
    <cfRule type="cellIs" dxfId="78" priority="163"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AI4" activePane="bottomRight" state="frozen"/>
      <selection pane="topRight" activeCell="B1" sqref="B1"/>
      <selection pane="bottomLeft" activeCell="A3" sqref="A3"/>
      <selection pane="bottomRight" activeCell="AU188" sqref="AU188"/>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3" width="6.33203125" style="350" bestFit="1" customWidth="1"/>
    <col min="14" max="14" width="8"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4" width="8.83203125" style="350" bestFit="1" customWidth="1"/>
  </cols>
  <sheetData>
    <row r="1" spans="1:56" s="8" customFormat="1" ht="28" customHeight="1" x14ac:dyDescent="0.3">
      <c r="A1" s="8" t="s">
        <v>0</v>
      </c>
      <c r="B1" s="8" t="s">
        <v>182</v>
      </c>
      <c r="C1" s="8" t="s">
        <v>2162</v>
      </c>
      <c r="D1" s="8" t="s">
        <v>144</v>
      </c>
      <c r="E1" s="8" t="s">
        <v>2163</v>
      </c>
      <c r="F1" s="8" t="s">
        <v>2164</v>
      </c>
      <c r="G1" s="8" t="s">
        <v>2165</v>
      </c>
      <c r="H1" s="8" t="s">
        <v>2166</v>
      </c>
      <c r="I1" s="8" t="s">
        <v>2167</v>
      </c>
      <c r="J1" s="8" t="s">
        <v>2168</v>
      </c>
      <c r="K1" s="8" t="s">
        <v>2169</v>
      </c>
      <c r="L1" s="8" t="s">
        <v>2170</v>
      </c>
      <c r="M1" s="8" t="s">
        <v>2171</v>
      </c>
      <c r="N1" s="8" t="s">
        <v>2172</v>
      </c>
      <c r="O1" s="8" t="s">
        <v>2173</v>
      </c>
      <c r="P1" s="8" t="s">
        <v>2174</v>
      </c>
      <c r="Q1" s="8" t="s">
        <v>90</v>
      </c>
      <c r="R1" s="8" t="s">
        <v>201</v>
      </c>
      <c r="S1" s="8" t="s">
        <v>224</v>
      </c>
      <c r="T1" s="8" t="s">
        <v>2175</v>
      </c>
      <c r="U1" s="8" t="s">
        <v>2176</v>
      </c>
      <c r="V1" s="8" t="s">
        <v>2177</v>
      </c>
      <c r="W1" s="8" t="s">
        <v>2178</v>
      </c>
      <c r="X1" s="8" t="s">
        <v>2179</v>
      </c>
      <c r="Y1" s="8" t="s">
        <v>2180</v>
      </c>
      <c r="Z1" s="8" t="s">
        <v>2181</v>
      </c>
      <c r="AA1" s="8" t="s">
        <v>2182</v>
      </c>
      <c r="AB1" s="8" t="s">
        <v>156</v>
      </c>
      <c r="AC1" s="8" t="s">
        <v>2183</v>
      </c>
      <c r="AD1" s="8" t="s">
        <v>2184</v>
      </c>
      <c r="AE1" s="8" t="s">
        <v>1542</v>
      </c>
      <c r="AF1" s="8" t="s">
        <v>2185</v>
      </c>
      <c r="AG1" s="8" t="s">
        <v>2186</v>
      </c>
      <c r="AH1" s="8" t="s">
        <v>2187</v>
      </c>
      <c r="AI1" s="8" t="s">
        <v>211</v>
      </c>
      <c r="AJ1" s="8" t="s">
        <v>218</v>
      </c>
      <c r="AK1" s="8" t="s">
        <v>100</v>
      </c>
      <c r="AL1" s="8" t="s">
        <v>2188</v>
      </c>
      <c r="AM1" s="8" t="s">
        <v>2189</v>
      </c>
      <c r="AN1" s="8" t="s">
        <v>2190</v>
      </c>
      <c r="AO1" s="8" t="s">
        <v>2191</v>
      </c>
      <c r="AP1" s="8" t="s">
        <v>2192</v>
      </c>
      <c r="AQ1" s="8" t="s">
        <v>1968</v>
      </c>
      <c r="AR1" s="8" t="s">
        <v>2193</v>
      </c>
      <c r="AS1" s="8" t="s">
        <v>2194</v>
      </c>
      <c r="AT1" s="8" t="s">
        <v>19</v>
      </c>
      <c r="AU1" s="8" t="s">
        <v>2195</v>
      </c>
      <c r="AV1" s="8" t="s">
        <v>2196</v>
      </c>
      <c r="AW1" s="8" t="s">
        <v>2197</v>
      </c>
      <c r="AX1" s="8">
        <v>176</v>
      </c>
      <c r="AY1" s="8" t="s">
        <v>2198</v>
      </c>
      <c r="AZ1" s="8" t="s">
        <v>2199</v>
      </c>
      <c r="BA1" s="8" t="s">
        <v>2200</v>
      </c>
      <c r="BB1" s="8" t="s">
        <v>2201</v>
      </c>
      <c r="BD1" s="8" t="s">
        <v>2202</v>
      </c>
    </row>
    <row r="2" spans="1:56" s="8" customFormat="1" hidden="1" x14ac:dyDescent="0.3">
      <c r="A2" s="295" t="s">
        <v>32</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2203</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2204</v>
      </c>
      <c r="B4" s="382">
        <f t="shared" ref="B4:AG4" si="0">B5+B6+B21+B44+B66+B85+B107+B131+B153+B175</f>
        <v>0.15408671352305617</v>
      </c>
      <c r="C4" s="382">
        <f t="shared" si="0"/>
        <v>-0.27109915469677148</v>
      </c>
      <c r="D4" s="382">
        <f t="shared" si="0"/>
        <v>-9.1872892837975978E-2</v>
      </c>
      <c r="E4" s="382">
        <f t="shared" si="0"/>
        <v>-0.14106800638776867</v>
      </c>
      <c r="F4" s="382">
        <f t="shared" si="0"/>
        <v>-0.12509368085742958</v>
      </c>
      <c r="G4" s="382">
        <f t="shared" si="0"/>
        <v>-0.23779919617439801</v>
      </c>
      <c r="H4" s="382">
        <f t="shared" si="0"/>
        <v>-0.16702212697485136</v>
      </c>
      <c r="I4" s="382">
        <f t="shared" si="0"/>
        <v>-0.16612665877815067</v>
      </c>
      <c r="J4" s="382">
        <f t="shared" si="0"/>
        <v>-0.42477565254948163</v>
      </c>
      <c r="K4" s="382">
        <f t="shared" si="0"/>
        <v>-0.26549539239343434</v>
      </c>
      <c r="L4" s="382">
        <f t="shared" si="0"/>
        <v>-0.11895456157589142</v>
      </c>
      <c r="M4" s="382">
        <f t="shared" si="0"/>
        <v>9.8327196102976563E-2</v>
      </c>
      <c r="N4" s="382">
        <f t="shared" si="0"/>
        <v>-0.1327225530262815</v>
      </c>
      <c r="O4" s="382">
        <f t="shared" si="0"/>
        <v>-0.14263738608744567</v>
      </c>
      <c r="P4" s="382">
        <f t="shared" si="0"/>
        <v>-0.13492620557928331</v>
      </c>
      <c r="Q4" s="382">
        <f t="shared" si="0"/>
        <v>0.21287679857783298</v>
      </c>
      <c r="R4" s="382">
        <f t="shared" si="0"/>
        <v>4.1339887374467733E-2</v>
      </c>
      <c r="S4" s="382">
        <f t="shared" si="0"/>
        <v>-0.21888033826815584</v>
      </c>
      <c r="T4" s="382">
        <f t="shared" si="0"/>
        <v>-0.15679748383875541</v>
      </c>
      <c r="U4" s="382">
        <f t="shared" si="0"/>
        <v>4.7998489106496164E-2</v>
      </c>
      <c r="V4" s="382">
        <f t="shared" si="0"/>
        <v>-0.30750302504377119</v>
      </c>
      <c r="W4" s="382">
        <f t="shared" si="0"/>
        <v>2.9778332409288007E-2</v>
      </c>
      <c r="X4" s="382">
        <f t="shared" si="0"/>
        <v>1.2048456569225582E-2</v>
      </c>
      <c r="Y4" s="382">
        <f t="shared" si="0"/>
        <v>-7.6848426054499042E-2</v>
      </c>
      <c r="Z4" s="382">
        <f t="shared" si="0"/>
        <v>1.9210222526257009E-2</v>
      </c>
      <c r="AA4" s="382">
        <f t="shared" si="0"/>
        <v>2.8011093514063723E-3</v>
      </c>
      <c r="AB4" s="382">
        <f t="shared" si="0"/>
        <v>1.4171095717835674E-2</v>
      </c>
      <c r="AC4" s="382">
        <f t="shared" si="0"/>
        <v>3.8700580185877381E-2</v>
      </c>
      <c r="AD4" s="382">
        <f t="shared" si="0"/>
        <v>-0.28857691220394938</v>
      </c>
      <c r="AE4" s="382">
        <f t="shared" si="0"/>
        <v>-0.24261208371711435</v>
      </c>
      <c r="AF4" s="382">
        <f t="shared" si="0"/>
        <v>-0.21282910177845607</v>
      </c>
      <c r="AG4" s="382">
        <f t="shared" si="0"/>
        <v>-0.31469481499175656</v>
      </c>
      <c r="AH4" s="382">
        <f t="shared" ref="AH4:BM4" si="1">AH5+AH6+AH21+AH44+AH66+AH85+AH107+AH131+AH153+AH175</f>
        <v>-0.16170758307669242</v>
      </c>
      <c r="AI4" s="382">
        <f t="shared" si="1"/>
        <v>-0.21131159288802237</v>
      </c>
      <c r="AJ4" s="382">
        <f t="shared" si="1"/>
        <v>0.25934743128696303</v>
      </c>
      <c r="AK4" s="382">
        <f t="shared" si="1"/>
        <v>0.16117137078736571</v>
      </c>
      <c r="AL4" s="382">
        <f t="shared" si="1"/>
        <v>-3.3976600267853284E-2</v>
      </c>
      <c r="AM4" s="382">
        <f t="shared" si="1"/>
        <v>-0.11827707741903119</v>
      </c>
      <c r="AN4" s="382">
        <f t="shared" si="1"/>
        <v>-0.12896554279935887</v>
      </c>
      <c r="AO4" s="382">
        <f t="shared" si="1"/>
        <v>-0.34709999999999996</v>
      </c>
      <c r="AP4" s="382">
        <f t="shared" si="1"/>
        <v>-7.9761569406436153E-2</v>
      </c>
      <c r="AQ4" s="382">
        <f t="shared" si="1"/>
        <v>-0.10019371039513281</v>
      </c>
      <c r="AR4" s="382">
        <f t="shared" si="1"/>
        <v>-4.6294270375411978E-2</v>
      </c>
      <c r="AS4" s="382">
        <f t="shared" si="1"/>
        <v>-7.7002970757917844E-2</v>
      </c>
      <c r="AT4" s="382">
        <f t="shared" si="1"/>
        <v>7.3464655173330451E-2</v>
      </c>
      <c r="AU4" s="382">
        <f t="shared" si="1"/>
        <v>3.8000000000000013E-3</v>
      </c>
      <c r="AV4" s="382">
        <f t="shared" si="1"/>
        <v>-0.17109999999999997</v>
      </c>
      <c r="AW4" s="382">
        <f t="shared" si="1"/>
        <v>-5.6799999999999969E-2</v>
      </c>
      <c r="AX4" s="382">
        <f t="shared" si="1"/>
        <v>-1.9999999999999601E-3</v>
      </c>
      <c r="AY4" s="382">
        <f t="shared" si="1"/>
        <v>-0.16710000000000003</v>
      </c>
      <c r="AZ4" s="382">
        <f t="shared" si="1"/>
        <v>-6.5300000000000025E-2</v>
      </c>
      <c r="BA4" s="382">
        <f t="shared" si="1"/>
        <v>-2.6400000000000014E-2</v>
      </c>
      <c r="BB4" s="382">
        <f t="shared" si="1"/>
        <v>-0.1065</v>
      </c>
      <c r="BC4" s="382">
        <f t="shared" si="1"/>
        <v>0</v>
      </c>
      <c r="BD4" s="382">
        <f t="shared" si="1"/>
        <v>6.1922044632419793E-3</v>
      </c>
    </row>
    <row r="5" spans="1:56" x14ac:dyDescent="0.3">
      <c r="A5" s="295" t="s">
        <v>34</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56</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74</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97</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119</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138</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M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162</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M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188</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M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209</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M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hidden="1"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hidden="1"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hidden="1"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hidden="1"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hidden="1"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hidden="1"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hidden="1"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hidden="1"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hidden="1"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hidden="1"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hidden="1"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hidden="1"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hidden="1"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hidden="1"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hidden="1"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hidden="1"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hidden="1"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hidden="1"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hidden="1"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hidden="1"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hidden="1"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227</v>
      </c>
      <c r="B175" s="347">
        <f t="shared" ref="B175:AG175" si="17">SUM(B176:B192)</f>
        <v>-1.6142435344603776E-2</v>
      </c>
      <c r="C175" s="347">
        <f t="shared" si="17"/>
        <v>-1.2713230351085486E-2</v>
      </c>
      <c r="D175" s="347">
        <f t="shared" si="17"/>
        <v>-7.7663820157879565E-3</v>
      </c>
      <c r="E175" s="347">
        <f t="shared" si="17"/>
        <v>-7.1897047154597965E-2</v>
      </c>
      <c r="F175" s="347">
        <f t="shared" si="17"/>
        <v>-2.8407918968571085E-2</v>
      </c>
      <c r="G175" s="347">
        <f t="shared" si="17"/>
        <v>-3.8905474163659463E-3</v>
      </c>
      <c r="H175" s="347">
        <f t="shared" si="17"/>
        <v>-6.896905402719708E-2</v>
      </c>
      <c r="I175" s="347">
        <f t="shared" si="17"/>
        <v>8.0194245762205338E-3</v>
      </c>
      <c r="J175" s="347">
        <f t="shared" si="17"/>
        <v>-4.6504212714948034E-2</v>
      </c>
      <c r="K175" s="347">
        <f t="shared" si="17"/>
        <v>-4.105614130571128E-2</v>
      </c>
      <c r="L175" s="347">
        <f t="shared" si="17"/>
        <v>-8.3806554145032075E-2</v>
      </c>
      <c r="M175" s="347">
        <f t="shared" si="17"/>
        <v>-1.6467396875461015E-2</v>
      </c>
      <c r="N175" s="347">
        <f t="shared" si="17"/>
        <v>-5.2166449594857556E-2</v>
      </c>
      <c r="O175" s="347">
        <f t="shared" si="17"/>
        <v>-1.4843585179094149E-2</v>
      </c>
      <c r="P175" s="347">
        <f t="shared" si="17"/>
        <v>-3.0536330753209353E-2</v>
      </c>
      <c r="Q175" s="347">
        <f t="shared" si="17"/>
        <v>-3.918959707871944E-2</v>
      </c>
      <c r="R175" s="347">
        <f t="shared" si="17"/>
        <v>-4.0488963113479211E-3</v>
      </c>
      <c r="S175" s="347">
        <f t="shared" si="17"/>
        <v>-0.10658120631854305</v>
      </c>
      <c r="T175" s="347">
        <f t="shared" si="17"/>
        <v>-1.0072444106443298E-2</v>
      </c>
      <c r="U175" s="347">
        <f t="shared" si="17"/>
        <v>-5.2873188344399538E-2</v>
      </c>
      <c r="V175" s="347">
        <f t="shared" si="17"/>
        <v>-0.12064448635372042</v>
      </c>
      <c r="W175" s="347">
        <f t="shared" si="17"/>
        <v>-1.4565081595348851E-2</v>
      </c>
      <c r="X175" s="347">
        <f t="shared" si="17"/>
        <v>-4.2300649962902823E-2</v>
      </c>
      <c r="Y175" s="347">
        <f t="shared" si="17"/>
        <v>1.5811465686842541E-2</v>
      </c>
      <c r="Z175" s="347">
        <f t="shared" si="17"/>
        <v>-3.0186974122558351E-2</v>
      </c>
      <c r="AA175" s="347">
        <f t="shared" si="17"/>
        <v>-0.10040773357014408</v>
      </c>
      <c r="AB175" s="347">
        <f t="shared" si="17"/>
        <v>-7.1720618553761689E-2</v>
      </c>
      <c r="AC175" s="347">
        <f t="shared" si="17"/>
        <v>-1.2017263646653033E-2</v>
      </c>
      <c r="AD175" s="347">
        <f t="shared" si="17"/>
        <v>-1.8203643696495606E-2</v>
      </c>
      <c r="AE175" s="347">
        <f t="shared" si="17"/>
        <v>-7.7830425785904586E-2</v>
      </c>
      <c r="AF175" s="347">
        <f t="shared" si="17"/>
        <v>4.3745599626406145E-2</v>
      </c>
      <c r="AG175" s="347">
        <f t="shared" si="17"/>
        <v>-3.1173828441063423E-2</v>
      </c>
      <c r="AH175" s="347">
        <f t="shared" ref="AH175:BM175" si="18">SUM(AH176:AH192)</f>
        <v>2.088087750050302E-3</v>
      </c>
      <c r="AI175" s="347">
        <f t="shared" si="18"/>
        <v>-3.456971846186678E-2</v>
      </c>
      <c r="AJ175" s="347">
        <f t="shared" si="18"/>
        <v>-0.12986048079799076</v>
      </c>
      <c r="AK175" s="347">
        <f t="shared" si="18"/>
        <v>-0.18488351010635257</v>
      </c>
      <c r="AL175" s="347">
        <f t="shared" si="18"/>
        <v>-3.9901527758987664E-2</v>
      </c>
      <c r="AM175" s="347">
        <f t="shared" si="18"/>
        <v>-9.7125468152036445E-2</v>
      </c>
      <c r="AN175" s="347">
        <f t="shared" si="18"/>
        <v>-0.15157841575797437</v>
      </c>
      <c r="AO175" s="347">
        <f t="shared" si="18"/>
        <v>-5.1400000000000015E-2</v>
      </c>
      <c r="AP175" s="347">
        <f t="shared" si="18"/>
        <v>-2.3265813789268491E-2</v>
      </c>
      <c r="AQ175" s="347">
        <f t="shared" si="18"/>
        <v>-5.9004219714180045E-2</v>
      </c>
      <c r="AR175" s="347">
        <f t="shared" si="18"/>
        <v>-8.5355670580746432E-2</v>
      </c>
      <c r="AS175" s="347">
        <f t="shared" si="18"/>
        <v>-7.8555411843345066E-2</v>
      </c>
      <c r="AT175" s="347">
        <f t="shared" si="18"/>
        <v>-6.4290751048919487E-2</v>
      </c>
      <c r="AU175" s="347">
        <f t="shared" si="18"/>
        <v>-2.2200000000000008E-2</v>
      </c>
      <c r="AV175" s="347">
        <f t="shared" si="18"/>
        <v>-9.3899999999999983E-2</v>
      </c>
      <c r="AW175" s="347">
        <f t="shared" si="18"/>
        <v>-5.729999999999999E-2</v>
      </c>
      <c r="AX175" s="347">
        <f t="shared" si="18"/>
        <v>-3.6000000000000004E-2</v>
      </c>
      <c r="AY175" s="347">
        <f t="shared" si="18"/>
        <v>-3.7600000000000001E-2</v>
      </c>
      <c r="AZ175" s="347">
        <f t="shared" si="18"/>
        <v>-3.8200000000000012E-2</v>
      </c>
      <c r="BA175" s="347">
        <f t="shared" si="18"/>
        <v>-3.4100000000000005E-2</v>
      </c>
      <c r="BB175" s="347">
        <f t="shared" si="18"/>
        <v>-3.6699999999999997E-2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c r="B185" s="9">
        <v>-7.7378243058716014E-3</v>
      </c>
      <c r="C185" s="9">
        <v>-1.2750455373406199E-2</v>
      </c>
      <c r="D185" s="9">
        <v>-8.0000000000000071E-3</v>
      </c>
      <c r="E185" s="9">
        <v>-1.144492131616596E-2</v>
      </c>
      <c r="F185" s="9">
        <v>-8.9418777943368177E-3</v>
      </c>
      <c r="G185" s="9">
        <v>-2.3866348448687371E-2</v>
      </c>
      <c r="H185" s="9">
        <v>0</v>
      </c>
      <c r="I185" s="9">
        <v>-1.05421686746988E-2</v>
      </c>
      <c r="J185" s="9">
        <v>0</v>
      </c>
      <c r="K185" s="9">
        <v>-7.2398190045248932E-3</v>
      </c>
      <c r="L185" s="9">
        <v>-3.9840637450199237E-3</v>
      </c>
      <c r="M185" s="9">
        <v>-9.0749414519906736E-3</v>
      </c>
      <c r="N185" s="9">
        <v>-1.926782273603085E-3</v>
      </c>
      <c r="O185" s="9">
        <v>-9.8522167487684834E-3</v>
      </c>
      <c r="P185" s="9">
        <v>-1.6152716593245239E-2</v>
      </c>
      <c r="Q185" s="9">
        <v>-1.355661881977664E-2</v>
      </c>
      <c r="R185" s="9">
        <v>-4.6189376443418056E-3</v>
      </c>
      <c r="S185" s="9">
        <v>5.0804403048264222E-3</v>
      </c>
      <c r="T185" s="9">
        <v>1.8832391713747659E-2</v>
      </c>
      <c r="U185" s="9">
        <v>-4.084411164057185E-3</v>
      </c>
      <c r="V185" s="9">
        <v>-2.8000000000000021E-2</v>
      </c>
      <c r="W185" s="9">
        <v>-1.6597510373444E-3</v>
      </c>
      <c r="X185" s="9">
        <v>-3.003003003003006E-3</v>
      </c>
      <c r="Y185" s="9">
        <v>-1.134020618556702E-2</v>
      </c>
      <c r="Z185" s="9">
        <v>-2.6525198938992071E-3</v>
      </c>
      <c r="AA185" s="9">
        <v>-2.6737967914438531E-3</v>
      </c>
      <c r="AB185" s="9">
        <v>0</v>
      </c>
      <c r="AC185" s="9">
        <v>-2.8873917228102899E-3</v>
      </c>
      <c r="AD185" s="9">
        <v>-1.904761904761906E-2</v>
      </c>
      <c r="AE185" s="9">
        <v>-1.392757660167132E-3</v>
      </c>
      <c r="AF185" s="9">
        <v>4.7393364928909991E-3</v>
      </c>
      <c r="AG185" s="9">
        <v>-1.1684518013631949E-2</v>
      </c>
      <c r="AH185" s="9">
        <v>-6.2814070351758849E-3</v>
      </c>
      <c r="AI185" s="9">
        <v>-6.5420560747664639E-3</v>
      </c>
      <c r="AJ185" s="9">
        <v>2.4125452352231629E-3</v>
      </c>
      <c r="AK185" s="9">
        <v>1.105651105651107E-2</v>
      </c>
      <c r="AL185" s="9">
        <v>-5.981308411214953E-3</v>
      </c>
      <c r="AM185" s="9">
        <v>-8.2140596494113451E-3</v>
      </c>
      <c r="AN185" s="9">
        <v>-1.6241914162623231E-2</v>
      </c>
      <c r="AO185" s="9">
        <v>-7.1999999999999998E-3</v>
      </c>
      <c r="AP185" s="9">
        <v>-6.7664823294820943E-3</v>
      </c>
      <c r="AQ185" s="9">
        <v>-9.6756658727725174E-3</v>
      </c>
      <c r="AR185" s="9">
        <v>-1.2811632172709649E-4</v>
      </c>
      <c r="AS185" s="9">
        <v>1.97384239141592E-3</v>
      </c>
      <c r="AT185" s="9">
        <v>-3.7323571999991652E-3</v>
      </c>
      <c r="AU185" s="9">
        <v>-2.0999999999999999E-3</v>
      </c>
      <c r="AV185" s="9">
        <v>6.9999999999999999E-4</v>
      </c>
      <c r="AW185" s="9">
        <v>-3.3E-3</v>
      </c>
      <c r="AX185" s="9">
        <v>-7.1999999999999998E-3</v>
      </c>
      <c r="AY185" s="9">
        <v>-1.41E-2</v>
      </c>
      <c r="AZ185" s="9">
        <v>-1.2200000000000001E-2</v>
      </c>
      <c r="BA185" s="9">
        <v>-1.1599999999999999E-2</v>
      </c>
      <c r="BB185" s="9">
        <v>-5.1999999999999998E-3</v>
      </c>
    </row>
    <row r="186" spans="1:54" x14ac:dyDescent="0.3">
      <c r="A186">
        <v>20261022</v>
      </c>
      <c r="B186" s="9">
        <v>9.1743119266044935E-4</v>
      </c>
      <c r="C186" s="9">
        <v>-1.0147601476014871E-2</v>
      </c>
      <c r="D186" s="9">
        <v>-9.2165898617511607E-3</v>
      </c>
      <c r="E186" s="9">
        <v>-3.0390738060781349E-2</v>
      </c>
      <c r="F186" s="9">
        <v>-8.2706766917294144E-3</v>
      </c>
      <c r="G186" s="9">
        <v>-1.2224938875305499E-2</v>
      </c>
      <c r="H186" s="9">
        <v>-3.1250000000000028E-2</v>
      </c>
      <c r="I186" s="9">
        <v>-4.5662100456621054E-3</v>
      </c>
      <c r="J186" s="9">
        <v>-1.3461538461538469E-2</v>
      </c>
      <c r="K186" s="9">
        <v>-1.5496809480401009E-2</v>
      </c>
      <c r="L186" s="9">
        <v>-2.9333333333333361E-2</v>
      </c>
      <c r="M186" s="9">
        <v>-1.7134416543574549E-2</v>
      </c>
      <c r="N186" s="9">
        <v>-1.9305019305019318E-2</v>
      </c>
      <c r="O186" s="9">
        <v>-4.9751243781093468E-3</v>
      </c>
      <c r="P186" s="9">
        <v>-9.7014925373135243E-3</v>
      </c>
      <c r="Q186" s="9">
        <v>-2.8294260307194941E-2</v>
      </c>
      <c r="R186" s="9">
        <v>1.160092807424595E-3</v>
      </c>
      <c r="S186" s="9">
        <v>-3.2013479359730437E-2</v>
      </c>
      <c r="T186" s="9">
        <v>-1.293900184842885E-2</v>
      </c>
      <c r="U186" s="9">
        <v>-1.367053998632947E-2</v>
      </c>
      <c r="V186" s="9">
        <v>-2.1947873799725671E-2</v>
      </c>
      <c r="W186" s="9">
        <v>-1.16375727348296E-2</v>
      </c>
      <c r="X186" s="9">
        <v>-1.8072289156626519E-2</v>
      </c>
      <c r="Y186" s="9">
        <v>-1.5641293013555799E-2</v>
      </c>
      <c r="Z186" s="9">
        <v>-2.1276595744680871E-2</v>
      </c>
      <c r="AA186" s="9">
        <v>-3.2171581769437033E-2</v>
      </c>
      <c r="AB186" s="9">
        <v>-2.9447852760736089E-2</v>
      </c>
      <c r="AC186" s="9">
        <v>-9.652509652509661E-3</v>
      </c>
      <c r="AD186" s="9">
        <v>-1.0679611650485549E-2</v>
      </c>
      <c r="AE186" s="9">
        <v>-1.5341701534170169E-2</v>
      </c>
      <c r="AF186" s="9">
        <v>-2.3584905660377381E-2</v>
      </c>
      <c r="AG186" s="9">
        <v>-4.532019704433491E-2</v>
      </c>
      <c r="AH186" s="9">
        <v>-4.4247787610619503E-2</v>
      </c>
      <c r="AI186" s="9">
        <v>-2.351834430856059E-2</v>
      </c>
      <c r="AJ186" s="9">
        <v>-2.767749699157631E-2</v>
      </c>
      <c r="AK186" s="9">
        <v>-5.7108140947752052E-2</v>
      </c>
      <c r="AL186" s="9">
        <v>-1.4813354491266931E-2</v>
      </c>
      <c r="AM186" s="9">
        <v>-2.9649719975906499E-2</v>
      </c>
      <c r="AN186" s="9">
        <v>-4.3719720801436032E-2</v>
      </c>
      <c r="AO186" s="9">
        <v>-9.2999999999999992E-3</v>
      </c>
      <c r="AP186" s="9">
        <v>-8.0974470441210929E-3</v>
      </c>
      <c r="AQ186" s="9">
        <v>-1.839436586150598E-2</v>
      </c>
      <c r="AR186" s="9">
        <v>-2.709031405748329E-2</v>
      </c>
      <c r="AS186" s="9">
        <v>-2.979059800066668E-2</v>
      </c>
      <c r="AT186" s="9">
        <v>-2.7865725042108651E-2</v>
      </c>
      <c r="AU186" s="9">
        <v>-1.18E-2</v>
      </c>
      <c r="AV186" s="9">
        <v>-2.75E-2</v>
      </c>
      <c r="AW186" s="9">
        <v>-2.52E-2</v>
      </c>
      <c r="AX186" s="9">
        <v>-2.12E-2</v>
      </c>
      <c r="AY186" s="9">
        <v>-1.55E-2</v>
      </c>
      <c r="AZ186" s="9">
        <v>-1.46E-2</v>
      </c>
      <c r="BA186" s="9">
        <v>-1.9400000000000001E-2</v>
      </c>
      <c r="BB186" s="9">
        <v>-1.6400000000000001E-2</v>
      </c>
    </row>
    <row r="187" spans="1:54" x14ac:dyDescent="0.3">
      <c r="A187">
        <v>20261023</v>
      </c>
      <c r="B187" s="9">
        <v>2.1539871677360291E-2</v>
      </c>
      <c r="C187" s="9">
        <v>4.4734389561975813E-2</v>
      </c>
      <c r="D187" s="9">
        <v>6.7441860465116341E-2</v>
      </c>
      <c r="E187" s="9">
        <v>2.5373134328358238E-2</v>
      </c>
      <c r="F187" s="9">
        <v>3.108415466262331E-2</v>
      </c>
      <c r="G187" s="9">
        <v>2.722772277227711E-2</v>
      </c>
      <c r="H187" s="9">
        <v>8.3632019115890167E-3</v>
      </c>
      <c r="I187" s="9">
        <v>1.376146788990827E-2</v>
      </c>
      <c r="J187" s="9">
        <v>9.7465886939571231E-3</v>
      </c>
      <c r="K187" s="9">
        <v>9.2592592592582394E-4</v>
      </c>
      <c r="L187" s="9">
        <v>2.1291208791208889E-2</v>
      </c>
      <c r="M187" s="9">
        <v>-5.1097084460474621E-3</v>
      </c>
      <c r="N187" s="9">
        <v>-9.8425196850404715E-4</v>
      </c>
      <c r="O187" s="9">
        <v>1.2999999999999901E-2</v>
      </c>
      <c r="P187" s="9">
        <v>1.8839487565938309E-2</v>
      </c>
      <c r="Q187" s="9">
        <v>2.4958402662230558E-3</v>
      </c>
      <c r="R187" s="9">
        <v>-1.622247972190036E-2</v>
      </c>
      <c r="S187" s="9">
        <v>1.479547432550035E-2</v>
      </c>
      <c r="T187" s="9">
        <v>3.7453183520599282E-3</v>
      </c>
      <c r="U187" s="9">
        <v>1.8018018018018028E-2</v>
      </c>
      <c r="V187" s="9">
        <v>3.4361851332398427E-2</v>
      </c>
      <c r="W187" s="9">
        <v>-4.20521446593786E-3</v>
      </c>
      <c r="X187" s="9">
        <v>2.4539877300613518E-2</v>
      </c>
      <c r="Y187" s="9">
        <v>7.4152542372881427E-3</v>
      </c>
      <c r="Z187" s="9">
        <v>2.1739130434782629E-2</v>
      </c>
      <c r="AA187" s="9">
        <v>2.4930747922437699E-2</v>
      </c>
      <c r="AB187" s="9">
        <v>2.4020227560050591E-2</v>
      </c>
      <c r="AC187" s="9">
        <v>-5.8479532163742748E-3</v>
      </c>
      <c r="AD187" s="9">
        <v>2.7477919528949981E-2</v>
      </c>
      <c r="AE187" s="9">
        <v>1.558073654390936E-2</v>
      </c>
      <c r="AF187" s="9">
        <v>6.4412238325281868E-2</v>
      </c>
      <c r="AG187" s="9">
        <v>3.5087719298245529E-2</v>
      </c>
      <c r="AH187" s="9">
        <v>4.2328042328042367E-2</v>
      </c>
      <c r="AI187" s="9">
        <v>2.215799614643536E-2</v>
      </c>
      <c r="AJ187" s="9">
        <v>3.4653465346534552E-2</v>
      </c>
      <c r="AK187" s="9">
        <v>2.7061855670103122E-2</v>
      </c>
      <c r="AL187" s="9">
        <v>8.8707133300857405E-3</v>
      </c>
      <c r="AM187" s="9">
        <v>2.786803576900183E-2</v>
      </c>
      <c r="AN187" s="9">
        <v>4.1598881757584139E-2</v>
      </c>
      <c r="AO187" s="9">
        <v>1.8800000000000001E-2</v>
      </c>
      <c r="AP187" s="9">
        <v>1.2065478399020699E-2</v>
      </c>
      <c r="AQ187" s="9">
        <v>1.710270577214704E-2</v>
      </c>
      <c r="AR187" s="9">
        <v>2.391989782502536E-2</v>
      </c>
      <c r="AS187" s="9">
        <v>2.3756223518881611E-2</v>
      </c>
      <c r="AT187" s="9">
        <v>1.3971639063475949E-2</v>
      </c>
      <c r="AU187" s="9">
        <v>2.4299999999999999E-2</v>
      </c>
      <c r="AV187" s="9">
        <v>5.7000000000000002E-3</v>
      </c>
      <c r="AW187" s="9">
        <v>2.1899999999999999E-2</v>
      </c>
      <c r="AX187" s="9">
        <v>0.02</v>
      </c>
      <c r="AY187" s="9">
        <v>2.5000000000000001E-2</v>
      </c>
      <c r="AZ187" s="9">
        <v>0.02</v>
      </c>
      <c r="BA187" s="9">
        <v>2.1399999999999999E-2</v>
      </c>
      <c r="BB187" s="9">
        <v>8.6E-3</v>
      </c>
    </row>
    <row r="188" spans="1:54" x14ac:dyDescent="0.3">
      <c r="A188">
        <v>20261026</v>
      </c>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row>
    <row r="189" spans="1:54" x14ac:dyDescent="0.3">
      <c r="A189">
        <v>20261027</v>
      </c>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row>
    <row r="190" spans="1:54" x14ac:dyDescent="0.3">
      <c r="A190">
        <v>20261028</v>
      </c>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row>
    <row r="191" spans="1:54" x14ac:dyDescent="0.3">
      <c r="A191">
        <v>20261029</v>
      </c>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row>
    <row r="192" spans="1:54" x14ac:dyDescent="0.3">
      <c r="A192">
        <v>20261030</v>
      </c>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row>
  </sheetData>
  <phoneticPr fontId="16" type="noConversion"/>
  <conditionalFormatting sqref="B7:AP20 B22:AQ23 AS22:AS23 AR23 B132:BB152 B154:BB174">
    <cfRule type="cellIs" dxfId="77" priority="259" operator="greaterThan">
      <formula>3</formula>
    </cfRule>
    <cfRule type="cellIs" dxfId="76" priority="258" operator="greaterThan">
      <formula>0.03</formula>
    </cfRule>
    <cfRule type="cellIs" dxfId="75" priority="260" operator="lessThan">
      <formula>0</formula>
    </cfRule>
  </conditionalFormatting>
  <conditionalFormatting sqref="B24:AS43">
    <cfRule type="cellIs" dxfId="74" priority="210" operator="lessThan">
      <formula>0</formula>
    </cfRule>
    <cfRule type="cellIs" dxfId="73" priority="209" operator="greaterThan">
      <formula>3</formula>
    </cfRule>
    <cfRule type="cellIs" dxfId="72" priority="208" operator="greaterThan">
      <formula>0.03</formula>
    </cfRule>
  </conditionalFormatting>
  <conditionalFormatting sqref="B45:AS65">
    <cfRule type="cellIs" dxfId="71" priority="100" operator="lessThan">
      <formula>0</formula>
    </cfRule>
    <cfRule type="cellIs" dxfId="70" priority="99" operator="greaterThan">
      <formula>3</formula>
    </cfRule>
    <cfRule type="cellIs" dxfId="69" priority="98" operator="greaterThan">
      <formula>0.03</formula>
    </cfRule>
  </conditionalFormatting>
  <conditionalFormatting sqref="B67:AS84 B86:AS106">
    <cfRule type="cellIs" dxfId="68" priority="34" operator="greaterThan">
      <formula>0.03</formula>
    </cfRule>
    <cfRule type="cellIs" dxfId="67" priority="35" operator="greaterThan">
      <formula>3</formula>
    </cfRule>
  </conditionalFormatting>
  <conditionalFormatting sqref="B108:AS130">
    <cfRule type="cellIs" dxfId="66" priority="22" operator="greaterThan">
      <formula>0.03</formula>
    </cfRule>
    <cfRule type="cellIs" dxfId="65" priority="23" operator="greaterThan">
      <formula>3</formula>
    </cfRule>
  </conditionalFormatting>
  <conditionalFormatting sqref="B67:AU70 AX67:BB70 B86:BB106 B108:BB130">
    <cfRule type="cellIs" dxfId="64" priority="86" operator="lessThan">
      <formula>0</formula>
    </cfRule>
  </conditionalFormatting>
  <conditionalFormatting sqref="B2:BA3 AT5:BA6">
    <cfRule type="cellIs" dxfId="63" priority="179" operator="greaterThan">
      <formula>0</formula>
    </cfRule>
    <cfRule type="cellIs" dxfId="62" priority="178" operator="lessThan">
      <formula>0</formula>
    </cfRule>
  </conditionalFormatting>
  <conditionalFormatting sqref="B21:BA21">
    <cfRule type="cellIs" dxfId="61" priority="241" operator="greaterThan">
      <formula>0</formula>
    </cfRule>
    <cfRule type="cellIs" dxfId="60" priority="240" operator="lessThan">
      <formula>0</formula>
    </cfRule>
  </conditionalFormatting>
  <conditionalFormatting sqref="B44:BB44">
    <cfRule type="cellIs" dxfId="59" priority="206" operator="lessThan">
      <formula>0</formula>
    </cfRule>
    <cfRule type="cellIs" dxfId="58" priority="207" operator="greaterThan">
      <formula>0</formula>
    </cfRule>
  </conditionalFormatting>
  <conditionalFormatting sqref="B66:BB66">
    <cfRule type="cellIs" dxfId="57" priority="97" operator="greaterThan">
      <formula>0</formula>
    </cfRule>
    <cfRule type="cellIs" dxfId="56" priority="96" operator="lessThan">
      <formula>0</formula>
    </cfRule>
  </conditionalFormatting>
  <conditionalFormatting sqref="B71:BB84">
    <cfRule type="cellIs" dxfId="55" priority="58" operator="lessThan">
      <formula>0</formula>
    </cfRule>
  </conditionalFormatting>
  <conditionalFormatting sqref="B85:BB85">
    <cfRule type="cellIs" dxfId="54" priority="32" operator="lessThan">
      <formula>0</formula>
    </cfRule>
    <cfRule type="cellIs" dxfId="53" priority="33" operator="greaterThan">
      <formula>0</formula>
    </cfRule>
  </conditionalFormatting>
  <conditionalFormatting sqref="B107:BB107">
    <cfRule type="cellIs" dxfId="52" priority="24" operator="lessThan">
      <formula>0</formula>
    </cfRule>
    <cfRule type="cellIs" dxfId="51" priority="25" operator="greaterThan">
      <formula>0</formula>
    </cfRule>
  </conditionalFormatting>
  <conditionalFormatting sqref="B131:BB131">
    <cfRule type="cellIs" dxfId="50" priority="20" operator="lessThan">
      <formula>0</formula>
    </cfRule>
    <cfRule type="cellIs" dxfId="49" priority="21" operator="greaterThan">
      <formula>0</formula>
    </cfRule>
  </conditionalFormatting>
  <conditionalFormatting sqref="B176:BB192">
    <cfRule type="cellIs" dxfId="48" priority="2" operator="greaterThan">
      <formula>3</formula>
    </cfRule>
    <cfRule type="cellIs" dxfId="47" priority="3" operator="lessThan">
      <formula>0</formula>
    </cfRule>
    <cfRule type="cellIs" dxfId="46" priority="1" operator="greaterThan">
      <formula>0.03</formula>
    </cfRule>
  </conditionalFormatting>
  <conditionalFormatting sqref="B4:BD4 B5:AQ6 AR5:AS20">
    <cfRule type="cellIs" dxfId="45" priority="248" operator="greaterThan">
      <formula>0</formula>
    </cfRule>
    <cfRule type="cellIs" dxfId="44" priority="247" operator="lessThan">
      <formula>0</formula>
    </cfRule>
  </conditionalFormatting>
  <conditionalFormatting sqref="B153:BD153">
    <cfRule type="cellIs" dxfId="43" priority="16" operator="greaterThan">
      <formula>0</formula>
    </cfRule>
    <cfRule type="cellIs" dxfId="42" priority="15" operator="lessThan">
      <formula>0</formula>
    </cfRule>
  </conditionalFormatting>
  <conditionalFormatting sqref="B175:BD175">
    <cfRule type="cellIs" dxfId="41" priority="10" operator="lessThan">
      <formula>0</formula>
    </cfRule>
    <cfRule type="cellIs" dxfId="40" priority="11" operator="greaterThan">
      <formula>0</formula>
    </cfRule>
  </conditionalFormatting>
  <conditionalFormatting sqref="AR22">
    <cfRule type="cellIs" dxfId="39" priority="235" operator="lessThan">
      <formula>0</formula>
    </cfRule>
    <cfRule type="cellIs" dxfId="38" priority="236" operator="greaterThan">
      <formula>0</formula>
    </cfRule>
  </conditionalFormatting>
  <conditionalFormatting sqref="AT45:AT46">
    <cfRule type="cellIs" dxfId="37" priority="195" operator="lessThan">
      <formula>0</formula>
    </cfRule>
  </conditionalFormatting>
  <conditionalFormatting sqref="AT38:AU38 AX38:BA38">
    <cfRule type="cellIs" dxfId="36" priority="217" operator="greaterThan">
      <formula>3</formula>
    </cfRule>
    <cfRule type="cellIs" dxfId="35" priority="216" operator="greaterThan">
      <formula>0.03</formula>
    </cfRule>
  </conditionalFormatting>
  <conditionalFormatting sqref="AT47:AU65">
    <cfRule type="cellIs" dxfId="34" priority="101" operator="lessThan">
      <formula>0</formula>
    </cfRule>
  </conditionalFormatting>
  <conditionalFormatting sqref="AU22:AU25">
    <cfRule type="cellIs" dxfId="33" priority="177" operator="lessThan">
      <formula>0</formula>
    </cfRule>
  </conditionalFormatting>
  <conditionalFormatting sqref="AU30:AU33">
    <cfRule type="cellIs" dxfId="32" priority="174" operator="lessThan">
      <formula>0</formula>
    </cfRule>
  </conditionalFormatting>
  <conditionalFormatting sqref="AU46">
    <cfRule type="cellIs" dxfId="31" priority="170" operator="lessThan">
      <formula>0</formula>
    </cfRule>
  </conditionalFormatting>
  <conditionalFormatting sqref="AU27:AW27">
    <cfRule type="cellIs" dxfId="30" priority="73" operator="lessThan">
      <formula>0</formula>
    </cfRule>
  </conditionalFormatting>
  <conditionalFormatting sqref="AU35:AW37">
    <cfRule type="cellIs" dxfId="29" priority="70" operator="lessThan">
      <formula>0</formula>
    </cfRule>
  </conditionalFormatting>
  <conditionalFormatting sqref="AU40:AW40">
    <cfRule type="cellIs" dxfId="28" priority="69" operator="lessThan">
      <formula>0</formula>
    </cfRule>
  </conditionalFormatting>
  <conditionalFormatting sqref="AU42:AW43">
    <cfRule type="cellIs" dxfId="27" priority="67" operator="lessThan">
      <formula>0</formula>
    </cfRule>
  </conditionalFormatting>
  <conditionalFormatting sqref="AV22:AW24">
    <cfRule type="cellIs" dxfId="26" priority="74" operator="lessThan">
      <formula>0</formula>
    </cfRule>
  </conditionalFormatting>
  <conditionalFormatting sqref="AV30:AW31">
    <cfRule type="cellIs" dxfId="25" priority="72" operator="lessThan">
      <formula>0</formula>
    </cfRule>
  </conditionalFormatting>
  <conditionalFormatting sqref="AV33:AW33">
    <cfRule type="cellIs" dxfId="24" priority="71" operator="lessThan">
      <formula>0</formula>
    </cfRule>
  </conditionalFormatting>
  <conditionalFormatting sqref="AV46:AW47">
    <cfRule type="cellIs" dxfId="23" priority="83" operator="lessThan">
      <formula>0</formula>
    </cfRule>
  </conditionalFormatting>
  <conditionalFormatting sqref="AV50:AW50">
    <cfRule type="cellIs" dxfId="22" priority="82" operator="lessThan">
      <formula>0</formula>
    </cfRule>
  </conditionalFormatting>
  <conditionalFormatting sqref="AV54:AW54">
    <cfRule type="cellIs" dxfId="21" priority="81" operator="lessThan">
      <formula>0</formula>
    </cfRule>
  </conditionalFormatting>
  <conditionalFormatting sqref="AV57:AW63">
    <cfRule type="cellIs" dxfId="20" priority="77" operator="lessThan">
      <formula>0</formula>
    </cfRule>
  </conditionalFormatting>
  <conditionalFormatting sqref="AV68:AW68">
    <cfRule type="cellIs" dxfId="19" priority="76" operator="lessThan">
      <formula>0</formula>
    </cfRule>
  </conditionalFormatting>
  <conditionalFormatting sqref="AX7:BA20 AT22:AU43 AX22:BA43">
    <cfRule type="cellIs" dxfId="18" priority="218" operator="lessThan">
      <formula>0</formula>
    </cfRule>
  </conditionalFormatting>
  <conditionalFormatting sqref="AX45:BA52 BB46:BB52">
    <cfRule type="cellIs" dxfId="17" priority="155" operator="lessThan">
      <formula>0</formula>
    </cfRule>
  </conditionalFormatting>
  <conditionalFormatting sqref="AX53:BB65">
    <cfRule type="cellIs" dxfId="16" priority="110"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432</v>
      </c>
      <c r="B1" s="355" t="s">
        <v>2205</v>
      </c>
      <c r="C1" s="355" t="s">
        <v>2206</v>
      </c>
      <c r="D1" s="355" t="s">
        <v>2207</v>
      </c>
      <c r="E1" s="355" t="s">
        <v>2208</v>
      </c>
      <c r="F1" s="355" t="s">
        <v>2209</v>
      </c>
      <c r="G1" s="355" t="s">
        <v>2210</v>
      </c>
      <c r="H1" s="355" t="s">
        <v>2211</v>
      </c>
      <c r="I1" s="355" t="s">
        <v>2212</v>
      </c>
      <c r="J1" s="355" t="s">
        <v>2213</v>
      </c>
      <c r="K1" s="355" t="s">
        <v>2214</v>
      </c>
      <c r="L1" s="355" t="s">
        <v>2215</v>
      </c>
      <c r="M1" s="355" t="s">
        <v>2216</v>
      </c>
      <c r="N1" s="356" t="s">
        <v>2217</v>
      </c>
      <c r="O1" s="356" t="s">
        <v>2218</v>
      </c>
      <c r="P1" s="355" t="s">
        <v>2219</v>
      </c>
      <c r="Q1" s="357" t="s">
        <v>2220</v>
      </c>
      <c r="R1" s="355" t="s">
        <v>2221</v>
      </c>
      <c r="S1" s="355" t="s">
        <v>2222</v>
      </c>
      <c r="T1" s="355" t="s">
        <v>2223</v>
      </c>
      <c r="U1" s="355" t="s">
        <v>2224</v>
      </c>
      <c r="V1" s="356" t="s">
        <v>2225</v>
      </c>
      <c r="Z1" s="370" t="s">
        <v>432</v>
      </c>
      <c r="AA1" s="371" t="s">
        <v>2205</v>
      </c>
      <c r="AB1" s="371" t="s">
        <v>2206</v>
      </c>
      <c r="AC1" s="371" t="s">
        <v>2207</v>
      </c>
      <c r="AD1" s="371" t="s">
        <v>2208</v>
      </c>
      <c r="AE1" s="371" t="s">
        <v>2209</v>
      </c>
      <c r="AF1" s="371" t="s">
        <v>2210</v>
      </c>
      <c r="AG1" s="371" t="s">
        <v>2211</v>
      </c>
      <c r="AH1" s="371" t="s">
        <v>2212</v>
      </c>
      <c r="AI1" s="371" t="s">
        <v>2213</v>
      </c>
      <c r="AJ1" s="371" t="s">
        <v>2214</v>
      </c>
      <c r="AK1" s="371" t="s">
        <v>2215</v>
      </c>
      <c r="AL1" s="371" t="s">
        <v>2216</v>
      </c>
      <c r="AM1" s="370" t="s">
        <v>2217</v>
      </c>
      <c r="AN1" s="370" t="s">
        <v>2218</v>
      </c>
      <c r="AO1" s="371" t="s">
        <v>2219</v>
      </c>
      <c r="AP1" s="372" t="s">
        <v>2220</v>
      </c>
      <c r="AQ1" s="380" t="s">
        <v>2226</v>
      </c>
      <c r="AR1" t="s">
        <v>2227</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2228</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2229</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2230</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5" priority="12" operator="between">
      <formula>0.5</formula>
      <formula>1</formula>
    </cfRule>
  </conditionalFormatting>
  <conditionalFormatting sqref="O2:O1048576">
    <cfRule type="cellIs" dxfId="14" priority="11" operator="greaterThan">
      <formula>20.87%</formula>
    </cfRule>
  </conditionalFormatting>
  <conditionalFormatting sqref="P2:P1048576">
    <cfRule type="cellIs" dxfId="13" priority="14" operator="between">
      <formula>0.5</formula>
      <formula>1</formula>
    </cfRule>
  </conditionalFormatting>
  <conditionalFormatting sqref="Q2:Q1048576">
    <cfRule type="cellIs" dxfId="12" priority="13" operator="greaterThan">
      <formula>0.0448</formula>
    </cfRule>
  </conditionalFormatting>
  <conditionalFormatting sqref="R2:T2 R3:U14">
    <cfRule type="cellIs" dxfId="11" priority="10" operator="lessThan">
      <formula>0</formula>
    </cfRule>
  </conditionalFormatting>
  <conditionalFormatting sqref="AN2:AN3">
    <cfRule type="cellIs" dxfId="10" priority="6" operator="greaterThan">
      <formula>20.87%</formula>
    </cfRule>
  </conditionalFormatting>
  <conditionalFormatting sqref="AN2:AO3">
    <cfRule type="cellIs" dxfId="9" priority="7" operator="between">
      <formula>0.5</formula>
      <formula>1</formula>
    </cfRule>
  </conditionalFormatting>
  <conditionalFormatting sqref="AP2:AP3">
    <cfRule type="cellIs" dxfId="8" priority="8" operator="greaterThan">
      <formula>0.0448</formula>
    </cfRule>
  </conditionalFormatting>
  <conditionalFormatting sqref="AQ2:AQ3">
    <cfRule type="cellIs" dxfId="7" priority="1" operator="greaterThan">
      <formula>20.87%</formula>
    </cfRule>
    <cfRule type="cellIs" dxfId="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50" width="8.6640625" style="8" customWidth="1"/>
    <col min="51" max="16384" width="8.6640625" style="8"/>
  </cols>
  <sheetData>
    <row r="1" spans="1:23" ht="28" customHeight="1" x14ac:dyDescent="0.3">
      <c r="A1" s="308" t="s">
        <v>0</v>
      </c>
      <c r="B1" s="302" t="s">
        <v>2231</v>
      </c>
      <c r="C1" s="8" t="s">
        <v>2232</v>
      </c>
      <c r="D1" s="268" t="s">
        <v>2047</v>
      </c>
      <c r="E1" s="8" t="s">
        <v>2233</v>
      </c>
      <c r="F1" s="8" t="s">
        <v>2234</v>
      </c>
      <c r="G1" s="8" t="s">
        <v>2235</v>
      </c>
      <c r="H1" s="8" t="s">
        <v>2236</v>
      </c>
      <c r="I1" s="8" t="s">
        <v>2237</v>
      </c>
      <c r="J1" s="8" t="s">
        <v>2038</v>
      </c>
      <c r="K1" s="268" t="s">
        <v>2238</v>
      </c>
      <c r="L1" s="268" t="s">
        <v>2239</v>
      </c>
      <c r="M1" s="268" t="s">
        <v>2240</v>
      </c>
      <c r="N1" s="8" t="s">
        <v>2241</v>
      </c>
      <c r="O1" s="8" t="s">
        <v>2242</v>
      </c>
      <c r="P1" s="268" t="s">
        <v>2243</v>
      </c>
      <c r="Q1" s="8" t="s">
        <v>2133</v>
      </c>
      <c r="R1" s="8" t="s">
        <v>2244</v>
      </c>
      <c r="S1" s="8" t="s">
        <v>2245</v>
      </c>
      <c r="T1" s="8" t="s">
        <v>2246</v>
      </c>
      <c r="U1" s="8" t="s">
        <v>2247</v>
      </c>
      <c r="V1" s="8" t="s">
        <v>2248</v>
      </c>
      <c r="W1" s="8" t="s">
        <v>2249</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2250</v>
      </c>
      <c r="S2" s="8" t="s">
        <v>2251</v>
      </c>
      <c r="T2" s="8" t="s">
        <v>2252</v>
      </c>
      <c r="U2" s="8" t="s">
        <v>2253</v>
      </c>
      <c r="V2" s="8" t="s">
        <v>2254</v>
      </c>
      <c r="W2" s="8" t="s">
        <v>2255</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2256</v>
      </c>
      <c r="S3" s="8" t="s">
        <v>2257</v>
      </c>
      <c r="T3" s="8" t="s">
        <v>2258</v>
      </c>
      <c r="U3" s="8" t="s">
        <v>2259</v>
      </c>
      <c r="V3" s="8" t="s">
        <v>2260</v>
      </c>
      <c r="W3" s="8" t="s">
        <v>2261</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2262</v>
      </c>
      <c r="S4" s="8" t="s">
        <v>2263</v>
      </c>
      <c r="T4" s="8" t="s">
        <v>2264</v>
      </c>
      <c r="U4" s="8" t="s">
        <v>2265</v>
      </c>
      <c r="V4" s="8" t="s">
        <v>2266</v>
      </c>
      <c r="W4" s="8" t="s">
        <v>2267</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2268</v>
      </c>
      <c r="S5" s="8" t="s">
        <v>2269</v>
      </c>
      <c r="T5" s="8" t="s">
        <v>2270</v>
      </c>
      <c r="U5" s="8" t="s">
        <v>2271</v>
      </c>
      <c r="V5" s="8" t="s">
        <v>2272</v>
      </c>
      <c r="W5" s="8" t="s">
        <v>2273</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2274</v>
      </c>
      <c r="S6" s="8" t="s">
        <v>2275</v>
      </c>
      <c r="T6" s="8" t="s">
        <v>2276</v>
      </c>
      <c r="U6" s="8" t="s">
        <v>2277</v>
      </c>
      <c r="V6" s="8" t="s">
        <v>2278</v>
      </c>
      <c r="W6" s="8" t="s">
        <v>2279</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2280</v>
      </c>
      <c r="S7" s="8" t="s">
        <v>2281</v>
      </c>
      <c r="T7" s="8" t="s">
        <v>2282</v>
      </c>
      <c r="U7" s="8" t="s">
        <v>2283</v>
      </c>
      <c r="V7" s="8" t="s">
        <v>2284</v>
      </c>
      <c r="W7" s="8" t="s">
        <v>2285</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2286</v>
      </c>
      <c r="S8" s="8" t="s">
        <v>2287</v>
      </c>
      <c r="T8" s="8" t="s">
        <v>2288</v>
      </c>
      <c r="U8" s="8" t="s">
        <v>2289</v>
      </c>
      <c r="V8" s="8" t="s">
        <v>2290</v>
      </c>
      <c r="W8" s="8" t="s">
        <v>2291</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2292</v>
      </c>
      <c r="S9" s="8" t="s">
        <v>2293</v>
      </c>
      <c r="T9" s="8" t="s">
        <v>2294</v>
      </c>
      <c r="U9" s="8" t="s">
        <v>2295</v>
      </c>
      <c r="V9" s="8" t="s">
        <v>2296</v>
      </c>
      <c r="W9" s="8" t="s">
        <v>2297</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2286</v>
      </c>
      <c r="S10" s="8" t="s">
        <v>2298</v>
      </c>
      <c r="T10" s="8" t="s">
        <v>2299</v>
      </c>
      <c r="U10" s="8" t="s">
        <v>2300</v>
      </c>
      <c r="V10" s="8" t="s">
        <v>2301</v>
      </c>
      <c r="W10" s="8" t="s">
        <v>2302</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2303</v>
      </c>
      <c r="S11" s="8" t="s">
        <v>2298</v>
      </c>
      <c r="T11" s="8" t="s">
        <v>2304</v>
      </c>
      <c r="U11" s="8" t="s">
        <v>2305</v>
      </c>
      <c r="V11" s="8" t="s">
        <v>2306</v>
      </c>
      <c r="W11" s="8" t="s">
        <v>2307</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2308</v>
      </c>
      <c r="S12" s="8" t="s">
        <v>2309</v>
      </c>
      <c r="T12" s="8" t="s">
        <v>2310</v>
      </c>
      <c r="U12" s="8" t="s">
        <v>2311</v>
      </c>
      <c r="V12" s="8" t="s">
        <v>2312</v>
      </c>
      <c r="W12" s="8" t="s">
        <v>2313</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2314</v>
      </c>
      <c r="S13" s="8" t="s">
        <v>2315</v>
      </c>
      <c r="T13" s="8" t="s">
        <v>2316</v>
      </c>
      <c r="U13" s="8" t="s">
        <v>2317</v>
      </c>
      <c r="V13" s="8" t="s">
        <v>2318</v>
      </c>
      <c r="W13" s="8" t="s">
        <v>2319</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2320</v>
      </c>
      <c r="S14" s="8" t="s">
        <v>2298</v>
      </c>
      <c r="T14" s="8" t="s">
        <v>2321</v>
      </c>
      <c r="U14" s="8" t="s">
        <v>2322</v>
      </c>
      <c r="V14" s="8" t="s">
        <v>2323</v>
      </c>
      <c r="W14" s="8" t="s">
        <v>2324</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2325</v>
      </c>
      <c r="S15" s="8" t="s">
        <v>2326</v>
      </c>
      <c r="T15" s="8" t="s">
        <v>2327</v>
      </c>
      <c r="U15" s="8" t="s">
        <v>2328</v>
      </c>
      <c r="V15" s="8" t="s">
        <v>2329</v>
      </c>
      <c r="W15" s="8" t="s">
        <v>2330</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2331</v>
      </c>
      <c r="S16" s="8" t="s">
        <v>2332</v>
      </c>
      <c r="T16" s="8" t="s">
        <v>2333</v>
      </c>
      <c r="U16" s="8" t="s">
        <v>2334</v>
      </c>
      <c r="V16" s="8" t="s">
        <v>2335</v>
      </c>
      <c r="W16" s="8" t="s">
        <v>2336</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2337</v>
      </c>
      <c r="S17" s="8" t="s">
        <v>2338</v>
      </c>
      <c r="T17" s="8" t="s">
        <v>2339</v>
      </c>
      <c r="U17" s="8" t="s">
        <v>2340</v>
      </c>
      <c r="V17" s="8" t="s">
        <v>2341</v>
      </c>
      <c r="W17" s="8" t="s">
        <v>2342</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2343</v>
      </c>
      <c r="S18" s="8" t="s">
        <v>2344</v>
      </c>
      <c r="T18" s="8" t="s">
        <v>2345</v>
      </c>
      <c r="U18" s="8" t="s">
        <v>2346</v>
      </c>
      <c r="V18" s="8" t="s">
        <v>2347</v>
      </c>
      <c r="W18" s="8" t="s">
        <v>2348</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2349</v>
      </c>
      <c r="S19" s="8" t="s">
        <v>2298</v>
      </c>
      <c r="T19" s="8" t="s">
        <v>2350</v>
      </c>
      <c r="U19" s="8" t="s">
        <v>2351</v>
      </c>
      <c r="V19" s="8" t="s">
        <v>2352</v>
      </c>
      <c r="W19" s="8" t="s">
        <v>2353</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2354</v>
      </c>
      <c r="S20" s="8" t="s">
        <v>2298</v>
      </c>
      <c r="T20" s="8" t="s">
        <v>2355</v>
      </c>
      <c r="U20" s="8" t="s">
        <v>2356</v>
      </c>
      <c r="V20" s="8" t="s">
        <v>2357</v>
      </c>
      <c r="W20" s="8" t="s">
        <v>2358</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2359</v>
      </c>
      <c r="S21" s="8" t="s">
        <v>2298</v>
      </c>
      <c r="T21" s="8" t="s">
        <v>2360</v>
      </c>
      <c r="U21" s="8" t="s">
        <v>2361</v>
      </c>
      <c r="V21" s="8" t="s">
        <v>2362</v>
      </c>
      <c r="W21" s="8" t="s">
        <v>2363</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2364</v>
      </c>
      <c r="S22" s="8" t="s">
        <v>2298</v>
      </c>
      <c r="T22" s="8" t="s">
        <v>2365</v>
      </c>
      <c r="U22" s="8" t="s">
        <v>2366</v>
      </c>
      <c r="V22" s="8" t="s">
        <v>2367</v>
      </c>
      <c r="W22" s="8" t="s">
        <v>2368</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2369</v>
      </c>
      <c r="S23" s="8" t="s">
        <v>2298</v>
      </c>
      <c r="T23" s="8" t="s">
        <v>2370</v>
      </c>
      <c r="U23" s="8" t="s">
        <v>2371</v>
      </c>
      <c r="V23" s="8" t="s">
        <v>2372</v>
      </c>
      <c r="W23" s="8" t="s">
        <v>2373</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2374</v>
      </c>
      <c r="S24" s="8" t="s">
        <v>2298</v>
      </c>
      <c r="T24" s="8" t="s">
        <v>2375</v>
      </c>
      <c r="U24" s="8" t="s">
        <v>2376</v>
      </c>
      <c r="V24" s="8" t="s">
        <v>2377</v>
      </c>
      <c r="W24" s="8" t="s">
        <v>2378</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2379</v>
      </c>
      <c r="S25" s="8" t="s">
        <v>2298</v>
      </c>
      <c r="T25" s="8" t="s">
        <v>2380</v>
      </c>
      <c r="U25" s="8" t="s">
        <v>2381</v>
      </c>
      <c r="V25" s="8" t="s">
        <v>2382</v>
      </c>
      <c r="W25" s="8" t="s">
        <v>2383</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2384</v>
      </c>
      <c r="S26" s="8" t="s">
        <v>2298</v>
      </c>
      <c r="T26" s="8" t="s">
        <v>2385</v>
      </c>
      <c r="U26" s="8" t="s">
        <v>2386</v>
      </c>
      <c r="V26" s="8" t="s">
        <v>2387</v>
      </c>
      <c r="W26" s="8" t="s">
        <v>2388</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2389</v>
      </c>
      <c r="S27" s="8" t="s">
        <v>2298</v>
      </c>
      <c r="T27" s="8" t="s">
        <v>2390</v>
      </c>
      <c r="U27" s="8" t="s">
        <v>2391</v>
      </c>
      <c r="V27" s="8" t="s">
        <v>2392</v>
      </c>
      <c r="W27" s="8" t="s">
        <v>2393</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2394</v>
      </c>
      <c r="S28" s="8" t="s">
        <v>2298</v>
      </c>
      <c r="T28" s="8" t="s">
        <v>2395</v>
      </c>
      <c r="U28" s="8" t="s">
        <v>2396</v>
      </c>
      <c r="V28" s="8" t="s">
        <v>2397</v>
      </c>
      <c r="W28" s="8" t="s">
        <v>2398</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2399</v>
      </c>
      <c r="S29" s="8" t="s">
        <v>2298</v>
      </c>
      <c r="T29" s="8" t="s">
        <v>2400</v>
      </c>
      <c r="U29" s="8" t="s">
        <v>2401</v>
      </c>
      <c r="V29" s="8" t="s">
        <v>2402</v>
      </c>
      <c r="W29" s="8" t="s">
        <v>2403</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2404</v>
      </c>
      <c r="S30" s="8">
        <v>0</v>
      </c>
      <c r="T30" s="8" t="s">
        <v>2405</v>
      </c>
      <c r="U30" s="8" t="s">
        <v>2406</v>
      </c>
      <c r="V30" s="8" t="s">
        <v>2407</v>
      </c>
      <c r="W30" s="8" t="s">
        <v>2408</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2409</v>
      </c>
      <c r="S31" s="8">
        <v>0</v>
      </c>
      <c r="T31" s="8" t="s">
        <v>2410</v>
      </c>
      <c r="U31" s="8" t="s">
        <v>2411</v>
      </c>
      <c r="V31" s="8" t="s">
        <v>2412</v>
      </c>
      <c r="W31" s="8" t="s">
        <v>2413</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2414</v>
      </c>
      <c r="S32" s="8">
        <v>0</v>
      </c>
      <c r="T32" s="8" t="s">
        <v>2415</v>
      </c>
      <c r="U32" s="8" t="s">
        <v>2416</v>
      </c>
      <c r="V32" s="8" t="s">
        <v>2417</v>
      </c>
      <c r="W32" s="8" t="s">
        <v>2418</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2419</v>
      </c>
      <c r="S33" s="8">
        <v>0</v>
      </c>
      <c r="T33" s="8" t="s">
        <v>2420</v>
      </c>
      <c r="U33" s="8" t="s">
        <v>2421</v>
      </c>
      <c r="V33" s="8" t="s">
        <v>2422</v>
      </c>
      <c r="W33" s="8" t="s">
        <v>2423</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2424</v>
      </c>
      <c r="S34" s="8">
        <v>0</v>
      </c>
      <c r="T34" s="8" t="s">
        <v>2425</v>
      </c>
      <c r="U34" s="8" t="s">
        <v>2426</v>
      </c>
      <c r="V34" s="8" t="s">
        <v>2427</v>
      </c>
      <c r="W34" s="8" t="s">
        <v>2428</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2429</v>
      </c>
      <c r="S35" s="8">
        <v>0</v>
      </c>
      <c r="T35" s="8" t="s">
        <v>2430</v>
      </c>
      <c r="U35" s="8" t="s">
        <v>2431</v>
      </c>
      <c r="V35" s="8" t="s">
        <v>2432</v>
      </c>
      <c r="W35" s="8" t="s">
        <v>2433</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2434</v>
      </c>
      <c r="S36" s="8">
        <v>0</v>
      </c>
      <c r="T36" s="8" t="s">
        <v>2435</v>
      </c>
      <c r="U36" s="8" t="s">
        <v>2436</v>
      </c>
      <c r="V36" s="8" t="s">
        <v>2437</v>
      </c>
      <c r="W36" s="8" t="s">
        <v>2438</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2439</v>
      </c>
      <c r="S37" s="8">
        <v>0</v>
      </c>
      <c r="T37" s="8" t="s">
        <v>2440</v>
      </c>
      <c r="U37" s="8" t="s">
        <v>2441</v>
      </c>
      <c r="V37" s="8" t="s">
        <v>2442</v>
      </c>
      <c r="W37" s="8" t="s">
        <v>2443</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2444</v>
      </c>
      <c r="S38" s="8">
        <v>0</v>
      </c>
      <c r="T38" s="8" t="s">
        <v>2445</v>
      </c>
      <c r="U38" s="8" t="s">
        <v>2446</v>
      </c>
      <c r="V38" s="8" t="s">
        <v>2447</v>
      </c>
      <c r="W38" s="8" t="s">
        <v>2448</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2449</v>
      </c>
      <c r="S39" s="8">
        <v>0</v>
      </c>
      <c r="T39" s="8" t="s">
        <v>2450</v>
      </c>
      <c r="U39" s="8" t="s">
        <v>2451</v>
      </c>
      <c r="V39" s="8" t="s">
        <v>2452</v>
      </c>
      <c r="W39" s="8" t="s">
        <v>2453</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2454</v>
      </c>
      <c r="S40" s="8">
        <v>0</v>
      </c>
      <c r="T40" s="8" t="s">
        <v>2455</v>
      </c>
      <c r="U40" s="8" t="s">
        <v>2456</v>
      </c>
      <c r="V40" s="8" t="s">
        <v>2457</v>
      </c>
      <c r="W40" s="8" t="s">
        <v>2458</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2459</v>
      </c>
      <c r="S41" s="8">
        <v>0</v>
      </c>
      <c r="T41" s="8" t="s">
        <v>2460</v>
      </c>
      <c r="U41" s="8" t="s">
        <v>2461</v>
      </c>
      <c r="V41" s="8" t="s">
        <v>2462</v>
      </c>
      <c r="W41" s="8" t="s">
        <v>2463</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2464</v>
      </c>
      <c r="S42" s="8">
        <v>0</v>
      </c>
      <c r="T42" s="8" t="s">
        <v>2465</v>
      </c>
      <c r="U42" s="8" t="s">
        <v>2466</v>
      </c>
      <c r="V42" s="8" t="s">
        <v>2467</v>
      </c>
      <c r="W42" s="8" t="s">
        <v>2468</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2469</v>
      </c>
      <c r="S43" s="8">
        <v>0</v>
      </c>
      <c r="T43" s="8" t="s">
        <v>2470</v>
      </c>
      <c r="U43" s="8" t="s">
        <v>2471</v>
      </c>
      <c r="V43" s="8" t="s">
        <v>2472</v>
      </c>
      <c r="W43" s="8" t="s">
        <v>2473</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2474</v>
      </c>
      <c r="S44" s="8">
        <v>0</v>
      </c>
      <c r="T44" s="8" t="s">
        <v>2475</v>
      </c>
      <c r="U44" s="8" t="s">
        <v>2476</v>
      </c>
      <c r="V44" s="8" t="s">
        <v>2477</v>
      </c>
      <c r="W44" s="8" t="s">
        <v>2478</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2479</v>
      </c>
      <c r="S45" s="8">
        <v>0</v>
      </c>
      <c r="T45" s="8" t="s">
        <v>2480</v>
      </c>
      <c r="U45" s="8" t="s">
        <v>2481</v>
      </c>
      <c r="V45" s="8" t="s">
        <v>2482</v>
      </c>
      <c r="W45" s="8" t="s">
        <v>2483</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2484</v>
      </c>
      <c r="S46" s="8">
        <v>0</v>
      </c>
      <c r="T46" s="8" t="s">
        <v>2485</v>
      </c>
      <c r="U46" s="8" t="s">
        <v>2486</v>
      </c>
      <c r="V46" s="8" t="s">
        <v>2487</v>
      </c>
      <c r="W46" s="8" t="s">
        <v>2488</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2439</v>
      </c>
      <c r="S47" s="8">
        <v>0</v>
      </c>
      <c r="T47" s="8" t="s">
        <v>2489</v>
      </c>
      <c r="U47" s="8" t="s">
        <v>2490</v>
      </c>
      <c r="V47" s="8" t="s">
        <v>2491</v>
      </c>
      <c r="W47" s="8" t="s">
        <v>2492</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2493</v>
      </c>
      <c r="S48" s="8">
        <v>0</v>
      </c>
      <c r="T48" s="8" t="s">
        <v>2494</v>
      </c>
      <c r="U48" s="8" t="s">
        <v>2495</v>
      </c>
      <c r="V48" s="8" t="s">
        <v>2496</v>
      </c>
      <c r="W48" s="8" t="s">
        <v>2497</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2498</v>
      </c>
      <c r="S49" s="8">
        <v>0</v>
      </c>
      <c r="T49" s="8" t="s">
        <v>2499</v>
      </c>
      <c r="U49" s="8" t="s">
        <v>2500</v>
      </c>
      <c r="V49" s="8" t="s">
        <v>2501</v>
      </c>
      <c r="W49" s="8" t="s">
        <v>2502</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2503</v>
      </c>
      <c r="S50" s="8">
        <v>0</v>
      </c>
      <c r="T50" s="8" t="s">
        <v>2504</v>
      </c>
      <c r="U50" s="8" t="s">
        <v>2505</v>
      </c>
      <c r="V50" s="8" t="s">
        <v>2506</v>
      </c>
      <c r="W50" s="8" t="s">
        <v>2507</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2508</v>
      </c>
      <c r="S51" s="8">
        <v>0</v>
      </c>
      <c r="T51" s="8" t="s">
        <v>2445</v>
      </c>
      <c r="U51" s="8" t="s">
        <v>2509</v>
      </c>
      <c r="V51" s="8" t="s">
        <v>2510</v>
      </c>
      <c r="W51" s="8" t="s">
        <v>2511</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2512</v>
      </c>
      <c r="S52" s="8">
        <v>0</v>
      </c>
      <c r="T52" s="8" t="s">
        <v>2513</v>
      </c>
      <c r="U52" s="8" t="s">
        <v>2514</v>
      </c>
      <c r="V52" s="8" t="s">
        <v>2515</v>
      </c>
      <c r="W52" s="8" t="s">
        <v>2516</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2517</v>
      </c>
      <c r="S53" s="8">
        <v>0</v>
      </c>
      <c r="T53" s="8" t="s">
        <v>2518</v>
      </c>
      <c r="U53" s="8" t="s">
        <v>2519</v>
      </c>
      <c r="V53" s="8" t="s">
        <v>2520</v>
      </c>
      <c r="W53" s="8" t="s">
        <v>2521</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2522</v>
      </c>
      <c r="S54" s="8">
        <v>0</v>
      </c>
      <c r="T54" s="8" t="s">
        <v>2523</v>
      </c>
      <c r="U54" s="8" t="s">
        <v>2524</v>
      </c>
      <c r="V54" s="8" t="s">
        <v>2525</v>
      </c>
      <c r="W54" s="8" t="s">
        <v>2526</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2527</v>
      </c>
      <c r="S55" s="8">
        <v>0</v>
      </c>
      <c r="T55" s="8" t="s">
        <v>2528</v>
      </c>
      <c r="U55" s="8" t="s">
        <v>2529</v>
      </c>
      <c r="V55" s="8" t="s">
        <v>2530</v>
      </c>
      <c r="W55" s="8" t="s">
        <v>2531</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2532</v>
      </c>
      <c r="S56" s="8">
        <v>0</v>
      </c>
      <c r="T56" s="8" t="s">
        <v>2533</v>
      </c>
      <c r="U56" s="8" t="s">
        <v>2534</v>
      </c>
      <c r="V56" s="8" t="s">
        <v>2535</v>
      </c>
      <c r="W56" s="8" t="s">
        <v>2536</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2537</v>
      </c>
      <c r="S57" s="8">
        <v>0</v>
      </c>
      <c r="T57" s="8" t="s">
        <v>2538</v>
      </c>
      <c r="U57" s="8" t="s">
        <v>2539</v>
      </c>
      <c r="V57" s="8" t="s">
        <v>2540</v>
      </c>
      <c r="W57" s="8" t="s">
        <v>2541</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2542</v>
      </c>
      <c r="S58" s="8">
        <v>0</v>
      </c>
      <c r="T58" s="8" t="s">
        <v>2543</v>
      </c>
      <c r="U58" s="8" t="s">
        <v>2544</v>
      </c>
      <c r="V58" s="8" t="s">
        <v>2545</v>
      </c>
      <c r="W58" s="8" t="s">
        <v>2546</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2547</v>
      </c>
      <c r="S59" s="8">
        <v>0</v>
      </c>
      <c r="T59" s="8" t="s">
        <v>2548</v>
      </c>
      <c r="U59" s="8" t="s">
        <v>2549</v>
      </c>
      <c r="V59" s="8" t="s">
        <v>2550</v>
      </c>
      <c r="W59" s="8" t="s">
        <v>2551</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2552</v>
      </c>
      <c r="S60" s="8">
        <v>0</v>
      </c>
      <c r="T60" s="8" t="s">
        <v>2553</v>
      </c>
      <c r="U60" s="8" t="s">
        <v>2554</v>
      </c>
      <c r="V60" s="8" t="s">
        <v>2555</v>
      </c>
      <c r="W60" s="8" t="s">
        <v>2556</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2557</v>
      </c>
      <c r="S61" s="8">
        <v>0</v>
      </c>
      <c r="T61" s="8" t="s">
        <v>2558</v>
      </c>
      <c r="U61" s="8" t="s">
        <v>2559</v>
      </c>
      <c r="V61" s="8" t="s">
        <v>2560</v>
      </c>
      <c r="W61" s="8" t="s">
        <v>2561</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2562</v>
      </c>
      <c r="S62" s="8">
        <v>0</v>
      </c>
      <c r="T62" s="8" t="s">
        <v>2563</v>
      </c>
      <c r="U62" s="8" t="s">
        <v>2564</v>
      </c>
      <c r="V62" s="8" t="s">
        <v>2565</v>
      </c>
      <c r="W62" s="8" t="s">
        <v>2566</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2567</v>
      </c>
      <c r="S63" s="8">
        <v>0</v>
      </c>
      <c r="T63" s="8" t="s">
        <v>2568</v>
      </c>
      <c r="U63" s="8" t="s">
        <v>2569</v>
      </c>
      <c r="V63" s="8" t="s">
        <v>2570</v>
      </c>
      <c r="W63" s="8" t="s">
        <v>2571</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2572</v>
      </c>
      <c r="S64" s="8" t="s">
        <v>2573</v>
      </c>
      <c r="T64" s="8" t="s">
        <v>2574</v>
      </c>
      <c r="U64" s="8" t="s">
        <v>2575</v>
      </c>
      <c r="V64" s="8" t="s">
        <v>2576</v>
      </c>
      <c r="W64" s="8" t="s">
        <v>2577</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2578</v>
      </c>
      <c r="S65" s="8" t="s">
        <v>2579</v>
      </c>
      <c r="T65" s="8" t="s">
        <v>2580</v>
      </c>
      <c r="U65" s="8" t="s">
        <v>2581</v>
      </c>
      <c r="V65" s="8" t="s">
        <v>2582</v>
      </c>
      <c r="W65" s="8" t="s">
        <v>2583</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2454</v>
      </c>
      <c r="S66" s="8" t="s">
        <v>2584</v>
      </c>
      <c r="T66" s="8" t="s">
        <v>2585</v>
      </c>
      <c r="U66" s="8" t="s">
        <v>2586</v>
      </c>
      <c r="V66" s="8" t="s">
        <v>2587</v>
      </c>
      <c r="W66" s="8" t="s">
        <v>2588</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2589</v>
      </c>
      <c r="S67" s="8" t="s">
        <v>2590</v>
      </c>
      <c r="T67" s="8" t="s">
        <v>2591</v>
      </c>
      <c r="U67" s="8" t="s">
        <v>2592</v>
      </c>
      <c r="V67" s="8" t="s">
        <v>2593</v>
      </c>
      <c r="W67" s="8" t="s">
        <v>2594</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2595</v>
      </c>
      <c r="S68" s="8" t="s">
        <v>2596</v>
      </c>
      <c r="T68" s="8" t="s">
        <v>2597</v>
      </c>
      <c r="U68" s="8" t="s">
        <v>2598</v>
      </c>
      <c r="V68" s="8" t="s">
        <v>2599</v>
      </c>
      <c r="W68" s="8" t="s">
        <v>2600</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2601</v>
      </c>
      <c r="S69" s="8" t="s">
        <v>2602</v>
      </c>
      <c r="T69" s="8" t="s">
        <v>2603</v>
      </c>
      <c r="U69" s="8" t="s">
        <v>2604</v>
      </c>
      <c r="V69" s="8" t="s">
        <v>2605</v>
      </c>
      <c r="W69" s="8" t="s">
        <v>2606</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2607</v>
      </c>
      <c r="S70" s="8" t="s">
        <v>2608</v>
      </c>
      <c r="T70" s="8" t="s">
        <v>2609</v>
      </c>
      <c r="U70" s="8" t="s">
        <v>2610</v>
      </c>
      <c r="V70" s="8" t="s">
        <v>2611</v>
      </c>
      <c r="W70" s="8" t="s">
        <v>2612</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2613</v>
      </c>
      <c r="S71" s="8" t="s">
        <v>2614</v>
      </c>
      <c r="T71" s="8" t="s">
        <v>2615</v>
      </c>
      <c r="U71" s="8" t="s">
        <v>2616</v>
      </c>
      <c r="V71" s="8" t="s">
        <v>2617</v>
      </c>
      <c r="W71" s="8" t="s">
        <v>2618</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2619</v>
      </c>
      <c r="S72" s="8" t="s">
        <v>2620</v>
      </c>
      <c r="T72" s="8" t="s">
        <v>2621</v>
      </c>
      <c r="U72" s="8" t="s">
        <v>2622</v>
      </c>
      <c r="V72" s="8" t="s">
        <v>2623</v>
      </c>
      <c r="W72" s="8" t="s">
        <v>2624</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2625</v>
      </c>
      <c r="S73" s="8" t="s">
        <v>2626</v>
      </c>
      <c r="T73" s="8" t="s">
        <v>2627</v>
      </c>
      <c r="U73" s="8" t="s">
        <v>2628</v>
      </c>
      <c r="V73" s="8" t="s">
        <v>2629</v>
      </c>
      <c r="W73" s="8" t="s">
        <v>2630</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2631</v>
      </c>
      <c r="S74" s="8" t="s">
        <v>2632</v>
      </c>
      <c r="T74" s="8" t="s">
        <v>2633</v>
      </c>
      <c r="U74" s="8" t="s">
        <v>2634</v>
      </c>
      <c r="V74" s="8" t="s">
        <v>2635</v>
      </c>
      <c r="W74" s="8" t="s">
        <v>2636</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2637</v>
      </c>
      <c r="S75" s="8" t="s">
        <v>2638</v>
      </c>
      <c r="T75" s="8" t="s">
        <v>2639</v>
      </c>
      <c r="U75" s="8" t="s">
        <v>2640</v>
      </c>
      <c r="V75" s="8" t="s">
        <v>2641</v>
      </c>
      <c r="W75" s="8" t="s">
        <v>2642</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2643</v>
      </c>
      <c r="S76" s="8" t="s">
        <v>2644</v>
      </c>
      <c r="T76" s="8" t="s">
        <v>2645</v>
      </c>
      <c r="U76" s="8" t="s">
        <v>2646</v>
      </c>
      <c r="V76" s="8" t="s">
        <v>2647</v>
      </c>
      <c r="W76" s="8" t="s">
        <v>2648</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2649</v>
      </c>
      <c r="S77" s="8" t="s">
        <v>2650</v>
      </c>
      <c r="T77" s="8" t="s">
        <v>2651</v>
      </c>
      <c r="U77" s="8" t="s">
        <v>2652</v>
      </c>
      <c r="V77" s="8" t="s">
        <v>2653</v>
      </c>
      <c r="W77" s="8" t="s">
        <v>2654</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2655</v>
      </c>
      <c r="S78" s="8" t="s">
        <v>2656</v>
      </c>
      <c r="T78" s="8" t="s">
        <v>2657</v>
      </c>
      <c r="U78" s="8" t="s">
        <v>2658</v>
      </c>
      <c r="V78" s="8" t="s">
        <v>2659</v>
      </c>
      <c r="W78" s="8" t="s">
        <v>2660</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2661</v>
      </c>
      <c r="S79" s="8" t="s">
        <v>2662</v>
      </c>
      <c r="T79" s="8" t="s">
        <v>2663</v>
      </c>
      <c r="U79" s="8" t="s">
        <v>2664</v>
      </c>
      <c r="V79" s="8" t="s">
        <v>2665</v>
      </c>
      <c r="W79" s="8" t="s">
        <v>2666</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2667</v>
      </c>
      <c r="S80" s="8" t="s">
        <v>2668</v>
      </c>
      <c r="T80" s="8" t="s">
        <v>2669</v>
      </c>
      <c r="U80" s="8" t="s">
        <v>2670</v>
      </c>
      <c r="V80" s="8" t="s">
        <v>2671</v>
      </c>
      <c r="W80" s="8" t="s">
        <v>2672</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2673</v>
      </c>
      <c r="S81" s="8" t="s">
        <v>2674</v>
      </c>
      <c r="T81" s="8" t="s">
        <v>2675</v>
      </c>
      <c r="U81" s="8" t="s">
        <v>2676</v>
      </c>
      <c r="V81" s="8" t="s">
        <v>2677</v>
      </c>
      <c r="W81" s="8" t="s">
        <v>2678</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2679</v>
      </c>
      <c r="S82" s="8" t="s">
        <v>2680</v>
      </c>
      <c r="T82" s="8" t="s">
        <v>2681</v>
      </c>
      <c r="U82" s="8" t="s">
        <v>2682</v>
      </c>
      <c r="V82" s="8" t="s">
        <v>2683</v>
      </c>
      <c r="W82" s="8" t="s">
        <v>2684</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2685</v>
      </c>
      <c r="S83" s="8" t="s">
        <v>2686</v>
      </c>
      <c r="T83" s="8" t="s">
        <v>2687</v>
      </c>
      <c r="U83" s="8" t="s">
        <v>2688</v>
      </c>
      <c r="V83" s="8" t="s">
        <v>2689</v>
      </c>
      <c r="W83" s="8" t="s">
        <v>2690</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2691</v>
      </c>
      <c r="S84" s="8" t="s">
        <v>2692</v>
      </c>
      <c r="T84" s="8" t="s">
        <v>2489</v>
      </c>
      <c r="U84" s="8" t="s">
        <v>2693</v>
      </c>
      <c r="V84" s="8" t="s">
        <v>2694</v>
      </c>
      <c r="W84" s="8" t="s">
        <v>2695</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2696</v>
      </c>
      <c r="S85" s="8" t="s">
        <v>2697</v>
      </c>
      <c r="T85" s="8" t="s">
        <v>2698</v>
      </c>
      <c r="U85" s="8" t="s">
        <v>2575</v>
      </c>
      <c r="V85" s="8" t="s">
        <v>2699</v>
      </c>
      <c r="W85" s="8" t="s">
        <v>2700</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2701</v>
      </c>
      <c r="S86" s="8" t="s">
        <v>2702</v>
      </c>
      <c r="T86" s="8" t="s">
        <v>2703</v>
      </c>
      <c r="U86" s="8" t="s">
        <v>2704</v>
      </c>
      <c r="V86" s="8" t="s">
        <v>2705</v>
      </c>
      <c r="W86" s="8" t="s">
        <v>2706</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2707</v>
      </c>
      <c r="S87" s="8" t="s">
        <v>2708</v>
      </c>
      <c r="T87" s="8" t="s">
        <v>2709</v>
      </c>
      <c r="U87" s="8" t="s">
        <v>2710</v>
      </c>
      <c r="V87" s="8" t="s">
        <v>2711</v>
      </c>
      <c r="W87" s="8" t="s">
        <v>2712</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2713</v>
      </c>
      <c r="S88" s="8" t="s">
        <v>2714</v>
      </c>
      <c r="T88" s="8" t="s">
        <v>2715</v>
      </c>
      <c r="U88" s="8" t="s">
        <v>2716</v>
      </c>
      <c r="V88" s="8" t="s">
        <v>2717</v>
      </c>
      <c r="W88" s="8" t="s">
        <v>2718</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2719</v>
      </c>
      <c r="S89" s="8" t="s">
        <v>2720</v>
      </c>
      <c r="T89" s="8" t="s">
        <v>2721</v>
      </c>
      <c r="U89" s="8" t="s">
        <v>2722</v>
      </c>
      <c r="V89" s="8" t="s">
        <v>2723</v>
      </c>
      <c r="W89" s="8" t="s">
        <v>2724</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2725</v>
      </c>
      <c r="S90" s="8" t="s">
        <v>2726</v>
      </c>
      <c r="T90" s="8" t="s">
        <v>2727</v>
      </c>
      <c r="U90" s="8" t="s">
        <v>2728</v>
      </c>
      <c r="V90" s="8" t="s">
        <v>2729</v>
      </c>
      <c r="W90" s="8" t="s">
        <v>2730</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2731</v>
      </c>
      <c r="S91" s="8" t="s">
        <v>2732</v>
      </c>
      <c r="T91" s="8" t="s">
        <v>2733</v>
      </c>
      <c r="U91" s="8" t="s">
        <v>2734</v>
      </c>
      <c r="V91" s="8" t="s">
        <v>2735</v>
      </c>
      <c r="W91" s="8" t="s">
        <v>2736</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2737</v>
      </c>
      <c r="S92" s="8" t="s">
        <v>2738</v>
      </c>
      <c r="T92" s="8" t="s">
        <v>2739</v>
      </c>
      <c r="U92" s="8" t="s">
        <v>2740</v>
      </c>
      <c r="V92" s="8" t="s">
        <v>2741</v>
      </c>
      <c r="W92" s="8" t="s">
        <v>2742</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2743</v>
      </c>
      <c r="S93" s="8" t="s">
        <v>2744</v>
      </c>
      <c r="T93" s="8" t="s">
        <v>2745</v>
      </c>
      <c r="U93" s="8" t="s">
        <v>2746</v>
      </c>
      <c r="V93" s="8" t="s">
        <v>2747</v>
      </c>
      <c r="W93" s="8" t="s">
        <v>2748</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2749</v>
      </c>
      <c r="S94" s="8" t="s">
        <v>2750</v>
      </c>
      <c r="T94" s="8" t="s">
        <v>2751</v>
      </c>
      <c r="U94" s="8" t="s">
        <v>2752</v>
      </c>
      <c r="V94" s="8" t="s">
        <v>2753</v>
      </c>
      <c r="W94" s="8" t="s">
        <v>2754</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2755</v>
      </c>
      <c r="S95" s="8" t="s">
        <v>2756</v>
      </c>
      <c r="T95" s="8" t="s">
        <v>2757</v>
      </c>
      <c r="U95" s="8" t="s">
        <v>2758</v>
      </c>
      <c r="V95" s="8" t="s">
        <v>2759</v>
      </c>
      <c r="W95" s="8" t="s">
        <v>2760</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2761</v>
      </c>
      <c r="S96" s="8" t="s">
        <v>2762</v>
      </c>
      <c r="T96" s="8" t="s">
        <v>2440</v>
      </c>
      <c r="U96" s="8" t="s">
        <v>2763</v>
      </c>
      <c r="V96" s="8" t="s">
        <v>2764</v>
      </c>
      <c r="W96" s="8" t="s">
        <v>2765</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2766</v>
      </c>
      <c r="S97" s="8" t="s">
        <v>2767</v>
      </c>
      <c r="T97" s="8" t="s">
        <v>2768</v>
      </c>
      <c r="U97" s="8" t="s">
        <v>2769</v>
      </c>
      <c r="V97" s="8" t="s">
        <v>2770</v>
      </c>
      <c r="W97" s="8" t="s">
        <v>2771</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2772</v>
      </c>
      <c r="S98" s="8" t="s">
        <v>2773</v>
      </c>
      <c r="T98" s="8" t="s">
        <v>2774</v>
      </c>
      <c r="U98" s="8" t="s">
        <v>2775</v>
      </c>
      <c r="V98" s="8" t="s">
        <v>2776</v>
      </c>
      <c r="W98" s="8" t="s">
        <v>2777</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2778</v>
      </c>
      <c r="S99" s="8" t="s">
        <v>2779</v>
      </c>
      <c r="T99" s="8" t="s">
        <v>2440</v>
      </c>
      <c r="U99" s="8" t="s">
        <v>2780</v>
      </c>
      <c r="V99" s="8" t="s">
        <v>2781</v>
      </c>
      <c r="W99" s="8" t="s">
        <v>2782</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2783</v>
      </c>
      <c r="S100" s="8" t="s">
        <v>2784</v>
      </c>
      <c r="T100" s="8" t="s">
        <v>2774</v>
      </c>
      <c r="U100" s="8" t="s">
        <v>2785</v>
      </c>
      <c r="V100" s="8" t="s">
        <v>2786</v>
      </c>
      <c r="W100" s="8" t="s">
        <v>2787</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2788</v>
      </c>
      <c r="S101" s="8" t="s">
        <v>2789</v>
      </c>
      <c r="T101" s="8" t="s">
        <v>2774</v>
      </c>
      <c r="U101" s="8" t="s">
        <v>2790</v>
      </c>
      <c r="V101" s="8" t="s">
        <v>2791</v>
      </c>
      <c r="W101" s="8" t="s">
        <v>2792</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2793</v>
      </c>
      <c r="S102" s="8">
        <v>0</v>
      </c>
      <c r="T102" s="8" t="s">
        <v>2794</v>
      </c>
      <c r="U102" s="8" t="s">
        <v>2795</v>
      </c>
      <c r="V102" s="8" t="s">
        <v>2796</v>
      </c>
      <c r="W102" s="8" t="s">
        <v>2797</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2798</v>
      </c>
      <c r="S103" s="8" t="s">
        <v>2799</v>
      </c>
      <c r="T103" s="8" t="s">
        <v>2800</v>
      </c>
      <c r="U103" s="8" t="s">
        <v>2801</v>
      </c>
      <c r="V103" s="8" t="s">
        <v>2802</v>
      </c>
      <c r="W103" s="8" t="s">
        <v>2803</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2804</v>
      </c>
      <c r="S104" s="8">
        <v>0</v>
      </c>
      <c r="T104" s="8" t="s">
        <v>2805</v>
      </c>
      <c r="U104" s="8" t="s">
        <v>2806</v>
      </c>
      <c r="V104" s="8" t="s">
        <v>2807</v>
      </c>
      <c r="W104" s="8" t="s">
        <v>2808</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2809</v>
      </c>
      <c r="S105" s="8" t="s">
        <v>2810</v>
      </c>
      <c r="T105" s="8" t="s">
        <v>2811</v>
      </c>
      <c r="U105" s="8" t="s">
        <v>2812</v>
      </c>
      <c r="V105" s="8" t="s">
        <v>2813</v>
      </c>
      <c r="W105" s="8" t="s">
        <v>2814</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2815</v>
      </c>
      <c r="S106" s="8">
        <v>0</v>
      </c>
      <c r="T106" s="8" t="s">
        <v>2816</v>
      </c>
      <c r="U106" s="8" t="s">
        <v>2817</v>
      </c>
      <c r="V106" s="8" t="s">
        <v>2818</v>
      </c>
      <c r="W106" s="8" t="s">
        <v>2819</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2820</v>
      </c>
      <c r="S107" s="8" t="s">
        <v>2821</v>
      </c>
      <c r="T107" s="8" t="s">
        <v>2822</v>
      </c>
      <c r="U107" s="8" t="s">
        <v>2823</v>
      </c>
      <c r="V107" s="8" t="s">
        <v>2824</v>
      </c>
      <c r="W107" s="8" t="s">
        <v>2825</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2826</v>
      </c>
      <c r="S108" s="8">
        <v>0</v>
      </c>
      <c r="T108" s="8" t="s">
        <v>2633</v>
      </c>
      <c r="U108" s="8" t="s">
        <v>2827</v>
      </c>
      <c r="V108" s="8" t="s">
        <v>2828</v>
      </c>
      <c r="W108" s="8" t="s">
        <v>2829</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2830</v>
      </c>
      <c r="S109" s="8">
        <v>0</v>
      </c>
      <c r="T109" s="8" t="s">
        <v>2831</v>
      </c>
      <c r="U109" s="8" t="s">
        <v>2832</v>
      </c>
      <c r="V109" s="8" t="s">
        <v>2833</v>
      </c>
      <c r="W109" s="8" t="s">
        <v>2834</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2835</v>
      </c>
      <c r="S110" s="8">
        <v>0</v>
      </c>
      <c r="T110" s="8" t="s">
        <v>2836</v>
      </c>
      <c r="U110" s="8" t="s">
        <v>2837</v>
      </c>
      <c r="V110" s="8" t="s">
        <v>2838</v>
      </c>
      <c r="W110" s="8" t="s">
        <v>2839</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2840</v>
      </c>
      <c r="S111" s="8">
        <v>0</v>
      </c>
      <c r="T111" s="8" t="s">
        <v>2460</v>
      </c>
      <c r="U111" s="8" t="s">
        <v>2841</v>
      </c>
      <c r="V111" s="8" t="s">
        <v>2842</v>
      </c>
      <c r="W111" s="8" t="s">
        <v>2843</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2844</v>
      </c>
      <c r="S112" s="8">
        <v>0</v>
      </c>
      <c r="T112" s="8" t="s">
        <v>2845</v>
      </c>
      <c r="U112" s="8" t="s">
        <v>2846</v>
      </c>
      <c r="V112" s="8" t="s">
        <v>2847</v>
      </c>
      <c r="W112" s="8" t="s">
        <v>2848</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2849</v>
      </c>
      <c r="S113" s="8" t="s">
        <v>2850</v>
      </c>
      <c r="T113" s="8" t="s">
        <v>2851</v>
      </c>
      <c r="U113" s="8" t="s">
        <v>2852</v>
      </c>
      <c r="V113" s="8" t="s">
        <v>2853</v>
      </c>
      <c r="W113" s="8" t="s">
        <v>2854</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2855</v>
      </c>
      <c r="S114" s="8" t="s">
        <v>2856</v>
      </c>
      <c r="T114" s="8" t="s">
        <v>2857</v>
      </c>
      <c r="U114" s="8" t="s">
        <v>2858</v>
      </c>
      <c r="V114" s="8" t="s">
        <v>2859</v>
      </c>
      <c r="W114" s="8" t="s">
        <v>2860</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2861</v>
      </c>
      <c r="S115" s="8">
        <v>0</v>
      </c>
      <c r="T115" s="8" t="s">
        <v>2800</v>
      </c>
      <c r="U115" s="8" t="s">
        <v>2862</v>
      </c>
      <c r="V115" s="8" t="s">
        <v>2863</v>
      </c>
      <c r="W115" s="8" t="s">
        <v>2864</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2865</v>
      </c>
      <c r="S116" s="8" t="s">
        <v>2866</v>
      </c>
      <c r="T116" s="8" t="s">
        <v>2800</v>
      </c>
      <c r="U116" s="8" t="s">
        <v>2867</v>
      </c>
      <c r="V116" s="8" t="s">
        <v>2868</v>
      </c>
      <c r="W116" s="8" t="s">
        <v>2869</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2870</v>
      </c>
      <c r="S117" s="8" t="s">
        <v>2871</v>
      </c>
      <c r="T117" s="8" t="s">
        <v>2872</v>
      </c>
      <c r="U117" s="8" t="s">
        <v>2873</v>
      </c>
      <c r="V117" s="8" t="s">
        <v>2874</v>
      </c>
      <c r="W117" s="8" t="s">
        <v>2875</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2876</v>
      </c>
      <c r="T118" s="8" t="s">
        <v>2877</v>
      </c>
      <c r="U118" s="8" t="s">
        <v>2878</v>
      </c>
      <c r="V118" s="8" t="s">
        <v>2879</v>
      </c>
      <c r="W118" s="8" t="s">
        <v>2880</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2881</v>
      </c>
      <c r="S119" s="8" t="s">
        <v>2882</v>
      </c>
      <c r="T119" s="8" t="s">
        <v>2883</v>
      </c>
      <c r="U119" s="8" t="s">
        <v>2884</v>
      </c>
      <c r="V119" s="8" t="s">
        <v>2885</v>
      </c>
      <c r="W119" s="8" t="s">
        <v>2886</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2887</v>
      </c>
      <c r="S120" s="8" t="s">
        <v>2888</v>
      </c>
      <c r="T120" s="8" t="s">
        <v>2455</v>
      </c>
      <c r="U120" s="8" t="s">
        <v>2889</v>
      </c>
      <c r="V120" s="8" t="s">
        <v>2890</v>
      </c>
      <c r="W120" s="8" t="s">
        <v>2891</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2892</v>
      </c>
      <c r="T121" s="8" t="s">
        <v>2893</v>
      </c>
      <c r="U121" s="8" t="s">
        <v>2894</v>
      </c>
      <c r="V121" s="8" t="s">
        <v>2895</v>
      </c>
      <c r="W121" s="8" t="s">
        <v>2896</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2897</v>
      </c>
      <c r="T122" s="8" t="s">
        <v>2499</v>
      </c>
      <c r="U122" s="8" t="s">
        <v>2898</v>
      </c>
      <c r="V122" s="8" t="s">
        <v>2899</v>
      </c>
      <c r="W122" s="8" t="s">
        <v>2900</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2901</v>
      </c>
      <c r="T123" s="8" t="s">
        <v>2739</v>
      </c>
      <c r="U123" s="8" t="s">
        <v>2902</v>
      </c>
      <c r="V123" s="8" t="s">
        <v>2903</v>
      </c>
      <c r="W123" s="8" t="s">
        <v>2904</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2905</v>
      </c>
      <c r="T124" s="8" t="s">
        <v>2745</v>
      </c>
      <c r="U124" s="8" t="s">
        <v>2906</v>
      </c>
      <c r="V124" s="8" t="s">
        <v>2907</v>
      </c>
      <c r="W124" s="8" t="s">
        <v>2908</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2909</v>
      </c>
      <c r="T125" s="8" t="s">
        <v>2910</v>
      </c>
      <c r="U125" s="8" t="s">
        <v>2911</v>
      </c>
      <c r="V125" s="8" t="s">
        <v>2912</v>
      </c>
      <c r="W125" s="8" t="s">
        <v>2913</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2914</v>
      </c>
      <c r="S126" s="8">
        <v>0</v>
      </c>
      <c r="T126" s="8" t="s">
        <v>2915</v>
      </c>
      <c r="U126" s="8" t="s">
        <v>2916</v>
      </c>
      <c r="V126" s="8" t="s">
        <v>2917</v>
      </c>
      <c r="W126" s="8" t="s">
        <v>2918</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2919</v>
      </c>
      <c r="S127" s="8">
        <v>0</v>
      </c>
      <c r="T127" s="8" t="s">
        <v>2920</v>
      </c>
      <c r="U127" s="8" t="s">
        <v>2921</v>
      </c>
      <c r="V127" s="8" t="s">
        <v>2922</v>
      </c>
      <c r="W127" s="8" t="s">
        <v>2923</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2924</v>
      </c>
      <c r="S128" s="8">
        <v>0</v>
      </c>
      <c r="T128" s="8" t="s">
        <v>2925</v>
      </c>
      <c r="U128" s="8" t="s">
        <v>2926</v>
      </c>
      <c r="V128" s="8" t="s">
        <v>2927</v>
      </c>
      <c r="W128" s="8" t="s">
        <v>2928</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2929</v>
      </c>
      <c r="S129" s="8">
        <v>0</v>
      </c>
      <c r="T129" s="8" t="s">
        <v>2930</v>
      </c>
      <c r="U129" s="8" t="s">
        <v>2931</v>
      </c>
      <c r="V129" s="8" t="s">
        <v>2932</v>
      </c>
      <c r="W129" s="8" t="s">
        <v>2933</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2934</v>
      </c>
      <c r="S130" s="8">
        <v>0</v>
      </c>
      <c r="T130" s="8" t="s">
        <v>2935</v>
      </c>
      <c r="U130" s="8" t="s">
        <v>2936</v>
      </c>
      <c r="V130" s="8" t="s">
        <v>2937</v>
      </c>
      <c r="W130" s="8" t="s">
        <v>2938</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2939</v>
      </c>
      <c r="S131" s="8">
        <v>0</v>
      </c>
      <c r="T131" s="8" t="s">
        <v>2940</v>
      </c>
      <c r="U131" s="8" t="s">
        <v>2941</v>
      </c>
      <c r="V131" s="8" t="s">
        <v>2942</v>
      </c>
      <c r="W131" s="8" t="s">
        <v>2943</v>
      </c>
    </row>
    <row r="132" spans="1:23" ht="28" customHeight="1"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2579</v>
      </c>
      <c r="S132" s="8" t="s">
        <v>2944</v>
      </c>
      <c r="T132" s="8" t="s">
        <v>2945</v>
      </c>
      <c r="U132" s="8" t="s">
        <v>2946</v>
      </c>
      <c r="V132" s="8" t="s">
        <v>2947</v>
      </c>
      <c r="W132" s="8" t="s">
        <v>2948</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2949</v>
      </c>
      <c r="S133" s="8" t="s">
        <v>2950</v>
      </c>
      <c r="T133" s="8" t="s">
        <v>2951</v>
      </c>
      <c r="U133" s="8" t="s">
        <v>2952</v>
      </c>
      <c r="V133" s="8" t="s">
        <v>2953</v>
      </c>
      <c r="W133" s="8" t="s">
        <v>2954</v>
      </c>
    </row>
    <row r="134" spans="1:23" ht="28" customHeight="1"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2955</v>
      </c>
      <c r="S134" s="8" t="s">
        <v>2956</v>
      </c>
      <c r="T134" s="8" t="s">
        <v>2957</v>
      </c>
      <c r="U134" s="8" t="s">
        <v>2958</v>
      </c>
      <c r="V134" s="8" t="s">
        <v>2959</v>
      </c>
      <c r="W134" s="8" t="s">
        <v>2960</v>
      </c>
    </row>
    <row r="135" spans="1:23" ht="28" customHeight="1"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2961</v>
      </c>
      <c r="T135" s="8" t="s">
        <v>2962</v>
      </c>
      <c r="U135" s="8" t="s">
        <v>2963</v>
      </c>
      <c r="V135" s="8" t="s">
        <v>2964</v>
      </c>
      <c r="W135" s="8" t="s">
        <v>2965</v>
      </c>
    </row>
    <row r="136" spans="1:23" ht="28" customHeight="1"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2966</v>
      </c>
      <c r="T136" s="8" t="s">
        <v>2967</v>
      </c>
      <c r="U136" s="8" t="s">
        <v>2968</v>
      </c>
      <c r="V136" s="8" t="s">
        <v>2969</v>
      </c>
      <c r="W136" s="8" t="s">
        <v>2970</v>
      </c>
    </row>
    <row r="137" spans="1:23" ht="28" customHeight="1"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2971</v>
      </c>
      <c r="T137" s="8" t="s">
        <v>2972</v>
      </c>
      <c r="U137" s="8" t="s">
        <v>2973</v>
      </c>
      <c r="V137" s="8" t="s">
        <v>2974</v>
      </c>
      <c r="W137" s="8" t="s">
        <v>2975</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2976</v>
      </c>
      <c r="U138" s="8" t="s">
        <v>2977</v>
      </c>
      <c r="V138" s="8" t="s">
        <v>2978</v>
      </c>
      <c r="W138" s="8" t="s">
        <v>2979</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2980</v>
      </c>
      <c r="U139" s="8" t="s">
        <v>2981</v>
      </c>
      <c r="V139" s="8" t="s">
        <v>2982</v>
      </c>
      <c r="W139" s="8" t="s">
        <v>2983</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2984</v>
      </c>
      <c r="U140" s="8" t="s">
        <v>2985</v>
      </c>
      <c r="V140" s="8" t="s">
        <v>2986</v>
      </c>
      <c r="W140" s="8" t="s">
        <v>2987</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2988</v>
      </c>
      <c r="U141" s="8" t="s">
        <v>2989</v>
      </c>
      <c r="V141" s="8" t="s">
        <v>2990</v>
      </c>
      <c r="W141" s="8" t="s">
        <v>2991</v>
      </c>
    </row>
    <row r="142" spans="1:23" ht="28" customHeight="1"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2992</v>
      </c>
      <c r="T142" s="8" t="s">
        <v>2993</v>
      </c>
      <c r="U142" s="8" t="s">
        <v>2994</v>
      </c>
      <c r="V142" s="8" t="s">
        <v>2995</v>
      </c>
      <c r="W142" s="8" t="s">
        <v>2996</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2997</v>
      </c>
      <c r="U143" s="8" t="s">
        <v>2998</v>
      </c>
      <c r="V143" s="8" t="s">
        <v>2999</v>
      </c>
      <c r="W143" s="8" t="s">
        <v>3000</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3001</v>
      </c>
      <c r="U144" s="8" t="s">
        <v>3002</v>
      </c>
      <c r="V144" s="8" t="s">
        <v>3003</v>
      </c>
      <c r="W144" s="8" t="s">
        <v>3004</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3005</v>
      </c>
      <c r="U145" s="8" t="s">
        <v>3006</v>
      </c>
      <c r="V145" s="8" t="s">
        <v>3007</v>
      </c>
      <c r="W145" s="8" t="s">
        <v>3008</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2663</v>
      </c>
      <c r="U146" s="8" t="s">
        <v>3009</v>
      </c>
      <c r="V146" s="8" t="s">
        <v>3010</v>
      </c>
      <c r="W146" s="8" t="s">
        <v>3011</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3012</v>
      </c>
      <c r="U147" s="8" t="s">
        <v>3013</v>
      </c>
      <c r="V147" s="8" t="s">
        <v>3014</v>
      </c>
      <c r="W147" s="8" t="s">
        <v>3015</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3016</v>
      </c>
      <c r="U148" s="8" t="s">
        <v>3017</v>
      </c>
      <c r="V148" s="8" t="s">
        <v>3018</v>
      </c>
      <c r="W148" s="8" t="s">
        <v>3019</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3020</v>
      </c>
      <c r="U149" s="8" t="s">
        <v>3021</v>
      </c>
      <c r="V149" s="8" t="s">
        <v>3022</v>
      </c>
      <c r="W149" s="8" t="s">
        <v>3023</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3024</v>
      </c>
      <c r="U150" s="8" t="s">
        <v>3025</v>
      </c>
      <c r="V150" s="8" t="s">
        <v>3026</v>
      </c>
      <c r="W150" s="8" t="s">
        <v>3027</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3028</v>
      </c>
      <c r="U151" s="8" t="s">
        <v>3029</v>
      </c>
      <c r="V151" s="8" t="s">
        <v>3030</v>
      </c>
      <c r="W151" s="8" t="s">
        <v>3031</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2910</v>
      </c>
      <c r="U152" s="8" t="s">
        <v>3032</v>
      </c>
      <c r="V152" s="8" t="s">
        <v>3033</v>
      </c>
      <c r="W152" s="8" t="s">
        <v>3034</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2568</v>
      </c>
      <c r="U153" s="8" t="s">
        <v>3035</v>
      </c>
      <c r="V153" s="8" t="s">
        <v>3036</v>
      </c>
      <c r="W153" s="8" t="s">
        <v>3037</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3038</v>
      </c>
      <c r="U154" s="8" t="s">
        <v>3039</v>
      </c>
      <c r="V154" s="8" t="s">
        <v>3040</v>
      </c>
      <c r="W154" s="8" t="s">
        <v>3041</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3042</v>
      </c>
      <c r="U155" s="8" t="s">
        <v>3043</v>
      </c>
      <c r="V155" s="8" t="s">
        <v>3044</v>
      </c>
      <c r="W155" s="8" t="s">
        <v>3045</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3046</v>
      </c>
      <c r="U156" s="8" t="s">
        <v>3047</v>
      </c>
      <c r="V156" s="8" t="s">
        <v>3048</v>
      </c>
      <c r="W156" s="8" t="s">
        <v>3049</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3050</v>
      </c>
      <c r="U157" s="8" t="s">
        <v>3051</v>
      </c>
      <c r="V157" s="8" t="s">
        <v>3052</v>
      </c>
      <c r="W157" s="8" t="s">
        <v>3053</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2745</v>
      </c>
      <c r="U158" s="8" t="s">
        <v>3054</v>
      </c>
      <c r="V158" s="8" t="s">
        <v>3055</v>
      </c>
      <c r="W158" s="8" t="s">
        <v>3056</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3057</v>
      </c>
      <c r="U159" s="8" t="s">
        <v>3058</v>
      </c>
      <c r="V159" s="8" t="s">
        <v>3059</v>
      </c>
      <c r="W159" s="8" t="s">
        <v>3060</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3061</v>
      </c>
      <c r="U160" s="8" t="s">
        <v>3062</v>
      </c>
      <c r="V160" s="8" t="s">
        <v>3063</v>
      </c>
      <c r="W160" s="8" t="s">
        <v>3064</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3061</v>
      </c>
      <c r="U161" s="8" t="s">
        <v>3065</v>
      </c>
      <c r="V161" s="8" t="s">
        <v>3066</v>
      </c>
      <c r="W161" s="8" t="s">
        <v>3067</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3068</v>
      </c>
      <c r="U162" s="8" t="s">
        <v>3021</v>
      </c>
      <c r="V162" s="8" t="s">
        <v>3069</v>
      </c>
      <c r="W162" s="8" t="s">
        <v>3070</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3071</v>
      </c>
      <c r="U163" s="8" t="s">
        <v>3072</v>
      </c>
      <c r="V163" s="8" t="s">
        <v>3073</v>
      </c>
      <c r="W163" s="8" t="s">
        <v>3074</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3050</v>
      </c>
      <c r="U164" s="8" t="s">
        <v>3075</v>
      </c>
      <c r="V164" s="8" t="s">
        <v>3076</v>
      </c>
      <c r="W164" s="8" t="s">
        <v>3077</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3078</v>
      </c>
      <c r="U165" s="8" t="s">
        <v>2873</v>
      </c>
      <c r="V165" s="8" t="s">
        <v>3079</v>
      </c>
      <c r="W165" s="8" t="s">
        <v>3080</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3081</v>
      </c>
      <c r="U166" s="8" t="s">
        <v>3082</v>
      </c>
      <c r="V166" s="8" t="s">
        <v>3083</v>
      </c>
      <c r="W166" s="8" t="s">
        <v>3084</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2639</v>
      </c>
      <c r="U167" s="8" t="s">
        <v>3085</v>
      </c>
      <c r="V167" s="8" t="s">
        <v>3086</v>
      </c>
      <c r="W167" s="8" t="s">
        <v>3087</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3088</v>
      </c>
      <c r="U168" s="8" t="s">
        <v>3089</v>
      </c>
      <c r="V168" s="8" t="s">
        <v>3090</v>
      </c>
      <c r="W168" s="8" t="s">
        <v>3091</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3092</v>
      </c>
      <c r="U169" s="8" t="s">
        <v>3093</v>
      </c>
      <c r="V169" s="8" t="s">
        <v>3094</v>
      </c>
      <c r="W169" s="8" t="s">
        <v>3095</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3096</v>
      </c>
      <c r="U170" s="8" t="s">
        <v>3097</v>
      </c>
      <c r="V170" s="8" t="s">
        <v>3098</v>
      </c>
      <c r="W170" s="8" t="s">
        <v>3099</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3100</v>
      </c>
      <c r="U171" s="8" t="s">
        <v>3101</v>
      </c>
      <c r="V171" s="8" t="s">
        <v>3102</v>
      </c>
      <c r="W171" s="8" t="s">
        <v>3103</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3104</v>
      </c>
      <c r="U172" s="8" t="s">
        <v>3105</v>
      </c>
      <c r="V172" s="8" t="s">
        <v>3106</v>
      </c>
      <c r="W172" s="8" t="s">
        <v>3107</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2440</v>
      </c>
      <c r="U173" s="8" t="s">
        <v>3108</v>
      </c>
      <c r="V173" s="8" t="s">
        <v>3109</v>
      </c>
      <c r="W173" s="8" t="s">
        <v>3110</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2739</v>
      </c>
      <c r="U174" s="8" t="s">
        <v>3111</v>
      </c>
      <c r="V174" s="8" t="s">
        <v>3112</v>
      </c>
      <c r="W174" s="8" t="s">
        <v>3113</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2450</v>
      </c>
      <c r="U175" s="8" t="s">
        <v>3114</v>
      </c>
      <c r="V175" s="8" t="s">
        <v>3115</v>
      </c>
      <c r="W175" s="8" t="s">
        <v>3116</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3117</v>
      </c>
      <c r="U176" s="8" t="s">
        <v>3118</v>
      </c>
      <c r="V176" s="8" t="s">
        <v>3119</v>
      </c>
      <c r="W176" s="8" t="s">
        <v>3120</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2513</v>
      </c>
      <c r="U177" s="8" t="s">
        <v>3121</v>
      </c>
      <c r="V177" s="8" t="s">
        <v>3122</v>
      </c>
      <c r="W177" s="8" t="s">
        <v>3123</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3124</v>
      </c>
      <c r="U178" s="8" t="s">
        <v>3125</v>
      </c>
      <c r="V178" s="8" t="s">
        <v>3126</v>
      </c>
      <c r="W178" s="8" t="s">
        <v>3127</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3128</v>
      </c>
      <c r="U179" s="8" t="s">
        <v>2921</v>
      </c>
      <c r="V179" s="8" t="s">
        <v>3129</v>
      </c>
      <c r="W179" s="8" t="s">
        <v>3130</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3131</v>
      </c>
      <c r="U180" s="8" t="s">
        <v>3132</v>
      </c>
      <c r="V180" s="8" t="s">
        <v>3133</v>
      </c>
      <c r="W180" s="8" t="s">
        <v>3134</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3135</v>
      </c>
      <c r="U181" s="8" t="s">
        <v>3136</v>
      </c>
      <c r="V181" s="8" t="s">
        <v>3137</v>
      </c>
      <c r="W181" s="8" t="s">
        <v>3138</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2518</v>
      </c>
      <c r="U182" s="8" t="s">
        <v>3139</v>
      </c>
      <c r="V182" s="8" t="s">
        <v>3140</v>
      </c>
      <c r="W182" s="8" t="s">
        <v>3141</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3142</v>
      </c>
      <c r="U183" s="8" t="s">
        <v>3143</v>
      </c>
      <c r="V183" s="8" t="s">
        <v>3144</v>
      </c>
      <c r="W183" s="8" t="s">
        <v>3145</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3146</v>
      </c>
      <c r="U184" s="8" t="s">
        <v>3147</v>
      </c>
      <c r="V184" s="8" t="s">
        <v>3148</v>
      </c>
      <c r="W184" s="8" t="s">
        <v>3149</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3150</v>
      </c>
      <c r="U185" s="8" t="s">
        <v>3151</v>
      </c>
      <c r="V185" s="8" t="s">
        <v>3152</v>
      </c>
      <c r="W185" s="8" t="s">
        <v>3153</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3154</v>
      </c>
      <c r="U186" s="8" t="s">
        <v>3155</v>
      </c>
      <c r="V186" s="8" t="s">
        <v>3156</v>
      </c>
      <c r="W186" s="8" t="s">
        <v>3157</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3158</v>
      </c>
      <c r="U187" s="8" t="s">
        <v>3159</v>
      </c>
      <c r="V187" s="8" t="s">
        <v>3160</v>
      </c>
      <c r="W187" s="8" t="s">
        <v>3161</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3162</v>
      </c>
      <c r="U188" s="8" t="s">
        <v>3163</v>
      </c>
      <c r="V188" s="8" t="s">
        <v>3164</v>
      </c>
      <c r="W188" s="8" t="s">
        <v>3165</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3166</v>
      </c>
      <c r="U189" s="8" t="s">
        <v>3167</v>
      </c>
      <c r="V189" s="8" t="s">
        <v>3168</v>
      </c>
      <c r="W189" s="8" t="s">
        <v>3169</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3170</v>
      </c>
      <c r="U190" s="8" t="s">
        <v>3171</v>
      </c>
      <c r="V190" s="8" t="s">
        <v>3172</v>
      </c>
      <c r="W190" s="8" t="s">
        <v>3173</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3174</v>
      </c>
      <c r="U191" s="8" t="s">
        <v>3175</v>
      </c>
      <c r="V191" s="8" t="s">
        <v>3176</v>
      </c>
      <c r="W191" s="8" t="s">
        <v>3177</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2475</v>
      </c>
      <c r="U192" s="8" t="s">
        <v>3178</v>
      </c>
      <c r="V192" s="8" t="s">
        <v>3179</v>
      </c>
      <c r="W192" s="8" t="s">
        <v>3180</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2816</v>
      </c>
      <c r="U193" s="8" t="s">
        <v>3181</v>
      </c>
      <c r="V193" s="8" t="s">
        <v>3182</v>
      </c>
      <c r="W193" s="8" t="s">
        <v>3183</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3184</v>
      </c>
      <c r="U194" s="8" t="s">
        <v>3185</v>
      </c>
      <c r="V194" s="8" t="s">
        <v>3186</v>
      </c>
      <c r="W194" s="8" t="s">
        <v>3187</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3188</v>
      </c>
      <c r="U195" s="8" t="s">
        <v>3189</v>
      </c>
      <c r="V195" s="8" t="s">
        <v>3190</v>
      </c>
      <c r="W195" s="8" t="s">
        <v>3191</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3192</v>
      </c>
      <c r="U196" s="8" t="s">
        <v>3193</v>
      </c>
      <c r="V196" s="8" t="s">
        <v>3194</v>
      </c>
      <c r="W196" s="8" t="s">
        <v>3195</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3196</v>
      </c>
      <c r="U197" s="8" t="s">
        <v>3197</v>
      </c>
      <c r="V197" s="8" t="s">
        <v>3198</v>
      </c>
      <c r="W197" s="8" t="s">
        <v>3199</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3200</v>
      </c>
      <c r="U198" s="8" t="s">
        <v>3201</v>
      </c>
      <c r="V198" s="8" t="s">
        <v>3202</v>
      </c>
      <c r="W198" s="8" t="s">
        <v>3203</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3204</v>
      </c>
      <c r="U199" s="8" t="s">
        <v>3205</v>
      </c>
      <c r="V199" s="8" t="s">
        <v>3206</v>
      </c>
      <c r="W199" s="8" t="s">
        <v>3207</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2568</v>
      </c>
      <c r="U200" s="8" t="s">
        <v>3208</v>
      </c>
      <c r="V200" s="8" t="s">
        <v>3209</v>
      </c>
      <c r="W200" s="8" t="s">
        <v>3210</v>
      </c>
    </row>
    <row r="201" spans="1:23" ht="28" customHeight="1"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3211</v>
      </c>
      <c r="T201" s="8" t="s">
        <v>3212</v>
      </c>
      <c r="U201" s="8" t="s">
        <v>2716</v>
      </c>
      <c r="V201" s="8" t="s">
        <v>3213</v>
      </c>
      <c r="W201" s="8" t="s">
        <v>3214</v>
      </c>
    </row>
    <row r="202" spans="1:23" ht="28" customHeight="1"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3215</v>
      </c>
      <c r="T202" s="8" t="s">
        <v>3216</v>
      </c>
      <c r="U202" s="8" t="s">
        <v>3217</v>
      </c>
      <c r="V202" s="8" t="s">
        <v>3218</v>
      </c>
      <c r="W202" s="8" t="s">
        <v>3219</v>
      </c>
    </row>
    <row r="203" spans="1:23" ht="28" customHeight="1"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3220</v>
      </c>
      <c r="T203" s="8" t="s">
        <v>3221</v>
      </c>
      <c r="U203" s="8" t="s">
        <v>3222</v>
      </c>
      <c r="V203" s="8" t="s">
        <v>3223</v>
      </c>
      <c r="W203" s="8" t="s">
        <v>3224</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3121</v>
      </c>
      <c r="U204" s="8" t="s">
        <v>3225</v>
      </c>
      <c r="V204" s="8" t="s">
        <v>3226</v>
      </c>
      <c r="W204" s="8" t="s">
        <v>3227</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3228</v>
      </c>
      <c r="U205" s="8" t="s">
        <v>3229</v>
      </c>
      <c r="V205" s="8" t="s">
        <v>3230</v>
      </c>
      <c r="W205" s="8" t="s">
        <v>3231</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3232</v>
      </c>
      <c r="U206" s="8" t="s">
        <v>3233</v>
      </c>
      <c r="V206" s="8" t="s">
        <v>3234</v>
      </c>
      <c r="W206" s="8" t="s">
        <v>3235</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2499</v>
      </c>
      <c r="U207" s="8" t="s">
        <v>3236</v>
      </c>
      <c r="V207" s="8" t="s">
        <v>3237</v>
      </c>
      <c r="W207" s="8" t="s">
        <v>3238</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3239</v>
      </c>
      <c r="U208" s="8" t="s">
        <v>3240</v>
      </c>
      <c r="V208" s="8" t="s">
        <v>3241</v>
      </c>
      <c r="W208" s="8" t="s">
        <v>3242</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3243</v>
      </c>
      <c r="U209" s="8" t="s">
        <v>3244</v>
      </c>
      <c r="V209" s="8" t="s">
        <v>3245</v>
      </c>
      <c r="W209" s="8" t="s">
        <v>3246</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3247</v>
      </c>
      <c r="U210" s="8" t="s">
        <v>3248</v>
      </c>
      <c r="V210" s="8" t="s">
        <v>3249</v>
      </c>
      <c r="W210" s="8" t="s">
        <v>3250</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3251</v>
      </c>
      <c r="U211" s="8" t="s">
        <v>3252</v>
      </c>
      <c r="V211" s="8" t="s">
        <v>3253</v>
      </c>
      <c r="W211" s="8" t="s">
        <v>3254</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2489</v>
      </c>
      <c r="U212" s="8" t="s">
        <v>3255</v>
      </c>
      <c r="V212" s="8" t="s">
        <v>3256</v>
      </c>
      <c r="W212" s="8" t="s">
        <v>3257</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2494</v>
      </c>
      <c r="U213" s="8" t="s">
        <v>3258</v>
      </c>
      <c r="V213" s="8" t="s">
        <v>3259</v>
      </c>
      <c r="W213" s="8" t="s">
        <v>3260</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3261</v>
      </c>
      <c r="U214" s="8" t="s">
        <v>3262</v>
      </c>
      <c r="V214" s="8" t="s">
        <v>3263</v>
      </c>
      <c r="W214" s="8" t="s">
        <v>3264</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2485</v>
      </c>
      <c r="U215" s="8" t="s">
        <v>3265</v>
      </c>
      <c r="V215" s="8" t="s">
        <v>3266</v>
      </c>
      <c r="W215" s="8" t="s">
        <v>3267</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2563</v>
      </c>
      <c r="U216" s="8" t="s">
        <v>3268</v>
      </c>
      <c r="V216" s="8" t="s">
        <v>3269</v>
      </c>
      <c r="W216" s="8" t="s">
        <v>3270</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2920</v>
      </c>
      <c r="U217" s="8" t="s">
        <v>3271</v>
      </c>
      <c r="V217" s="8" t="s">
        <v>3272</v>
      </c>
      <c r="W217" s="8" t="s">
        <v>3273</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3274</v>
      </c>
      <c r="U218" s="8" t="s">
        <v>2426</v>
      </c>
      <c r="V218" s="8" t="s">
        <v>3275</v>
      </c>
      <c r="W218" s="8" t="s">
        <v>3276</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3277</v>
      </c>
      <c r="U219" s="8" t="s">
        <v>2406</v>
      </c>
      <c r="V219" s="8" t="s">
        <v>3278</v>
      </c>
      <c r="W219" s="8" t="s">
        <v>3279</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3280</v>
      </c>
      <c r="U220" s="8" t="s">
        <v>3281</v>
      </c>
      <c r="V220" s="8" t="s">
        <v>3282</v>
      </c>
      <c r="W220" s="8" t="s">
        <v>3283</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3284</v>
      </c>
      <c r="U221" s="8" t="s">
        <v>3285</v>
      </c>
      <c r="V221" s="8" t="s">
        <v>3286</v>
      </c>
      <c r="W221" s="8" t="s">
        <v>3287</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3288</v>
      </c>
      <c r="U222" s="8" t="s">
        <v>3289</v>
      </c>
      <c r="V222" s="8" t="s">
        <v>3290</v>
      </c>
      <c r="W222" s="8" t="s">
        <v>3291</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3292</v>
      </c>
      <c r="U223" s="8" t="s">
        <v>3293</v>
      </c>
      <c r="V223" s="8" t="s">
        <v>3294</v>
      </c>
      <c r="W223" s="8" t="s">
        <v>3295</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3296</v>
      </c>
      <c r="U224" s="8" t="s">
        <v>3297</v>
      </c>
      <c r="V224" s="8" t="s">
        <v>3298</v>
      </c>
      <c r="W224" s="8" t="s">
        <v>3299</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3300</v>
      </c>
      <c r="U225" s="8" t="s">
        <v>3301</v>
      </c>
      <c r="V225" s="8" t="s">
        <v>3302</v>
      </c>
      <c r="W225" s="8" t="s">
        <v>3303</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3304</v>
      </c>
      <c r="U226" s="8" t="s">
        <v>3305</v>
      </c>
      <c r="V226" s="8" t="s">
        <v>3306</v>
      </c>
      <c r="W226" s="8" t="s">
        <v>3307</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3308</v>
      </c>
      <c r="U227" s="8" t="s">
        <v>3309</v>
      </c>
      <c r="V227" s="8" t="s">
        <v>3310</v>
      </c>
      <c r="W227" s="8" t="s">
        <v>3311</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3312</v>
      </c>
      <c r="U228" s="8" t="s">
        <v>3313</v>
      </c>
      <c r="V228" s="8" t="s">
        <v>3314</v>
      </c>
      <c r="W228" s="8" t="s">
        <v>3315</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3316</v>
      </c>
      <c r="U229" s="8" t="s">
        <v>3317</v>
      </c>
      <c r="V229" s="8" t="s">
        <v>3318</v>
      </c>
      <c r="W229" s="8" t="s">
        <v>3319</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3320</v>
      </c>
      <c r="U230" s="8" t="s">
        <v>3321</v>
      </c>
      <c r="V230" s="8" t="s">
        <v>3322</v>
      </c>
      <c r="W230" s="8" t="s">
        <v>3323</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3324</v>
      </c>
      <c r="U231" s="8" t="s">
        <v>3325</v>
      </c>
      <c r="V231" s="8" t="s">
        <v>3326</v>
      </c>
      <c r="W231" s="8" t="s">
        <v>3327</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2893</v>
      </c>
      <c r="U232" s="8" t="s">
        <v>3328</v>
      </c>
      <c r="V232" s="8" t="s">
        <v>3329</v>
      </c>
      <c r="W232" s="8" t="s">
        <v>3330</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3320</v>
      </c>
      <c r="U233" s="8" t="s">
        <v>3331</v>
      </c>
      <c r="V233" s="8" t="s">
        <v>3332</v>
      </c>
      <c r="W233" s="8" t="s">
        <v>3333</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2450</v>
      </c>
      <c r="U234" s="8" t="s">
        <v>3334</v>
      </c>
      <c r="V234" s="8" t="s">
        <v>3335</v>
      </c>
      <c r="W234" s="8" t="s">
        <v>3336</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3337</v>
      </c>
      <c r="U235" s="8" t="s">
        <v>3338</v>
      </c>
      <c r="V235" s="8" t="s">
        <v>3339</v>
      </c>
      <c r="W235" s="8" t="s">
        <v>3340</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3341</v>
      </c>
      <c r="U236" s="8" t="s">
        <v>3342</v>
      </c>
      <c r="V236" s="8" t="s">
        <v>3343</v>
      </c>
      <c r="W236" s="8" t="s">
        <v>3344</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3345</v>
      </c>
      <c r="U237" s="8" t="s">
        <v>3346</v>
      </c>
      <c r="V237" s="8" t="s">
        <v>3347</v>
      </c>
      <c r="W237" s="8" t="s">
        <v>3348</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3150</v>
      </c>
      <c r="U238" s="8" t="s">
        <v>3349</v>
      </c>
      <c r="V238" s="8" t="s">
        <v>3350</v>
      </c>
      <c r="W238" s="8" t="s">
        <v>3351</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3352</v>
      </c>
      <c r="U239" s="8" t="s">
        <v>3353</v>
      </c>
      <c r="V239" s="8" t="s">
        <v>3354</v>
      </c>
      <c r="W239" s="8" t="s">
        <v>3355</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3352</v>
      </c>
      <c r="U240" s="8" t="s">
        <v>3356</v>
      </c>
      <c r="V240" s="8" t="s">
        <v>3357</v>
      </c>
      <c r="W240" s="8" t="s">
        <v>3358</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3359</v>
      </c>
      <c r="U241" s="8" t="s">
        <v>3360</v>
      </c>
      <c r="V241" s="8" t="s">
        <v>3361</v>
      </c>
      <c r="W241" s="8" t="s">
        <v>3362</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3363</v>
      </c>
      <c r="U242" s="8" t="s">
        <v>3364</v>
      </c>
      <c r="V242" s="8" t="s">
        <v>3365</v>
      </c>
      <c r="W242" s="8" t="s">
        <v>3366</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3367</v>
      </c>
      <c r="U243" s="8" t="s">
        <v>3368</v>
      </c>
      <c r="V243" s="8" t="s">
        <v>3369</v>
      </c>
      <c r="W243" s="8" t="s">
        <v>3370</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3371</v>
      </c>
      <c r="U244" s="8" t="s">
        <v>3372</v>
      </c>
      <c r="V244" s="8" t="s">
        <v>3373</v>
      </c>
      <c r="W244" s="8" t="s">
        <v>3374</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3375</v>
      </c>
      <c r="U245" s="8" t="s">
        <v>3376</v>
      </c>
      <c r="V245" s="8" t="s">
        <v>3377</v>
      </c>
      <c r="W245" s="8" t="s">
        <v>3378</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3117</v>
      </c>
      <c r="U246" s="8" t="s">
        <v>3379</v>
      </c>
      <c r="V246" s="8" t="s">
        <v>3380</v>
      </c>
      <c r="W246" s="8" t="s">
        <v>3381</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3146</v>
      </c>
      <c r="U247" s="8" t="s">
        <v>3382</v>
      </c>
      <c r="V247" s="8" t="s">
        <v>3383</v>
      </c>
      <c r="W247" s="8" t="s">
        <v>3384</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3385</v>
      </c>
      <c r="U248" s="8" t="s">
        <v>3386</v>
      </c>
      <c r="V248" s="8" t="s">
        <v>3387</v>
      </c>
      <c r="W248" s="8" t="s">
        <v>3388</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3389</v>
      </c>
      <c r="U249" s="8" t="s">
        <v>3390</v>
      </c>
      <c r="V249" s="8" t="s">
        <v>3391</v>
      </c>
      <c r="W249" s="8" t="s">
        <v>3392</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3393</v>
      </c>
      <c r="U250" s="8" t="s">
        <v>3394</v>
      </c>
      <c r="V250" s="8" t="s">
        <v>3395</v>
      </c>
      <c r="W250" s="8" t="s">
        <v>3396</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3397</v>
      </c>
      <c r="U251" s="8" t="s">
        <v>3398</v>
      </c>
      <c r="V251" s="8" t="s">
        <v>3399</v>
      </c>
      <c r="W251" s="8" t="s">
        <v>3400</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3401</v>
      </c>
      <c r="U252" s="8" t="s">
        <v>3402</v>
      </c>
      <c r="V252" s="8" t="s">
        <v>3403</v>
      </c>
      <c r="W252" s="8" t="s">
        <v>3404</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3405</v>
      </c>
      <c r="U253" s="8" t="s">
        <v>3406</v>
      </c>
      <c r="V253" s="8" t="s">
        <v>3407</v>
      </c>
      <c r="W253" s="8" t="s">
        <v>3408</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3401</v>
      </c>
      <c r="U254" s="8" t="s">
        <v>3409</v>
      </c>
      <c r="V254" s="8" t="s">
        <v>3410</v>
      </c>
      <c r="W254" s="8" t="s">
        <v>3411</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2440</v>
      </c>
      <c r="U255" s="8" t="s">
        <v>3412</v>
      </c>
      <c r="V255" s="8" t="s">
        <v>3413</v>
      </c>
      <c r="W255" s="8" t="s">
        <v>3414</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3415</v>
      </c>
      <c r="U256" s="8" t="s">
        <v>3416</v>
      </c>
      <c r="V256" s="8" t="s">
        <v>3417</v>
      </c>
      <c r="W256" s="8" t="s">
        <v>3418</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3419</v>
      </c>
      <c r="U257" s="8" t="s">
        <v>3420</v>
      </c>
      <c r="V257" s="8" t="s">
        <v>3421</v>
      </c>
      <c r="W257" s="8" t="s">
        <v>3422</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3423</v>
      </c>
      <c r="U258" s="8" t="s">
        <v>3424</v>
      </c>
      <c r="V258" s="8" t="s">
        <v>3425</v>
      </c>
      <c r="W258" s="8" t="s">
        <v>3426</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3427</v>
      </c>
      <c r="U259" s="8" t="s">
        <v>3428</v>
      </c>
      <c r="V259" s="8" t="s">
        <v>3429</v>
      </c>
      <c r="W259" s="8" t="s">
        <v>3430</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3431</v>
      </c>
      <c r="U260" s="8" t="s">
        <v>3432</v>
      </c>
      <c r="V260" s="8" t="s">
        <v>3433</v>
      </c>
      <c r="W260" s="8" t="s">
        <v>3434</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3435</v>
      </c>
      <c r="U261" s="8" t="s">
        <v>3436</v>
      </c>
      <c r="V261" s="8" t="s">
        <v>3437</v>
      </c>
      <c r="W261" s="8" t="s">
        <v>3438</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3439</v>
      </c>
      <c r="U262" s="8" t="s">
        <v>3440</v>
      </c>
      <c r="V262" s="8" t="s">
        <v>3441</v>
      </c>
      <c r="W262" s="8" t="s">
        <v>3442</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3443</v>
      </c>
      <c r="U263" s="8" t="s">
        <v>3444</v>
      </c>
      <c r="V263" s="8" t="s">
        <v>3445</v>
      </c>
      <c r="W263" s="8" t="s">
        <v>3446</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3447</v>
      </c>
      <c r="U264" s="8" t="s">
        <v>3448</v>
      </c>
      <c r="V264" s="8" t="s">
        <v>3449</v>
      </c>
      <c r="W264" s="8" t="s">
        <v>3450</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3451</v>
      </c>
      <c r="U265" s="8" t="s">
        <v>3452</v>
      </c>
      <c r="V265" s="8" t="s">
        <v>3453</v>
      </c>
      <c r="W265" s="8" t="s">
        <v>3454</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3455</v>
      </c>
      <c r="U266" s="8" t="s">
        <v>3456</v>
      </c>
      <c r="V266" s="8" t="s">
        <v>3457</v>
      </c>
      <c r="W266" s="8" t="s">
        <v>3458</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3459</v>
      </c>
      <c r="U267" s="8" t="s">
        <v>3460</v>
      </c>
      <c r="V267" s="8" t="s">
        <v>3461</v>
      </c>
      <c r="W267" s="8" t="s">
        <v>3462</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3463</v>
      </c>
      <c r="U268" s="8" t="s">
        <v>3464</v>
      </c>
      <c r="V268" s="8" t="s">
        <v>3465</v>
      </c>
      <c r="W268" s="8" t="s">
        <v>3466</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3467</v>
      </c>
      <c r="U269" s="8" t="s">
        <v>3468</v>
      </c>
      <c r="V269" s="8" t="s">
        <v>3469</v>
      </c>
      <c r="W269" s="8" t="s">
        <v>3470</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3471</v>
      </c>
      <c r="U270" s="8" t="s">
        <v>3472</v>
      </c>
      <c r="V270" s="8" t="s">
        <v>3473</v>
      </c>
      <c r="W270" s="8" t="s">
        <v>3474</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3475</v>
      </c>
      <c r="S271" s="8">
        <v>0</v>
      </c>
      <c r="T271" s="8" t="s">
        <v>3476</v>
      </c>
      <c r="U271" s="8" t="s">
        <v>3477</v>
      </c>
      <c r="V271" s="8" t="s">
        <v>3478</v>
      </c>
      <c r="W271" s="8" t="s">
        <v>3479</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3211</v>
      </c>
      <c r="T272" s="8" t="s">
        <v>3480</v>
      </c>
      <c r="U272" s="8" t="s">
        <v>3481</v>
      </c>
      <c r="V272" s="8" t="s">
        <v>3482</v>
      </c>
      <c r="W272" s="8" t="s">
        <v>3483</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3484</v>
      </c>
      <c r="S273" s="8">
        <v>0</v>
      </c>
      <c r="T273" s="8" t="s">
        <v>3485</v>
      </c>
      <c r="U273" s="8" t="s">
        <v>3486</v>
      </c>
      <c r="V273" s="8" t="s">
        <v>3487</v>
      </c>
      <c r="W273" s="8" t="s">
        <v>3488</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3489</v>
      </c>
      <c r="S274" s="8">
        <v>0</v>
      </c>
      <c r="T274" s="8" t="s">
        <v>3490</v>
      </c>
      <c r="U274" s="8" t="s">
        <v>3491</v>
      </c>
      <c r="V274" s="8" t="s">
        <v>3492</v>
      </c>
      <c r="W274" s="8" t="s">
        <v>3493</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3494</v>
      </c>
      <c r="S275" s="8">
        <v>0</v>
      </c>
      <c r="T275" s="8" t="s">
        <v>3495</v>
      </c>
      <c r="U275" s="8" t="s">
        <v>3496</v>
      </c>
      <c r="V275" s="8" t="s">
        <v>3497</v>
      </c>
      <c r="W275" s="8" t="s">
        <v>3498</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3499</v>
      </c>
      <c r="S276" s="8">
        <v>0</v>
      </c>
      <c r="T276" s="8" t="s">
        <v>3500</v>
      </c>
      <c r="U276" s="8" t="s">
        <v>3501</v>
      </c>
      <c r="V276" s="8" t="s">
        <v>3502</v>
      </c>
      <c r="W276" s="8" t="s">
        <v>3503</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3504</v>
      </c>
      <c r="S277" s="8">
        <v>0</v>
      </c>
      <c r="T277" s="8" t="s">
        <v>3505</v>
      </c>
      <c r="U277" s="8" t="s">
        <v>3506</v>
      </c>
      <c r="V277" s="8" t="s">
        <v>3507</v>
      </c>
      <c r="W277" s="8" t="s">
        <v>3508</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3509</v>
      </c>
      <c r="S278" s="8">
        <v>0</v>
      </c>
      <c r="T278" s="8" t="s">
        <v>3510</v>
      </c>
      <c r="U278" s="8" t="s">
        <v>3511</v>
      </c>
      <c r="V278" s="8" t="s">
        <v>3512</v>
      </c>
      <c r="W278" s="8" t="s">
        <v>3513</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3514</v>
      </c>
      <c r="T279" s="8" t="s">
        <v>3515</v>
      </c>
      <c r="U279" s="8" t="s">
        <v>3516</v>
      </c>
      <c r="V279" s="8" t="s">
        <v>3517</v>
      </c>
      <c r="W279" s="8" t="s">
        <v>3518</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3519</v>
      </c>
      <c r="U280" s="8" t="s">
        <v>3520</v>
      </c>
      <c r="V280" s="8" t="s">
        <v>3521</v>
      </c>
      <c r="W280" s="8" t="s">
        <v>3522</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3523</v>
      </c>
      <c r="U281" s="8" t="s">
        <v>3524</v>
      </c>
      <c r="V281" s="8" t="s">
        <v>3525</v>
      </c>
      <c r="W281" s="8" t="s">
        <v>3526</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3527</v>
      </c>
      <c r="T282" s="8" t="s">
        <v>3528</v>
      </c>
      <c r="U282" s="8" t="s">
        <v>3529</v>
      </c>
      <c r="V282" s="8" t="s">
        <v>3530</v>
      </c>
      <c r="W282" s="8" t="s">
        <v>3531</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3532</v>
      </c>
      <c r="T283" s="8" t="s">
        <v>3533</v>
      </c>
      <c r="U283" s="8" t="s">
        <v>3534</v>
      </c>
      <c r="V283" s="8" t="s">
        <v>3535</v>
      </c>
      <c r="W283" s="8" t="s">
        <v>3536</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3537</v>
      </c>
      <c r="T284" s="8" t="s">
        <v>3538</v>
      </c>
      <c r="U284" s="8" t="s">
        <v>3539</v>
      </c>
      <c r="V284" s="8" t="s">
        <v>3540</v>
      </c>
      <c r="W284" s="8" t="s">
        <v>3541</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3542</v>
      </c>
      <c r="T285" s="8" t="s">
        <v>3543</v>
      </c>
      <c r="U285" s="8" t="s">
        <v>3544</v>
      </c>
      <c r="V285" s="8" t="s">
        <v>3545</v>
      </c>
      <c r="W285" s="8" t="s">
        <v>3546</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3547</v>
      </c>
      <c r="T286" s="8" t="s">
        <v>3548</v>
      </c>
      <c r="U286" s="8" t="s">
        <v>3549</v>
      </c>
      <c r="V286" s="8" t="s">
        <v>3550</v>
      </c>
      <c r="W286" s="8" t="s">
        <v>3551</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3552</v>
      </c>
      <c r="T287" s="8" t="s">
        <v>3553</v>
      </c>
      <c r="U287" s="8" t="s">
        <v>3554</v>
      </c>
      <c r="V287" s="8" t="s">
        <v>3555</v>
      </c>
      <c r="W287" s="8" t="s">
        <v>3556</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3557</v>
      </c>
      <c r="T288" s="8" t="s">
        <v>3558</v>
      </c>
      <c r="U288" s="8" t="s">
        <v>3559</v>
      </c>
      <c r="V288" s="8" t="s">
        <v>3560</v>
      </c>
      <c r="W288" s="8" t="s">
        <v>3561</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3562</v>
      </c>
      <c r="T289" s="8" t="s">
        <v>3563</v>
      </c>
      <c r="U289" s="8" t="s">
        <v>3564</v>
      </c>
      <c r="V289" s="8" t="s">
        <v>3565</v>
      </c>
      <c r="W289" s="8" t="s">
        <v>3566</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3567</v>
      </c>
      <c r="T290" s="8" t="s">
        <v>3568</v>
      </c>
      <c r="U290" s="8" t="s">
        <v>3569</v>
      </c>
      <c r="V290" s="8" t="s">
        <v>3570</v>
      </c>
      <c r="W290" s="8" t="s">
        <v>3571</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3572</v>
      </c>
      <c r="T291" s="8" t="s">
        <v>3573</v>
      </c>
      <c r="U291" s="8" t="s">
        <v>3574</v>
      </c>
      <c r="V291" s="8" t="s">
        <v>3575</v>
      </c>
      <c r="W291" s="8" t="s">
        <v>3576</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3577</v>
      </c>
      <c r="T292" s="8" t="s">
        <v>3451</v>
      </c>
      <c r="U292" s="8" t="s">
        <v>3578</v>
      </c>
      <c r="V292" s="8" t="s">
        <v>3579</v>
      </c>
      <c r="W292" s="8" t="s">
        <v>3580</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3581</v>
      </c>
      <c r="T293" s="8" t="s">
        <v>3582</v>
      </c>
      <c r="U293" s="8" t="s">
        <v>3583</v>
      </c>
      <c r="V293" s="8" t="s">
        <v>3584</v>
      </c>
      <c r="W293" s="8" t="s">
        <v>3585</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3586</v>
      </c>
      <c r="T294" s="8" t="s">
        <v>3587</v>
      </c>
      <c r="U294" s="8" t="s">
        <v>3588</v>
      </c>
      <c r="V294" s="8" t="s">
        <v>3589</v>
      </c>
      <c r="W294" s="8" t="s">
        <v>3590</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3591</v>
      </c>
      <c r="T295" s="8" t="s">
        <v>3280</v>
      </c>
      <c r="U295" s="8" t="s">
        <v>3592</v>
      </c>
      <c r="V295" s="8" t="s">
        <v>3593</v>
      </c>
      <c r="W295" s="8" t="s">
        <v>3594</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3595</v>
      </c>
      <c r="T296" s="8" t="s">
        <v>3596</v>
      </c>
      <c r="U296" s="8" t="s">
        <v>3597</v>
      </c>
      <c r="V296" s="8" t="s">
        <v>3598</v>
      </c>
      <c r="W296" s="8" t="s">
        <v>3599</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3600</v>
      </c>
      <c r="T297" s="8" t="s">
        <v>3601</v>
      </c>
      <c r="U297" s="8" t="s">
        <v>3602</v>
      </c>
      <c r="V297" s="8" t="s">
        <v>3603</v>
      </c>
      <c r="W297" s="8" t="s">
        <v>3604</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3605</v>
      </c>
      <c r="T298" s="8" t="s">
        <v>3606</v>
      </c>
      <c r="U298" s="8" t="s">
        <v>3607</v>
      </c>
      <c r="V298" s="8" t="s">
        <v>3608</v>
      </c>
      <c r="W298" s="8" t="s">
        <v>3609</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3610</v>
      </c>
      <c r="T299" s="8" t="s">
        <v>3611</v>
      </c>
      <c r="U299" s="8" t="s">
        <v>3612</v>
      </c>
      <c r="V299" s="8" t="s">
        <v>3613</v>
      </c>
      <c r="W299" s="8" t="s">
        <v>3614</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3615</v>
      </c>
      <c r="T300" s="8" t="s">
        <v>3616</v>
      </c>
      <c r="U300" s="8" t="s">
        <v>3617</v>
      </c>
      <c r="V300" s="8" t="s">
        <v>3618</v>
      </c>
      <c r="W300" s="8" t="s">
        <v>3619</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3620</v>
      </c>
      <c r="T301" s="8" t="s">
        <v>3621</v>
      </c>
      <c r="U301" s="8" t="s">
        <v>3622</v>
      </c>
      <c r="V301" s="8" t="s">
        <v>3623</v>
      </c>
      <c r="W301" s="8" t="s">
        <v>3624</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3625</v>
      </c>
      <c r="S302" s="8" t="s">
        <v>2919</v>
      </c>
      <c r="T302" s="8" t="s">
        <v>3626</v>
      </c>
      <c r="U302" s="8" t="s">
        <v>3627</v>
      </c>
      <c r="V302" s="8" t="s">
        <v>3628</v>
      </c>
      <c r="W302" s="8" t="s">
        <v>3629</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3630</v>
      </c>
      <c r="S303" s="8" t="s">
        <v>3631</v>
      </c>
      <c r="T303" s="8" t="s">
        <v>3632</v>
      </c>
      <c r="U303" s="8" t="s">
        <v>3633</v>
      </c>
      <c r="V303" s="8" t="s">
        <v>3634</v>
      </c>
      <c r="W303" s="8" t="s">
        <v>3635</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3636</v>
      </c>
      <c r="S304" s="8" t="s">
        <v>3637</v>
      </c>
      <c r="T304" s="8" t="s">
        <v>3638</v>
      </c>
      <c r="U304" s="8" t="s">
        <v>3639</v>
      </c>
      <c r="V304" s="8" t="s">
        <v>3640</v>
      </c>
      <c r="W304" s="8" t="s">
        <v>3641</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3642</v>
      </c>
      <c r="S305" s="8" t="s">
        <v>3643</v>
      </c>
      <c r="T305" s="8" t="s">
        <v>3644</v>
      </c>
      <c r="U305" s="8" t="s">
        <v>3645</v>
      </c>
      <c r="V305" s="8" t="s">
        <v>3646</v>
      </c>
      <c r="W305" s="8" t="s">
        <v>3647</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3648</v>
      </c>
      <c r="S306" s="8" t="s">
        <v>3649</v>
      </c>
      <c r="T306" s="8" t="s">
        <v>3650</v>
      </c>
      <c r="U306" s="8" t="s">
        <v>3339</v>
      </c>
      <c r="V306" s="8" t="s">
        <v>3651</v>
      </c>
      <c r="W306" s="8" t="s">
        <v>3652</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3653</v>
      </c>
      <c r="S307" s="8" t="s">
        <v>3654</v>
      </c>
      <c r="T307" s="8" t="s">
        <v>3655</v>
      </c>
      <c r="U307" s="8" t="s">
        <v>3656</v>
      </c>
      <c r="V307" s="8" t="s">
        <v>3657</v>
      </c>
      <c r="W307" s="8" t="s">
        <v>3658</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3659</v>
      </c>
      <c r="S308" s="8" t="s">
        <v>3660</v>
      </c>
      <c r="T308" s="8" t="s">
        <v>3661</v>
      </c>
      <c r="U308" s="8" t="s">
        <v>3662</v>
      </c>
      <c r="V308" s="8" t="s">
        <v>3663</v>
      </c>
      <c r="W308" s="8" t="s">
        <v>3664</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3665</v>
      </c>
      <c r="S309" s="8" t="s">
        <v>3666</v>
      </c>
      <c r="T309" s="8" t="s">
        <v>3667</v>
      </c>
      <c r="U309" s="8" t="s">
        <v>3668</v>
      </c>
      <c r="V309" s="8" t="s">
        <v>3669</v>
      </c>
      <c r="W309" s="8" t="s">
        <v>3670</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3671</v>
      </c>
      <c r="S310" s="8" t="s">
        <v>3672</v>
      </c>
      <c r="T310" s="8" t="s">
        <v>3673</v>
      </c>
      <c r="U310" s="8" t="s">
        <v>3674</v>
      </c>
      <c r="V310" s="8" t="s">
        <v>3675</v>
      </c>
      <c r="W310" s="8" t="s">
        <v>3676</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3677</v>
      </c>
      <c r="S311" s="8" t="s">
        <v>3677</v>
      </c>
      <c r="T311" s="8" t="s">
        <v>3678</v>
      </c>
      <c r="U311" s="8" t="s">
        <v>3679</v>
      </c>
      <c r="V311" s="8" t="s">
        <v>3680</v>
      </c>
      <c r="W311" s="8" t="s">
        <v>3681</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3672</v>
      </c>
      <c r="S312" s="8" t="s">
        <v>3682</v>
      </c>
      <c r="T312" s="8" t="s">
        <v>3683</v>
      </c>
      <c r="U312" s="8" t="s">
        <v>3684</v>
      </c>
      <c r="V312" s="8" t="s">
        <v>3685</v>
      </c>
      <c r="W312" s="8" t="s">
        <v>3686</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3687</v>
      </c>
      <c r="S313" s="8" t="s">
        <v>3688</v>
      </c>
      <c r="T313" s="8" t="s">
        <v>3689</v>
      </c>
      <c r="U313" s="8" t="s">
        <v>3690</v>
      </c>
      <c r="V313" s="8" t="s">
        <v>3691</v>
      </c>
      <c r="W313" s="8" t="s">
        <v>3692</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3665</v>
      </c>
      <c r="S314" s="8" t="s">
        <v>3693</v>
      </c>
      <c r="T314" s="8" t="s">
        <v>3694</v>
      </c>
      <c r="U314" s="8" t="s">
        <v>3695</v>
      </c>
      <c r="V314" s="8" t="s">
        <v>3696</v>
      </c>
      <c r="W314" s="8" t="s">
        <v>3697</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3698</v>
      </c>
      <c r="S315" s="8" t="s">
        <v>3699</v>
      </c>
      <c r="T315" s="8" t="s">
        <v>3700</v>
      </c>
      <c r="U315" s="8" t="s">
        <v>3701</v>
      </c>
      <c r="V315" s="8" t="s">
        <v>3702</v>
      </c>
      <c r="W315" s="8" t="s">
        <v>3703</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3704</v>
      </c>
      <c r="S316" s="8">
        <v>0</v>
      </c>
      <c r="T316" s="8" t="s">
        <v>3705</v>
      </c>
      <c r="U316" s="8" t="s">
        <v>3706</v>
      </c>
      <c r="V316" s="8" t="s">
        <v>3707</v>
      </c>
      <c r="W316" s="8" t="s">
        <v>3708</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3709</v>
      </c>
      <c r="S317" s="8">
        <v>0</v>
      </c>
      <c r="T317" s="8" t="s">
        <v>3710</v>
      </c>
      <c r="U317" s="8" t="s">
        <v>3711</v>
      </c>
      <c r="V317" s="8" t="s">
        <v>3712</v>
      </c>
      <c r="W317" s="8" t="s">
        <v>3713</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3714</v>
      </c>
      <c r="S318" s="8">
        <v>0</v>
      </c>
      <c r="T318" s="8" t="s">
        <v>3715</v>
      </c>
      <c r="U318" s="8" t="s">
        <v>3716</v>
      </c>
      <c r="V318" s="8" t="s">
        <v>3717</v>
      </c>
      <c r="W318" s="8" t="s">
        <v>3718</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3719</v>
      </c>
      <c r="S319" s="8">
        <v>0</v>
      </c>
      <c r="T319" s="8" t="s">
        <v>3720</v>
      </c>
      <c r="U319" s="8" t="s">
        <v>3721</v>
      </c>
      <c r="V319" s="8" t="s">
        <v>3722</v>
      </c>
      <c r="W319" s="8" t="s">
        <v>3723</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3537</v>
      </c>
      <c r="S320" s="8" t="s">
        <v>3724</v>
      </c>
      <c r="T320" s="8" t="s">
        <v>3725</v>
      </c>
      <c r="U320" s="8" t="s">
        <v>3726</v>
      </c>
      <c r="V320" s="8" t="s">
        <v>3727</v>
      </c>
      <c r="W320" s="8" t="s">
        <v>3728</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3729</v>
      </c>
      <c r="S321" s="8" t="s">
        <v>3730</v>
      </c>
      <c r="T321" s="8" t="s">
        <v>3731</v>
      </c>
      <c r="U321" s="8" t="s">
        <v>3732</v>
      </c>
      <c r="V321" s="8" t="s">
        <v>3733</v>
      </c>
      <c r="W321" s="8" t="s">
        <v>3734</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2552</v>
      </c>
      <c r="S322" s="8" t="s">
        <v>3735</v>
      </c>
      <c r="T322" s="8" t="s">
        <v>3736</v>
      </c>
      <c r="U322" s="8" t="s">
        <v>3737</v>
      </c>
      <c r="V322" s="8" t="s">
        <v>3738</v>
      </c>
      <c r="W322" s="8" t="s">
        <v>3739</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2755</v>
      </c>
      <c r="S323" s="8" t="s">
        <v>3740</v>
      </c>
      <c r="T323" s="8" t="s">
        <v>3741</v>
      </c>
      <c r="U323" s="8" t="s">
        <v>3742</v>
      </c>
      <c r="V323" s="8" t="s">
        <v>2642</v>
      </c>
      <c r="W323" s="8" t="s">
        <v>3743</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2459</v>
      </c>
      <c r="S324" s="8" t="s">
        <v>3744</v>
      </c>
      <c r="T324" s="8" t="s">
        <v>3745</v>
      </c>
      <c r="U324" s="8" t="s">
        <v>3746</v>
      </c>
      <c r="V324" s="8" t="s">
        <v>3747</v>
      </c>
      <c r="W324" s="8" t="s">
        <v>3748</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3749</v>
      </c>
      <c r="S325" s="8" t="s">
        <v>3750</v>
      </c>
      <c r="T325" s="8" t="s">
        <v>3751</v>
      </c>
      <c r="U325" s="8" t="s">
        <v>3752</v>
      </c>
      <c r="V325" s="8" t="s">
        <v>3753</v>
      </c>
      <c r="W325" s="8" t="s">
        <v>3754</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3755</v>
      </c>
      <c r="S326" s="8" t="s">
        <v>2804</v>
      </c>
      <c r="T326" s="8" t="s">
        <v>3756</v>
      </c>
      <c r="U326" s="8" t="s">
        <v>3757</v>
      </c>
      <c r="V326" s="8" t="s">
        <v>3758</v>
      </c>
      <c r="W326" s="8" t="s">
        <v>3759</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3760</v>
      </c>
      <c r="S327" s="8" t="s">
        <v>3761</v>
      </c>
      <c r="T327" s="8" t="s">
        <v>3762</v>
      </c>
      <c r="U327" s="8" t="s">
        <v>3763</v>
      </c>
      <c r="V327" s="8" t="s">
        <v>3764</v>
      </c>
      <c r="W327" s="8" t="s">
        <v>3765</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3766</v>
      </c>
      <c r="S328" s="8" t="s">
        <v>2793</v>
      </c>
      <c r="T328" s="8" t="s">
        <v>3767</v>
      </c>
      <c r="U328" s="8" t="s">
        <v>3768</v>
      </c>
      <c r="V328" s="8" t="s">
        <v>3769</v>
      </c>
      <c r="W328" s="8" t="s">
        <v>3770</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2738</v>
      </c>
      <c r="S329" s="8" t="s">
        <v>3308</v>
      </c>
      <c r="T329" s="8" t="s">
        <v>3771</v>
      </c>
      <c r="U329" s="8" t="s">
        <v>3772</v>
      </c>
      <c r="V329" s="8" t="s">
        <v>3773</v>
      </c>
      <c r="W329" s="8" t="s">
        <v>3774</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3775</v>
      </c>
      <c r="S330" s="8" t="s">
        <v>3359</v>
      </c>
      <c r="T330" s="8" t="s">
        <v>3776</v>
      </c>
      <c r="U330" s="8" t="s">
        <v>3777</v>
      </c>
      <c r="V330" s="8" t="s">
        <v>3778</v>
      </c>
      <c r="W330" s="8" t="s">
        <v>3357</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3779</v>
      </c>
      <c r="S331" s="8" t="s">
        <v>3780</v>
      </c>
      <c r="T331" s="8" t="s">
        <v>3781</v>
      </c>
      <c r="U331" s="8" t="s">
        <v>3782</v>
      </c>
      <c r="V331" s="8" t="s">
        <v>3783</v>
      </c>
      <c r="W331" s="8" t="s">
        <v>3784</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3785</v>
      </c>
      <c r="S332" s="8" t="s">
        <v>3786</v>
      </c>
      <c r="T332" s="8" t="s">
        <v>3787</v>
      </c>
      <c r="U332" s="8" t="s">
        <v>3788</v>
      </c>
      <c r="V332" s="8" t="s">
        <v>3789</v>
      </c>
      <c r="W332" s="8" t="s">
        <v>3790</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3791</v>
      </c>
      <c r="S333" s="8" t="s">
        <v>3792</v>
      </c>
      <c r="T333" s="8" t="s">
        <v>3793</v>
      </c>
      <c r="U333" s="8" t="s">
        <v>3794</v>
      </c>
      <c r="V333" s="8" t="s">
        <v>3795</v>
      </c>
      <c r="W333" s="8" t="s">
        <v>3796</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2614</v>
      </c>
      <c r="S334" s="8" t="s">
        <v>3797</v>
      </c>
      <c r="T334" s="8" t="s">
        <v>3321</v>
      </c>
      <c r="U334" s="8" t="s">
        <v>3798</v>
      </c>
      <c r="V334" s="8" t="s">
        <v>3799</v>
      </c>
      <c r="W334" s="8" t="s">
        <v>3800</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3801</v>
      </c>
      <c r="S335" s="8" t="s">
        <v>3802</v>
      </c>
      <c r="T335" s="8" t="s">
        <v>3803</v>
      </c>
      <c r="U335" s="8" t="s">
        <v>3804</v>
      </c>
      <c r="V335" s="8" t="s">
        <v>3805</v>
      </c>
      <c r="W335" s="8" t="s">
        <v>3806</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3807</v>
      </c>
      <c r="S336" s="8" t="s">
        <v>3808</v>
      </c>
      <c r="T336" s="8" t="s">
        <v>3809</v>
      </c>
      <c r="U336" s="8" t="s">
        <v>3810</v>
      </c>
      <c r="V336" s="8" t="s">
        <v>3811</v>
      </c>
      <c r="W336" s="8" t="s">
        <v>3812</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3813</v>
      </c>
      <c r="S337" s="8" t="s">
        <v>3814</v>
      </c>
      <c r="T337" s="8" t="s">
        <v>3815</v>
      </c>
      <c r="U337" s="8" t="s">
        <v>3816</v>
      </c>
      <c r="V337" s="8" t="s">
        <v>3817</v>
      </c>
      <c r="W337" s="8" t="s">
        <v>3818</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3819</v>
      </c>
      <c r="S338" s="8" t="s">
        <v>2489</v>
      </c>
      <c r="T338" s="8" t="s">
        <v>3820</v>
      </c>
      <c r="U338" s="8" t="s">
        <v>3821</v>
      </c>
      <c r="V338" s="8" t="s">
        <v>3822</v>
      </c>
      <c r="W338" s="8" t="s">
        <v>3823</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3824</v>
      </c>
      <c r="S339" s="8" t="s">
        <v>3825</v>
      </c>
      <c r="T339" s="8" t="s">
        <v>3826</v>
      </c>
      <c r="U339" s="8" t="s">
        <v>3827</v>
      </c>
      <c r="V339" s="8" t="s">
        <v>3828</v>
      </c>
      <c r="W339" s="8" t="s">
        <v>3829</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2601</v>
      </c>
      <c r="S340" s="8" t="s">
        <v>3830</v>
      </c>
      <c r="T340" s="8" t="s">
        <v>3831</v>
      </c>
      <c r="U340" s="8" t="s">
        <v>2453</v>
      </c>
      <c r="V340" s="8" t="s">
        <v>3832</v>
      </c>
      <c r="W340" s="8" t="s">
        <v>3833</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2479</v>
      </c>
      <c r="S341" s="8" t="s">
        <v>3834</v>
      </c>
      <c r="T341" s="8" t="s">
        <v>3835</v>
      </c>
      <c r="U341" s="8" t="s">
        <v>3836</v>
      </c>
      <c r="V341" s="8" t="s">
        <v>3837</v>
      </c>
      <c r="W341" s="8" t="s">
        <v>3838</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3839</v>
      </c>
      <c r="S342" s="8" t="s">
        <v>3840</v>
      </c>
      <c r="T342" s="8" t="s">
        <v>3841</v>
      </c>
      <c r="U342" s="8" t="s">
        <v>3842</v>
      </c>
      <c r="V342" s="8" t="s">
        <v>3843</v>
      </c>
      <c r="W342" s="8" t="s">
        <v>3844</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2732</v>
      </c>
      <c r="S343" s="8" t="s">
        <v>2504</v>
      </c>
      <c r="T343" s="8" t="s">
        <v>2604</v>
      </c>
      <c r="U343" s="8" t="s">
        <v>3845</v>
      </c>
      <c r="V343" s="8" t="s">
        <v>3846</v>
      </c>
      <c r="W343" s="8" t="s">
        <v>3847</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3505</v>
      </c>
      <c r="S344" s="8" t="s">
        <v>3848</v>
      </c>
      <c r="T344" s="8" t="s">
        <v>3849</v>
      </c>
      <c r="U344" s="8" t="s">
        <v>3850</v>
      </c>
      <c r="V344" s="8" t="s">
        <v>3851</v>
      </c>
      <c r="W344" s="8" t="s">
        <v>3852</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3853</v>
      </c>
      <c r="S345" s="8" t="s">
        <v>3854</v>
      </c>
      <c r="T345" s="8" t="s">
        <v>3855</v>
      </c>
      <c r="U345" s="8" t="s">
        <v>3856</v>
      </c>
      <c r="V345" s="8" t="s">
        <v>3857</v>
      </c>
      <c r="W345" s="8" t="s">
        <v>3858</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2517</v>
      </c>
      <c r="S346" s="8" t="s">
        <v>3859</v>
      </c>
      <c r="T346" s="8" t="s">
        <v>3860</v>
      </c>
      <c r="U346" s="8" t="s">
        <v>3861</v>
      </c>
      <c r="V346" s="8" t="s">
        <v>3862</v>
      </c>
      <c r="W346" s="8" t="s">
        <v>3863</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3864</v>
      </c>
      <c r="S347" s="8" t="s">
        <v>2485</v>
      </c>
      <c r="T347" s="8" t="s">
        <v>3865</v>
      </c>
      <c r="U347" s="8" t="s">
        <v>3866</v>
      </c>
      <c r="V347" s="8" t="s">
        <v>3867</v>
      </c>
      <c r="W347" s="8" t="s">
        <v>3868</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3869</v>
      </c>
      <c r="S348" s="8" t="s">
        <v>3870</v>
      </c>
      <c r="T348" s="8" t="s">
        <v>2716</v>
      </c>
      <c r="U348" s="8" t="s">
        <v>3871</v>
      </c>
      <c r="V348" s="8" t="s">
        <v>3872</v>
      </c>
      <c r="W348" s="8" t="s">
        <v>3873</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3874</v>
      </c>
      <c r="S349" s="8" t="s">
        <v>3875</v>
      </c>
      <c r="T349" s="8" t="s">
        <v>3876</v>
      </c>
      <c r="U349" s="8" t="s">
        <v>3877</v>
      </c>
      <c r="V349" s="8" t="s">
        <v>3878</v>
      </c>
      <c r="W349" s="8" t="s">
        <v>3879</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3880</v>
      </c>
      <c r="S350" s="8" t="s">
        <v>3881</v>
      </c>
      <c r="T350" s="8" t="s">
        <v>3882</v>
      </c>
      <c r="U350" s="8" t="s">
        <v>3883</v>
      </c>
      <c r="V350" s="8" t="s">
        <v>3884</v>
      </c>
      <c r="W350" s="8" t="s">
        <v>3885</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3886</v>
      </c>
      <c r="S351" s="8" t="s">
        <v>2585</v>
      </c>
      <c r="T351" s="8" t="s">
        <v>3887</v>
      </c>
      <c r="U351" s="8" t="s">
        <v>3888</v>
      </c>
      <c r="V351" s="8" t="s">
        <v>3889</v>
      </c>
      <c r="W351" s="8" t="s">
        <v>3322</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3890</v>
      </c>
      <c r="S352" s="8" t="s">
        <v>3891</v>
      </c>
      <c r="T352" s="8" t="s">
        <v>3892</v>
      </c>
      <c r="U352" s="8" t="s">
        <v>3893</v>
      </c>
      <c r="V352" s="8" t="s">
        <v>3894</v>
      </c>
      <c r="W352" s="8" t="s">
        <v>3895</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3896</v>
      </c>
      <c r="S353" s="8" t="s">
        <v>3897</v>
      </c>
      <c r="T353" s="8" t="s">
        <v>3898</v>
      </c>
      <c r="U353" s="8" t="s">
        <v>3899</v>
      </c>
      <c r="V353" s="8" t="s">
        <v>3900</v>
      </c>
      <c r="W353" s="8" t="s">
        <v>3901</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3902</v>
      </c>
      <c r="S354" s="8" t="s">
        <v>3903</v>
      </c>
      <c r="T354" s="8" t="s">
        <v>3904</v>
      </c>
      <c r="U354" s="8" t="s">
        <v>3905</v>
      </c>
      <c r="V354" s="8" t="s">
        <v>3906</v>
      </c>
      <c r="W354" s="8" t="s">
        <v>3907</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2892</v>
      </c>
      <c r="S355" s="8" t="s">
        <v>3908</v>
      </c>
      <c r="T355" s="8" t="s">
        <v>3909</v>
      </c>
      <c r="U355" s="8" t="s">
        <v>3910</v>
      </c>
      <c r="V355" s="8" t="s">
        <v>3911</v>
      </c>
      <c r="W355" s="8" t="s">
        <v>3912</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3913</v>
      </c>
      <c r="S356" s="8" t="s">
        <v>3914</v>
      </c>
      <c r="T356" s="8" t="s">
        <v>3915</v>
      </c>
      <c r="U356" s="8" t="s">
        <v>3916</v>
      </c>
      <c r="V356" s="8" t="s">
        <v>3917</v>
      </c>
      <c r="W356" s="8" t="s">
        <v>3918</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3919</v>
      </c>
      <c r="S357" s="8" t="s">
        <v>3920</v>
      </c>
      <c r="T357" s="8" t="s">
        <v>3921</v>
      </c>
      <c r="U357" s="8" t="s">
        <v>3922</v>
      </c>
      <c r="V357" s="8" t="s">
        <v>3923</v>
      </c>
      <c r="W357" s="8" t="s">
        <v>3924</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3925</v>
      </c>
      <c r="S358" s="8" t="s">
        <v>2591</v>
      </c>
      <c r="T358" s="8" t="s">
        <v>3926</v>
      </c>
      <c r="U358" s="8" t="s">
        <v>3927</v>
      </c>
      <c r="V358" s="8" t="s">
        <v>3928</v>
      </c>
      <c r="W358" s="8" t="s">
        <v>3929</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3930</v>
      </c>
      <c r="S359" s="8" t="s">
        <v>3931</v>
      </c>
      <c r="T359" s="8" t="s">
        <v>3456</v>
      </c>
      <c r="U359" s="8" t="s">
        <v>3932</v>
      </c>
      <c r="V359" s="8" t="s">
        <v>3933</v>
      </c>
      <c r="W359" s="8" t="s">
        <v>3934</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3935</v>
      </c>
      <c r="S360" s="8" t="s">
        <v>3936</v>
      </c>
      <c r="T360" s="8" t="s">
        <v>3937</v>
      </c>
      <c r="U360" s="8" t="s">
        <v>3938</v>
      </c>
      <c r="V360" s="8" t="s">
        <v>3939</v>
      </c>
      <c r="W360" s="8" t="s">
        <v>3940</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3941</v>
      </c>
      <c r="S361" s="8" t="s">
        <v>3942</v>
      </c>
      <c r="T361" s="8" t="s">
        <v>3943</v>
      </c>
      <c r="U361" s="8" t="s">
        <v>3944</v>
      </c>
      <c r="V361" s="8" t="s">
        <v>3945</v>
      </c>
      <c r="W361" s="8" t="s">
        <v>3946</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3947</v>
      </c>
      <c r="S362" s="8" t="s">
        <v>3948</v>
      </c>
      <c r="T362" s="8" t="s">
        <v>3949</v>
      </c>
      <c r="U362" s="8" t="s">
        <v>3950</v>
      </c>
      <c r="V362" s="8" t="s">
        <v>3951</v>
      </c>
      <c r="W362" s="8" t="s">
        <v>3952</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3953</v>
      </c>
      <c r="S363" s="8" t="s">
        <v>3954</v>
      </c>
      <c r="T363" s="8" t="s">
        <v>3955</v>
      </c>
      <c r="U363" s="8" t="s">
        <v>3956</v>
      </c>
      <c r="V363" s="8" t="s">
        <v>3957</v>
      </c>
      <c r="W363" s="8" t="s">
        <v>3958</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3959</v>
      </c>
      <c r="S364" s="8" t="s">
        <v>3960</v>
      </c>
      <c r="T364" s="8" t="s">
        <v>3961</v>
      </c>
      <c r="U364" s="8" t="s">
        <v>3962</v>
      </c>
      <c r="V364" s="8" t="s">
        <v>3963</v>
      </c>
      <c r="W364" s="8" t="s">
        <v>3964</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2444</v>
      </c>
      <c r="S365" s="8" t="s">
        <v>3965</v>
      </c>
      <c r="T365" s="8" t="s">
        <v>3966</v>
      </c>
      <c r="U365" s="8" t="s">
        <v>3967</v>
      </c>
      <c r="V365" s="8" t="s">
        <v>3968</v>
      </c>
      <c r="W365" s="8" t="s">
        <v>3969</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3970</v>
      </c>
      <c r="S366" s="8" t="s">
        <v>2609</v>
      </c>
      <c r="T366" s="8" t="s">
        <v>3971</v>
      </c>
      <c r="U366" s="8" t="s">
        <v>3972</v>
      </c>
      <c r="V366" s="8" t="s">
        <v>3973</v>
      </c>
      <c r="W366" s="8" t="s">
        <v>3974</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3975</v>
      </c>
      <c r="S367" s="8" t="s">
        <v>3976</v>
      </c>
      <c r="T367" s="8" t="s">
        <v>3977</v>
      </c>
      <c r="U367" s="8" t="s">
        <v>3978</v>
      </c>
      <c r="V367" s="8" t="s">
        <v>3979</v>
      </c>
      <c r="W367" s="8" t="s">
        <v>3980</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2708</v>
      </c>
      <c r="S368" s="8" t="s">
        <v>3981</v>
      </c>
      <c r="T368" s="8" t="s">
        <v>3982</v>
      </c>
      <c r="U368" s="8" t="s">
        <v>3983</v>
      </c>
      <c r="V368" s="8" t="s">
        <v>3984</v>
      </c>
      <c r="W368" s="8" t="s">
        <v>3985</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2625</v>
      </c>
      <c r="S369" s="8" t="s">
        <v>3986</v>
      </c>
      <c r="T369" s="8" t="s">
        <v>3987</v>
      </c>
      <c r="U369" s="8" t="s">
        <v>3988</v>
      </c>
      <c r="V369" s="8" t="s">
        <v>3989</v>
      </c>
      <c r="W369" s="8" t="s">
        <v>3990</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3991</v>
      </c>
      <c r="S370" s="8" t="s">
        <v>3992</v>
      </c>
      <c r="T370" s="8" t="s">
        <v>3993</v>
      </c>
      <c r="U370" s="8" t="s">
        <v>3994</v>
      </c>
      <c r="V370" s="8" t="s">
        <v>3995</v>
      </c>
      <c r="W370" s="8" t="s">
        <v>3996</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3997</v>
      </c>
      <c r="S371" s="8" t="s">
        <v>3998</v>
      </c>
      <c r="T371" s="8" t="s">
        <v>3999</v>
      </c>
      <c r="U371" s="8" t="s">
        <v>4000</v>
      </c>
      <c r="V371" s="8" t="s">
        <v>4001</v>
      </c>
      <c r="W371" s="8" t="s">
        <v>4002</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4003</v>
      </c>
      <c r="S372" s="8" t="s">
        <v>4004</v>
      </c>
      <c r="T372" s="8" t="s">
        <v>4005</v>
      </c>
      <c r="U372" s="8" t="s">
        <v>4006</v>
      </c>
      <c r="V372" s="8" t="s">
        <v>4007</v>
      </c>
      <c r="W372" s="8" t="s">
        <v>4008</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3533</v>
      </c>
      <c r="S373" s="8" t="s">
        <v>2480</v>
      </c>
      <c r="T373" s="8" t="s">
        <v>4009</v>
      </c>
      <c r="U373" s="8" t="s">
        <v>4010</v>
      </c>
      <c r="V373" s="8" t="s">
        <v>4011</v>
      </c>
      <c r="W373" s="8" t="s">
        <v>4012</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4013</v>
      </c>
      <c r="S374" s="8" t="s">
        <v>4014</v>
      </c>
      <c r="T374" s="8" t="s">
        <v>4015</v>
      </c>
      <c r="U374" s="8" t="s">
        <v>4016</v>
      </c>
      <c r="V374" s="8" t="s">
        <v>4017</v>
      </c>
      <c r="W374" s="8" t="s">
        <v>4018</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4019</v>
      </c>
      <c r="S375" s="8" t="s">
        <v>4020</v>
      </c>
      <c r="T375" s="8" t="s">
        <v>4021</v>
      </c>
      <c r="U375" s="8" t="s">
        <v>4022</v>
      </c>
      <c r="V375" s="8" t="s">
        <v>4023</v>
      </c>
      <c r="W375" s="8" t="s">
        <v>4024</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4025</v>
      </c>
      <c r="S376" s="8" t="s">
        <v>4026</v>
      </c>
      <c r="T376" s="8" t="s">
        <v>4027</v>
      </c>
      <c r="U376" s="8" t="s">
        <v>4028</v>
      </c>
      <c r="V376" s="8" t="s">
        <v>4029</v>
      </c>
      <c r="W376" s="8" t="s">
        <v>4030</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4031</v>
      </c>
      <c r="S377" s="8" t="s">
        <v>4032</v>
      </c>
      <c r="T377" s="8" t="s">
        <v>4033</v>
      </c>
      <c r="U377" s="8" t="s">
        <v>4034</v>
      </c>
      <c r="V377" s="8" t="s">
        <v>4035</v>
      </c>
      <c r="W377" s="8" t="s">
        <v>4036</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4037</v>
      </c>
      <c r="S378" s="8" t="s">
        <v>4038</v>
      </c>
      <c r="T378" s="8" t="s">
        <v>4039</v>
      </c>
      <c r="U378" s="8" t="s">
        <v>4040</v>
      </c>
      <c r="V378" s="8" t="s">
        <v>4041</v>
      </c>
      <c r="W378" s="8" t="s">
        <v>4042</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4043</v>
      </c>
      <c r="S379" s="8" t="s">
        <v>4044</v>
      </c>
      <c r="T379" s="8" t="s">
        <v>4045</v>
      </c>
      <c r="U379" s="8" t="s">
        <v>4022</v>
      </c>
      <c r="V379" s="8" t="s">
        <v>4046</v>
      </c>
      <c r="W379" s="8" t="s">
        <v>4047</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4048</v>
      </c>
      <c r="S380" s="8" t="s">
        <v>4049</v>
      </c>
      <c r="T380" s="8" t="s">
        <v>4050</v>
      </c>
      <c r="U380" s="8" t="s">
        <v>4051</v>
      </c>
      <c r="V380" s="8" t="s">
        <v>4052</v>
      </c>
      <c r="W380" s="8" t="s">
        <v>4053</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4054</v>
      </c>
      <c r="S381" s="8" t="s">
        <v>4025</v>
      </c>
      <c r="T381" s="8" t="s">
        <v>3524</v>
      </c>
      <c r="U381" s="8" t="s">
        <v>4055</v>
      </c>
      <c r="V381" s="8" t="s">
        <v>4056</v>
      </c>
      <c r="W381" s="8" t="s">
        <v>4057</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4058</v>
      </c>
      <c r="S382" s="8" t="s">
        <v>4059</v>
      </c>
      <c r="T382" s="8" t="s">
        <v>4060</v>
      </c>
      <c r="U382" s="8" t="s">
        <v>4061</v>
      </c>
      <c r="V382" s="8" t="s">
        <v>4062</v>
      </c>
      <c r="W382" s="8" t="s">
        <v>4063</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4064</v>
      </c>
      <c r="S383" s="8" t="s">
        <v>4065</v>
      </c>
      <c r="T383" s="8" t="s">
        <v>4066</v>
      </c>
      <c r="U383" s="8" t="s">
        <v>4067</v>
      </c>
      <c r="V383" s="8" t="s">
        <v>4068</v>
      </c>
      <c r="W383" s="8" t="s">
        <v>4069</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3779</v>
      </c>
      <c r="S384" s="8" t="s">
        <v>4070</v>
      </c>
      <c r="T384" s="8" t="s">
        <v>4071</v>
      </c>
      <c r="U384" s="8" t="s">
        <v>4072</v>
      </c>
      <c r="V384" s="8" t="s">
        <v>4073</v>
      </c>
      <c r="W384" s="8" t="s">
        <v>4074</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4075</v>
      </c>
      <c r="S385" s="8" t="s">
        <v>4020</v>
      </c>
      <c r="T385" s="8" t="s">
        <v>2421</v>
      </c>
      <c r="U385" s="8" t="s">
        <v>4076</v>
      </c>
      <c r="V385" s="8" t="s">
        <v>4077</v>
      </c>
      <c r="W385" s="8" t="s">
        <v>4078</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2888</v>
      </c>
      <c r="S386" s="8" t="s">
        <v>4079</v>
      </c>
      <c r="T386" s="8" t="s">
        <v>4080</v>
      </c>
      <c r="U386" s="8" t="s">
        <v>4081</v>
      </c>
      <c r="V386" s="8" t="s">
        <v>4082</v>
      </c>
      <c r="W386" s="8" t="s">
        <v>4083</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4084</v>
      </c>
      <c r="S387" s="8" t="s">
        <v>3320</v>
      </c>
      <c r="T387" s="8" t="s">
        <v>4085</v>
      </c>
      <c r="U387" s="8" t="s">
        <v>4086</v>
      </c>
      <c r="V387" s="8" t="s">
        <v>4087</v>
      </c>
      <c r="W387" s="8" t="s">
        <v>4088</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4089</v>
      </c>
      <c r="S388" s="8" t="s">
        <v>4090</v>
      </c>
      <c r="T388" s="8" t="s">
        <v>4091</v>
      </c>
      <c r="U388" s="8" t="s">
        <v>4092</v>
      </c>
      <c r="V388" s="8" t="s">
        <v>4093</v>
      </c>
      <c r="W388" s="8" t="s">
        <v>4094</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3729</v>
      </c>
      <c r="S389" s="8" t="s">
        <v>4095</v>
      </c>
      <c r="T389" s="8" t="s">
        <v>4096</v>
      </c>
      <c r="U389" s="8" t="s">
        <v>4097</v>
      </c>
      <c r="V389" s="8" t="s">
        <v>4098</v>
      </c>
      <c r="W389" s="8" t="s">
        <v>4099</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4100</v>
      </c>
      <c r="S390" s="8" t="s">
        <v>4101</v>
      </c>
      <c r="T390" s="8" t="s">
        <v>4102</v>
      </c>
      <c r="U390" s="8" t="s">
        <v>4103</v>
      </c>
      <c r="V390" s="8" t="s">
        <v>4104</v>
      </c>
      <c r="W390" s="8" t="s">
        <v>4105</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4106</v>
      </c>
      <c r="S391" s="8" t="s">
        <v>4107</v>
      </c>
      <c r="T391" s="8" t="s">
        <v>4108</v>
      </c>
      <c r="U391" s="8" t="s">
        <v>4109</v>
      </c>
      <c r="V391" s="8" t="s">
        <v>4110</v>
      </c>
      <c r="W391" s="8" t="s">
        <v>4111</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4112</v>
      </c>
      <c r="S392" s="8" t="s">
        <v>4113</v>
      </c>
      <c r="T392" s="8" t="s">
        <v>4114</v>
      </c>
      <c r="U392" s="8" t="s">
        <v>4115</v>
      </c>
      <c r="V392" s="8" t="s">
        <v>4116</v>
      </c>
      <c r="W392" s="8" t="s">
        <v>4117</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4118</v>
      </c>
      <c r="S393" s="8" t="s">
        <v>4119</v>
      </c>
      <c r="T393" s="8" t="s">
        <v>4120</v>
      </c>
      <c r="U393" s="8" t="s">
        <v>4121</v>
      </c>
      <c r="V393" s="8" t="s">
        <v>4122</v>
      </c>
      <c r="W393" s="8" t="s">
        <v>4123</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4124</v>
      </c>
      <c r="S394" s="8" t="s">
        <v>4125</v>
      </c>
      <c r="T394" s="8" t="s">
        <v>4126</v>
      </c>
      <c r="U394" s="8" t="s">
        <v>4127</v>
      </c>
      <c r="V394" s="8" t="s">
        <v>4128</v>
      </c>
      <c r="W394" s="8" t="s">
        <v>4129</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4130</v>
      </c>
      <c r="S395" s="8" t="s">
        <v>4131</v>
      </c>
      <c r="T395" s="8" t="s">
        <v>4132</v>
      </c>
      <c r="U395" s="8" t="s">
        <v>4133</v>
      </c>
      <c r="V395" s="8" t="s">
        <v>4134</v>
      </c>
      <c r="W395" s="8" t="s">
        <v>4135</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4136</v>
      </c>
      <c r="S396" s="8" t="s">
        <v>4137</v>
      </c>
      <c r="T396" s="8" t="s">
        <v>4138</v>
      </c>
      <c r="U396" s="8" t="s">
        <v>4139</v>
      </c>
      <c r="V396" s="8" t="s">
        <v>4140</v>
      </c>
      <c r="W396" s="8" t="s">
        <v>4141</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4142</v>
      </c>
      <c r="S397" s="8" t="s">
        <v>4143</v>
      </c>
      <c r="T397" s="8" t="s">
        <v>4144</v>
      </c>
      <c r="U397" s="8" t="s">
        <v>4145</v>
      </c>
      <c r="V397" s="8" t="s">
        <v>4146</v>
      </c>
      <c r="W397" s="8" t="s">
        <v>4147</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4148</v>
      </c>
      <c r="S398" s="8" t="s">
        <v>3626</v>
      </c>
      <c r="T398" s="8" t="s">
        <v>4149</v>
      </c>
      <c r="U398" s="8" t="s">
        <v>4150</v>
      </c>
      <c r="V398" s="8" t="s">
        <v>4151</v>
      </c>
      <c r="W398" s="8" t="s">
        <v>4152</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4153</v>
      </c>
      <c r="S399" s="8" t="s">
        <v>4154</v>
      </c>
      <c r="T399" s="8" t="s">
        <v>4155</v>
      </c>
      <c r="U399" s="8" t="s">
        <v>4156</v>
      </c>
      <c r="V399" s="8" t="s">
        <v>4157</v>
      </c>
      <c r="W399" s="8" t="s">
        <v>4158</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4159</v>
      </c>
      <c r="S400" s="8" t="s">
        <v>4160</v>
      </c>
      <c r="T400" s="8" t="s">
        <v>4161</v>
      </c>
      <c r="U400" s="8" t="s">
        <v>4162</v>
      </c>
      <c r="V400" s="8" t="s">
        <v>4163</v>
      </c>
      <c r="W400" s="8" t="s">
        <v>4164</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4165</v>
      </c>
      <c r="S401" s="8" t="s">
        <v>4166</v>
      </c>
      <c r="T401" s="8" t="s">
        <v>4167</v>
      </c>
      <c r="U401" s="8" t="s">
        <v>4168</v>
      </c>
      <c r="V401" s="8" t="s">
        <v>4169</v>
      </c>
      <c r="W401" s="8" t="s">
        <v>4170</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4171</v>
      </c>
      <c r="S402" s="8" t="s">
        <v>4172</v>
      </c>
      <c r="T402" s="8" t="s">
        <v>4173</v>
      </c>
      <c r="U402" s="8" t="s">
        <v>4174</v>
      </c>
      <c r="V402" s="8" t="s">
        <v>4175</v>
      </c>
      <c r="W402" s="8" t="s">
        <v>4176</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4177</v>
      </c>
      <c r="S403" s="8" t="s">
        <v>4178</v>
      </c>
      <c r="T403" s="8" t="s">
        <v>4179</v>
      </c>
      <c r="U403" s="8" t="s">
        <v>4180</v>
      </c>
      <c r="V403" s="8" t="s">
        <v>4181</v>
      </c>
      <c r="W403" s="8" t="s">
        <v>4182</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4183</v>
      </c>
      <c r="S404" s="8" t="s">
        <v>4184</v>
      </c>
      <c r="T404" s="8" t="s">
        <v>4185</v>
      </c>
      <c r="U404" s="8" t="s">
        <v>4186</v>
      </c>
      <c r="V404" s="8" t="s">
        <v>4187</v>
      </c>
      <c r="W404" s="8" t="s">
        <v>4188</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3735</v>
      </c>
      <c r="S405" s="8" t="s">
        <v>4189</v>
      </c>
      <c r="T405" s="8" t="s">
        <v>4190</v>
      </c>
      <c r="U405" s="8" t="s">
        <v>4191</v>
      </c>
      <c r="V405" s="8" t="s">
        <v>4192</v>
      </c>
      <c r="W405" s="8" t="s">
        <v>4193</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4194</v>
      </c>
      <c r="S406" s="8" t="s">
        <v>4195</v>
      </c>
      <c r="T406" s="8" t="s">
        <v>4196</v>
      </c>
      <c r="U406" s="8" t="s">
        <v>4197</v>
      </c>
      <c r="V406" s="8" t="s">
        <v>3540</v>
      </c>
      <c r="W406" s="8" t="s">
        <v>4198</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2680</v>
      </c>
      <c r="S407" s="8" t="s">
        <v>4199</v>
      </c>
      <c r="T407" s="8" t="s">
        <v>4200</v>
      </c>
      <c r="U407" s="8" t="s">
        <v>4201</v>
      </c>
      <c r="V407" s="8" t="s">
        <v>4202</v>
      </c>
      <c r="W407" s="8" t="s">
        <v>4203</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4204</v>
      </c>
      <c r="S408" s="8" t="s">
        <v>4205</v>
      </c>
      <c r="T408" s="8" t="s">
        <v>4206</v>
      </c>
      <c r="U408" s="8" t="s">
        <v>4207</v>
      </c>
      <c r="V408" s="8" t="s">
        <v>4208</v>
      </c>
      <c r="W408" s="8" t="s">
        <v>4209</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4210</v>
      </c>
      <c r="S409" s="8" t="s">
        <v>4211</v>
      </c>
      <c r="T409" s="8" t="s">
        <v>4212</v>
      </c>
      <c r="U409" s="8" t="s">
        <v>4213</v>
      </c>
      <c r="V409" s="8" t="s">
        <v>4214</v>
      </c>
      <c r="W409" s="8" t="s">
        <v>4215</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4216</v>
      </c>
      <c r="S410" s="8" t="s">
        <v>3582</v>
      </c>
      <c r="T410" s="8" t="s">
        <v>4217</v>
      </c>
      <c r="U410" s="8" t="s">
        <v>4218</v>
      </c>
      <c r="V410" s="8" t="s">
        <v>4219</v>
      </c>
      <c r="W410" s="8" t="s">
        <v>4220</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4221</v>
      </c>
      <c r="S411" s="8" t="s">
        <v>4222</v>
      </c>
      <c r="T411" s="8" t="s">
        <v>4223</v>
      </c>
      <c r="U411" s="8" t="s">
        <v>4224</v>
      </c>
      <c r="V411" s="8" t="s">
        <v>4225</v>
      </c>
      <c r="W411" s="8" t="s">
        <v>4226</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4227</v>
      </c>
      <c r="S412" s="8" t="s">
        <v>4228</v>
      </c>
      <c r="T412" s="8" t="s">
        <v>4229</v>
      </c>
      <c r="U412" s="8" t="s">
        <v>4230</v>
      </c>
      <c r="V412" s="8" t="s">
        <v>4231</v>
      </c>
      <c r="W412" s="8" t="s">
        <v>4232</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4049</v>
      </c>
      <c r="S413" s="8" t="s">
        <v>4233</v>
      </c>
      <c r="T413" s="8" t="s">
        <v>4234</v>
      </c>
      <c r="U413" s="8" t="s">
        <v>4235</v>
      </c>
      <c r="V413" s="8" t="s">
        <v>4236</v>
      </c>
      <c r="W413" s="8" t="s">
        <v>4237</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4238</v>
      </c>
      <c r="S414" s="8" t="s">
        <v>4239</v>
      </c>
      <c r="T414" s="8" t="s">
        <v>4240</v>
      </c>
      <c r="U414" s="8" t="s">
        <v>4241</v>
      </c>
      <c r="V414" s="8" t="s">
        <v>4242</v>
      </c>
      <c r="W414" s="8" t="s">
        <v>4243</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4244</v>
      </c>
      <c r="S415" s="8" t="s">
        <v>4245</v>
      </c>
      <c r="T415" s="8" t="s">
        <v>4246</v>
      </c>
      <c r="U415" s="8" t="s">
        <v>4247</v>
      </c>
      <c r="V415" s="8" t="s">
        <v>4248</v>
      </c>
      <c r="W415" s="8" t="s">
        <v>4249</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4250</v>
      </c>
      <c r="S416" s="8" t="s">
        <v>4251</v>
      </c>
      <c r="T416" s="8" t="s">
        <v>4252</v>
      </c>
      <c r="U416" s="8" t="s">
        <v>4253</v>
      </c>
      <c r="V416" s="8" t="s">
        <v>4254</v>
      </c>
      <c r="W416" s="8" t="s">
        <v>4255</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4256</v>
      </c>
      <c r="S417" s="8" t="s">
        <v>4257</v>
      </c>
      <c r="T417" s="8" t="s">
        <v>4258</v>
      </c>
      <c r="U417" s="8" t="s">
        <v>4259</v>
      </c>
      <c r="V417" s="8" t="s">
        <v>4260</v>
      </c>
      <c r="W417" s="8" t="s">
        <v>4261</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4262</v>
      </c>
      <c r="S418" s="8" t="s">
        <v>3587</v>
      </c>
      <c r="T418" s="8" t="s">
        <v>4263</v>
      </c>
      <c r="U418" s="8" t="s">
        <v>4264</v>
      </c>
      <c r="V418" s="8" t="s">
        <v>4265</v>
      </c>
      <c r="W418" s="8" t="s">
        <v>4266</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4267</v>
      </c>
      <c r="S419" s="8" t="s">
        <v>4268</v>
      </c>
      <c r="T419" s="8" t="s">
        <v>4269</v>
      </c>
      <c r="U419" s="8" t="s">
        <v>4270</v>
      </c>
      <c r="V419" s="8" t="s">
        <v>4271</v>
      </c>
      <c r="W419" s="8" t="s">
        <v>4272</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4273</v>
      </c>
      <c r="S420" s="8" t="s">
        <v>4274</v>
      </c>
      <c r="T420" s="8" t="s">
        <v>4275</v>
      </c>
      <c r="U420" s="8" t="s">
        <v>4276</v>
      </c>
      <c r="V420" s="8" t="s">
        <v>4277</v>
      </c>
      <c r="W420" s="8" t="s">
        <v>4278</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4279</v>
      </c>
      <c r="S421" s="8" t="s">
        <v>2480</v>
      </c>
      <c r="T421" s="8" t="s">
        <v>4280</v>
      </c>
      <c r="U421" s="8" t="s">
        <v>4281</v>
      </c>
      <c r="V421" s="8" t="s">
        <v>4282</v>
      </c>
      <c r="W421" s="8" t="s">
        <v>4283</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2849</v>
      </c>
      <c r="S422" s="8" t="s">
        <v>4284</v>
      </c>
      <c r="T422" s="8" t="s">
        <v>4285</v>
      </c>
      <c r="U422" s="8" t="s">
        <v>4286</v>
      </c>
      <c r="V422" s="8" t="s">
        <v>4287</v>
      </c>
      <c r="W422" s="8" t="s">
        <v>4288</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4289</v>
      </c>
      <c r="S423" s="8" t="s">
        <v>4290</v>
      </c>
      <c r="T423" s="8" t="s">
        <v>4291</v>
      </c>
      <c r="U423" s="8" t="s">
        <v>4292</v>
      </c>
      <c r="V423" s="8" t="s">
        <v>4293</v>
      </c>
      <c r="W423" s="8" t="s">
        <v>4294</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4295</v>
      </c>
      <c r="S424" s="8" t="s">
        <v>3188</v>
      </c>
      <c r="T424" s="8" t="s">
        <v>4296</v>
      </c>
      <c r="U424" s="8" t="s">
        <v>4297</v>
      </c>
      <c r="V424" s="8" t="s">
        <v>4298</v>
      </c>
      <c r="W424" s="8" t="s">
        <v>4299</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4300</v>
      </c>
      <c r="S425" s="8" t="s">
        <v>2816</v>
      </c>
      <c r="T425" s="8" t="s">
        <v>4301</v>
      </c>
      <c r="U425" s="8" t="s">
        <v>4302</v>
      </c>
      <c r="V425" s="8" t="s">
        <v>4303</v>
      </c>
      <c r="W425" s="8" t="s">
        <v>4304</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4305</v>
      </c>
      <c r="S426" s="8" t="s">
        <v>4306</v>
      </c>
      <c r="T426" s="8" t="s">
        <v>4307</v>
      </c>
      <c r="U426" s="8" t="s">
        <v>4308</v>
      </c>
      <c r="V426" s="8" t="s">
        <v>4309</v>
      </c>
      <c r="W426" s="8" t="s">
        <v>4310</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4311</v>
      </c>
      <c r="S427" s="8" t="s">
        <v>4312</v>
      </c>
      <c r="T427" s="8" t="s">
        <v>4313</v>
      </c>
      <c r="U427" s="8" t="s">
        <v>4314</v>
      </c>
      <c r="V427" s="8" t="s">
        <v>4315</v>
      </c>
      <c r="W427" s="8" t="s">
        <v>4316</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4317</v>
      </c>
      <c r="S428" s="8" t="s">
        <v>4318</v>
      </c>
      <c r="T428" s="8" t="s">
        <v>4319</v>
      </c>
      <c r="U428" s="8" t="s">
        <v>4320</v>
      </c>
      <c r="V428" s="8" t="s">
        <v>4321</v>
      </c>
      <c r="W428" s="8" t="s">
        <v>4322</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4323</v>
      </c>
      <c r="S429" s="8" t="s">
        <v>4324</v>
      </c>
      <c r="T429" s="8" t="s">
        <v>4325</v>
      </c>
      <c r="U429" s="8" t="s">
        <v>4326</v>
      </c>
      <c r="V429" s="8" t="s">
        <v>4327</v>
      </c>
      <c r="W429" s="8" t="s">
        <v>4328</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4329</v>
      </c>
      <c r="S430" s="8" t="s">
        <v>4330</v>
      </c>
      <c r="T430" s="8" t="s">
        <v>4331</v>
      </c>
      <c r="U430" s="8" t="s">
        <v>4332</v>
      </c>
      <c r="V430" s="8" t="s">
        <v>4333</v>
      </c>
      <c r="W430" s="8" t="s">
        <v>4334</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4335</v>
      </c>
      <c r="S431" s="8" t="s">
        <v>4336</v>
      </c>
      <c r="T431" s="8" t="s">
        <v>4337</v>
      </c>
      <c r="U431" s="8" t="s">
        <v>4338</v>
      </c>
      <c r="V431" s="8" t="s">
        <v>4339</v>
      </c>
      <c r="W431" s="8" t="s">
        <v>4340</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4341</v>
      </c>
      <c r="S432" s="8" t="s">
        <v>4342</v>
      </c>
      <c r="T432" s="8" t="s">
        <v>4343</v>
      </c>
      <c r="U432" s="8" t="s">
        <v>4344</v>
      </c>
      <c r="V432" s="8" t="s">
        <v>4345</v>
      </c>
      <c r="W432" s="8" t="s">
        <v>4346</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4347</v>
      </c>
      <c r="S433" s="8" t="s">
        <v>4348</v>
      </c>
      <c r="T433" s="8" t="s">
        <v>4349</v>
      </c>
      <c r="U433" s="8" t="s">
        <v>4350</v>
      </c>
      <c r="V433" s="8" t="s">
        <v>4351</v>
      </c>
      <c r="W433" s="8" t="s">
        <v>4352</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4353</v>
      </c>
      <c r="S434" s="8" t="s">
        <v>4354</v>
      </c>
      <c r="T434" s="8" t="s">
        <v>4355</v>
      </c>
      <c r="U434" s="8" t="s">
        <v>4356</v>
      </c>
      <c r="V434" s="8" t="s">
        <v>4357</v>
      </c>
      <c r="W434" s="8" t="s">
        <v>4358</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4359</v>
      </c>
      <c r="S435" s="8" t="s">
        <v>2915</v>
      </c>
      <c r="T435" s="8" t="s">
        <v>4360</v>
      </c>
      <c r="U435" s="8" t="s">
        <v>4361</v>
      </c>
      <c r="V435" s="8" t="s">
        <v>4362</v>
      </c>
      <c r="W435" s="8" t="s">
        <v>4363</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4364</v>
      </c>
      <c r="S436" s="8" t="s">
        <v>4365</v>
      </c>
      <c r="T436" s="8" t="s">
        <v>4366</v>
      </c>
      <c r="U436" s="8" t="s">
        <v>4367</v>
      </c>
      <c r="V436" s="8" t="s">
        <v>4368</v>
      </c>
      <c r="W436" s="8" t="s">
        <v>4369</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4370</v>
      </c>
      <c r="S437" s="8" t="s">
        <v>4371</v>
      </c>
      <c r="T437" s="8" t="s">
        <v>4372</v>
      </c>
      <c r="U437" s="8" t="s">
        <v>4373</v>
      </c>
      <c r="V437" s="8" t="s">
        <v>4374</v>
      </c>
      <c r="W437" s="8" t="s">
        <v>4375</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4376</v>
      </c>
      <c r="S438" s="8" t="s">
        <v>4377</v>
      </c>
      <c r="T438" s="8" t="s">
        <v>4378</v>
      </c>
      <c r="U438" s="8" t="s">
        <v>4379</v>
      </c>
      <c r="V438" s="8" t="s">
        <v>4380</v>
      </c>
      <c r="W438" s="8" t="s">
        <v>4381</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4382</v>
      </c>
      <c r="S439" s="8" t="s">
        <v>4383</v>
      </c>
      <c r="T439" s="8" t="s">
        <v>4384</v>
      </c>
      <c r="U439" s="8" t="s">
        <v>4385</v>
      </c>
      <c r="V439" s="8" t="s">
        <v>4386</v>
      </c>
      <c r="W439" s="8" t="s">
        <v>4387</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3761</v>
      </c>
      <c r="S440" s="8" t="s">
        <v>4388</v>
      </c>
      <c r="T440" s="8" t="s">
        <v>4389</v>
      </c>
      <c r="U440" s="8" t="s">
        <v>4390</v>
      </c>
      <c r="V440" s="8" t="s">
        <v>4391</v>
      </c>
      <c r="W440" s="8" t="s">
        <v>4392</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4393</v>
      </c>
      <c r="S441" s="8" t="s">
        <v>4394</v>
      </c>
      <c r="T441" s="8" t="s">
        <v>4395</v>
      </c>
      <c r="U441" s="8" t="s">
        <v>4396</v>
      </c>
      <c r="V441" s="8" t="s">
        <v>4397</v>
      </c>
      <c r="W441" s="8" t="s">
        <v>4398</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4399</v>
      </c>
      <c r="S442" s="8" t="s">
        <v>4400</v>
      </c>
      <c r="T442" s="8" t="s">
        <v>4401</v>
      </c>
      <c r="U442" s="8" t="s">
        <v>4402</v>
      </c>
      <c r="V442" s="8" t="s">
        <v>4403</v>
      </c>
      <c r="W442" s="8" t="s">
        <v>4404</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4405</v>
      </c>
      <c r="S443" s="8" t="s">
        <v>4406</v>
      </c>
      <c r="T443" s="8" t="s">
        <v>4407</v>
      </c>
      <c r="U443" s="8" t="s">
        <v>4408</v>
      </c>
      <c r="V443" s="8" t="s">
        <v>4409</v>
      </c>
      <c r="W443" s="8" t="s">
        <v>4410</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4411</v>
      </c>
      <c r="S444" s="8" t="s">
        <v>4412</v>
      </c>
      <c r="T444" s="8" t="s">
        <v>4413</v>
      </c>
      <c r="U444" s="8" t="s">
        <v>4414</v>
      </c>
      <c r="V444" s="8" t="s">
        <v>4415</v>
      </c>
      <c r="W444" s="8" t="s">
        <v>4416</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4417</v>
      </c>
      <c r="S445" s="8" t="s">
        <v>4418</v>
      </c>
      <c r="T445" s="8" t="s">
        <v>4419</v>
      </c>
      <c r="U445" s="8" t="s">
        <v>4420</v>
      </c>
      <c r="V445" s="8" t="s">
        <v>4421</v>
      </c>
      <c r="W445" s="8" t="s">
        <v>4422</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4423</v>
      </c>
      <c r="S446" s="8" t="s">
        <v>4424</v>
      </c>
      <c r="T446" s="8" t="s">
        <v>4425</v>
      </c>
      <c r="U446" s="8" t="s">
        <v>4426</v>
      </c>
      <c r="V446" s="8" t="s">
        <v>4427</v>
      </c>
      <c r="W446" s="8" t="s">
        <v>4428</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4429</v>
      </c>
      <c r="S447" s="8" t="s">
        <v>4430</v>
      </c>
      <c r="T447" s="8" t="s">
        <v>4431</v>
      </c>
      <c r="U447" s="8" t="s">
        <v>4432</v>
      </c>
      <c r="V447" s="8" t="s">
        <v>4433</v>
      </c>
      <c r="W447" s="8" t="s">
        <v>4434</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4435</v>
      </c>
      <c r="S448" s="8" t="s">
        <v>4436</v>
      </c>
      <c r="T448" s="8" t="s">
        <v>4437</v>
      </c>
      <c r="U448" s="8" t="s">
        <v>4438</v>
      </c>
      <c r="V448" s="8" t="s">
        <v>4439</v>
      </c>
      <c r="W448" s="8" t="s">
        <v>4440</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4441</v>
      </c>
      <c r="S449" s="8" t="s">
        <v>4442</v>
      </c>
      <c r="T449" s="8" t="s">
        <v>4443</v>
      </c>
      <c r="U449" s="8" t="s">
        <v>4444</v>
      </c>
      <c r="V449" s="8" t="s">
        <v>4445</v>
      </c>
      <c r="W449" s="8" t="s">
        <v>4446</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4447</v>
      </c>
      <c r="S450" s="8" t="s">
        <v>4448</v>
      </c>
      <c r="T450" s="8" t="s">
        <v>4449</v>
      </c>
      <c r="U450" s="8" t="s">
        <v>4450</v>
      </c>
      <c r="V450" s="8" t="s">
        <v>4451</v>
      </c>
      <c r="W450" s="8" t="s">
        <v>4452</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4453</v>
      </c>
      <c r="S451" s="8" t="s">
        <v>4454</v>
      </c>
      <c r="T451" s="8" t="s">
        <v>4316</v>
      </c>
      <c r="U451" s="8" t="s">
        <v>4455</v>
      </c>
      <c r="V451" s="8" t="s">
        <v>4456</v>
      </c>
      <c r="W451" s="8" t="s">
        <v>4457</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4458</v>
      </c>
      <c r="S452" s="8" t="s">
        <v>4459</v>
      </c>
      <c r="T452" s="8" t="s">
        <v>4460</v>
      </c>
      <c r="U452" s="8" t="s">
        <v>4461</v>
      </c>
      <c r="V452" s="8" t="s">
        <v>4462</v>
      </c>
      <c r="W452" s="8" t="s">
        <v>4463</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3970</v>
      </c>
      <c r="S453" s="8" t="s">
        <v>4464</v>
      </c>
      <c r="T453" s="8" t="s">
        <v>4465</v>
      </c>
      <c r="U453" s="8" t="s">
        <v>4466</v>
      </c>
      <c r="V453" s="8" t="s">
        <v>4467</v>
      </c>
      <c r="W453" s="8" t="s">
        <v>4468</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4469</v>
      </c>
      <c r="S454" s="8" t="s">
        <v>4470</v>
      </c>
      <c r="T454" s="8" t="s">
        <v>4471</v>
      </c>
      <c r="U454" s="8" t="s">
        <v>4472</v>
      </c>
      <c r="V454" s="8" t="s">
        <v>4473</v>
      </c>
      <c r="W454" s="8" t="s">
        <v>4474</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4475</v>
      </c>
      <c r="S455" s="8" t="s">
        <v>2852</v>
      </c>
      <c r="T455" s="8" t="s">
        <v>4476</v>
      </c>
      <c r="U455" s="8" t="s">
        <v>4477</v>
      </c>
      <c r="V455" s="8" t="s">
        <v>4478</v>
      </c>
      <c r="W455" s="8" t="s">
        <v>4479</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4480</v>
      </c>
      <c r="S456" s="8" t="s">
        <v>4481</v>
      </c>
      <c r="T456" s="8" t="s">
        <v>4482</v>
      </c>
      <c r="U456" s="8" t="s">
        <v>4483</v>
      </c>
      <c r="V456" s="8" t="s">
        <v>4484</v>
      </c>
      <c r="W456" s="8" t="s">
        <v>4485</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4279</v>
      </c>
      <c r="S457" s="8" t="s">
        <v>4486</v>
      </c>
      <c r="T457" s="8" t="s">
        <v>4487</v>
      </c>
      <c r="U457" s="8" t="s">
        <v>4488</v>
      </c>
      <c r="V457" s="8" t="s">
        <v>4489</v>
      </c>
      <c r="W457" s="8" t="s">
        <v>4490</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4491</v>
      </c>
      <c r="S458" s="8" t="s">
        <v>4492</v>
      </c>
      <c r="T458" s="8" t="s">
        <v>4493</v>
      </c>
      <c r="U458" s="8" t="s">
        <v>4494</v>
      </c>
      <c r="V458" s="8" t="s">
        <v>4495</v>
      </c>
      <c r="W458" s="8" t="s">
        <v>4496</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4497</v>
      </c>
      <c r="S459" s="8" t="s">
        <v>4498</v>
      </c>
      <c r="T459" s="8" t="s">
        <v>4499</v>
      </c>
      <c r="U459" s="8" t="s">
        <v>4500</v>
      </c>
      <c r="V459" s="8" t="s">
        <v>4501</v>
      </c>
      <c r="W459" s="8" t="s">
        <v>4502</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4503</v>
      </c>
      <c r="S460" s="8" t="s">
        <v>4504</v>
      </c>
      <c r="T460" s="8" t="s">
        <v>4505</v>
      </c>
      <c r="U460" s="8" t="s">
        <v>4506</v>
      </c>
      <c r="V460" s="8" t="s">
        <v>4321</v>
      </c>
      <c r="W460" s="8" t="s">
        <v>4507</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2420</v>
      </c>
      <c r="S461" s="8" t="s">
        <v>4508</v>
      </c>
      <c r="T461" s="8" t="s">
        <v>4509</v>
      </c>
      <c r="U461" s="8" t="s">
        <v>4510</v>
      </c>
      <c r="V461" s="8" t="s">
        <v>4511</v>
      </c>
      <c r="W461" s="8" t="s">
        <v>4512</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4513</v>
      </c>
      <c r="S462" s="8" t="s">
        <v>4514</v>
      </c>
      <c r="T462" s="8" t="s">
        <v>4515</v>
      </c>
      <c r="U462" s="8" t="s">
        <v>4516</v>
      </c>
      <c r="V462" s="8" t="s">
        <v>4517</v>
      </c>
      <c r="W462" s="8" t="s">
        <v>4518</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4519</v>
      </c>
      <c r="S463" s="8" t="s">
        <v>4520</v>
      </c>
      <c r="T463" s="8" t="s">
        <v>4521</v>
      </c>
      <c r="U463" s="8" t="s">
        <v>4522</v>
      </c>
      <c r="V463" s="8" t="s">
        <v>4523</v>
      </c>
      <c r="W463" s="8" t="s">
        <v>4524</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4525</v>
      </c>
      <c r="S464" s="8" t="s">
        <v>4526</v>
      </c>
      <c r="T464" s="8" t="s">
        <v>4527</v>
      </c>
      <c r="U464" s="8" t="s">
        <v>4528</v>
      </c>
      <c r="V464" s="8" t="s">
        <v>4529</v>
      </c>
      <c r="W464" s="8" t="s">
        <v>4530</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4531</v>
      </c>
      <c r="S465" s="8" t="s">
        <v>4532</v>
      </c>
      <c r="T465" s="8" t="s">
        <v>4533</v>
      </c>
      <c r="U465" s="8" t="s">
        <v>4534</v>
      </c>
      <c r="V465" s="8" t="s">
        <v>4535</v>
      </c>
      <c r="W465" s="8" t="s">
        <v>4536</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4537</v>
      </c>
      <c r="S466" s="8" t="s">
        <v>4538</v>
      </c>
      <c r="T466" s="8" t="s">
        <v>4539</v>
      </c>
      <c r="U466" s="8" t="s">
        <v>4540</v>
      </c>
      <c r="V466" s="8" t="s">
        <v>4541</v>
      </c>
      <c r="W466" s="8" t="s">
        <v>4542</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4543</v>
      </c>
      <c r="S467" s="8" t="s">
        <v>4544</v>
      </c>
      <c r="T467" s="8" t="s">
        <v>4545</v>
      </c>
      <c r="U467" s="8" t="s">
        <v>4546</v>
      </c>
      <c r="V467" s="8" t="s">
        <v>4547</v>
      </c>
      <c r="W467" s="8" t="s">
        <v>4548</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4549</v>
      </c>
      <c r="S468" s="8" t="s">
        <v>4550</v>
      </c>
      <c r="T468" s="8" t="s">
        <v>4551</v>
      </c>
      <c r="U468" s="8" t="s">
        <v>4552</v>
      </c>
      <c r="V468" s="8" t="s">
        <v>4553</v>
      </c>
      <c r="W468" s="8" t="s">
        <v>4554</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4555</v>
      </c>
      <c r="S469" s="8" t="s">
        <v>4556</v>
      </c>
      <c r="T469" s="8" t="s">
        <v>4557</v>
      </c>
      <c r="U469" s="8" t="s">
        <v>4558</v>
      </c>
      <c r="V469" s="8" t="s">
        <v>4559</v>
      </c>
      <c r="W469" s="8" t="s">
        <v>4560</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4273</v>
      </c>
      <c r="S470" s="8" t="s">
        <v>4561</v>
      </c>
      <c r="T470" s="8" t="s">
        <v>4562</v>
      </c>
      <c r="U470" s="8" t="s">
        <v>4563</v>
      </c>
      <c r="V470" s="8" t="s">
        <v>4564</v>
      </c>
      <c r="W470" s="8" t="s">
        <v>4565</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4566</v>
      </c>
      <c r="S471" s="8" t="s">
        <v>4567</v>
      </c>
      <c r="T471" s="8" t="s">
        <v>4568</v>
      </c>
      <c r="U471" s="8" t="s">
        <v>4569</v>
      </c>
      <c r="V471" s="8" t="s">
        <v>4570</v>
      </c>
      <c r="W471" s="8" t="s">
        <v>4571</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4572</v>
      </c>
      <c r="S472" s="8" t="s">
        <v>4573</v>
      </c>
      <c r="T472" s="8" t="s">
        <v>4574</v>
      </c>
      <c r="U472" s="8" t="s">
        <v>4575</v>
      </c>
      <c r="V472" s="8" t="s">
        <v>4576</v>
      </c>
      <c r="W472" s="8" t="s">
        <v>4577</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4578</v>
      </c>
      <c r="S473" s="8" t="s">
        <v>4579</v>
      </c>
      <c r="T473" s="8" t="s">
        <v>4580</v>
      </c>
      <c r="U473" s="8" t="s">
        <v>4581</v>
      </c>
      <c r="V473" s="8" t="s">
        <v>4582</v>
      </c>
      <c r="W473" s="8" t="s">
        <v>4583</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4584</v>
      </c>
      <c r="S474" s="8" t="s">
        <v>4585</v>
      </c>
      <c r="T474" s="8" t="s">
        <v>4586</v>
      </c>
      <c r="U474" s="8" t="s">
        <v>4587</v>
      </c>
      <c r="V474" s="8" t="s">
        <v>4588</v>
      </c>
      <c r="W474" s="8" t="s">
        <v>4589</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4590</v>
      </c>
      <c r="S475" s="8" t="s">
        <v>4591</v>
      </c>
      <c r="T475" s="8" t="s">
        <v>4592</v>
      </c>
      <c r="U475" s="8" t="s">
        <v>4593</v>
      </c>
      <c r="V475" s="8" t="s">
        <v>4594</v>
      </c>
      <c r="W475" s="8" t="s">
        <v>4595</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4596</v>
      </c>
      <c r="S476" s="8" t="s">
        <v>4597</v>
      </c>
      <c r="T476" s="8" t="s">
        <v>4598</v>
      </c>
      <c r="U476" s="8" t="s">
        <v>4599</v>
      </c>
      <c r="V476" s="8" t="s">
        <v>4600</v>
      </c>
      <c r="W476" s="8" t="s">
        <v>4601</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4602</v>
      </c>
      <c r="S477" s="8" t="s">
        <v>4603</v>
      </c>
      <c r="T477" s="8" t="s">
        <v>4604</v>
      </c>
      <c r="U477" s="8" t="s">
        <v>4605</v>
      </c>
      <c r="V477" s="8" t="s">
        <v>4606</v>
      </c>
      <c r="W477" s="8" t="s">
        <v>4607</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4608</v>
      </c>
      <c r="S478" s="8" t="s">
        <v>4609</v>
      </c>
      <c r="T478" s="8" t="s">
        <v>4610</v>
      </c>
      <c r="U478" s="8" t="s">
        <v>4611</v>
      </c>
      <c r="V478" s="8" t="s">
        <v>4612</v>
      </c>
      <c r="W478" s="8" t="s">
        <v>4613</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4614</v>
      </c>
      <c r="S479" s="8" t="s">
        <v>4615</v>
      </c>
      <c r="T479" s="8" t="s">
        <v>4616</v>
      </c>
      <c r="U479" s="8" t="s">
        <v>4617</v>
      </c>
      <c r="V479" s="8" t="s">
        <v>4618</v>
      </c>
      <c r="W479" s="8" t="s">
        <v>4619</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4620</v>
      </c>
      <c r="S480" s="8" t="s">
        <v>4621</v>
      </c>
      <c r="T480" s="8" t="s">
        <v>4622</v>
      </c>
      <c r="U480" s="8" t="s">
        <v>4623</v>
      </c>
      <c r="V480" s="8" t="s">
        <v>4624</v>
      </c>
      <c r="W480" s="8" t="s">
        <v>4625</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4626</v>
      </c>
      <c r="S481" s="8" t="s">
        <v>4627</v>
      </c>
      <c r="T481" s="8" t="s">
        <v>4628</v>
      </c>
      <c r="U481" s="8" t="s">
        <v>4629</v>
      </c>
      <c r="V481" s="8" t="s">
        <v>4630</v>
      </c>
      <c r="W481" s="8" t="s">
        <v>4631</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4632</v>
      </c>
      <c r="S482" s="8" t="s">
        <v>4633</v>
      </c>
      <c r="T482" s="8" t="s">
        <v>4634</v>
      </c>
      <c r="U482" s="8" t="s">
        <v>4635</v>
      </c>
      <c r="V482" s="8" t="s">
        <v>4636</v>
      </c>
      <c r="W482" s="8" t="s">
        <v>4637</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4638</v>
      </c>
      <c r="S483" s="8" t="s">
        <v>4639</v>
      </c>
      <c r="T483" s="8" t="s">
        <v>4640</v>
      </c>
      <c r="U483" s="8" t="s">
        <v>4641</v>
      </c>
      <c r="V483" s="8" t="s">
        <v>4642</v>
      </c>
      <c r="W483" s="8" t="s">
        <v>4643</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4644</v>
      </c>
      <c r="S484" s="8" t="s">
        <v>4645</v>
      </c>
      <c r="T484" s="8" t="s">
        <v>4646</v>
      </c>
      <c r="U484" s="8" t="s">
        <v>4647</v>
      </c>
      <c r="V484" s="8" t="s">
        <v>4648</v>
      </c>
      <c r="W484" s="8" t="s">
        <v>4649</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4650</v>
      </c>
      <c r="S485" s="8" t="s">
        <v>4651</v>
      </c>
      <c r="T485" s="8" t="s">
        <v>4652</v>
      </c>
      <c r="U485" s="8" t="s">
        <v>4653</v>
      </c>
      <c r="V485" s="8" t="s">
        <v>4654</v>
      </c>
      <c r="W485" s="8" t="s">
        <v>4655</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4656</v>
      </c>
      <c r="S486" s="8" t="s">
        <v>4657</v>
      </c>
      <c r="T486" s="8" t="s">
        <v>4658</v>
      </c>
      <c r="U486" s="8" t="s">
        <v>4659</v>
      </c>
      <c r="V486" s="8" t="s">
        <v>4660</v>
      </c>
      <c r="W486" s="8" t="s">
        <v>4661</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4662</v>
      </c>
      <c r="S487" s="8" t="s">
        <v>4663</v>
      </c>
      <c r="T487" s="8" t="s">
        <v>4664</v>
      </c>
      <c r="U487" s="8" t="s">
        <v>4665</v>
      </c>
      <c r="V487" s="8" t="s">
        <v>4666</v>
      </c>
      <c r="W487" s="8" t="s">
        <v>4667</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4668</v>
      </c>
      <c r="S488" s="8" t="s">
        <v>4669</v>
      </c>
      <c r="T488" s="8" t="s">
        <v>4670</v>
      </c>
      <c r="U488" s="8" t="s">
        <v>4671</v>
      </c>
      <c r="V488" s="8" t="s">
        <v>4672</v>
      </c>
      <c r="W488" s="8" t="s">
        <v>4673</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4464</v>
      </c>
      <c r="S489" s="8" t="s">
        <v>4674</v>
      </c>
      <c r="T489" s="8" t="s">
        <v>4675</v>
      </c>
      <c r="U489" s="8" t="s">
        <v>4676</v>
      </c>
      <c r="V489" s="8" t="s">
        <v>4677</v>
      </c>
      <c r="W489" s="8" t="s">
        <v>4678</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4679</v>
      </c>
      <c r="S490" s="8" t="s">
        <v>4680</v>
      </c>
      <c r="T490" s="8" t="s">
        <v>4681</v>
      </c>
      <c r="U490" s="8" t="s">
        <v>4682</v>
      </c>
      <c r="V490" s="8" t="s">
        <v>4683</v>
      </c>
      <c r="W490" s="8" t="s">
        <v>4684</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4685</v>
      </c>
      <c r="S491" s="8" t="s">
        <v>4686</v>
      </c>
      <c r="T491" s="8" t="s">
        <v>4687</v>
      </c>
      <c r="U491" s="8" t="s">
        <v>4688</v>
      </c>
      <c r="V491" s="8" t="s">
        <v>4689</v>
      </c>
      <c r="W491" s="8" t="s">
        <v>4690</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4691</v>
      </c>
      <c r="S492" s="8" t="s">
        <v>4692</v>
      </c>
      <c r="T492" s="8" t="s">
        <v>4693</v>
      </c>
      <c r="U492" s="8" t="s">
        <v>4694</v>
      </c>
      <c r="V492" s="8" t="s">
        <v>4695</v>
      </c>
      <c r="W492" s="8" t="s">
        <v>4696</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3163</v>
      </c>
      <c r="S493" s="8" t="s">
        <v>4697</v>
      </c>
      <c r="T493" s="8" t="s">
        <v>4698</v>
      </c>
      <c r="U493" s="8" t="s">
        <v>4699</v>
      </c>
      <c r="V493" s="8" t="s">
        <v>4700</v>
      </c>
      <c r="W493" s="8" t="s">
        <v>4701</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4702</v>
      </c>
      <c r="S494" s="8" t="s">
        <v>4703</v>
      </c>
      <c r="T494" s="8" t="s">
        <v>4704</v>
      </c>
      <c r="U494" s="8" t="s">
        <v>4705</v>
      </c>
      <c r="V494" s="8" t="s">
        <v>4706</v>
      </c>
      <c r="W494" s="8" t="s">
        <v>4707</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4708</v>
      </c>
      <c r="S495" s="8" t="s">
        <v>4709</v>
      </c>
      <c r="T495" s="8" t="s">
        <v>4710</v>
      </c>
      <c r="U495" s="8" t="s">
        <v>4711</v>
      </c>
      <c r="V495" s="8" t="s">
        <v>4712</v>
      </c>
      <c r="W495" s="8" t="s">
        <v>4713</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4714</v>
      </c>
      <c r="S496" s="8" t="s">
        <v>4715</v>
      </c>
      <c r="T496" s="8" t="s">
        <v>4716</v>
      </c>
      <c r="U496" s="8" t="s">
        <v>4717</v>
      </c>
      <c r="V496" s="8" t="s">
        <v>4718</v>
      </c>
      <c r="W496" s="8" t="s">
        <v>4719</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4720</v>
      </c>
      <c r="S497" s="8" t="s">
        <v>4721</v>
      </c>
      <c r="T497" s="8" t="s">
        <v>4722</v>
      </c>
      <c r="U497" s="8" t="s">
        <v>4723</v>
      </c>
      <c r="V497" s="8" t="s">
        <v>4724</v>
      </c>
      <c r="W497" s="8" t="s">
        <v>4725</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4726</v>
      </c>
      <c r="S498" s="8" t="s">
        <v>4727</v>
      </c>
      <c r="T498" s="8" t="s">
        <v>4728</v>
      </c>
      <c r="U498" s="8" t="s">
        <v>4729</v>
      </c>
      <c r="V498" s="8" t="s">
        <v>4730</v>
      </c>
      <c r="W498" s="8" t="s">
        <v>4731</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4732</v>
      </c>
      <c r="S499" s="8" t="s">
        <v>4733</v>
      </c>
      <c r="T499" s="8" t="s">
        <v>4734</v>
      </c>
      <c r="U499" s="8" t="s">
        <v>4735</v>
      </c>
      <c r="V499" s="8" t="s">
        <v>4736</v>
      </c>
      <c r="W499" s="8" t="s">
        <v>4737</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4738</v>
      </c>
      <c r="S500" s="8" t="s">
        <v>4739</v>
      </c>
      <c r="T500" s="8" t="s">
        <v>4740</v>
      </c>
      <c r="U500" s="8" t="s">
        <v>4741</v>
      </c>
      <c r="V500" s="8" t="s">
        <v>4742</v>
      </c>
      <c r="W500" s="8" t="s">
        <v>4743</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4744</v>
      </c>
      <c r="S501" s="8" t="s">
        <v>4745</v>
      </c>
      <c r="T501" s="8" t="s">
        <v>4746</v>
      </c>
      <c r="U501" s="8" t="s">
        <v>4747</v>
      </c>
      <c r="V501" s="8" t="s">
        <v>4748</v>
      </c>
      <c r="W501" s="8" t="s">
        <v>4749</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4750</v>
      </c>
      <c r="S502" s="8" t="s">
        <v>4751</v>
      </c>
      <c r="T502" s="8" t="s">
        <v>4752</v>
      </c>
      <c r="U502" s="8" t="s">
        <v>4753</v>
      </c>
      <c r="V502" s="8" t="s">
        <v>4754</v>
      </c>
      <c r="W502" s="8" t="s">
        <v>4755</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4756</v>
      </c>
      <c r="S503" s="8" t="s">
        <v>4757</v>
      </c>
      <c r="T503" s="8" t="s">
        <v>4758</v>
      </c>
      <c r="U503" s="8" t="s">
        <v>4759</v>
      </c>
      <c r="V503" s="8" t="s">
        <v>4760</v>
      </c>
      <c r="W503" s="8" t="s">
        <v>4761</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4762</v>
      </c>
      <c r="S504" s="8" t="s">
        <v>4763</v>
      </c>
      <c r="T504" s="8" t="s">
        <v>4764</v>
      </c>
      <c r="U504" s="8" t="s">
        <v>4765</v>
      </c>
      <c r="V504" s="8" t="s">
        <v>4766</v>
      </c>
      <c r="W504" s="8" t="s">
        <v>4767</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4768</v>
      </c>
      <c r="S505" s="8" t="s">
        <v>4769</v>
      </c>
      <c r="T505" s="8" t="s">
        <v>4770</v>
      </c>
      <c r="U505" s="8" t="s">
        <v>4771</v>
      </c>
      <c r="V505" s="8" t="s">
        <v>4772</v>
      </c>
      <c r="W505" s="8" t="s">
        <v>4773</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4774</v>
      </c>
      <c r="S506" s="8" t="s">
        <v>4775</v>
      </c>
      <c r="T506" s="8" t="s">
        <v>4776</v>
      </c>
      <c r="U506" s="8" t="s">
        <v>4777</v>
      </c>
      <c r="V506" s="8" t="s">
        <v>4778</v>
      </c>
      <c r="W506" s="8" t="s">
        <v>4779</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4780</v>
      </c>
      <c r="S507" s="8" t="s">
        <v>4781</v>
      </c>
      <c r="T507" s="8" t="s">
        <v>4782</v>
      </c>
      <c r="U507" s="8" t="s">
        <v>4783</v>
      </c>
      <c r="V507" s="8" t="s">
        <v>4784</v>
      </c>
      <c r="W507" s="8" t="s">
        <v>4785</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4786</v>
      </c>
      <c r="S508" s="8" t="s">
        <v>4787</v>
      </c>
      <c r="T508" s="8" t="s">
        <v>4788</v>
      </c>
      <c r="U508" s="8" t="s">
        <v>4789</v>
      </c>
      <c r="V508" s="8" t="s">
        <v>4790</v>
      </c>
      <c r="W508" s="8" t="s">
        <v>4791</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4792</v>
      </c>
      <c r="S509" s="8" t="s">
        <v>4793</v>
      </c>
      <c r="T509" s="8" t="s">
        <v>4794</v>
      </c>
      <c r="U509" s="8" t="s">
        <v>4795</v>
      </c>
      <c r="V509" s="8" t="s">
        <v>2446</v>
      </c>
      <c r="W509" s="8" t="s">
        <v>4796</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4797</v>
      </c>
      <c r="S510" s="8" t="s">
        <v>4798</v>
      </c>
      <c r="T510" s="8" t="s">
        <v>4799</v>
      </c>
      <c r="U510" s="8" t="s">
        <v>4800</v>
      </c>
      <c r="V510" s="8" t="s">
        <v>4801</v>
      </c>
      <c r="W510" s="8" t="s">
        <v>4802</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4803</v>
      </c>
      <c r="S511" s="8" t="s">
        <v>4804</v>
      </c>
      <c r="T511" s="8" t="s">
        <v>4805</v>
      </c>
      <c r="U511" s="8" t="s">
        <v>4806</v>
      </c>
      <c r="V511" s="8" t="s">
        <v>2628</v>
      </c>
      <c r="W511" s="8" t="s">
        <v>4807</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4808</v>
      </c>
      <c r="S512" s="8" t="s">
        <v>4809</v>
      </c>
      <c r="T512" s="8" t="s">
        <v>4810</v>
      </c>
      <c r="U512" s="8" t="s">
        <v>4811</v>
      </c>
      <c r="V512" s="8" t="s">
        <v>4812</v>
      </c>
      <c r="W512" s="8" t="s">
        <v>4813</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4814</v>
      </c>
      <c r="S513" s="8" t="s">
        <v>4815</v>
      </c>
      <c r="T513" s="8" t="s">
        <v>4816</v>
      </c>
      <c r="U513" s="8" t="s">
        <v>4817</v>
      </c>
      <c r="V513" s="8" t="s">
        <v>4818</v>
      </c>
      <c r="W513" s="8" t="s">
        <v>4819</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4820</v>
      </c>
      <c r="S514" s="8" t="s">
        <v>4821</v>
      </c>
      <c r="T514" s="8" t="s">
        <v>4822</v>
      </c>
      <c r="U514" s="8" t="s">
        <v>4823</v>
      </c>
      <c r="V514" s="8" t="s">
        <v>4824</v>
      </c>
      <c r="W514" s="8" t="s">
        <v>4825</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4826</v>
      </c>
      <c r="S515" s="8" t="s">
        <v>4827</v>
      </c>
      <c r="T515" s="8" t="s">
        <v>4828</v>
      </c>
      <c r="U515" s="8" t="s">
        <v>4829</v>
      </c>
      <c r="V515" s="8" t="s">
        <v>4830</v>
      </c>
      <c r="W515" s="8" t="s">
        <v>4831</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4832</v>
      </c>
      <c r="S516" s="8" t="s">
        <v>4833</v>
      </c>
      <c r="T516" s="8" t="s">
        <v>4834</v>
      </c>
      <c r="U516" s="8" t="s">
        <v>4835</v>
      </c>
      <c r="V516" s="8" t="s">
        <v>4836</v>
      </c>
      <c r="W516" s="8" t="s">
        <v>4837</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4838</v>
      </c>
      <c r="S517" s="8" t="s">
        <v>4839</v>
      </c>
      <c r="T517" s="8" t="s">
        <v>4840</v>
      </c>
      <c r="U517" s="8" t="s">
        <v>4841</v>
      </c>
      <c r="V517" s="8" t="s">
        <v>4842</v>
      </c>
      <c r="W517" s="8" t="s">
        <v>2581</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4843</v>
      </c>
      <c r="S518" s="8" t="s">
        <v>4844</v>
      </c>
      <c r="T518" s="8" t="s">
        <v>4845</v>
      </c>
      <c r="U518" s="8" t="s">
        <v>4846</v>
      </c>
      <c r="V518" s="8" t="s">
        <v>4847</v>
      </c>
      <c r="W518" s="8" t="s">
        <v>4848</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4849</v>
      </c>
      <c r="S519" s="8" t="s">
        <v>4850</v>
      </c>
      <c r="T519" s="8" t="s">
        <v>4851</v>
      </c>
      <c r="U519" s="8" t="s">
        <v>4852</v>
      </c>
      <c r="V519" s="8" t="s">
        <v>4853</v>
      </c>
      <c r="W519" s="8" t="s">
        <v>4854</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4855</v>
      </c>
      <c r="S520" s="8" t="s">
        <v>4856</v>
      </c>
      <c r="T520" s="8" t="s">
        <v>4857</v>
      </c>
      <c r="U520" s="8" t="s">
        <v>4858</v>
      </c>
      <c r="V520" s="8" t="s">
        <v>4859</v>
      </c>
      <c r="W520" s="8" t="s">
        <v>4860</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4861</v>
      </c>
      <c r="S521" s="8" t="s">
        <v>4862</v>
      </c>
      <c r="T521" s="8" t="s">
        <v>4863</v>
      </c>
      <c r="U521" s="8" t="s">
        <v>4864</v>
      </c>
      <c r="V521" s="8" t="s">
        <v>4865</v>
      </c>
      <c r="W521" s="8" t="s">
        <v>4866</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4867</v>
      </c>
      <c r="S522" s="8" t="s">
        <v>4868</v>
      </c>
      <c r="T522" s="8" t="s">
        <v>4869</v>
      </c>
      <c r="U522" s="8" t="s">
        <v>4870</v>
      </c>
      <c r="V522" s="8" t="s">
        <v>4871</v>
      </c>
      <c r="W522" s="8" t="s">
        <v>4872</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4873</v>
      </c>
      <c r="S523" s="8" t="s">
        <v>4874</v>
      </c>
      <c r="T523" s="8" t="s">
        <v>4875</v>
      </c>
      <c r="U523" s="8" t="s">
        <v>4876</v>
      </c>
      <c r="V523" s="8" t="s">
        <v>4877</v>
      </c>
      <c r="W523" s="8" t="s">
        <v>4878</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4879</v>
      </c>
      <c r="S524" s="8" t="s">
        <v>4413</v>
      </c>
      <c r="T524" s="8" t="s">
        <v>4880</v>
      </c>
      <c r="U524" s="8" t="s">
        <v>4881</v>
      </c>
      <c r="V524" s="8" t="s">
        <v>4882</v>
      </c>
      <c r="W524" s="8" t="s">
        <v>4883</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4884</v>
      </c>
      <c r="S525" s="8" t="s">
        <v>4885</v>
      </c>
      <c r="T525" s="8" t="s">
        <v>4886</v>
      </c>
      <c r="U525" s="8" t="s">
        <v>4887</v>
      </c>
      <c r="V525" s="8" t="s">
        <v>4888</v>
      </c>
      <c r="W525" s="8" t="s">
        <v>4889</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4890</v>
      </c>
      <c r="S526" s="8" t="s">
        <v>4891</v>
      </c>
      <c r="T526" s="8" t="s">
        <v>4892</v>
      </c>
      <c r="U526" s="8" t="s">
        <v>4893</v>
      </c>
      <c r="V526" s="8" t="s">
        <v>4802</v>
      </c>
      <c r="W526" s="8" t="s">
        <v>4894</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4895</v>
      </c>
      <c r="S527" s="8" t="s">
        <v>4896</v>
      </c>
      <c r="T527" s="8" t="s">
        <v>4897</v>
      </c>
      <c r="U527" s="8" t="s">
        <v>4898</v>
      </c>
      <c r="V527" s="8" t="s">
        <v>4899</v>
      </c>
      <c r="W527" s="8" t="s">
        <v>4900</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4901</v>
      </c>
      <c r="S528" s="8" t="s">
        <v>4902</v>
      </c>
      <c r="T528" s="8" t="s">
        <v>4903</v>
      </c>
      <c r="U528" s="8" t="s">
        <v>4904</v>
      </c>
      <c r="V528" s="8" t="s">
        <v>4905</v>
      </c>
      <c r="W528" s="8" t="s">
        <v>4906</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4907</v>
      </c>
      <c r="S529" s="8" t="s">
        <v>4908</v>
      </c>
      <c r="T529" s="8" t="s">
        <v>4909</v>
      </c>
      <c r="U529" s="8" t="s">
        <v>4910</v>
      </c>
      <c r="V529" s="8" t="s">
        <v>4911</v>
      </c>
      <c r="W529" s="8" t="s">
        <v>4912</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4913</v>
      </c>
      <c r="S530" s="8" t="s">
        <v>4914</v>
      </c>
      <c r="T530" s="8" t="s">
        <v>4915</v>
      </c>
      <c r="U530" s="8" t="s">
        <v>4916</v>
      </c>
      <c r="V530" s="8" t="s">
        <v>4917</v>
      </c>
      <c r="W530" s="8" t="s">
        <v>4905</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4918</v>
      </c>
      <c r="S531" s="8" t="s">
        <v>4919</v>
      </c>
      <c r="T531" s="8" t="s">
        <v>4920</v>
      </c>
      <c r="U531" s="8" t="s">
        <v>4921</v>
      </c>
      <c r="V531" s="8" t="s">
        <v>4922</v>
      </c>
      <c r="W531" s="8" t="s">
        <v>4923</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4924</v>
      </c>
      <c r="S532" s="8" t="s">
        <v>4925</v>
      </c>
      <c r="T532" s="8" t="s">
        <v>4926</v>
      </c>
      <c r="U532" s="8" t="s">
        <v>4927</v>
      </c>
      <c r="V532" s="8" t="s">
        <v>4928</v>
      </c>
      <c r="W532" s="8" t="s">
        <v>4929</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3904</v>
      </c>
      <c r="S533" s="8" t="s">
        <v>4930</v>
      </c>
      <c r="T533" s="8" t="s">
        <v>4931</v>
      </c>
      <c r="U533" s="8" t="s">
        <v>4932</v>
      </c>
      <c r="V533" s="8" t="s">
        <v>4933</v>
      </c>
      <c r="W533" s="8" t="s">
        <v>4934</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4935</v>
      </c>
      <c r="S534" s="8" t="s">
        <v>4936</v>
      </c>
      <c r="T534" s="8" t="s">
        <v>4937</v>
      </c>
      <c r="U534" s="8" t="s">
        <v>4938</v>
      </c>
      <c r="V534" s="8" t="s">
        <v>4939</v>
      </c>
      <c r="W534" s="8" t="s">
        <v>4940</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4941</v>
      </c>
      <c r="S535" s="8" t="s">
        <v>4942</v>
      </c>
      <c r="T535" s="8" t="s">
        <v>4943</v>
      </c>
      <c r="U535" s="8" t="s">
        <v>4944</v>
      </c>
      <c r="V535" s="8" t="s">
        <v>4945</v>
      </c>
      <c r="W535" s="8" t="s">
        <v>4946</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4947</v>
      </c>
      <c r="S536" s="8" t="s">
        <v>4948</v>
      </c>
      <c r="T536" s="8" t="s">
        <v>4949</v>
      </c>
      <c r="U536" s="8" t="s">
        <v>4950</v>
      </c>
      <c r="V536" s="8" t="s">
        <v>4951</v>
      </c>
      <c r="W536" s="8" t="s">
        <v>4952</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4953</v>
      </c>
      <c r="S537" s="8" t="s">
        <v>4954</v>
      </c>
      <c r="T537" s="8" t="s">
        <v>4955</v>
      </c>
      <c r="U537" s="8" t="s">
        <v>4956</v>
      </c>
      <c r="V537" s="8" t="s">
        <v>4957</v>
      </c>
      <c r="W537" s="8" t="s">
        <v>4958</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4959</v>
      </c>
      <c r="S538" s="8" t="s">
        <v>4960</v>
      </c>
      <c r="T538" s="8" t="s">
        <v>4961</v>
      </c>
      <c r="U538" s="8" t="s">
        <v>4962</v>
      </c>
      <c r="V538" s="8" t="s">
        <v>4963</v>
      </c>
      <c r="W538" s="8" t="s">
        <v>4964</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4965</v>
      </c>
      <c r="S539" s="8" t="s">
        <v>4966</v>
      </c>
      <c r="T539" s="8" t="s">
        <v>4967</v>
      </c>
      <c r="U539" s="8" t="s">
        <v>4968</v>
      </c>
      <c r="V539" s="8" t="s">
        <v>4969</v>
      </c>
      <c r="W539" s="8" t="s">
        <v>4970</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4971</v>
      </c>
      <c r="S540" s="8" t="s">
        <v>4972</v>
      </c>
      <c r="T540" s="8" t="s">
        <v>4973</v>
      </c>
      <c r="U540" s="8" t="s">
        <v>4974</v>
      </c>
      <c r="V540" s="8" t="s">
        <v>4975</v>
      </c>
      <c r="W540" s="8" t="s">
        <v>4976</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4680</v>
      </c>
      <c r="S541" s="8" t="s">
        <v>4977</v>
      </c>
      <c r="T541" s="8" t="s">
        <v>4978</v>
      </c>
      <c r="U541" s="8" t="s">
        <v>4979</v>
      </c>
      <c r="V541" s="8" t="s">
        <v>4980</v>
      </c>
      <c r="W541" s="8" t="s">
        <v>4981</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4982</v>
      </c>
      <c r="S542" s="8" t="s">
        <v>4983</v>
      </c>
      <c r="T542" s="8" t="s">
        <v>4984</v>
      </c>
      <c r="U542" s="8" t="s">
        <v>4985</v>
      </c>
      <c r="V542" s="8" t="s">
        <v>4986</v>
      </c>
      <c r="W542" s="8" t="s">
        <v>4987</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4988</v>
      </c>
      <c r="S543" s="8" t="s">
        <v>4989</v>
      </c>
      <c r="T543" s="8" t="s">
        <v>4990</v>
      </c>
      <c r="U543" s="8" t="s">
        <v>4991</v>
      </c>
      <c r="V543" s="8" t="s">
        <v>4992</v>
      </c>
      <c r="W543" s="8" t="s">
        <v>4993</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4994</v>
      </c>
      <c r="S544" s="8" t="s">
        <v>4995</v>
      </c>
      <c r="T544" s="8" t="s">
        <v>4996</v>
      </c>
      <c r="U544" s="8" t="s">
        <v>4997</v>
      </c>
      <c r="V544" s="8" t="s">
        <v>4998</v>
      </c>
      <c r="W544" s="8" t="s">
        <v>4999</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5000</v>
      </c>
      <c r="S545" s="8" t="s">
        <v>5001</v>
      </c>
      <c r="T545" s="8" t="s">
        <v>5002</v>
      </c>
      <c r="U545" s="8" t="s">
        <v>5003</v>
      </c>
      <c r="V545" s="8" t="s">
        <v>5004</v>
      </c>
      <c r="W545" s="8" t="s">
        <v>5005</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5006</v>
      </c>
      <c r="S546" s="8" t="s">
        <v>5007</v>
      </c>
      <c r="T546" s="8" t="s">
        <v>5008</v>
      </c>
      <c r="U546" s="8" t="s">
        <v>5009</v>
      </c>
      <c r="V546" s="8" t="s">
        <v>5010</v>
      </c>
      <c r="W546" s="8" t="s">
        <v>5011</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5012</v>
      </c>
      <c r="S547" s="8" t="s">
        <v>5013</v>
      </c>
      <c r="T547" s="8" t="s">
        <v>5014</v>
      </c>
      <c r="U547" s="8" t="s">
        <v>5015</v>
      </c>
      <c r="V547" s="8" t="s">
        <v>5016</v>
      </c>
      <c r="W547" s="8" t="s">
        <v>5017</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5018</v>
      </c>
      <c r="S548" s="8" t="s">
        <v>5019</v>
      </c>
      <c r="T548" s="8" t="s">
        <v>5020</v>
      </c>
      <c r="U548" s="8" t="s">
        <v>5021</v>
      </c>
      <c r="V548" s="8" t="s">
        <v>5022</v>
      </c>
      <c r="W548" s="8" t="s">
        <v>5023</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5024</v>
      </c>
      <c r="S549" s="8" t="s">
        <v>5025</v>
      </c>
      <c r="T549" s="8" t="s">
        <v>5026</v>
      </c>
      <c r="U549" s="8" t="s">
        <v>5027</v>
      </c>
      <c r="V549" s="8" t="s">
        <v>5028</v>
      </c>
      <c r="W549" s="8" t="s">
        <v>5029</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5030</v>
      </c>
      <c r="S550" s="8" t="s">
        <v>5031</v>
      </c>
      <c r="T550" s="8" t="s">
        <v>5032</v>
      </c>
      <c r="U550" s="8" t="s">
        <v>5033</v>
      </c>
      <c r="V550" s="8" t="s">
        <v>5034</v>
      </c>
      <c r="W550" s="8" t="s">
        <v>5035</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5036</v>
      </c>
      <c r="S551" s="8" t="s">
        <v>5037</v>
      </c>
      <c r="T551" s="8" t="s">
        <v>5038</v>
      </c>
      <c r="U551" s="8" t="s">
        <v>5039</v>
      </c>
      <c r="V551" s="8" t="s">
        <v>5040</v>
      </c>
      <c r="W551" s="8" t="s">
        <v>5041</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5042</v>
      </c>
      <c r="S552" s="8" t="s">
        <v>5043</v>
      </c>
      <c r="T552" s="8" t="s">
        <v>5044</v>
      </c>
      <c r="U552" s="8" t="s">
        <v>5045</v>
      </c>
      <c r="V552" s="8" t="s">
        <v>5046</v>
      </c>
      <c r="W552" s="8" t="s">
        <v>5047</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5048</v>
      </c>
      <c r="S553" s="8" t="s">
        <v>5049</v>
      </c>
      <c r="T553" s="8" t="s">
        <v>5050</v>
      </c>
      <c r="U553" s="8" t="s">
        <v>5051</v>
      </c>
      <c r="V553" s="8" t="s">
        <v>5052</v>
      </c>
      <c r="W553" s="8" t="s">
        <v>5053</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5054</v>
      </c>
      <c r="S554" s="8" t="s">
        <v>5055</v>
      </c>
      <c r="T554" s="8" t="s">
        <v>5056</v>
      </c>
      <c r="U554" s="8" t="s">
        <v>5057</v>
      </c>
      <c r="V554" s="8" t="s">
        <v>5058</v>
      </c>
      <c r="W554" s="8" t="s">
        <v>5059</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5060</v>
      </c>
      <c r="S555" s="8" t="s">
        <v>5061</v>
      </c>
      <c r="T555" s="8" t="s">
        <v>5062</v>
      </c>
      <c r="U555" s="8" t="s">
        <v>5063</v>
      </c>
      <c r="V555" s="8" t="s">
        <v>5064</v>
      </c>
      <c r="W555" s="8" t="s">
        <v>5065</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5066</v>
      </c>
      <c r="S556" s="8" t="s">
        <v>5067</v>
      </c>
      <c r="T556" s="8" t="s">
        <v>5068</v>
      </c>
      <c r="U556" s="8" t="s">
        <v>5069</v>
      </c>
      <c r="V556" s="8" t="s">
        <v>5070</v>
      </c>
      <c r="W556" s="8" t="s">
        <v>5071</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5072</v>
      </c>
      <c r="S557" s="8" t="s">
        <v>5073</v>
      </c>
      <c r="T557" s="8" t="s">
        <v>5074</v>
      </c>
      <c r="U557" s="8" t="s">
        <v>5075</v>
      </c>
      <c r="V557" s="8" t="s">
        <v>5076</v>
      </c>
      <c r="W557" s="8" t="s">
        <v>5077</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5078</v>
      </c>
      <c r="S558" s="8" t="s">
        <v>5079</v>
      </c>
      <c r="T558" s="8" t="s">
        <v>5080</v>
      </c>
      <c r="U558" s="8" t="s">
        <v>5081</v>
      </c>
      <c r="V558" s="8" t="s">
        <v>5082</v>
      </c>
      <c r="W558" s="8" t="s">
        <v>5083</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5084</v>
      </c>
      <c r="S559" s="8" t="s">
        <v>5085</v>
      </c>
      <c r="T559" s="8" t="s">
        <v>3723</v>
      </c>
      <c r="U559" s="8" t="s">
        <v>5086</v>
      </c>
      <c r="V559" s="8" t="s">
        <v>5087</v>
      </c>
      <c r="W559" s="8" t="s">
        <v>5088</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5089</v>
      </c>
      <c r="S560" s="8" t="s">
        <v>5090</v>
      </c>
      <c r="T560" s="8" t="s">
        <v>5091</v>
      </c>
      <c r="U560" s="8" t="s">
        <v>5092</v>
      </c>
      <c r="V560" s="8" t="s">
        <v>5093</v>
      </c>
      <c r="W560" s="8" t="s">
        <v>5094</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5095</v>
      </c>
      <c r="S561" s="8" t="s">
        <v>5096</v>
      </c>
      <c r="T561" s="8" t="s">
        <v>5097</v>
      </c>
      <c r="U561" s="8" t="s">
        <v>5098</v>
      </c>
      <c r="V561" s="8" t="s">
        <v>5099</v>
      </c>
      <c r="W561" s="8" t="s">
        <v>5100</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5101</v>
      </c>
      <c r="S562" s="8" t="s">
        <v>5102</v>
      </c>
      <c r="T562" s="8" t="s">
        <v>5103</v>
      </c>
      <c r="U562" s="8" t="s">
        <v>5104</v>
      </c>
      <c r="V562" s="8" t="s">
        <v>5105</v>
      </c>
      <c r="W562" s="8" t="s">
        <v>5106</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5107</v>
      </c>
      <c r="S563" s="8" t="s">
        <v>5108</v>
      </c>
      <c r="T563" s="8" t="s">
        <v>5109</v>
      </c>
      <c r="U563" s="8" t="s">
        <v>5110</v>
      </c>
      <c r="V563" s="8" t="s">
        <v>5111</v>
      </c>
      <c r="W563" s="8" t="s">
        <v>5112</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5113</v>
      </c>
      <c r="S564" s="8" t="s">
        <v>5114</v>
      </c>
      <c r="T564" s="8" t="s">
        <v>5115</v>
      </c>
      <c r="U564" s="8" t="s">
        <v>5116</v>
      </c>
      <c r="V564" s="8" t="s">
        <v>5117</v>
      </c>
      <c r="W564" s="8" t="s">
        <v>5118</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5119</v>
      </c>
      <c r="S565" s="8" t="s">
        <v>5120</v>
      </c>
      <c r="T565" s="8" t="s">
        <v>5121</v>
      </c>
      <c r="U565" s="8" t="s">
        <v>5122</v>
      </c>
      <c r="V565" s="8" t="s">
        <v>2491</v>
      </c>
      <c r="W565" s="8" t="s">
        <v>5123</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5124</v>
      </c>
      <c r="S566" s="8" t="s">
        <v>5125</v>
      </c>
      <c r="T566" s="8" t="s">
        <v>5126</v>
      </c>
      <c r="U566" s="8" t="s">
        <v>5127</v>
      </c>
      <c r="V566" s="8" t="s">
        <v>5128</v>
      </c>
      <c r="W566" s="8" t="s">
        <v>5129</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5130</v>
      </c>
      <c r="S567" s="8" t="s">
        <v>5131</v>
      </c>
      <c r="T567" s="8" t="s">
        <v>5132</v>
      </c>
      <c r="U567" s="8" t="s">
        <v>5133</v>
      </c>
      <c r="V567" s="8" t="s">
        <v>5134</v>
      </c>
      <c r="W567" s="8" t="s">
        <v>5135</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5136</v>
      </c>
      <c r="S568" s="8" t="s">
        <v>5137</v>
      </c>
      <c r="T568" s="8" t="s">
        <v>5138</v>
      </c>
      <c r="U568" s="8" t="s">
        <v>5139</v>
      </c>
      <c r="V568" s="8" t="s">
        <v>5140</v>
      </c>
      <c r="W568" s="8" t="s">
        <v>5141</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5142</v>
      </c>
      <c r="S569" s="8" t="s">
        <v>5143</v>
      </c>
      <c r="T569" s="8" t="s">
        <v>5144</v>
      </c>
      <c r="U569" s="8" t="s">
        <v>5145</v>
      </c>
      <c r="V569" s="8" t="s">
        <v>5146</v>
      </c>
      <c r="W569" s="8" t="s">
        <v>5147</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5148</v>
      </c>
      <c r="S570" s="8" t="s">
        <v>5149</v>
      </c>
      <c r="T570" s="8" t="s">
        <v>3410</v>
      </c>
      <c r="U570" s="8" t="s">
        <v>5150</v>
      </c>
      <c r="V570" s="8" t="s">
        <v>5151</v>
      </c>
      <c r="W570" s="8" t="s">
        <v>5152</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5153</v>
      </c>
      <c r="S571" s="8" t="s">
        <v>5154</v>
      </c>
      <c r="T571" s="8" t="s">
        <v>5155</v>
      </c>
      <c r="U571" s="8" t="s">
        <v>5156</v>
      </c>
      <c r="V571" s="8" t="s">
        <v>5157</v>
      </c>
      <c r="W571" s="8" t="s">
        <v>5158</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5159</v>
      </c>
      <c r="S572" s="8" t="s">
        <v>5160</v>
      </c>
      <c r="T572" s="8" t="s">
        <v>5161</v>
      </c>
      <c r="U572" s="8" t="s">
        <v>5162</v>
      </c>
      <c r="V572" s="8" t="s">
        <v>5163</v>
      </c>
      <c r="W572" s="8" t="s">
        <v>5164</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5165</v>
      </c>
      <c r="S573" s="8" t="s">
        <v>5166</v>
      </c>
      <c r="T573" s="8" t="s">
        <v>3237</v>
      </c>
      <c r="U573" s="8" t="s">
        <v>5167</v>
      </c>
      <c r="V573" s="8" t="s">
        <v>5168</v>
      </c>
      <c r="W573" s="8" t="s">
        <v>5169</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5170</v>
      </c>
      <c r="S574" s="8" t="s">
        <v>5171</v>
      </c>
      <c r="T574" s="8" t="s">
        <v>5172</v>
      </c>
      <c r="U574" s="8" t="s">
        <v>5173</v>
      </c>
      <c r="V574" s="8" t="s">
        <v>5174</v>
      </c>
      <c r="W574" s="8" t="s">
        <v>5175</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5176</v>
      </c>
      <c r="S575" s="8" t="s">
        <v>5177</v>
      </c>
      <c r="T575" s="8" t="s">
        <v>5178</v>
      </c>
      <c r="U575" s="8" t="s">
        <v>5179</v>
      </c>
      <c r="V575" s="8" t="s">
        <v>5180</v>
      </c>
      <c r="W575" s="8" t="s">
        <v>5181</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5182</v>
      </c>
      <c r="S576" s="8" t="s">
        <v>5183</v>
      </c>
      <c r="T576" s="8" t="s">
        <v>5184</v>
      </c>
      <c r="U576" s="8" t="s">
        <v>5185</v>
      </c>
      <c r="V576" s="8" t="s">
        <v>5186</v>
      </c>
      <c r="W576" s="8" t="s">
        <v>5187</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5188</v>
      </c>
      <c r="S577" s="8" t="s">
        <v>5189</v>
      </c>
      <c r="T577" s="8" t="s">
        <v>5190</v>
      </c>
      <c r="U577" s="8" t="s">
        <v>5191</v>
      </c>
      <c r="V577" s="8" t="s">
        <v>5192</v>
      </c>
      <c r="W577" s="8" t="s">
        <v>5193</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5194</v>
      </c>
      <c r="S578" s="8" t="s">
        <v>5195</v>
      </c>
      <c r="T578" s="8" t="s">
        <v>5196</v>
      </c>
      <c r="U578" s="8" t="s">
        <v>5197</v>
      </c>
      <c r="V578" s="8" t="s">
        <v>5198</v>
      </c>
      <c r="W578" s="8" t="s">
        <v>5199</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5200</v>
      </c>
      <c r="S579" s="8" t="s">
        <v>5201</v>
      </c>
      <c r="T579" s="8" t="s">
        <v>5202</v>
      </c>
      <c r="U579" s="8" t="s">
        <v>5203</v>
      </c>
      <c r="V579" s="8" t="s">
        <v>5204</v>
      </c>
      <c r="W579" s="8" t="s">
        <v>5205</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5206</v>
      </c>
      <c r="S580" s="8" t="s">
        <v>5207</v>
      </c>
      <c r="T580" s="8" t="s">
        <v>5208</v>
      </c>
      <c r="U580" s="8" t="s">
        <v>5209</v>
      </c>
      <c r="V580" s="8" t="s">
        <v>5210</v>
      </c>
      <c r="W580" s="8" t="s">
        <v>5211</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5212</v>
      </c>
      <c r="S581" s="8" t="s">
        <v>5213</v>
      </c>
      <c r="T581" s="8" t="s">
        <v>5214</v>
      </c>
      <c r="U581" s="8" t="s">
        <v>5215</v>
      </c>
      <c r="V581" s="8" t="s">
        <v>5216</v>
      </c>
      <c r="W581" s="8" t="s">
        <v>5217</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5218</v>
      </c>
      <c r="S582" s="8" t="s">
        <v>5219</v>
      </c>
      <c r="T582" s="8" t="s">
        <v>5220</v>
      </c>
      <c r="U582" s="8" t="s">
        <v>5221</v>
      </c>
      <c r="V582" s="8" t="s">
        <v>5222</v>
      </c>
      <c r="W582" s="8" t="s">
        <v>5223</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5224</v>
      </c>
      <c r="S583" s="8" t="s">
        <v>5225</v>
      </c>
      <c r="T583" s="8" t="s">
        <v>5226</v>
      </c>
      <c r="U583" s="8" t="s">
        <v>5227</v>
      </c>
      <c r="V583" s="8" t="s">
        <v>5228</v>
      </c>
      <c r="W583" s="8" t="s">
        <v>5229</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5230</v>
      </c>
      <c r="S584" s="8" t="s">
        <v>5231</v>
      </c>
      <c r="T584" s="8" t="s">
        <v>5232</v>
      </c>
      <c r="U584" s="8" t="s">
        <v>5233</v>
      </c>
      <c r="V584" s="8" t="s">
        <v>5234</v>
      </c>
      <c r="W584" s="8" t="s">
        <v>5235</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5236</v>
      </c>
      <c r="S585" s="8" t="s">
        <v>5237</v>
      </c>
      <c r="T585" s="8" t="s">
        <v>5238</v>
      </c>
      <c r="U585" s="8" t="s">
        <v>5239</v>
      </c>
      <c r="V585" s="8" t="s">
        <v>5240</v>
      </c>
      <c r="W585" s="8" t="s">
        <v>5241</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5242</v>
      </c>
      <c r="S586" s="8" t="s">
        <v>5243</v>
      </c>
      <c r="T586" s="8" t="s">
        <v>5244</v>
      </c>
      <c r="U586" s="8" t="s">
        <v>5245</v>
      </c>
      <c r="V586" s="8" t="s">
        <v>5246</v>
      </c>
      <c r="W586" s="8" t="s">
        <v>5247</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4049</v>
      </c>
      <c r="S587" s="8" t="s">
        <v>5248</v>
      </c>
      <c r="T587" s="8" t="s">
        <v>5249</v>
      </c>
      <c r="U587" s="8" t="s">
        <v>5250</v>
      </c>
      <c r="V587" s="8" t="s">
        <v>5251</v>
      </c>
      <c r="W587" s="8" t="s">
        <v>5252</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3490</v>
      </c>
      <c r="S588" s="8" t="s">
        <v>5253</v>
      </c>
      <c r="T588" s="8" t="s">
        <v>4511</v>
      </c>
      <c r="U588" s="8" t="s">
        <v>5254</v>
      </c>
      <c r="V588" s="8" t="s">
        <v>5255</v>
      </c>
      <c r="W588" s="8" t="s">
        <v>5256</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5257</v>
      </c>
      <c r="S589" s="8" t="s">
        <v>5258</v>
      </c>
      <c r="T589" s="8" t="s">
        <v>5259</v>
      </c>
      <c r="U589" s="8" t="s">
        <v>5260</v>
      </c>
      <c r="V589" s="8" t="s">
        <v>3357</v>
      </c>
      <c r="W589" s="8" t="s">
        <v>5261</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5262</v>
      </c>
      <c r="S590" s="8" t="s">
        <v>5253</v>
      </c>
      <c r="T590" s="8" t="s">
        <v>4479</v>
      </c>
      <c r="U590" s="8" t="s">
        <v>5263</v>
      </c>
      <c r="V590" s="8" t="s">
        <v>5264</v>
      </c>
      <c r="W590" s="8" t="s">
        <v>5265</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5266</v>
      </c>
      <c r="S591" s="8" t="s">
        <v>5267</v>
      </c>
      <c r="T591" s="8" t="s">
        <v>5268</v>
      </c>
      <c r="U591" s="8" t="s">
        <v>3609</v>
      </c>
      <c r="V591" s="8" t="s">
        <v>5269</v>
      </c>
      <c r="W591" s="8" t="s">
        <v>5270</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5271</v>
      </c>
      <c r="S592" s="8" t="s">
        <v>5272</v>
      </c>
      <c r="T592" s="8" t="s">
        <v>5273</v>
      </c>
      <c r="U592" s="8" t="s">
        <v>5274</v>
      </c>
      <c r="V592" s="8" t="s">
        <v>5275</v>
      </c>
      <c r="W592" s="8" t="s">
        <v>5276</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5277</v>
      </c>
      <c r="S593" s="8" t="s">
        <v>2968</v>
      </c>
      <c r="T593" s="8" t="s">
        <v>5278</v>
      </c>
      <c r="U593" s="8" t="s">
        <v>5279</v>
      </c>
      <c r="V593" s="8" t="s">
        <v>5280</v>
      </c>
      <c r="W593" s="8" t="s">
        <v>5281</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2614</v>
      </c>
      <c r="S594" s="8" t="s">
        <v>5282</v>
      </c>
      <c r="T594" s="8" t="s">
        <v>5283</v>
      </c>
      <c r="U594" s="8" t="s">
        <v>4314</v>
      </c>
      <c r="V594" s="8" t="s">
        <v>5284</v>
      </c>
      <c r="W594" s="8" t="s">
        <v>5285</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5286</v>
      </c>
      <c r="S595" s="8" t="s">
        <v>5287</v>
      </c>
      <c r="T595" s="8" t="s">
        <v>5288</v>
      </c>
      <c r="U595" s="8" t="s">
        <v>5289</v>
      </c>
      <c r="V595" s="8" t="s">
        <v>5290</v>
      </c>
      <c r="W595" s="8" t="s">
        <v>5291</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5292</v>
      </c>
      <c r="S596" s="8" t="s">
        <v>5293</v>
      </c>
      <c r="T596" s="8" t="s">
        <v>5294</v>
      </c>
      <c r="U596" s="8" t="s">
        <v>5295</v>
      </c>
      <c r="V596" s="8" t="s">
        <v>5296</v>
      </c>
      <c r="W596" s="8" t="s">
        <v>5297</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5266</v>
      </c>
      <c r="S597" s="8" t="s">
        <v>5298</v>
      </c>
      <c r="T597" s="8" t="s">
        <v>5299</v>
      </c>
      <c r="U597" s="8" t="s">
        <v>5300</v>
      </c>
      <c r="V597" s="8" t="s">
        <v>5301</v>
      </c>
      <c r="W597" s="8" t="s">
        <v>5302</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5303</v>
      </c>
      <c r="S598" s="8" t="s">
        <v>5304</v>
      </c>
      <c r="T598" s="8" t="s">
        <v>5305</v>
      </c>
      <c r="U598" s="8" t="s">
        <v>5306</v>
      </c>
      <c r="V598" s="8" t="s">
        <v>5307</v>
      </c>
      <c r="W598" s="8" t="s">
        <v>5308</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5309</v>
      </c>
      <c r="S599" s="8" t="s">
        <v>5310</v>
      </c>
      <c r="T599" s="8" t="s">
        <v>5311</v>
      </c>
      <c r="U599" s="8" t="s">
        <v>5312</v>
      </c>
      <c r="V599" s="8" t="s">
        <v>5313</v>
      </c>
      <c r="W599" s="8" t="s">
        <v>5314</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5315</v>
      </c>
      <c r="S600" s="8" t="s">
        <v>5316</v>
      </c>
      <c r="T600" s="8" t="s">
        <v>5317</v>
      </c>
      <c r="U600" s="8" t="s">
        <v>5318</v>
      </c>
      <c r="V600" s="8" t="s">
        <v>5319</v>
      </c>
      <c r="W600" s="8" t="s">
        <v>5320</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5321</v>
      </c>
      <c r="S601" s="8" t="s">
        <v>5322</v>
      </c>
      <c r="T601" s="8" t="s">
        <v>5323</v>
      </c>
      <c r="U601" s="8" t="s">
        <v>5324</v>
      </c>
      <c r="V601" s="8" t="s">
        <v>5325</v>
      </c>
      <c r="W601" s="8" t="s">
        <v>5326</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5327</v>
      </c>
      <c r="S602" s="8" t="s">
        <v>5328</v>
      </c>
      <c r="T602" s="8" t="s">
        <v>5329</v>
      </c>
      <c r="U602" s="8" t="s">
        <v>5330</v>
      </c>
      <c r="V602" s="8" t="s">
        <v>5331</v>
      </c>
      <c r="W602" s="8" t="s">
        <v>5332</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5333</v>
      </c>
      <c r="S603" s="8" t="s">
        <v>3892</v>
      </c>
      <c r="T603" s="8" t="s">
        <v>5334</v>
      </c>
      <c r="U603" s="8" t="s">
        <v>5335</v>
      </c>
      <c r="V603" s="8" t="s">
        <v>5336</v>
      </c>
      <c r="W603" s="8" t="s">
        <v>5337</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5338</v>
      </c>
      <c r="S604" s="8" t="s">
        <v>5339</v>
      </c>
      <c r="T604" s="8" t="s">
        <v>5340</v>
      </c>
      <c r="U604" s="8" t="s">
        <v>5341</v>
      </c>
      <c r="V604" s="8" t="s">
        <v>5342</v>
      </c>
      <c r="W604" s="8" t="s">
        <v>5343</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5344</v>
      </c>
      <c r="S605" s="8" t="s">
        <v>5345</v>
      </c>
      <c r="T605" s="8" t="s">
        <v>5346</v>
      </c>
      <c r="U605" s="8" t="s">
        <v>5347</v>
      </c>
      <c r="V605" s="8" t="s">
        <v>5348</v>
      </c>
      <c r="W605" s="8" t="s">
        <v>5349</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2935</v>
      </c>
      <c r="S606" s="8" t="s">
        <v>5350</v>
      </c>
      <c r="T606" s="8" t="s">
        <v>5351</v>
      </c>
      <c r="U606" s="8" t="s">
        <v>4943</v>
      </c>
      <c r="V606" s="8" t="s">
        <v>5352</v>
      </c>
      <c r="W606" s="8" t="s">
        <v>5353</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5354</v>
      </c>
      <c r="S607" s="8" t="s">
        <v>5355</v>
      </c>
      <c r="T607" s="8" t="s">
        <v>5340</v>
      </c>
      <c r="U607" s="8" t="s">
        <v>5356</v>
      </c>
      <c r="V607" s="8" t="s">
        <v>5357</v>
      </c>
      <c r="W607" s="8" t="s">
        <v>5358</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5359</v>
      </c>
      <c r="S608" s="8" t="s">
        <v>5360</v>
      </c>
      <c r="T608" s="8" t="s">
        <v>5361</v>
      </c>
      <c r="U608" s="8" t="s">
        <v>5362</v>
      </c>
      <c r="V608" s="8" t="s">
        <v>5363</v>
      </c>
      <c r="W608" s="8" t="s">
        <v>5364</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5365</v>
      </c>
      <c r="S609" s="8" t="s">
        <v>5366</v>
      </c>
      <c r="T609" s="8" t="s">
        <v>5367</v>
      </c>
      <c r="U609" s="8" t="s">
        <v>5368</v>
      </c>
      <c r="V609" s="8" t="s">
        <v>5369</v>
      </c>
      <c r="W609" s="8" t="s">
        <v>5370</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5371</v>
      </c>
      <c r="S610" s="8" t="s">
        <v>5372</v>
      </c>
      <c r="T610" s="8" t="s">
        <v>5373</v>
      </c>
      <c r="U610" s="8" t="s">
        <v>5374</v>
      </c>
      <c r="V610" s="8" t="s">
        <v>5375</v>
      </c>
      <c r="W610" s="8" t="s">
        <v>5376</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4059</v>
      </c>
      <c r="S611" s="8" t="s">
        <v>5377</v>
      </c>
      <c r="T611" s="8" t="s">
        <v>5378</v>
      </c>
      <c r="U611" s="8" t="s">
        <v>5379</v>
      </c>
      <c r="V611" s="8" t="s">
        <v>5380</v>
      </c>
      <c r="W611" s="8" t="s">
        <v>5381</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5382</v>
      </c>
      <c r="S612" s="8" t="s">
        <v>5383</v>
      </c>
      <c r="T612" s="8" t="s">
        <v>5384</v>
      </c>
      <c r="U612" s="8" t="s">
        <v>5385</v>
      </c>
      <c r="V612" s="8" t="s">
        <v>5386</v>
      </c>
      <c r="W612" s="8" t="s">
        <v>5387</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5388</v>
      </c>
      <c r="S613" s="8" t="s">
        <v>5389</v>
      </c>
      <c r="T613" s="8" t="s">
        <v>5390</v>
      </c>
      <c r="U613" s="8" t="s">
        <v>5391</v>
      </c>
      <c r="V613" s="8" t="s">
        <v>5392</v>
      </c>
      <c r="W613" s="8" t="s">
        <v>5393</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5394</v>
      </c>
      <c r="S614" s="8" t="s">
        <v>5395</v>
      </c>
      <c r="T614" s="8" t="s">
        <v>5396</v>
      </c>
      <c r="U614" s="8" t="s">
        <v>5397</v>
      </c>
      <c r="V614" s="8" t="s">
        <v>5398</v>
      </c>
      <c r="W614" s="8" t="s">
        <v>5399</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5400</v>
      </c>
      <c r="S615" s="8" t="s">
        <v>5401</v>
      </c>
      <c r="T615" s="8" t="s">
        <v>5402</v>
      </c>
      <c r="U615" s="8" t="s">
        <v>5403</v>
      </c>
      <c r="V615" s="8" t="s">
        <v>5404</v>
      </c>
      <c r="W615" s="8" t="s">
        <v>5405</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5406</v>
      </c>
      <c r="S616" s="8" t="s">
        <v>4179</v>
      </c>
      <c r="T616" s="8" t="s">
        <v>5407</v>
      </c>
      <c r="U616" s="8" t="s">
        <v>5408</v>
      </c>
      <c r="V616" s="8" t="s">
        <v>5409</v>
      </c>
      <c r="W616" s="8" t="s">
        <v>5410</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3626</v>
      </c>
      <c r="S617" s="8" t="s">
        <v>5411</v>
      </c>
      <c r="T617" s="8" t="s">
        <v>5412</v>
      </c>
      <c r="U617" s="8" t="s">
        <v>5413</v>
      </c>
      <c r="V617" s="8" t="s">
        <v>5414</v>
      </c>
      <c r="W617" s="8" t="s">
        <v>5415</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5416</v>
      </c>
      <c r="S618" s="8" t="s">
        <v>5417</v>
      </c>
      <c r="T618" s="8" t="s">
        <v>5418</v>
      </c>
      <c r="U618" s="8" t="s">
        <v>5419</v>
      </c>
      <c r="V618" s="8" t="s">
        <v>5420</v>
      </c>
      <c r="W618" s="8" t="s">
        <v>5421</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5422</v>
      </c>
      <c r="S619" s="8" t="s">
        <v>5423</v>
      </c>
      <c r="T619" s="8" t="s">
        <v>5424</v>
      </c>
      <c r="U619" s="8" t="s">
        <v>5425</v>
      </c>
      <c r="V619" s="8" t="s">
        <v>5426</v>
      </c>
      <c r="W619" s="8" t="s">
        <v>5427</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5428</v>
      </c>
      <c r="S620" s="8" t="s">
        <v>5429</v>
      </c>
      <c r="T620" s="8" t="s">
        <v>5430</v>
      </c>
      <c r="U620" s="8" t="s">
        <v>5431</v>
      </c>
      <c r="V620" s="8" t="s">
        <v>5432</v>
      </c>
      <c r="W620" s="8" t="s">
        <v>5433</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5434</v>
      </c>
      <c r="S621" s="8" t="s">
        <v>5435</v>
      </c>
      <c r="T621" s="8" t="s">
        <v>5436</v>
      </c>
      <c r="U621" s="8" t="s">
        <v>5437</v>
      </c>
      <c r="V621" s="8" t="s">
        <v>5438</v>
      </c>
      <c r="W621" s="8" t="s">
        <v>5439</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5440</v>
      </c>
      <c r="S622" s="8" t="s">
        <v>5441</v>
      </c>
      <c r="T622" s="8" t="s">
        <v>5442</v>
      </c>
      <c r="U622" s="8" t="s">
        <v>5443</v>
      </c>
      <c r="V622" s="8" t="s">
        <v>5444</v>
      </c>
      <c r="W622" s="8" t="s">
        <v>5445</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5446</v>
      </c>
      <c r="S623" s="8" t="s">
        <v>5447</v>
      </c>
      <c r="T623" s="8" t="s">
        <v>5448</v>
      </c>
      <c r="U623" s="8" t="s">
        <v>5449</v>
      </c>
      <c r="V623" s="8" t="s">
        <v>5450</v>
      </c>
      <c r="W623" s="8" t="s">
        <v>5451</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3595</v>
      </c>
      <c r="S624" s="8" t="s">
        <v>5452</v>
      </c>
      <c r="T624" s="8" t="s">
        <v>5453</v>
      </c>
      <c r="U624" s="8" t="s">
        <v>5454</v>
      </c>
      <c r="V624" s="8" t="s">
        <v>5455</v>
      </c>
      <c r="W624" s="8" t="s">
        <v>5456</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3591</v>
      </c>
      <c r="S625" s="8" t="s">
        <v>5457</v>
      </c>
      <c r="T625" s="8" t="s">
        <v>5458</v>
      </c>
      <c r="U625" s="8" t="s">
        <v>5459</v>
      </c>
      <c r="V625" s="8" t="s">
        <v>5460</v>
      </c>
      <c r="W625" s="8" t="s">
        <v>5461</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5462</v>
      </c>
      <c r="S626" s="8" t="s">
        <v>5463</v>
      </c>
      <c r="T626" s="8" t="s">
        <v>5464</v>
      </c>
      <c r="U626" s="8" t="s">
        <v>5465</v>
      </c>
      <c r="V626" s="8" t="s">
        <v>5466</v>
      </c>
      <c r="W626" s="8" t="s">
        <v>5467</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5468</v>
      </c>
      <c r="S627" s="8" t="s">
        <v>5469</v>
      </c>
      <c r="T627" s="8" t="s">
        <v>5470</v>
      </c>
      <c r="U627" s="8" t="s">
        <v>5471</v>
      </c>
      <c r="V627" s="8" t="s">
        <v>4476</v>
      </c>
      <c r="W627" s="8" t="s">
        <v>5472</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5473</v>
      </c>
      <c r="S628" s="8" t="s">
        <v>5474</v>
      </c>
      <c r="T628" s="8" t="s">
        <v>5475</v>
      </c>
      <c r="U628" s="8" t="s">
        <v>5476</v>
      </c>
      <c r="V628" s="8" t="s">
        <v>5477</v>
      </c>
      <c r="W628" s="8" t="s">
        <v>5478</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5479</v>
      </c>
      <c r="S629" s="8" t="s">
        <v>5480</v>
      </c>
      <c r="T629" s="8" t="s">
        <v>5481</v>
      </c>
      <c r="U629" s="8" t="s">
        <v>5482</v>
      </c>
      <c r="V629" s="8" t="s">
        <v>5483</v>
      </c>
      <c r="W629" s="8" t="s">
        <v>5484</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5485</v>
      </c>
      <c r="S630" s="8" t="s">
        <v>5486</v>
      </c>
      <c r="T630" s="8" t="s">
        <v>5487</v>
      </c>
      <c r="U630" s="8" t="s">
        <v>5488</v>
      </c>
      <c r="V630" s="8" t="s">
        <v>5489</v>
      </c>
      <c r="W630" s="8" t="s">
        <v>5490</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5491</v>
      </c>
      <c r="S631" s="8" t="s">
        <v>5492</v>
      </c>
      <c r="T631" s="8" t="s">
        <v>5493</v>
      </c>
      <c r="U631" s="8" t="s">
        <v>5494</v>
      </c>
      <c r="V631" s="8" t="s">
        <v>5495</v>
      </c>
      <c r="W631" s="8" t="s">
        <v>5496</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5497</v>
      </c>
      <c r="S632" s="8" t="s">
        <v>5498</v>
      </c>
      <c r="T632" s="8" t="s">
        <v>5499</v>
      </c>
      <c r="U632" s="8" t="s">
        <v>5500</v>
      </c>
      <c r="V632" s="8" t="s">
        <v>5501</v>
      </c>
      <c r="W632" s="8" t="s">
        <v>5502</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5503</v>
      </c>
      <c r="S633" s="8" t="s">
        <v>5504</v>
      </c>
      <c r="T633" s="8" t="s">
        <v>5505</v>
      </c>
      <c r="U633" s="8" t="s">
        <v>5506</v>
      </c>
      <c r="V633" s="8" t="s">
        <v>5507</v>
      </c>
      <c r="W633" s="8" t="s">
        <v>5508</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5509</v>
      </c>
      <c r="S634" s="8" t="s">
        <v>5510</v>
      </c>
      <c r="T634" s="8" t="s">
        <v>5511</v>
      </c>
      <c r="U634" s="8" t="s">
        <v>5512</v>
      </c>
      <c r="V634" s="8" t="s">
        <v>5513</v>
      </c>
      <c r="W634" s="8" t="s">
        <v>5514</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5515</v>
      </c>
      <c r="S635" s="8" t="s">
        <v>5516</v>
      </c>
      <c r="T635" s="8" t="s">
        <v>5517</v>
      </c>
      <c r="U635" s="8" t="s">
        <v>5518</v>
      </c>
      <c r="V635" s="8" t="s">
        <v>5519</v>
      </c>
      <c r="W635" s="8" t="s">
        <v>5520</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5521</v>
      </c>
      <c r="S636" s="8" t="s">
        <v>5522</v>
      </c>
      <c r="T636" s="8" t="s">
        <v>5523</v>
      </c>
      <c r="U636" s="8" t="s">
        <v>5524</v>
      </c>
      <c r="V636" s="8" t="s">
        <v>5525</v>
      </c>
      <c r="W636" s="8" t="s">
        <v>5526</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5527</v>
      </c>
      <c r="S637" s="8" t="s">
        <v>5528</v>
      </c>
      <c r="T637" s="8" t="s">
        <v>5529</v>
      </c>
      <c r="U637" s="8" t="s">
        <v>5530</v>
      </c>
      <c r="V637" s="8" t="s">
        <v>5531</v>
      </c>
      <c r="W637" s="8" t="s">
        <v>5532</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3807</v>
      </c>
      <c r="S638" s="8" t="s">
        <v>5533</v>
      </c>
      <c r="T638" s="8" t="s">
        <v>5534</v>
      </c>
      <c r="U638" s="8" t="s">
        <v>5535</v>
      </c>
      <c r="V638" s="8" t="s">
        <v>5536</v>
      </c>
      <c r="W638" s="8" t="s">
        <v>4686</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3953</v>
      </c>
      <c r="S639" s="8" t="s">
        <v>5537</v>
      </c>
      <c r="T639" s="8" t="s">
        <v>5538</v>
      </c>
      <c r="U639" s="8" t="s">
        <v>5539</v>
      </c>
      <c r="V639" s="8" t="s">
        <v>5540</v>
      </c>
      <c r="W639" s="8" t="s">
        <v>5541</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5542</v>
      </c>
      <c r="S640" s="8" t="s">
        <v>5543</v>
      </c>
      <c r="T640" s="8" t="s">
        <v>5544</v>
      </c>
      <c r="U640" s="8" t="s">
        <v>5545</v>
      </c>
      <c r="V640" s="8" t="s">
        <v>5546</v>
      </c>
      <c r="W640" s="8" t="s">
        <v>5547</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5548</v>
      </c>
      <c r="S641" s="8" t="s">
        <v>5549</v>
      </c>
      <c r="T641" s="8" t="s">
        <v>5550</v>
      </c>
      <c r="U641" s="8" t="s">
        <v>5551</v>
      </c>
      <c r="V641" s="8" t="s">
        <v>5552</v>
      </c>
      <c r="W641" s="8" t="s">
        <v>5553</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5554</v>
      </c>
      <c r="S642" s="8" t="s">
        <v>5555</v>
      </c>
      <c r="T642" s="8" t="s">
        <v>5556</v>
      </c>
      <c r="U642" s="8" t="s">
        <v>5557</v>
      </c>
      <c r="V642" s="8" t="s">
        <v>5558</v>
      </c>
      <c r="W642" s="8" t="s">
        <v>5559</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5560</v>
      </c>
      <c r="S643" s="8" t="s">
        <v>5561</v>
      </c>
      <c r="T643" s="8" t="s">
        <v>5562</v>
      </c>
      <c r="U643" s="8" t="s">
        <v>5563</v>
      </c>
      <c r="V643" s="8" t="s">
        <v>5564</v>
      </c>
      <c r="W643" s="8" t="s">
        <v>5565</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5566</v>
      </c>
      <c r="S644" s="8" t="s">
        <v>5567</v>
      </c>
      <c r="T644" s="8" t="s">
        <v>5568</v>
      </c>
      <c r="U644" s="8" t="s">
        <v>5569</v>
      </c>
      <c r="V644" s="8" t="s">
        <v>5570</v>
      </c>
      <c r="W644" s="8" t="s">
        <v>5571</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2892</v>
      </c>
      <c r="S645" s="8" t="s">
        <v>5572</v>
      </c>
      <c r="T645" s="8" t="s">
        <v>4978</v>
      </c>
      <c r="U645" s="8" t="s">
        <v>5573</v>
      </c>
      <c r="V645" s="8" t="s">
        <v>5574</v>
      </c>
      <c r="W645" s="8" t="s">
        <v>4756</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5575</v>
      </c>
      <c r="S646" s="8" t="s">
        <v>5576</v>
      </c>
      <c r="T646" s="8" t="s">
        <v>5577</v>
      </c>
      <c r="U646" s="8" t="s">
        <v>5578</v>
      </c>
      <c r="V646" s="8" t="s">
        <v>5579</v>
      </c>
      <c r="W646" s="8" t="s">
        <v>5580</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5581</v>
      </c>
      <c r="S647" s="8" t="s">
        <v>5582</v>
      </c>
      <c r="T647" s="8" t="s">
        <v>5583</v>
      </c>
      <c r="U647" s="8" t="s">
        <v>5584</v>
      </c>
      <c r="V647" s="8" t="s">
        <v>5585</v>
      </c>
      <c r="W647" s="8" t="s">
        <v>5586</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5587</v>
      </c>
      <c r="S648" s="8" t="s">
        <v>5588</v>
      </c>
      <c r="T648" s="8" t="s">
        <v>5589</v>
      </c>
      <c r="U648" s="8" t="s">
        <v>5590</v>
      </c>
      <c r="V648" s="8" t="s">
        <v>5591</v>
      </c>
      <c r="W648" s="8" t="s">
        <v>5592</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5593</v>
      </c>
      <c r="S649" s="8" t="s">
        <v>5594</v>
      </c>
      <c r="T649" s="8" t="s">
        <v>5595</v>
      </c>
      <c r="U649" s="8" t="s">
        <v>5596</v>
      </c>
      <c r="V649" s="8" t="s">
        <v>5597</v>
      </c>
      <c r="W649" s="8" t="s">
        <v>5598</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5599</v>
      </c>
      <c r="S650" s="8" t="s">
        <v>5600</v>
      </c>
      <c r="T650" s="8" t="s">
        <v>5601</v>
      </c>
      <c r="U650" s="8" t="s">
        <v>5602</v>
      </c>
      <c r="V650" s="8" t="s">
        <v>5603</v>
      </c>
      <c r="W650" s="8" t="s">
        <v>5604</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5605</v>
      </c>
      <c r="S651" s="8" t="s">
        <v>4246</v>
      </c>
      <c r="T651" s="8" t="s">
        <v>5606</v>
      </c>
      <c r="U651" s="8" t="s">
        <v>5607</v>
      </c>
      <c r="V651" s="8" t="s">
        <v>5608</v>
      </c>
      <c r="W651" s="8" t="s">
        <v>5609</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5610</v>
      </c>
      <c r="S652" s="8" t="s">
        <v>5611</v>
      </c>
      <c r="T652" s="8" t="s">
        <v>5612</v>
      </c>
      <c r="U652" s="8" t="s">
        <v>5613</v>
      </c>
      <c r="V652" s="8" t="s">
        <v>5614</v>
      </c>
      <c r="W652" s="8" t="s">
        <v>5615</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5616</v>
      </c>
      <c r="S653" s="8" t="s">
        <v>5617</v>
      </c>
      <c r="T653" s="8" t="s">
        <v>5618</v>
      </c>
      <c r="U653" s="8" t="s">
        <v>5619</v>
      </c>
      <c r="V653" s="8" t="s">
        <v>5620</v>
      </c>
      <c r="W653" s="8" t="s">
        <v>5621</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5622</v>
      </c>
      <c r="S654" s="8" t="s">
        <v>5623</v>
      </c>
      <c r="T654" s="8" t="s">
        <v>5624</v>
      </c>
      <c r="U654" s="8" t="s">
        <v>5625</v>
      </c>
      <c r="V654" s="8" t="s">
        <v>3887</v>
      </c>
      <c r="W654" s="8" t="s">
        <v>5626</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5627</v>
      </c>
      <c r="S655" s="8" t="s">
        <v>5628</v>
      </c>
      <c r="T655" s="8" t="s">
        <v>5629</v>
      </c>
      <c r="U655" s="8" t="s">
        <v>5630</v>
      </c>
      <c r="V655" s="8" t="s">
        <v>5631</v>
      </c>
      <c r="W655" s="8" t="s">
        <v>5632</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5633</v>
      </c>
      <c r="S656" s="8" t="s">
        <v>4550</v>
      </c>
      <c r="T656" s="8" t="s">
        <v>5634</v>
      </c>
      <c r="U656" s="8" t="s">
        <v>5635</v>
      </c>
      <c r="V656" s="8" t="s">
        <v>5636</v>
      </c>
      <c r="W656" s="8" t="s">
        <v>5637</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5638</v>
      </c>
      <c r="S657" s="8" t="s">
        <v>5639</v>
      </c>
      <c r="T657" s="8" t="s">
        <v>5640</v>
      </c>
      <c r="U657" s="8" t="s">
        <v>5641</v>
      </c>
      <c r="V657" s="8" t="s">
        <v>5642</v>
      </c>
      <c r="W657" s="8" t="s">
        <v>5643</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5644</v>
      </c>
      <c r="S658" s="8" t="s">
        <v>5645</v>
      </c>
      <c r="T658" s="8" t="s">
        <v>5646</v>
      </c>
      <c r="U658" s="8" t="s">
        <v>5647</v>
      </c>
      <c r="V658" s="8" t="s">
        <v>5564</v>
      </c>
      <c r="W658" s="8" t="s">
        <v>5648</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5649</v>
      </c>
      <c r="S659" s="8" t="s">
        <v>5650</v>
      </c>
      <c r="T659" s="8" t="s">
        <v>5651</v>
      </c>
      <c r="U659" s="8" t="s">
        <v>5652</v>
      </c>
      <c r="V659" s="8" t="s">
        <v>5653</v>
      </c>
      <c r="W659" s="8" t="s">
        <v>5654</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2474</v>
      </c>
      <c r="S660" s="8" t="s">
        <v>5655</v>
      </c>
      <c r="T660" s="8" t="s">
        <v>5656</v>
      </c>
      <c r="U660" s="8" t="s">
        <v>4909</v>
      </c>
      <c r="V660" s="8" t="s">
        <v>5657</v>
      </c>
      <c r="W660" s="8" t="s">
        <v>5658</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5473</v>
      </c>
      <c r="S661" s="8" t="s">
        <v>5659</v>
      </c>
      <c r="T661" s="8" t="s">
        <v>5660</v>
      </c>
      <c r="U661" s="8" t="s">
        <v>5661</v>
      </c>
      <c r="V661" s="8" t="s">
        <v>5662</v>
      </c>
      <c r="W661" s="8" t="s">
        <v>5663</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5664</v>
      </c>
      <c r="S662" s="8" t="s">
        <v>5665</v>
      </c>
      <c r="T662" s="8" t="s">
        <v>5666</v>
      </c>
      <c r="U662" s="8" t="s">
        <v>5667</v>
      </c>
      <c r="V662" s="8" t="s">
        <v>5668</v>
      </c>
      <c r="W662" s="8" t="s">
        <v>5669</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5670</v>
      </c>
      <c r="S663" s="8" t="s">
        <v>5671</v>
      </c>
      <c r="T663" s="8" t="s">
        <v>5672</v>
      </c>
      <c r="U663" s="8" t="s">
        <v>5673</v>
      </c>
      <c r="V663" s="8" t="s">
        <v>5674</v>
      </c>
      <c r="W663" s="8" t="s">
        <v>5675</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5676</v>
      </c>
      <c r="S664" s="8" t="s">
        <v>5677</v>
      </c>
      <c r="T664" s="8" t="s">
        <v>5678</v>
      </c>
      <c r="U664" s="8" t="s">
        <v>5679</v>
      </c>
      <c r="V664" s="8" t="s">
        <v>5680</v>
      </c>
      <c r="W664" s="8" t="s">
        <v>5022</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5681</v>
      </c>
      <c r="S665" s="8" t="s">
        <v>5682</v>
      </c>
      <c r="T665" s="8" t="s">
        <v>5683</v>
      </c>
      <c r="U665" s="8" t="s">
        <v>5684</v>
      </c>
      <c r="V665" s="8" t="s">
        <v>5685</v>
      </c>
      <c r="W665" s="8" t="s">
        <v>5686</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5687</v>
      </c>
      <c r="S666" s="8" t="s">
        <v>5688</v>
      </c>
      <c r="T666" s="8" t="s">
        <v>5689</v>
      </c>
      <c r="U666" s="8" t="s">
        <v>5690</v>
      </c>
      <c r="V666" s="8" t="s">
        <v>5691</v>
      </c>
      <c r="W666" s="8" t="s">
        <v>5692</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5693</v>
      </c>
      <c r="S667" s="8" t="s">
        <v>5694</v>
      </c>
      <c r="T667" s="8" t="s">
        <v>5695</v>
      </c>
      <c r="U667" s="8" t="s">
        <v>5696</v>
      </c>
      <c r="V667" s="8" t="s">
        <v>5697</v>
      </c>
      <c r="W667" s="8" t="s">
        <v>5698</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5699</v>
      </c>
      <c r="S668" s="8" t="s">
        <v>2548</v>
      </c>
      <c r="T668" s="8" t="s">
        <v>5700</v>
      </c>
      <c r="U668" s="8" t="s">
        <v>5701</v>
      </c>
      <c r="V668" s="8" t="s">
        <v>5702</v>
      </c>
      <c r="W668" s="8" t="s">
        <v>5703</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5704</v>
      </c>
      <c r="S669" s="8" t="s">
        <v>5705</v>
      </c>
      <c r="T669" s="8" t="s">
        <v>5706</v>
      </c>
      <c r="U669" s="8" t="s">
        <v>5707</v>
      </c>
      <c r="V669" s="8" t="s">
        <v>5708</v>
      </c>
      <c r="W669" s="8" t="s">
        <v>5709</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5527</v>
      </c>
      <c r="S670" s="8" t="s">
        <v>3061</v>
      </c>
      <c r="T670" s="8" t="s">
        <v>5710</v>
      </c>
      <c r="U670" s="8" t="s">
        <v>5711</v>
      </c>
      <c r="V670" s="8" t="s">
        <v>5712</v>
      </c>
      <c r="W670" s="8" t="s">
        <v>5713</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5714</v>
      </c>
      <c r="S671" s="8" t="s">
        <v>5715</v>
      </c>
      <c r="T671" s="8" t="s">
        <v>5716</v>
      </c>
      <c r="U671" s="8" t="s">
        <v>5717</v>
      </c>
      <c r="V671" s="8" t="s">
        <v>5718</v>
      </c>
      <c r="W671" s="8" t="s">
        <v>5719</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5521</v>
      </c>
      <c r="S672" s="8" t="s">
        <v>5720</v>
      </c>
      <c r="T672" s="8" t="s">
        <v>5721</v>
      </c>
      <c r="U672" s="8" t="s">
        <v>5722</v>
      </c>
      <c r="V672" s="8" t="s">
        <v>5723</v>
      </c>
      <c r="W672" s="8" t="s">
        <v>5724</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5725</v>
      </c>
      <c r="S673" s="8" t="s">
        <v>3337</v>
      </c>
      <c r="T673" s="8" t="s">
        <v>5726</v>
      </c>
      <c r="U673" s="8" t="s">
        <v>5727</v>
      </c>
      <c r="V673" s="8" t="s">
        <v>5728</v>
      </c>
      <c r="W673" s="8" t="s">
        <v>5729</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5730</v>
      </c>
      <c r="S674" s="8" t="s">
        <v>5731</v>
      </c>
      <c r="T674" s="8" t="s">
        <v>5732</v>
      </c>
      <c r="U674" s="8" t="s">
        <v>5733</v>
      </c>
      <c r="V674" s="8" t="s">
        <v>5734</v>
      </c>
      <c r="W674" s="8" t="s">
        <v>5735</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5736</v>
      </c>
      <c r="S675" s="8" t="s">
        <v>2415</v>
      </c>
      <c r="T675" s="8" t="s">
        <v>5737</v>
      </c>
      <c r="U675" s="8" t="s">
        <v>5738</v>
      </c>
      <c r="V675" s="8" t="s">
        <v>5739</v>
      </c>
      <c r="W675" s="8" t="s">
        <v>5740</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5741</v>
      </c>
      <c r="S676" s="8" t="s">
        <v>4195</v>
      </c>
      <c r="T676" s="8" t="s">
        <v>5742</v>
      </c>
      <c r="U676" s="8" t="s">
        <v>5743</v>
      </c>
      <c r="V676" s="8" t="s">
        <v>5744</v>
      </c>
      <c r="W676" s="8" t="s">
        <v>5745</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5746</v>
      </c>
      <c r="S677" s="8" t="s">
        <v>5747</v>
      </c>
      <c r="T677" s="8" t="s">
        <v>5748</v>
      </c>
      <c r="U677" s="8" t="s">
        <v>5749</v>
      </c>
      <c r="V677" s="8" t="s">
        <v>5750</v>
      </c>
      <c r="W677" s="8" t="s">
        <v>5751</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5752</v>
      </c>
      <c r="S678" s="8" t="s">
        <v>5753</v>
      </c>
      <c r="T678" s="8" t="s">
        <v>5754</v>
      </c>
      <c r="U678" s="8" t="s">
        <v>5755</v>
      </c>
      <c r="V678" s="8" t="s">
        <v>5756</v>
      </c>
      <c r="W678" s="8" t="s">
        <v>5757</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5758</v>
      </c>
      <c r="S679" s="8" t="s">
        <v>5759</v>
      </c>
      <c r="T679" s="8" t="s">
        <v>5760</v>
      </c>
      <c r="U679" s="8" t="s">
        <v>5761</v>
      </c>
      <c r="V679" s="8" t="s">
        <v>5762</v>
      </c>
      <c r="W679" s="8" t="s">
        <v>5763</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5764</v>
      </c>
      <c r="S680" s="8" t="s">
        <v>5765</v>
      </c>
      <c r="T680" s="8" t="s">
        <v>5766</v>
      </c>
      <c r="U680" s="8" t="s">
        <v>5767</v>
      </c>
      <c r="V680" s="8" t="s">
        <v>5768</v>
      </c>
      <c r="W680" s="8" t="s">
        <v>5769</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5770</v>
      </c>
      <c r="S681" s="8" t="s">
        <v>5771</v>
      </c>
      <c r="T681" s="8" t="s">
        <v>5772</v>
      </c>
      <c r="U681" s="8" t="s">
        <v>5773</v>
      </c>
      <c r="V681" s="8" t="s">
        <v>4745</v>
      </c>
      <c r="W681" s="8" t="s">
        <v>5774</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5775</v>
      </c>
      <c r="S682" s="8" t="s">
        <v>5776</v>
      </c>
      <c r="T682" s="8" t="s">
        <v>5777</v>
      </c>
      <c r="U682" s="8" t="s">
        <v>5778</v>
      </c>
      <c r="V682" s="8" t="s">
        <v>5779</v>
      </c>
      <c r="W682" s="8" t="s">
        <v>5780</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5781</v>
      </c>
      <c r="S683" s="8" t="s">
        <v>5782</v>
      </c>
      <c r="T683" s="8" t="s">
        <v>5783</v>
      </c>
      <c r="U683" s="8" t="s">
        <v>5784</v>
      </c>
      <c r="V683" s="8" t="s">
        <v>5785</v>
      </c>
      <c r="W683" s="8" t="s">
        <v>5786</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2607</v>
      </c>
      <c r="S684" s="8" t="s">
        <v>5787</v>
      </c>
      <c r="T684" s="8" t="s">
        <v>5788</v>
      </c>
      <c r="U684" s="8" t="s">
        <v>5789</v>
      </c>
      <c r="V684" s="8" t="s">
        <v>5790</v>
      </c>
      <c r="W684" s="8" t="s">
        <v>5791</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5792</v>
      </c>
      <c r="S685" s="8" t="s">
        <v>5793</v>
      </c>
      <c r="T685" s="8" t="s">
        <v>5794</v>
      </c>
      <c r="U685" s="8" t="s">
        <v>5795</v>
      </c>
      <c r="V685" s="8" t="s">
        <v>5796</v>
      </c>
      <c r="W685" s="8" t="s">
        <v>5797</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5798</v>
      </c>
      <c r="S686" s="8" t="s">
        <v>3243</v>
      </c>
      <c r="T686" s="8" t="s">
        <v>5799</v>
      </c>
      <c r="U686" s="8" t="s">
        <v>5800</v>
      </c>
      <c r="V686" s="8" t="s">
        <v>5801</v>
      </c>
      <c r="W686" s="8" t="s">
        <v>5802</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2871</v>
      </c>
      <c r="S687" s="8" t="s">
        <v>5803</v>
      </c>
      <c r="T687" s="8" t="s">
        <v>3911</v>
      </c>
      <c r="U687" s="8" t="s">
        <v>5804</v>
      </c>
      <c r="V687" s="8" t="s">
        <v>5805</v>
      </c>
      <c r="W687" s="8" t="s">
        <v>5806</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5807</v>
      </c>
      <c r="S688" s="8" t="s">
        <v>5808</v>
      </c>
      <c r="T688" s="8" t="s">
        <v>5809</v>
      </c>
      <c r="U688" s="8" t="s">
        <v>5810</v>
      </c>
      <c r="V688" s="8" t="s">
        <v>5811</v>
      </c>
      <c r="W688" s="8" t="s">
        <v>5812</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5813</v>
      </c>
      <c r="S689" s="8" t="s">
        <v>5814</v>
      </c>
      <c r="T689" s="8" t="s">
        <v>5815</v>
      </c>
      <c r="U689" s="8" t="s">
        <v>5816</v>
      </c>
      <c r="V689" s="8" t="s">
        <v>5817</v>
      </c>
      <c r="W689" s="8" t="s">
        <v>5818</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5819</v>
      </c>
      <c r="S690" s="8" t="s">
        <v>3419</v>
      </c>
      <c r="T690" s="8" t="s">
        <v>5820</v>
      </c>
      <c r="U690" s="8" t="s">
        <v>5821</v>
      </c>
      <c r="V690" s="8" t="s">
        <v>5822</v>
      </c>
      <c r="W690" s="8" t="s">
        <v>5823</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5824</v>
      </c>
      <c r="S691" s="8" t="s">
        <v>3284</v>
      </c>
      <c r="T691" s="8" t="s">
        <v>5825</v>
      </c>
      <c r="U691" s="8" t="s">
        <v>5826</v>
      </c>
      <c r="V691" s="8" t="s">
        <v>5827</v>
      </c>
      <c r="W691" s="8" t="s">
        <v>5828</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3600</v>
      </c>
      <c r="S692" s="8" t="s">
        <v>3092</v>
      </c>
      <c r="T692" s="8" t="s">
        <v>5829</v>
      </c>
      <c r="U692" s="8" t="s">
        <v>5830</v>
      </c>
      <c r="V692" s="8" t="s">
        <v>5831</v>
      </c>
      <c r="W692" s="8" t="s">
        <v>5832</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5833</v>
      </c>
      <c r="S693" s="8" t="s">
        <v>5834</v>
      </c>
      <c r="T693" s="8" t="s">
        <v>5835</v>
      </c>
      <c r="U693" s="8" t="s">
        <v>5836</v>
      </c>
      <c r="V693" s="8" t="s">
        <v>5837</v>
      </c>
      <c r="W693" s="8" t="s">
        <v>5838</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5839</v>
      </c>
      <c r="S694" s="8" t="s">
        <v>5840</v>
      </c>
      <c r="T694" s="8" t="s">
        <v>5841</v>
      </c>
      <c r="U694" s="8" t="s">
        <v>5842</v>
      </c>
      <c r="V694" s="8" t="s">
        <v>5843</v>
      </c>
      <c r="W694" s="8" t="s">
        <v>5844</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3779</v>
      </c>
      <c r="S695" s="8" t="s">
        <v>2925</v>
      </c>
      <c r="T695" s="8" t="s">
        <v>5845</v>
      </c>
      <c r="U695" s="8" t="s">
        <v>5846</v>
      </c>
      <c r="V695" s="8" t="s">
        <v>5847</v>
      </c>
      <c r="W695" s="8" t="s">
        <v>5848</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5849</v>
      </c>
      <c r="S696" s="8" t="s">
        <v>5850</v>
      </c>
      <c r="T696" s="8" t="s">
        <v>5702</v>
      </c>
      <c r="U696" s="8" t="s">
        <v>5851</v>
      </c>
      <c r="V696" s="8" t="s">
        <v>5852</v>
      </c>
      <c r="W696" s="8" t="s">
        <v>5853</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5503</v>
      </c>
      <c r="S697" s="8" t="s">
        <v>5854</v>
      </c>
      <c r="T697" s="8" t="s">
        <v>5855</v>
      </c>
      <c r="U697" s="8" t="s">
        <v>3768</v>
      </c>
      <c r="V697" s="8" t="s">
        <v>5856</v>
      </c>
      <c r="W697" s="8" t="s">
        <v>5857</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2479</v>
      </c>
      <c r="S698" s="8" t="s">
        <v>2645</v>
      </c>
      <c r="T698" s="8" t="s">
        <v>5858</v>
      </c>
      <c r="U698" s="8" t="s">
        <v>5859</v>
      </c>
      <c r="V698" s="8" t="s">
        <v>5860</v>
      </c>
      <c r="W698" s="8" t="s">
        <v>5861</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5862</v>
      </c>
      <c r="S699" s="8" t="s">
        <v>2675</v>
      </c>
      <c r="T699" s="8" t="s">
        <v>5863</v>
      </c>
      <c r="U699" s="8" t="s">
        <v>5864</v>
      </c>
      <c r="V699" s="8" t="s">
        <v>5865</v>
      </c>
      <c r="W699" s="8" t="s">
        <v>5865</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5866</v>
      </c>
      <c r="S700" s="8" t="s">
        <v>5867</v>
      </c>
      <c r="T700" s="8" t="s">
        <v>4375</v>
      </c>
      <c r="U700" s="8" t="s">
        <v>5868</v>
      </c>
      <c r="V700" s="8" t="s">
        <v>5869</v>
      </c>
      <c r="W700" s="8" t="s">
        <v>5870</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2714</v>
      </c>
      <c r="S701" s="8" t="s">
        <v>5871</v>
      </c>
      <c r="T701" s="8" t="s">
        <v>5872</v>
      </c>
      <c r="U701" s="8" t="s">
        <v>5873</v>
      </c>
      <c r="V701" s="8" t="s">
        <v>5874</v>
      </c>
      <c r="W701" s="8" t="s">
        <v>5875</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2697</v>
      </c>
      <c r="S702" s="8" t="s">
        <v>5876</v>
      </c>
      <c r="T702" s="8" t="s">
        <v>5877</v>
      </c>
      <c r="U702" s="8" t="s">
        <v>5878</v>
      </c>
      <c r="V702" s="8" t="s">
        <v>5879</v>
      </c>
      <c r="W702" s="8" t="s">
        <v>5880</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5881</v>
      </c>
      <c r="S703" s="8" t="s">
        <v>5882</v>
      </c>
      <c r="T703" s="8" t="s">
        <v>5832</v>
      </c>
      <c r="U703" s="8" t="s">
        <v>5883</v>
      </c>
      <c r="V703" s="8" t="s">
        <v>5884</v>
      </c>
      <c r="W703" s="8" t="s">
        <v>5885</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2738</v>
      </c>
      <c r="S704" s="8" t="s">
        <v>4274</v>
      </c>
      <c r="T704" s="8" t="s">
        <v>5886</v>
      </c>
      <c r="U704" s="8" t="s">
        <v>5887</v>
      </c>
      <c r="V704" s="8" t="s">
        <v>5888</v>
      </c>
      <c r="W704" s="8" t="s">
        <v>5889</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5833</v>
      </c>
      <c r="S705" s="8" t="s">
        <v>2774</v>
      </c>
      <c r="T705" s="8" t="s">
        <v>5890</v>
      </c>
      <c r="U705" s="8" t="s">
        <v>5891</v>
      </c>
      <c r="V705" s="8" t="s">
        <v>5892</v>
      </c>
      <c r="W705" s="8" t="s">
        <v>5893</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5894</v>
      </c>
      <c r="S706" s="8" t="s">
        <v>5895</v>
      </c>
      <c r="T706" s="8" t="s">
        <v>5896</v>
      </c>
      <c r="U706" s="8" t="s">
        <v>5897</v>
      </c>
      <c r="V706" s="8" t="s">
        <v>5898</v>
      </c>
      <c r="W706" s="8" t="s">
        <v>5899</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2469</v>
      </c>
      <c r="S707" s="8" t="s">
        <v>5900</v>
      </c>
      <c r="T707" s="8" t="s">
        <v>5901</v>
      </c>
      <c r="U707" s="8" t="s">
        <v>5902</v>
      </c>
      <c r="V707" s="8" t="s">
        <v>5903</v>
      </c>
      <c r="W707" s="8" t="s">
        <v>5904</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5905</v>
      </c>
      <c r="S708" s="8" t="s">
        <v>3288</v>
      </c>
      <c r="T708" s="8" t="s">
        <v>5906</v>
      </c>
      <c r="U708" s="8" t="s">
        <v>5907</v>
      </c>
      <c r="V708" s="8" t="s">
        <v>5908</v>
      </c>
      <c r="W708" s="8" t="s">
        <v>5909</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5910</v>
      </c>
      <c r="S709" s="8" t="s">
        <v>5911</v>
      </c>
      <c r="T709" s="8" t="s">
        <v>5912</v>
      </c>
      <c r="U709" s="8" t="s">
        <v>5913</v>
      </c>
      <c r="V709" s="8" t="s">
        <v>5914</v>
      </c>
      <c r="W709" s="8" t="s">
        <v>5915</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5916</v>
      </c>
      <c r="S710" s="8" t="s">
        <v>5917</v>
      </c>
      <c r="T710" s="8" t="s">
        <v>5918</v>
      </c>
      <c r="U710" s="8" t="s">
        <v>5919</v>
      </c>
      <c r="V710" s="8" t="s">
        <v>4927</v>
      </c>
      <c r="W710" s="8" t="s">
        <v>5920</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5286</v>
      </c>
      <c r="S711" s="8" t="s">
        <v>3292</v>
      </c>
      <c r="T711" s="8" t="s">
        <v>5921</v>
      </c>
      <c r="U711" s="8" t="s">
        <v>5922</v>
      </c>
      <c r="V711" s="8" t="s">
        <v>5923</v>
      </c>
      <c r="W711" s="8" t="s">
        <v>3521</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3600</v>
      </c>
      <c r="S712" s="8" t="s">
        <v>3131</v>
      </c>
      <c r="T712" s="8" t="s">
        <v>5924</v>
      </c>
      <c r="U712" s="8" t="s">
        <v>5925</v>
      </c>
      <c r="V712" s="8" t="s">
        <v>5926</v>
      </c>
      <c r="W712" s="8" t="s">
        <v>5927</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5928</v>
      </c>
      <c r="S713" s="8" t="s">
        <v>4228</v>
      </c>
      <c r="T713" s="8" t="s">
        <v>5929</v>
      </c>
      <c r="U713" s="8" t="s">
        <v>5930</v>
      </c>
      <c r="V713" s="8" t="s">
        <v>5931</v>
      </c>
      <c r="W713" s="8" t="s">
        <v>5932</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3573</v>
      </c>
      <c r="S714" s="8" t="s">
        <v>3068</v>
      </c>
      <c r="T714" s="8" t="s">
        <v>4654</v>
      </c>
      <c r="U714" s="8" t="s">
        <v>5933</v>
      </c>
      <c r="V714" s="8" t="s">
        <v>5934</v>
      </c>
      <c r="W714" s="8" t="s">
        <v>5935</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5468</v>
      </c>
      <c r="S715" s="8" t="s">
        <v>5936</v>
      </c>
      <c r="T715" s="8" t="s">
        <v>5937</v>
      </c>
      <c r="U715" s="8" t="s">
        <v>5938</v>
      </c>
      <c r="V715" s="8" t="s">
        <v>5939</v>
      </c>
      <c r="W715" s="8" t="s">
        <v>5940</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2552</v>
      </c>
      <c r="S716" s="8" t="s">
        <v>5808</v>
      </c>
      <c r="T716" s="8" t="s">
        <v>5941</v>
      </c>
      <c r="U716" s="8" t="s">
        <v>5942</v>
      </c>
      <c r="V716" s="8" t="s">
        <v>5943</v>
      </c>
      <c r="W716" s="8" t="s">
        <v>5944</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5945</v>
      </c>
      <c r="S717" s="8" t="s">
        <v>2504</v>
      </c>
      <c r="T717" s="8" t="s">
        <v>5946</v>
      </c>
      <c r="U717" s="8" t="s">
        <v>5947</v>
      </c>
      <c r="V717" s="8" t="s">
        <v>5948</v>
      </c>
      <c r="W717" s="8" t="s">
        <v>5949</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5950</v>
      </c>
      <c r="S718" s="8" t="s">
        <v>5951</v>
      </c>
      <c r="T718" s="8" t="s">
        <v>5952</v>
      </c>
      <c r="U718" s="8" t="s">
        <v>5953</v>
      </c>
      <c r="V718" s="8" t="s">
        <v>5954</v>
      </c>
      <c r="W718" s="8" t="s">
        <v>5955</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5956</v>
      </c>
      <c r="S719" s="8" t="s">
        <v>5957</v>
      </c>
      <c r="T719" s="8" t="s">
        <v>5958</v>
      </c>
      <c r="U719" s="8" t="s">
        <v>5959</v>
      </c>
      <c r="V719" s="8" t="s">
        <v>5960</v>
      </c>
      <c r="W719" s="8" t="s">
        <v>5961</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5962</v>
      </c>
      <c r="S720" s="8" t="s">
        <v>5963</v>
      </c>
      <c r="T720" s="8" t="s">
        <v>5964</v>
      </c>
      <c r="U720" s="8" t="s">
        <v>5965</v>
      </c>
      <c r="V720" s="8" t="s">
        <v>5966</v>
      </c>
      <c r="W720" s="8" t="s">
        <v>5967</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5905</v>
      </c>
      <c r="S721" s="8" t="s">
        <v>5968</v>
      </c>
      <c r="T721" s="8" t="s">
        <v>5969</v>
      </c>
      <c r="U721" s="8" t="s">
        <v>4414</v>
      </c>
      <c r="V721" s="8" t="s">
        <v>5970</v>
      </c>
      <c r="W721" s="8" t="s">
        <v>5971</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3959</v>
      </c>
      <c r="S722" s="8" t="s">
        <v>5972</v>
      </c>
      <c r="T722" s="8" t="s">
        <v>5973</v>
      </c>
      <c r="U722" s="8" t="s">
        <v>5974</v>
      </c>
      <c r="V722" s="8" t="s">
        <v>5975</v>
      </c>
      <c r="W722" s="8" t="s">
        <v>5976</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5977</v>
      </c>
      <c r="S723" s="8" t="s">
        <v>5978</v>
      </c>
      <c r="T723" s="8" t="s">
        <v>5979</v>
      </c>
      <c r="U723" s="8" t="s">
        <v>5980</v>
      </c>
      <c r="V723" s="8" t="s">
        <v>5981</v>
      </c>
      <c r="W723" s="8" t="s">
        <v>5982</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5983</v>
      </c>
      <c r="S724" s="8" t="s">
        <v>5984</v>
      </c>
      <c r="T724" s="8" t="s">
        <v>5985</v>
      </c>
      <c r="U724" s="8" t="s">
        <v>5986</v>
      </c>
      <c r="V724" s="8" t="s">
        <v>5987</v>
      </c>
      <c r="W724" s="8" t="s">
        <v>5988</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5989</v>
      </c>
      <c r="S725" s="8" t="s">
        <v>5990</v>
      </c>
      <c r="T725" s="8" t="s">
        <v>5991</v>
      </c>
      <c r="U725" s="8" t="s">
        <v>5992</v>
      </c>
      <c r="V725" s="8" t="s">
        <v>5993</v>
      </c>
      <c r="W725" s="8" t="s">
        <v>5994</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5995</v>
      </c>
      <c r="S726" s="8" t="s">
        <v>5996</v>
      </c>
      <c r="T726" s="8" t="s">
        <v>5997</v>
      </c>
      <c r="U726" s="8" t="s">
        <v>5998</v>
      </c>
      <c r="V726" s="8" t="s">
        <v>5999</v>
      </c>
      <c r="W726" s="8" t="s">
        <v>6000</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6001</v>
      </c>
      <c r="S727" s="8" t="s">
        <v>6002</v>
      </c>
      <c r="T727" s="8" t="s">
        <v>6003</v>
      </c>
      <c r="U727" s="8" t="s">
        <v>6004</v>
      </c>
      <c r="V727" s="8" t="s">
        <v>6005</v>
      </c>
      <c r="W727" s="8" t="s">
        <v>6006</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6007</v>
      </c>
      <c r="S728" s="8" t="s">
        <v>6008</v>
      </c>
      <c r="T728" s="8" t="s">
        <v>6009</v>
      </c>
      <c r="U728" s="8" t="s">
        <v>6010</v>
      </c>
      <c r="V728" s="8" t="s">
        <v>6011</v>
      </c>
      <c r="W728" s="8" t="s">
        <v>6012</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6013</v>
      </c>
      <c r="S729" s="8" t="s">
        <v>6014</v>
      </c>
      <c r="T729" s="8" t="s">
        <v>6015</v>
      </c>
      <c r="U729" s="8" t="s">
        <v>6016</v>
      </c>
      <c r="V729" s="8" t="s">
        <v>6017</v>
      </c>
      <c r="W729" s="8" t="s">
        <v>6018</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6019</v>
      </c>
      <c r="S730" s="8" t="s">
        <v>2415</v>
      </c>
      <c r="T730" s="8" t="s">
        <v>6020</v>
      </c>
      <c r="U730" s="8" t="s">
        <v>6021</v>
      </c>
      <c r="V730" s="8" t="s">
        <v>6022</v>
      </c>
      <c r="W730" s="8" t="s">
        <v>6023</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6024</v>
      </c>
      <c r="S731" s="8" t="s">
        <v>6025</v>
      </c>
      <c r="T731" s="8" t="s">
        <v>6026</v>
      </c>
      <c r="U731" s="8" t="s">
        <v>6027</v>
      </c>
      <c r="V731" s="8" t="s">
        <v>6028</v>
      </c>
      <c r="W731" s="8" t="s">
        <v>6029</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6030</v>
      </c>
      <c r="S732" s="8" t="s">
        <v>6031</v>
      </c>
      <c r="T732" s="8" t="s">
        <v>5285</v>
      </c>
      <c r="U732" s="8" t="s">
        <v>6032</v>
      </c>
      <c r="V732" s="8" t="s">
        <v>6033</v>
      </c>
      <c r="W732" s="8" t="s">
        <v>6003</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6034</v>
      </c>
      <c r="S733" s="8" t="s">
        <v>6035</v>
      </c>
      <c r="T733" s="8" t="s">
        <v>6036</v>
      </c>
      <c r="U733" s="8" t="s">
        <v>6037</v>
      </c>
      <c r="V733" s="8" t="s">
        <v>6038</v>
      </c>
      <c r="W733" s="8" t="s">
        <v>6039</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6040</v>
      </c>
      <c r="T734" s="8" t="s">
        <v>6041</v>
      </c>
      <c r="U734" s="8" t="s">
        <v>6042</v>
      </c>
      <c r="V734" s="8" t="s">
        <v>6043</v>
      </c>
      <c r="W734" s="8" t="s">
        <v>6044</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6045</v>
      </c>
      <c r="T735" s="8" t="s">
        <v>6046</v>
      </c>
      <c r="U735" s="8" t="s">
        <v>6047</v>
      </c>
      <c r="V735" s="8" t="s">
        <v>6048</v>
      </c>
      <c r="W735" s="8" t="s">
        <v>6049</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3786</v>
      </c>
      <c r="T736" s="8" t="s">
        <v>6050</v>
      </c>
      <c r="U736" s="8" t="s">
        <v>6051</v>
      </c>
      <c r="V736" s="8" t="s">
        <v>6052</v>
      </c>
      <c r="W736" s="8" t="s">
        <v>6053</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6054</v>
      </c>
      <c r="T737" s="8" t="s">
        <v>6055</v>
      </c>
      <c r="U737" s="8" t="s">
        <v>4235</v>
      </c>
      <c r="V737" s="8" t="s">
        <v>6056</v>
      </c>
      <c r="W737" s="8" t="s">
        <v>6057</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2877</v>
      </c>
      <c r="T738" s="8" t="s">
        <v>6058</v>
      </c>
      <c r="U738" s="8" t="s">
        <v>6059</v>
      </c>
      <c r="V738" s="8" t="s">
        <v>6060</v>
      </c>
      <c r="W738" s="8" t="s">
        <v>6061</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6062</v>
      </c>
      <c r="T739" s="8" t="s">
        <v>6063</v>
      </c>
      <c r="U739" s="8" t="s">
        <v>6064</v>
      </c>
      <c r="V739" s="8" t="s">
        <v>4110</v>
      </c>
      <c r="W739" s="8" t="s">
        <v>6065</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6066</v>
      </c>
      <c r="T740" s="8" t="s">
        <v>6067</v>
      </c>
      <c r="U740" s="8" t="s">
        <v>6068</v>
      </c>
      <c r="V740" s="8" t="s">
        <v>3570</v>
      </c>
      <c r="W740" s="8" t="s">
        <v>6069</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6070</v>
      </c>
      <c r="T741" s="8" t="s">
        <v>6071</v>
      </c>
      <c r="U741" s="8" t="s">
        <v>6072</v>
      </c>
      <c r="V741" s="8" t="s">
        <v>6073</v>
      </c>
      <c r="W741" s="8" t="s">
        <v>6074</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6075</v>
      </c>
      <c r="T742" s="8" t="s">
        <v>6076</v>
      </c>
      <c r="U742" s="8" t="s">
        <v>6077</v>
      </c>
      <c r="V742" s="8" t="s">
        <v>6078</v>
      </c>
      <c r="W742" s="8" t="s">
        <v>6079</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6080</v>
      </c>
      <c r="T743" s="8" t="s">
        <v>6081</v>
      </c>
      <c r="U743" s="8" t="s">
        <v>6082</v>
      </c>
      <c r="V743" s="8" t="s">
        <v>6083</v>
      </c>
      <c r="W743" s="8" t="s">
        <v>4800</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6084</v>
      </c>
      <c r="T744" s="8" t="s">
        <v>6085</v>
      </c>
      <c r="U744" s="8" t="s">
        <v>2483</v>
      </c>
      <c r="V744" s="8" t="s">
        <v>6086</v>
      </c>
      <c r="W744" s="8" t="s">
        <v>6087</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6088</v>
      </c>
      <c r="T745" s="8" t="s">
        <v>6089</v>
      </c>
      <c r="U745" s="8" t="s">
        <v>6090</v>
      </c>
      <c r="V745" s="8" t="s">
        <v>6091</v>
      </c>
      <c r="W745" s="8" t="s">
        <v>6092</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6093</v>
      </c>
      <c r="T746" s="8" t="s">
        <v>6094</v>
      </c>
      <c r="U746" s="8" t="s">
        <v>6095</v>
      </c>
      <c r="V746" s="8" t="s">
        <v>6096</v>
      </c>
      <c r="W746" s="8" t="s">
        <v>6097</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6098</v>
      </c>
      <c r="T747" s="8" t="s">
        <v>6099</v>
      </c>
      <c r="U747" s="8" t="s">
        <v>6100</v>
      </c>
      <c r="V747" s="8" t="s">
        <v>6101</v>
      </c>
      <c r="W747" s="8" t="s">
        <v>6102</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2757</v>
      </c>
      <c r="T748" s="8" t="s">
        <v>6103</v>
      </c>
      <c r="U748" s="8" t="s">
        <v>6104</v>
      </c>
      <c r="V748" s="8" t="s">
        <v>6105</v>
      </c>
      <c r="W748" s="8" t="s">
        <v>6106</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3146</v>
      </c>
      <c r="T749" s="8" t="s">
        <v>6107</v>
      </c>
      <c r="U749" s="8" t="s">
        <v>6108</v>
      </c>
      <c r="V749" s="8" t="s">
        <v>4681</v>
      </c>
      <c r="W749" s="8" t="s">
        <v>6109</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2405</v>
      </c>
      <c r="T750" s="8" t="s">
        <v>6110</v>
      </c>
      <c r="U750" s="8" t="s">
        <v>5407</v>
      </c>
      <c r="V750" s="8" t="s">
        <v>6111</v>
      </c>
      <c r="W750" s="8" t="s">
        <v>6112</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6113</v>
      </c>
      <c r="T751" s="8" t="s">
        <v>6114</v>
      </c>
      <c r="U751" s="8" t="s">
        <v>6115</v>
      </c>
      <c r="V751" s="8" t="s">
        <v>6116</v>
      </c>
      <c r="W751" s="8" t="s">
        <v>6117</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3792</v>
      </c>
      <c r="T752" s="8" t="s">
        <v>6118</v>
      </c>
      <c r="U752" s="8" t="s">
        <v>6119</v>
      </c>
      <c r="V752" s="8" t="s">
        <v>6120</v>
      </c>
      <c r="W752" s="8" t="s">
        <v>6121</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3802</v>
      </c>
      <c r="T753" s="8" t="s">
        <v>6122</v>
      </c>
      <c r="U753" s="8" t="s">
        <v>6123</v>
      </c>
      <c r="V753" s="8" t="s">
        <v>6124</v>
      </c>
      <c r="W753" s="8" t="s">
        <v>6125</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6126</v>
      </c>
      <c r="S754" s="8" t="s">
        <v>4090</v>
      </c>
      <c r="T754" s="8" t="s">
        <v>5073</v>
      </c>
      <c r="U754" s="8" t="s">
        <v>6127</v>
      </c>
      <c r="V754" s="8" t="s">
        <v>6128</v>
      </c>
      <c r="W754" s="8" t="s">
        <v>6129</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6130</v>
      </c>
      <c r="S755" s="8" t="s">
        <v>6131</v>
      </c>
      <c r="T755" s="8" t="s">
        <v>6132</v>
      </c>
      <c r="U755" s="8" t="s">
        <v>6133</v>
      </c>
      <c r="V755" s="8" t="s">
        <v>6134</v>
      </c>
      <c r="W755" s="8" t="s">
        <v>6135</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6136</v>
      </c>
      <c r="S756" s="8" t="s">
        <v>6137</v>
      </c>
      <c r="T756" s="8" t="s">
        <v>6138</v>
      </c>
      <c r="U756" s="8" t="s">
        <v>6139</v>
      </c>
      <c r="V756" s="8" t="s">
        <v>6140</v>
      </c>
      <c r="W756" s="8" t="s">
        <v>6141</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6142</v>
      </c>
      <c r="S757" s="8" t="s">
        <v>6143</v>
      </c>
      <c r="T757" s="8" t="s">
        <v>6144</v>
      </c>
      <c r="U757" s="8" t="s">
        <v>6145</v>
      </c>
      <c r="V757" s="8" t="s">
        <v>5934</v>
      </c>
      <c r="W757" s="8" t="s">
        <v>6146</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6147</v>
      </c>
      <c r="S758" s="8" t="s">
        <v>6148</v>
      </c>
      <c r="T758" s="8" t="s">
        <v>6149</v>
      </c>
      <c r="U758" s="8" t="s">
        <v>6150</v>
      </c>
      <c r="V758" s="8" t="s">
        <v>6151</v>
      </c>
      <c r="W758" s="8" t="s">
        <v>6152</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3649</v>
      </c>
      <c r="S759" s="8" t="s">
        <v>5747</v>
      </c>
      <c r="T759" s="8" t="s">
        <v>6153</v>
      </c>
      <c r="U759" s="8" t="s">
        <v>6154</v>
      </c>
      <c r="V759" s="8" t="s">
        <v>6155</v>
      </c>
      <c r="W759" s="8" t="s">
        <v>6156</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6157</v>
      </c>
      <c r="S760" s="8" t="s">
        <v>6158</v>
      </c>
      <c r="T760" s="8" t="s">
        <v>6159</v>
      </c>
      <c r="U760" s="8" t="s">
        <v>6160</v>
      </c>
      <c r="V760" s="8" t="s">
        <v>6161</v>
      </c>
      <c r="W760" s="8" t="s">
        <v>5828</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6126</v>
      </c>
      <c r="S761" s="8" t="s">
        <v>6162</v>
      </c>
      <c r="T761" s="8" t="s">
        <v>6163</v>
      </c>
      <c r="U761" s="8" t="s">
        <v>6164</v>
      </c>
      <c r="V761" s="8" t="s">
        <v>6165</v>
      </c>
      <c r="W761" s="8" t="s">
        <v>6166</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6167</v>
      </c>
      <c r="S762" s="8" t="s">
        <v>3071</v>
      </c>
      <c r="T762" s="8" t="s">
        <v>3076</v>
      </c>
      <c r="U762" s="8" t="s">
        <v>6168</v>
      </c>
      <c r="V762" s="8" t="s">
        <v>6169</v>
      </c>
      <c r="W762" s="8" t="s">
        <v>6170</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6171</v>
      </c>
      <c r="S763" s="8" t="s">
        <v>6172</v>
      </c>
      <c r="T763" s="8" t="s">
        <v>6173</v>
      </c>
      <c r="U763" s="8" t="s">
        <v>6174</v>
      </c>
      <c r="V763" s="8" t="s">
        <v>6175</v>
      </c>
      <c r="W763" s="8" t="s">
        <v>6176</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6177</v>
      </c>
      <c r="S764" s="8" t="s">
        <v>6178</v>
      </c>
      <c r="T764" s="8" t="s">
        <v>6179</v>
      </c>
      <c r="U764" s="8" t="s">
        <v>6180</v>
      </c>
      <c r="V764" s="8" t="s">
        <v>6181</v>
      </c>
      <c r="W764" s="8" t="s">
        <v>6182</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6183</v>
      </c>
      <c r="S765" s="8" t="s">
        <v>6184</v>
      </c>
      <c r="T765" s="8" t="s">
        <v>6185</v>
      </c>
      <c r="U765" s="8" t="s">
        <v>6186</v>
      </c>
      <c r="V765" s="8" t="s">
        <v>6187</v>
      </c>
      <c r="W765" s="8" t="s">
        <v>6188</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6189</v>
      </c>
      <c r="S766" s="8" t="s">
        <v>6158</v>
      </c>
      <c r="T766" s="8" t="s">
        <v>6190</v>
      </c>
      <c r="U766" s="8" t="s">
        <v>6191</v>
      </c>
      <c r="V766" s="8" t="s">
        <v>6192</v>
      </c>
      <c r="W766" s="8" t="s">
        <v>6193</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6142</v>
      </c>
      <c r="S767" s="8" t="s">
        <v>2822</v>
      </c>
      <c r="T767" s="8" t="s">
        <v>6194</v>
      </c>
      <c r="U767" s="8" t="s">
        <v>6195</v>
      </c>
      <c r="V767" s="8" t="s">
        <v>6196</v>
      </c>
      <c r="W767" s="8" t="s">
        <v>6197</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6198</v>
      </c>
      <c r="S768" s="8" t="s">
        <v>6199</v>
      </c>
      <c r="T768" s="8" t="s">
        <v>6200</v>
      </c>
      <c r="U768" s="8" t="s">
        <v>6201</v>
      </c>
      <c r="V768" s="8" t="s">
        <v>6202</v>
      </c>
      <c r="W768" s="8" t="s">
        <v>6203</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6204</v>
      </c>
      <c r="S769" s="8" t="s">
        <v>3124</v>
      </c>
      <c r="T769" s="8" t="s">
        <v>6205</v>
      </c>
      <c r="U769" s="8" t="s">
        <v>6206</v>
      </c>
      <c r="V769" s="8" t="s">
        <v>6207</v>
      </c>
      <c r="W769" s="8" t="s">
        <v>6208</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6209</v>
      </c>
      <c r="S770" s="8" t="s">
        <v>6210</v>
      </c>
      <c r="T770" s="8" t="s">
        <v>6211</v>
      </c>
      <c r="U770" s="8" t="s">
        <v>6212</v>
      </c>
      <c r="V770" s="8" t="s">
        <v>6213</v>
      </c>
      <c r="W770" s="8" t="s">
        <v>6214</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6215</v>
      </c>
      <c r="S771" s="8" t="s">
        <v>6216</v>
      </c>
      <c r="T771" s="8" t="s">
        <v>6217</v>
      </c>
      <c r="U771" s="8" t="s">
        <v>6218</v>
      </c>
      <c r="V771" s="8" t="s">
        <v>6219</v>
      </c>
      <c r="W771" s="8" t="s">
        <v>6220</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3532</v>
      </c>
      <c r="S772" s="8" t="s">
        <v>6221</v>
      </c>
      <c r="T772" s="8" t="s">
        <v>6222</v>
      </c>
      <c r="U772" s="8" t="s">
        <v>6223</v>
      </c>
      <c r="V772" s="8" t="s">
        <v>6224</v>
      </c>
      <c r="W772" s="8" t="s">
        <v>6225</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6226</v>
      </c>
      <c r="S773" s="8" t="s">
        <v>3078</v>
      </c>
      <c r="T773" s="8" t="s">
        <v>6227</v>
      </c>
      <c r="U773" s="8" t="s">
        <v>6228</v>
      </c>
      <c r="V773" s="8" t="s">
        <v>6229</v>
      </c>
      <c r="W773" s="8" t="s">
        <v>6230</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6231</v>
      </c>
      <c r="S774" s="8" t="s">
        <v>3158</v>
      </c>
      <c r="T774" s="8" t="s">
        <v>6232</v>
      </c>
      <c r="U774" s="8" t="s">
        <v>5902</v>
      </c>
      <c r="V774" s="8" t="s">
        <v>6233</v>
      </c>
      <c r="W774" s="8" t="s">
        <v>6234</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6147</v>
      </c>
      <c r="S775" s="8" t="s">
        <v>6235</v>
      </c>
      <c r="T775" s="8" t="s">
        <v>6236</v>
      </c>
      <c r="U775" s="8" t="s">
        <v>6237</v>
      </c>
      <c r="V775" s="8" t="s">
        <v>6238</v>
      </c>
      <c r="W775" s="8" t="s">
        <v>6239</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6240</v>
      </c>
      <c r="S776" s="8" t="s">
        <v>3128</v>
      </c>
      <c r="T776" s="8" t="s">
        <v>6241</v>
      </c>
      <c r="U776" s="8" t="s">
        <v>6242</v>
      </c>
      <c r="V776" s="8" t="s">
        <v>6243</v>
      </c>
      <c r="W776" s="8" t="s">
        <v>6244</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2439</v>
      </c>
      <c r="S777" s="8" t="s">
        <v>3158</v>
      </c>
      <c r="T777" s="8" t="s">
        <v>6245</v>
      </c>
      <c r="U777" s="8" t="s">
        <v>5700</v>
      </c>
      <c r="V777" s="8" t="s">
        <v>6246</v>
      </c>
      <c r="W777" s="8" t="s">
        <v>6247</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2799</v>
      </c>
      <c r="S778" s="8" t="s">
        <v>6248</v>
      </c>
      <c r="T778" s="8" t="s">
        <v>6249</v>
      </c>
      <c r="U778" s="8" t="s">
        <v>3692</v>
      </c>
      <c r="V778" s="8" t="s">
        <v>6250</v>
      </c>
      <c r="W778" s="8" t="s">
        <v>6251</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6252</v>
      </c>
      <c r="S779" s="8" t="s">
        <v>6253</v>
      </c>
      <c r="T779" s="8" t="s">
        <v>6254</v>
      </c>
      <c r="U779" s="8" t="s">
        <v>6255</v>
      </c>
      <c r="V779" s="8" t="s">
        <v>6256</v>
      </c>
      <c r="W779" s="8" t="s">
        <v>6257</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6258</v>
      </c>
      <c r="S780" s="8" t="s">
        <v>3814</v>
      </c>
      <c r="T780" s="8" t="s">
        <v>6259</v>
      </c>
      <c r="U780" s="8" t="s">
        <v>6260</v>
      </c>
      <c r="V780" s="8" t="s">
        <v>6261</v>
      </c>
      <c r="W780" s="8" t="s">
        <v>6262</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6263</v>
      </c>
      <c r="S781" s="8" t="s">
        <v>6264</v>
      </c>
      <c r="T781" s="8" t="s">
        <v>6265</v>
      </c>
      <c r="U781" s="8" t="s">
        <v>6266</v>
      </c>
      <c r="V781" s="8" t="s">
        <v>6267</v>
      </c>
      <c r="W781" s="8" t="s">
        <v>6268</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6269</v>
      </c>
      <c r="S782" s="8" t="s">
        <v>5854</v>
      </c>
      <c r="T782" s="8" t="s">
        <v>6270</v>
      </c>
      <c r="U782" s="8" t="s">
        <v>6271</v>
      </c>
      <c r="V782" s="8" t="s">
        <v>6272</v>
      </c>
      <c r="W782" s="8" t="s">
        <v>6273</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4065</v>
      </c>
      <c r="S783" s="8" t="s">
        <v>6274</v>
      </c>
      <c r="T783" s="8" t="s">
        <v>6275</v>
      </c>
      <c r="U783" s="8" t="s">
        <v>6276</v>
      </c>
      <c r="V783" s="8" t="s">
        <v>6277</v>
      </c>
      <c r="W783" s="8" t="s">
        <v>6278</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2449</v>
      </c>
      <c r="S784" s="8" t="s">
        <v>3062</v>
      </c>
      <c r="T784" s="8" t="s">
        <v>6279</v>
      </c>
      <c r="U784" s="8" t="s">
        <v>6280</v>
      </c>
      <c r="V784" s="8" t="s">
        <v>6281</v>
      </c>
      <c r="W784" s="8" t="s">
        <v>6282</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2414</v>
      </c>
      <c r="S785" s="8" t="s">
        <v>6283</v>
      </c>
      <c r="T785" s="8" t="s">
        <v>6284</v>
      </c>
      <c r="U785" s="8" t="s">
        <v>6285</v>
      </c>
      <c r="V785" s="8" t="s">
        <v>6286</v>
      </c>
      <c r="W785" s="8" t="s">
        <v>6287</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3600</v>
      </c>
      <c r="S786" s="8" t="s">
        <v>6288</v>
      </c>
      <c r="T786" s="8" t="s">
        <v>6289</v>
      </c>
      <c r="U786" s="8" t="s">
        <v>6290</v>
      </c>
      <c r="V786" s="8" t="s">
        <v>6291</v>
      </c>
      <c r="W786" s="8" t="s">
        <v>6292</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6293</v>
      </c>
      <c r="S787" s="8" t="s">
        <v>6294</v>
      </c>
      <c r="T787" s="8" t="s">
        <v>3063</v>
      </c>
      <c r="U787" s="8" t="s">
        <v>6295</v>
      </c>
      <c r="V787" s="8" t="s">
        <v>6296</v>
      </c>
      <c r="W787" s="8" t="s">
        <v>6297</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5905</v>
      </c>
      <c r="S788" s="8" t="s">
        <v>6298</v>
      </c>
      <c r="T788" s="8" t="s">
        <v>6299</v>
      </c>
      <c r="U788" s="8" t="s">
        <v>6300</v>
      </c>
      <c r="V788" s="8" t="s">
        <v>5080</v>
      </c>
      <c r="W788" s="8" t="s">
        <v>3603</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6301</v>
      </c>
      <c r="S789" s="8" t="s">
        <v>6302</v>
      </c>
      <c r="T789" s="8" t="s">
        <v>6303</v>
      </c>
      <c r="U789" s="8" t="s">
        <v>6304</v>
      </c>
      <c r="V789" s="8" t="s">
        <v>6305</v>
      </c>
      <c r="W789" s="8" t="s">
        <v>6306</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5758</v>
      </c>
      <c r="S790" s="8" t="s">
        <v>6298</v>
      </c>
      <c r="T790" s="8" t="s">
        <v>6307</v>
      </c>
      <c r="U790" s="8" t="s">
        <v>6308</v>
      </c>
      <c r="V790" s="8" t="s">
        <v>6309</v>
      </c>
      <c r="W790" s="8" t="s">
        <v>6310</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6311</v>
      </c>
      <c r="S791" s="8" t="s">
        <v>6312</v>
      </c>
      <c r="T791" s="8" t="s">
        <v>6313</v>
      </c>
      <c r="U791" s="8" t="s">
        <v>6314</v>
      </c>
      <c r="V791" s="8" t="s">
        <v>6315</v>
      </c>
      <c r="W791" s="8" t="s">
        <v>6316</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5862</v>
      </c>
      <c r="S792" s="8" t="s">
        <v>6317</v>
      </c>
      <c r="T792" s="8" t="s">
        <v>6318</v>
      </c>
      <c r="U792" s="8" t="s">
        <v>6319</v>
      </c>
      <c r="V792" s="8" t="s">
        <v>6320</v>
      </c>
      <c r="W792" s="8" t="s">
        <v>6321</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3869</v>
      </c>
      <c r="S793" s="8" t="s">
        <v>6322</v>
      </c>
      <c r="T793" s="8" t="s">
        <v>6307</v>
      </c>
      <c r="U793" s="8" t="s">
        <v>6323</v>
      </c>
      <c r="V793" s="8" t="s">
        <v>6324</v>
      </c>
      <c r="W793" s="8" t="s">
        <v>6325</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6326</v>
      </c>
      <c r="S794" s="8" t="s">
        <v>6327</v>
      </c>
      <c r="T794" s="8" t="s">
        <v>2853</v>
      </c>
      <c r="U794" s="8" t="s">
        <v>6328</v>
      </c>
      <c r="V794" s="8" t="s">
        <v>6329</v>
      </c>
      <c r="W794" s="8" t="s">
        <v>6330</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6331</v>
      </c>
      <c r="S795" s="8" t="s">
        <v>6332</v>
      </c>
      <c r="T795" s="8" t="s">
        <v>6333</v>
      </c>
      <c r="U795" s="8" t="s">
        <v>6334</v>
      </c>
      <c r="V795" s="8" t="s">
        <v>6335</v>
      </c>
      <c r="W795" s="8" t="s">
        <v>6336</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6337</v>
      </c>
      <c r="S796" s="8" t="s">
        <v>6338</v>
      </c>
      <c r="T796" s="8" t="s">
        <v>6339</v>
      </c>
      <c r="U796" s="8" t="s">
        <v>6340</v>
      </c>
      <c r="V796" s="8" t="s">
        <v>6341</v>
      </c>
      <c r="W796" s="8" t="s">
        <v>6342</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5670</v>
      </c>
      <c r="S797" s="8" t="s">
        <v>5771</v>
      </c>
      <c r="T797" s="8" t="s">
        <v>6343</v>
      </c>
      <c r="U797" s="8" t="s">
        <v>4950</v>
      </c>
      <c r="V797" s="8" t="s">
        <v>6344</v>
      </c>
      <c r="W797" s="8" t="s">
        <v>6345</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6346</v>
      </c>
      <c r="S798" s="8" t="s">
        <v>6002</v>
      </c>
      <c r="T798" s="8" t="s">
        <v>6347</v>
      </c>
      <c r="U798" s="8" t="s">
        <v>5772</v>
      </c>
      <c r="V798" s="8" t="s">
        <v>6348</v>
      </c>
      <c r="W798" s="8" t="s">
        <v>6349</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3649</v>
      </c>
      <c r="S799" s="8" t="s">
        <v>6350</v>
      </c>
      <c r="T799" s="8" t="s">
        <v>3026</v>
      </c>
      <c r="U799" s="8" t="s">
        <v>6351</v>
      </c>
      <c r="V799" s="8" t="s">
        <v>6352</v>
      </c>
      <c r="W799" s="8" t="s">
        <v>6353</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6354</v>
      </c>
      <c r="S800" s="8" t="s">
        <v>6355</v>
      </c>
      <c r="T800" s="8" t="s">
        <v>6356</v>
      </c>
      <c r="U800" s="8" t="s">
        <v>6357</v>
      </c>
      <c r="V800" s="8" t="s">
        <v>6358</v>
      </c>
      <c r="W800" s="8" t="s">
        <v>6359</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6360</v>
      </c>
      <c r="S801" s="8" t="s">
        <v>6361</v>
      </c>
      <c r="T801" s="8" t="s">
        <v>6362</v>
      </c>
      <c r="U801" s="8" t="s">
        <v>6363</v>
      </c>
      <c r="V801" s="8" t="s">
        <v>3550</v>
      </c>
      <c r="W801" s="8" t="s">
        <v>6364</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6365</v>
      </c>
      <c r="S802" s="8" t="s">
        <v>6366</v>
      </c>
      <c r="T802" s="8" t="s">
        <v>6367</v>
      </c>
      <c r="U802" s="8" t="s">
        <v>6368</v>
      </c>
      <c r="V802" s="8" t="s">
        <v>6369</v>
      </c>
      <c r="W802" s="8" t="s">
        <v>6370</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6371</v>
      </c>
      <c r="S803" s="8" t="s">
        <v>6372</v>
      </c>
      <c r="T803" s="8" t="s">
        <v>4744</v>
      </c>
      <c r="U803" s="8" t="s">
        <v>3758</v>
      </c>
      <c r="V803" s="8" t="s">
        <v>6373</v>
      </c>
      <c r="W803" s="8" t="s">
        <v>6374</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6375</v>
      </c>
      <c r="S804" s="8" t="s">
        <v>6376</v>
      </c>
      <c r="T804" s="8" t="s">
        <v>6377</v>
      </c>
      <c r="U804" s="8" t="s">
        <v>6378</v>
      </c>
      <c r="V804" s="8" t="s">
        <v>6379</v>
      </c>
      <c r="W804" s="8" t="s">
        <v>6380</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2543</v>
      </c>
      <c r="S805" s="8" t="s">
        <v>6381</v>
      </c>
      <c r="T805" s="8" t="s">
        <v>6382</v>
      </c>
      <c r="U805" s="8" t="s">
        <v>6383</v>
      </c>
      <c r="V805" s="8" t="s">
        <v>4539</v>
      </c>
      <c r="W805" s="8" t="s">
        <v>6384</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6385</v>
      </c>
      <c r="S806" s="8" t="s">
        <v>6386</v>
      </c>
      <c r="T806" s="8" t="s">
        <v>6387</v>
      </c>
      <c r="U806" s="8" t="s">
        <v>6388</v>
      </c>
      <c r="V806" s="8" t="s">
        <v>6389</v>
      </c>
      <c r="W806" s="8" t="s">
        <v>6390</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6391</v>
      </c>
      <c r="S807" s="8" t="s">
        <v>6392</v>
      </c>
      <c r="T807" s="8" t="s">
        <v>3255</v>
      </c>
      <c r="U807" s="8" t="s">
        <v>6393</v>
      </c>
      <c r="V807" s="8" t="s">
        <v>6394</v>
      </c>
      <c r="W807" s="8" t="s">
        <v>6395</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6396</v>
      </c>
      <c r="S808" s="8" t="s">
        <v>4406</v>
      </c>
      <c r="T808" s="8" t="s">
        <v>6397</v>
      </c>
      <c r="U808" s="8" t="s">
        <v>6398</v>
      </c>
      <c r="V808" s="8" t="s">
        <v>6399</v>
      </c>
      <c r="W808" s="8" t="s">
        <v>6400</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6401</v>
      </c>
      <c r="S809" s="8" t="s">
        <v>6402</v>
      </c>
      <c r="T809" s="8" t="s">
        <v>6403</v>
      </c>
      <c r="U809" s="8" t="s">
        <v>6404</v>
      </c>
      <c r="V809" s="8" t="s">
        <v>6405</v>
      </c>
      <c r="W809" s="8" t="s">
        <v>6406</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6407</v>
      </c>
      <c r="S810" s="8" t="s">
        <v>6408</v>
      </c>
      <c r="T810" s="8" t="s">
        <v>6409</v>
      </c>
      <c r="U810" s="8" t="s">
        <v>3769</v>
      </c>
      <c r="V810" s="8" t="s">
        <v>6410</v>
      </c>
      <c r="W810" s="8" t="s">
        <v>6411</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6412</v>
      </c>
      <c r="S811" s="8" t="s">
        <v>6413</v>
      </c>
      <c r="T811" s="8" t="s">
        <v>6414</v>
      </c>
      <c r="U811" s="8" t="s">
        <v>6415</v>
      </c>
      <c r="V811" s="8" t="s">
        <v>6416</v>
      </c>
      <c r="W811" s="8" t="s">
        <v>6417</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6418</v>
      </c>
      <c r="S812" s="8" t="s">
        <v>6419</v>
      </c>
      <c r="T812" s="8" t="s">
        <v>6420</v>
      </c>
      <c r="U812" s="8" t="s">
        <v>6421</v>
      </c>
      <c r="V812" s="8" t="s">
        <v>6422</v>
      </c>
      <c r="W812" s="8" t="s">
        <v>6423</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6424</v>
      </c>
      <c r="S813" s="8" t="s">
        <v>6425</v>
      </c>
      <c r="T813" s="8" t="s">
        <v>6426</v>
      </c>
      <c r="U813" s="8" t="s">
        <v>6427</v>
      </c>
      <c r="V813" s="8" t="s">
        <v>4215</v>
      </c>
      <c r="W813" s="8" t="s">
        <v>6428</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3596</v>
      </c>
      <c r="S814" s="8" t="s">
        <v>6429</v>
      </c>
      <c r="T814" s="8" t="s">
        <v>4669</v>
      </c>
      <c r="U814" s="8" t="s">
        <v>6430</v>
      </c>
      <c r="V814" s="8" t="s">
        <v>6431</v>
      </c>
      <c r="W814" s="8" t="s">
        <v>6432</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6433</v>
      </c>
      <c r="S815" s="8" t="s">
        <v>6434</v>
      </c>
      <c r="T815" s="8" t="s">
        <v>6435</v>
      </c>
      <c r="U815" s="8" t="s">
        <v>6436</v>
      </c>
      <c r="V815" s="8" t="s">
        <v>6437</v>
      </c>
      <c r="W815" s="8" t="s">
        <v>5264</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6438</v>
      </c>
      <c r="S816" s="8" t="s">
        <v>6439</v>
      </c>
      <c r="T816" s="8" t="s">
        <v>6440</v>
      </c>
      <c r="U816" s="8" t="s">
        <v>6441</v>
      </c>
      <c r="V816" s="8" t="s">
        <v>3421</v>
      </c>
      <c r="W816" s="8" t="s">
        <v>5702</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6442</v>
      </c>
      <c r="S817" s="8" t="s">
        <v>6443</v>
      </c>
      <c r="T817" s="8" t="s">
        <v>6444</v>
      </c>
      <c r="U817" s="8" t="s">
        <v>6445</v>
      </c>
      <c r="V817" s="8" t="s">
        <v>6446</v>
      </c>
      <c r="W817" s="8" t="s">
        <v>4362</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6447</v>
      </c>
      <c r="S818" s="8" t="s">
        <v>6448</v>
      </c>
      <c r="T818" s="8" t="s">
        <v>6449</v>
      </c>
      <c r="U818" s="8" t="s">
        <v>6450</v>
      </c>
      <c r="V818" s="8" t="s">
        <v>6451</v>
      </c>
      <c r="W818" s="8" t="s">
        <v>6452</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4491</v>
      </c>
      <c r="S819" s="8" t="s">
        <v>6453</v>
      </c>
      <c r="T819" s="8" t="s">
        <v>6454</v>
      </c>
      <c r="U819" s="8" t="s">
        <v>6455</v>
      </c>
      <c r="V819" s="8" t="s">
        <v>6456</v>
      </c>
      <c r="W819" s="8" t="s">
        <v>6457</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6458</v>
      </c>
      <c r="S820" s="8" t="s">
        <v>6172</v>
      </c>
      <c r="T820" s="8" t="s">
        <v>6459</v>
      </c>
      <c r="U820" s="8" t="s">
        <v>6460</v>
      </c>
      <c r="V820" s="8" t="s">
        <v>6461</v>
      </c>
      <c r="W820" s="8" t="s">
        <v>6462</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6463</v>
      </c>
      <c r="S821" s="8" t="s">
        <v>3158</v>
      </c>
      <c r="T821" s="8" t="s">
        <v>6464</v>
      </c>
      <c r="U821" s="8" t="s">
        <v>5233</v>
      </c>
      <c r="V821" s="8" t="s">
        <v>6465</v>
      </c>
      <c r="W821" s="8" t="s">
        <v>6466</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6467</v>
      </c>
      <c r="S822" s="8" t="s">
        <v>3830</v>
      </c>
      <c r="T822" s="8" t="s">
        <v>6468</v>
      </c>
      <c r="U822" s="8" t="s">
        <v>6469</v>
      </c>
      <c r="V822" s="8" t="s">
        <v>6470</v>
      </c>
      <c r="W822" s="8" t="s">
        <v>6471</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6472</v>
      </c>
      <c r="S823" s="8" t="s">
        <v>6473</v>
      </c>
      <c r="T823" s="8" t="s">
        <v>6474</v>
      </c>
      <c r="U823" s="8" t="s">
        <v>6475</v>
      </c>
      <c r="V823" s="8" t="s">
        <v>6476</v>
      </c>
      <c r="W823" s="8" t="s">
        <v>6477</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6478</v>
      </c>
      <c r="S824" s="8" t="s">
        <v>3875</v>
      </c>
      <c r="T824" s="8" t="s">
        <v>6479</v>
      </c>
      <c r="U824" s="8" t="s">
        <v>6480</v>
      </c>
      <c r="V824" s="8" t="s">
        <v>6481</v>
      </c>
      <c r="W824" s="8" t="s">
        <v>6482</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6483</v>
      </c>
      <c r="S825" s="8" t="s">
        <v>6484</v>
      </c>
      <c r="T825" s="8" t="s">
        <v>6485</v>
      </c>
      <c r="U825" s="8" t="s">
        <v>6486</v>
      </c>
      <c r="V825" s="8" t="s">
        <v>6487</v>
      </c>
      <c r="W825" s="8" t="s">
        <v>6488</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6489</v>
      </c>
      <c r="S826" s="8" t="s">
        <v>6490</v>
      </c>
      <c r="T826" s="8" t="s">
        <v>6491</v>
      </c>
      <c r="U826" s="8" t="s">
        <v>6492</v>
      </c>
      <c r="V826" s="8" t="s">
        <v>6493</v>
      </c>
      <c r="W826" s="8" t="s">
        <v>6494</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3704</v>
      </c>
      <c r="S827" s="8" t="s">
        <v>6495</v>
      </c>
      <c r="T827" s="8" t="s">
        <v>6496</v>
      </c>
      <c r="U827" s="8" t="s">
        <v>6497</v>
      </c>
      <c r="V827" s="8" t="s">
        <v>6498</v>
      </c>
      <c r="W827" s="8" t="s">
        <v>6499</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6500</v>
      </c>
      <c r="S828" s="8" t="s">
        <v>3162</v>
      </c>
      <c r="T828" s="8" t="s">
        <v>6501</v>
      </c>
      <c r="U828" s="8" t="s">
        <v>6502</v>
      </c>
      <c r="V828" s="8" t="s">
        <v>6503</v>
      </c>
      <c r="W828" s="8" t="s">
        <v>6504</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6505</v>
      </c>
      <c r="S829" s="8" t="s">
        <v>6506</v>
      </c>
      <c r="T829" s="8" t="s">
        <v>6205</v>
      </c>
      <c r="U829" s="8" t="s">
        <v>6507</v>
      </c>
      <c r="V829" s="8" t="s">
        <v>6508</v>
      </c>
      <c r="W829" s="8" t="s">
        <v>6509</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6510</v>
      </c>
      <c r="S830" s="8" t="s">
        <v>6511</v>
      </c>
      <c r="T830" s="8" t="s">
        <v>6512</v>
      </c>
      <c r="U830" s="8" t="s">
        <v>6513</v>
      </c>
      <c r="V830" s="8" t="s">
        <v>6514</v>
      </c>
      <c r="W830" s="8" t="s">
        <v>6515</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6516</v>
      </c>
      <c r="S831" s="8" t="s">
        <v>6517</v>
      </c>
      <c r="T831" s="8" t="s">
        <v>6518</v>
      </c>
      <c r="U831" s="8" t="s">
        <v>6519</v>
      </c>
      <c r="V831" s="8" t="s">
        <v>6520</v>
      </c>
      <c r="W831" s="8" t="s">
        <v>6521</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6522</v>
      </c>
      <c r="S832" s="8" t="s">
        <v>6523</v>
      </c>
      <c r="T832" s="8" t="s">
        <v>6524</v>
      </c>
      <c r="U832" s="8" t="s">
        <v>6525</v>
      </c>
      <c r="V832" s="8" t="s">
        <v>6526</v>
      </c>
      <c r="W832" s="8" t="s">
        <v>6527</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6528</v>
      </c>
      <c r="S833" s="8" t="s">
        <v>6529</v>
      </c>
      <c r="T833" s="8" t="s">
        <v>6530</v>
      </c>
      <c r="U833" s="8" t="s">
        <v>6531</v>
      </c>
      <c r="V833" s="8" t="s">
        <v>6532</v>
      </c>
      <c r="W833" s="8" t="s">
        <v>6533</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6534</v>
      </c>
      <c r="S834" s="8" t="s">
        <v>6535</v>
      </c>
      <c r="T834" s="8" t="s">
        <v>6536</v>
      </c>
      <c r="U834" s="8" t="s">
        <v>6537</v>
      </c>
      <c r="V834" s="8" t="s">
        <v>6538</v>
      </c>
      <c r="W834" s="8" t="s">
        <v>6539</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6540</v>
      </c>
      <c r="S835" s="8" t="s">
        <v>6541</v>
      </c>
      <c r="T835" s="8" t="s">
        <v>6270</v>
      </c>
      <c r="U835" s="8" t="s">
        <v>6542</v>
      </c>
      <c r="V835" s="8" t="s">
        <v>6543</v>
      </c>
      <c r="W835" s="8" t="s">
        <v>6544</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6545</v>
      </c>
      <c r="S836" s="8" t="s">
        <v>6546</v>
      </c>
      <c r="T836" s="8" t="s">
        <v>6547</v>
      </c>
      <c r="U836" s="8" t="s">
        <v>6548</v>
      </c>
      <c r="V836" s="8" t="s">
        <v>6549</v>
      </c>
      <c r="W836" s="8" t="s">
        <v>6550</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6551</v>
      </c>
      <c r="S837" s="8" t="s">
        <v>6552</v>
      </c>
      <c r="T837" s="8" t="s">
        <v>6553</v>
      </c>
      <c r="U837" s="8" t="s">
        <v>6554</v>
      </c>
      <c r="V837" s="8" t="s">
        <v>6555</v>
      </c>
      <c r="W837" s="8" t="s">
        <v>6556</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6557</v>
      </c>
      <c r="S838" s="8" t="s">
        <v>6035</v>
      </c>
      <c r="T838" s="8" t="s">
        <v>6558</v>
      </c>
      <c r="U838" s="8" t="s">
        <v>6559</v>
      </c>
      <c r="V838" s="8" t="s">
        <v>6560</v>
      </c>
      <c r="W838" s="8" t="s">
        <v>6561</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6562</v>
      </c>
      <c r="S839" s="8" t="s">
        <v>6563</v>
      </c>
      <c r="T839" s="8" t="s">
        <v>6564</v>
      </c>
      <c r="U839" s="8" t="s">
        <v>6565</v>
      </c>
      <c r="V839" s="8" t="s">
        <v>6566</v>
      </c>
      <c r="W839" s="8" t="s">
        <v>6567</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3687</v>
      </c>
      <c r="S840" s="8" t="s">
        <v>6568</v>
      </c>
      <c r="T840" s="8" t="s">
        <v>6569</v>
      </c>
      <c r="U840" s="8" t="s">
        <v>6570</v>
      </c>
      <c r="V840" s="8" t="s">
        <v>6571</v>
      </c>
      <c r="W840" s="8" t="s">
        <v>6572</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6573</v>
      </c>
      <c r="S841" s="8" t="s">
        <v>6448</v>
      </c>
      <c r="T841" s="8" t="s">
        <v>6574</v>
      </c>
      <c r="U841" s="8" t="s">
        <v>6575</v>
      </c>
      <c r="V841" s="8" t="s">
        <v>6576</v>
      </c>
      <c r="W841" s="8" t="s">
        <v>6577</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6578</v>
      </c>
      <c r="S842" s="8" t="s">
        <v>6579</v>
      </c>
      <c r="T842" s="8" t="s">
        <v>6580</v>
      </c>
      <c r="U842" s="8" t="s">
        <v>6581</v>
      </c>
      <c r="V842" s="8" t="s">
        <v>6582</v>
      </c>
      <c r="W842" s="8" t="s">
        <v>6583</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6584</v>
      </c>
      <c r="S843" s="8" t="s">
        <v>6084</v>
      </c>
      <c r="T843" s="8" t="s">
        <v>6585</v>
      </c>
      <c r="U843" s="8" t="s">
        <v>6586</v>
      </c>
      <c r="V843" s="8" t="s">
        <v>6587</v>
      </c>
      <c r="W843" s="8" t="s">
        <v>6588</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6589</v>
      </c>
      <c r="S844" s="8" t="s">
        <v>6590</v>
      </c>
      <c r="T844" s="8" t="s">
        <v>6591</v>
      </c>
      <c r="U844" s="8" t="s">
        <v>6592</v>
      </c>
      <c r="V844" s="8" t="s">
        <v>6593</v>
      </c>
      <c r="W844" s="8" t="s">
        <v>6594</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6595</v>
      </c>
      <c r="S845" s="8" t="s">
        <v>6596</v>
      </c>
      <c r="T845" s="8" t="s">
        <v>6597</v>
      </c>
      <c r="U845" s="8" t="s">
        <v>6598</v>
      </c>
      <c r="V845" s="8" t="s">
        <v>6599</v>
      </c>
      <c r="W845" s="8" t="s">
        <v>6600</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6601</v>
      </c>
      <c r="S846" s="8" t="s">
        <v>6602</v>
      </c>
      <c r="T846" s="8" t="s">
        <v>6603</v>
      </c>
      <c r="U846" s="8" t="s">
        <v>6604</v>
      </c>
      <c r="V846" s="8" t="s">
        <v>6605</v>
      </c>
      <c r="W846" s="8" t="s">
        <v>6606</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6607</v>
      </c>
      <c r="S847" s="8" t="s">
        <v>6608</v>
      </c>
      <c r="T847" s="8" t="s">
        <v>6609</v>
      </c>
      <c r="U847" s="8" t="s">
        <v>6610</v>
      </c>
      <c r="V847" s="8" t="s">
        <v>6611</v>
      </c>
      <c r="W847" s="8" t="s">
        <v>6612</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6613</v>
      </c>
      <c r="S848" s="8" t="s">
        <v>6614</v>
      </c>
      <c r="T848" s="8" t="s">
        <v>6615</v>
      </c>
      <c r="U848" s="8" t="s">
        <v>6616</v>
      </c>
      <c r="V848" s="8" t="s">
        <v>6617</v>
      </c>
      <c r="W848" s="8" t="s">
        <v>6618</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6619</v>
      </c>
      <c r="S849" s="8" t="s">
        <v>2727</v>
      </c>
      <c r="T849" s="8" t="s">
        <v>6620</v>
      </c>
      <c r="U849" s="8" t="s">
        <v>6621</v>
      </c>
      <c r="V849" s="8" t="s">
        <v>6622</v>
      </c>
      <c r="W849" s="8" t="s">
        <v>6623</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6624</v>
      </c>
      <c r="S850" s="8" t="s">
        <v>6625</v>
      </c>
      <c r="T850" s="8" t="s">
        <v>6626</v>
      </c>
      <c r="U850" s="8" t="s">
        <v>6627</v>
      </c>
      <c r="V850" s="8" t="s">
        <v>6628</v>
      </c>
      <c r="W850" s="8" t="s">
        <v>6629</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6630</v>
      </c>
      <c r="S851" s="8" t="s">
        <v>2836</v>
      </c>
      <c r="T851" s="8" t="s">
        <v>6631</v>
      </c>
      <c r="U851" s="8" t="s">
        <v>6345</v>
      </c>
      <c r="V851" s="8" t="s">
        <v>6632</v>
      </c>
      <c r="W851" s="8" t="s">
        <v>6633</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6634</v>
      </c>
      <c r="S852" s="8" t="s">
        <v>3859</v>
      </c>
      <c r="T852" s="8" t="s">
        <v>6635</v>
      </c>
      <c r="U852" s="8" t="s">
        <v>6636</v>
      </c>
      <c r="V852" s="8" t="s">
        <v>6637</v>
      </c>
      <c r="W852" s="8" t="s">
        <v>6638</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6639</v>
      </c>
      <c r="S853" s="8" t="s">
        <v>5936</v>
      </c>
      <c r="T853" s="8" t="s">
        <v>6640</v>
      </c>
      <c r="U853" s="8" t="s">
        <v>6641</v>
      </c>
      <c r="V853" s="8" t="s">
        <v>6642</v>
      </c>
      <c r="W853" s="8" t="s">
        <v>6643</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6644</v>
      </c>
      <c r="S854" s="8" t="s">
        <v>5951</v>
      </c>
      <c r="T854" s="8" t="s">
        <v>6645</v>
      </c>
      <c r="U854" s="8" t="s">
        <v>4181</v>
      </c>
      <c r="V854" s="8" t="s">
        <v>6646</v>
      </c>
      <c r="W854" s="8" t="s">
        <v>6647</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2934</v>
      </c>
      <c r="S855" s="8" t="s">
        <v>6648</v>
      </c>
      <c r="T855" s="8" t="s">
        <v>6649</v>
      </c>
      <c r="U855" s="8" t="s">
        <v>6650</v>
      </c>
      <c r="V855" s="8" t="s">
        <v>6651</v>
      </c>
      <c r="W855" s="8" t="s">
        <v>6652</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6653</v>
      </c>
      <c r="S856" s="8" t="s">
        <v>5951</v>
      </c>
      <c r="T856" s="8" t="s">
        <v>2704</v>
      </c>
      <c r="U856" s="8" t="s">
        <v>6654</v>
      </c>
      <c r="V856" s="8" t="s">
        <v>6655</v>
      </c>
      <c r="W856" s="8" t="s">
        <v>6656</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6171</v>
      </c>
      <c r="S857" s="8" t="s">
        <v>2872</v>
      </c>
      <c r="T857" s="8" t="s">
        <v>3745</v>
      </c>
      <c r="U857" s="8" t="s">
        <v>6657</v>
      </c>
      <c r="V857" s="8" t="s">
        <v>5744</v>
      </c>
      <c r="W857" s="8" t="s">
        <v>6658</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6659</v>
      </c>
      <c r="S858" s="8" t="s">
        <v>6660</v>
      </c>
      <c r="T858" s="8" t="s">
        <v>6661</v>
      </c>
      <c r="U858" s="8" t="s">
        <v>6662</v>
      </c>
      <c r="V858" s="8" t="s">
        <v>6663</v>
      </c>
      <c r="W858" s="8" t="s">
        <v>6664</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6665</v>
      </c>
      <c r="S859" s="8" t="s">
        <v>5814</v>
      </c>
      <c r="T859" s="8" t="s">
        <v>6666</v>
      </c>
      <c r="U859" s="8" t="s">
        <v>6667</v>
      </c>
      <c r="V859" s="8" t="s">
        <v>6668</v>
      </c>
      <c r="W859" s="8" t="s">
        <v>6669</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6670</v>
      </c>
      <c r="S860" s="8" t="s">
        <v>2470</v>
      </c>
      <c r="T860" s="8" t="s">
        <v>6671</v>
      </c>
      <c r="U860" s="8" t="s">
        <v>6672</v>
      </c>
      <c r="V860" s="8" t="s">
        <v>6673</v>
      </c>
      <c r="W860" s="8" t="s">
        <v>6674</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6675</v>
      </c>
      <c r="S861" s="8" t="s">
        <v>6676</v>
      </c>
      <c r="T861" s="8" t="s">
        <v>6677</v>
      </c>
      <c r="U861" s="8" t="s">
        <v>6678</v>
      </c>
      <c r="V861" s="8" t="s">
        <v>6679</v>
      </c>
      <c r="W861" s="8" t="s">
        <v>6680</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6681</v>
      </c>
      <c r="S862" s="8" t="s">
        <v>6682</v>
      </c>
      <c r="T862" s="8" t="s">
        <v>6683</v>
      </c>
      <c r="U862" s="8" t="s">
        <v>6684</v>
      </c>
      <c r="V862" s="8" t="s">
        <v>6685</v>
      </c>
      <c r="W862" s="8" t="s">
        <v>6686</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6687</v>
      </c>
      <c r="T863" s="8" t="s">
        <v>6688</v>
      </c>
      <c r="U863" s="8" t="s">
        <v>6689</v>
      </c>
      <c r="V863" s="8" t="s">
        <v>6690</v>
      </c>
      <c r="W863" s="8" t="s">
        <v>6691</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3005</v>
      </c>
      <c r="T864" s="8" t="s">
        <v>2411</v>
      </c>
      <c r="U864" s="8" t="s">
        <v>6692</v>
      </c>
      <c r="V864" s="8" t="s">
        <v>6693</v>
      </c>
      <c r="W864" s="8" t="s">
        <v>6694</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6695</v>
      </c>
      <c r="T865" s="8" t="s">
        <v>6696</v>
      </c>
      <c r="U865" s="8" t="s">
        <v>6697</v>
      </c>
      <c r="V865" s="8" t="s">
        <v>3565</v>
      </c>
      <c r="W865" s="8" t="s">
        <v>6698</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6699</v>
      </c>
      <c r="T866" s="8" t="s">
        <v>6700</v>
      </c>
      <c r="U866" s="8" t="s">
        <v>6701</v>
      </c>
      <c r="V866" s="8" t="s">
        <v>6702</v>
      </c>
      <c r="W866" s="8" t="s">
        <v>6703</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3965</v>
      </c>
      <c r="T867" s="8" t="s">
        <v>6704</v>
      </c>
      <c r="U867" s="8" t="s">
        <v>6705</v>
      </c>
      <c r="V867" s="8" t="s">
        <v>6706</v>
      </c>
      <c r="W867" s="8" t="s">
        <v>6707</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6708</v>
      </c>
      <c r="T868" s="8" t="s">
        <v>6709</v>
      </c>
      <c r="U868" s="8" t="s">
        <v>6710</v>
      </c>
      <c r="V868" s="8" t="s">
        <v>6711</v>
      </c>
      <c r="W868" s="8" t="s">
        <v>6712</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2563</v>
      </c>
      <c r="T869" s="8" t="s">
        <v>6713</v>
      </c>
      <c r="U869" s="8" t="s">
        <v>6714</v>
      </c>
      <c r="V869" s="8" t="s">
        <v>5172</v>
      </c>
      <c r="W869" s="8" t="s">
        <v>6715</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6676</v>
      </c>
      <c r="T870" s="8" t="s">
        <v>6716</v>
      </c>
      <c r="U870" s="8" t="s">
        <v>6717</v>
      </c>
      <c r="V870" s="8" t="s">
        <v>6718</v>
      </c>
      <c r="W870" s="8" t="s">
        <v>6719</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6720</v>
      </c>
      <c r="T871" s="8" t="s">
        <v>6721</v>
      </c>
      <c r="U871" s="8" t="s">
        <v>6722</v>
      </c>
      <c r="V871" s="8" t="s">
        <v>6723</v>
      </c>
      <c r="W871" s="8" t="s">
        <v>6724</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6725</v>
      </c>
      <c r="T872" s="8" t="s">
        <v>6726</v>
      </c>
      <c r="U872" s="8" t="s">
        <v>6727</v>
      </c>
      <c r="V872" s="8" t="s">
        <v>6728</v>
      </c>
      <c r="W872" s="8" t="s">
        <v>6729</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3188</v>
      </c>
      <c r="T873" s="8" t="s">
        <v>6730</v>
      </c>
      <c r="U873" s="8" t="s">
        <v>6731</v>
      </c>
      <c r="V873" s="8" t="s">
        <v>6732</v>
      </c>
      <c r="W873" s="8" t="s">
        <v>6733</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5871</v>
      </c>
      <c r="T874" s="8" t="s">
        <v>6734</v>
      </c>
      <c r="U874" s="8" t="s">
        <v>6735</v>
      </c>
      <c r="V874" s="8" t="s">
        <v>6736</v>
      </c>
      <c r="W874" s="8" t="s">
        <v>6737</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2591</v>
      </c>
      <c r="T875" s="8" t="s">
        <v>6738</v>
      </c>
      <c r="U875" s="8" t="s">
        <v>6739</v>
      </c>
      <c r="V875" s="8" t="s">
        <v>6740</v>
      </c>
      <c r="W875" s="8" t="s">
        <v>6741</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6742</v>
      </c>
      <c r="T876" s="8" t="s">
        <v>6313</v>
      </c>
      <c r="U876" s="8" t="s">
        <v>6743</v>
      </c>
      <c r="V876" s="8" t="s">
        <v>6744</v>
      </c>
      <c r="W876" s="8" t="s">
        <v>6364</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2475</v>
      </c>
      <c r="T877" s="8" t="s">
        <v>6745</v>
      </c>
      <c r="U877" s="8" t="s">
        <v>6061</v>
      </c>
      <c r="V877" s="8" t="s">
        <v>6746</v>
      </c>
      <c r="W877" s="8" t="s">
        <v>3721</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6747</v>
      </c>
      <c r="T878" s="8" t="s">
        <v>6748</v>
      </c>
      <c r="U878" s="8" t="s">
        <v>6749</v>
      </c>
      <c r="V878" s="8" t="s">
        <v>6750</v>
      </c>
      <c r="W878" s="8" t="s">
        <v>6751</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4388</v>
      </c>
      <c r="T879" s="8" t="s">
        <v>6752</v>
      </c>
      <c r="U879" s="8" t="s">
        <v>6753</v>
      </c>
      <c r="V879" s="8" t="s">
        <v>6754</v>
      </c>
      <c r="W879" s="8" t="s">
        <v>6755</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6756</v>
      </c>
      <c r="T880" s="8" t="s">
        <v>6757</v>
      </c>
      <c r="U880" s="8" t="s">
        <v>6758</v>
      </c>
      <c r="V880" s="8" t="s">
        <v>6759</v>
      </c>
      <c r="W880" s="8" t="s">
        <v>6760</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5840</v>
      </c>
      <c r="T881" s="8" t="s">
        <v>6761</v>
      </c>
      <c r="U881" s="8" t="s">
        <v>6762</v>
      </c>
      <c r="V881" s="8" t="s">
        <v>6763</v>
      </c>
      <c r="W881" s="8" t="s">
        <v>6764</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6765</v>
      </c>
      <c r="T882" s="8" t="s">
        <v>6766</v>
      </c>
      <c r="U882" s="8" t="s">
        <v>6767</v>
      </c>
      <c r="V882" s="8" t="s">
        <v>6768</v>
      </c>
      <c r="W882" s="8" t="s">
        <v>6769</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6770</v>
      </c>
      <c r="T883" s="8" t="s">
        <v>6771</v>
      </c>
      <c r="U883" s="8" t="s">
        <v>6772</v>
      </c>
      <c r="V883" s="8" t="s">
        <v>6773</v>
      </c>
      <c r="W883" s="8" t="s">
        <v>6774</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6775</v>
      </c>
      <c r="T884" s="8" t="s">
        <v>6776</v>
      </c>
      <c r="U884" s="8" t="s">
        <v>6296</v>
      </c>
      <c r="V884" s="8" t="s">
        <v>6777</v>
      </c>
      <c r="W884" s="8" t="s">
        <v>6778</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6625</v>
      </c>
      <c r="T885" s="8" t="s">
        <v>6779</v>
      </c>
      <c r="U885" s="8" t="s">
        <v>6780</v>
      </c>
      <c r="V885" s="8" t="s">
        <v>6781</v>
      </c>
      <c r="W885" s="8" t="s">
        <v>6782</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2831</v>
      </c>
      <c r="T886" s="8" t="s">
        <v>6783</v>
      </c>
      <c r="U886" s="8" t="s">
        <v>6784</v>
      </c>
      <c r="V886" s="8" t="s">
        <v>6785</v>
      </c>
      <c r="W886" s="8" t="s">
        <v>6786</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6787</v>
      </c>
      <c r="T887" s="8" t="s">
        <v>6788</v>
      </c>
      <c r="U887" s="8" t="s">
        <v>6789</v>
      </c>
      <c r="V887" s="8" t="s">
        <v>6790</v>
      </c>
      <c r="W887" s="8" t="s">
        <v>5777</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2639</v>
      </c>
      <c r="T888" s="8" t="s">
        <v>6791</v>
      </c>
      <c r="U888" s="8" t="s">
        <v>6792</v>
      </c>
      <c r="V888" s="8" t="s">
        <v>6793</v>
      </c>
      <c r="W888" s="8" t="s">
        <v>6794</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6795</v>
      </c>
      <c r="T889" s="8" t="s">
        <v>6796</v>
      </c>
      <c r="U889" s="8" t="s">
        <v>6797</v>
      </c>
      <c r="V889" s="8" t="s">
        <v>6798</v>
      </c>
      <c r="W889" s="8" t="s">
        <v>6799</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6800</v>
      </c>
      <c r="T890" s="8" t="s">
        <v>6801</v>
      </c>
      <c r="U890" s="8" t="s">
        <v>6802</v>
      </c>
      <c r="V890" s="8" t="s">
        <v>6803</v>
      </c>
      <c r="W890" s="8" t="s">
        <v>6804</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3088</v>
      </c>
      <c r="T891" s="8" t="s">
        <v>6805</v>
      </c>
      <c r="U891" s="8" t="s">
        <v>6806</v>
      </c>
      <c r="V891" s="8" t="s">
        <v>6807</v>
      </c>
      <c r="W891" s="8" t="s">
        <v>6808</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6484</v>
      </c>
      <c r="T892" s="8" t="s">
        <v>6809</v>
      </c>
      <c r="U892" s="8" t="s">
        <v>6810</v>
      </c>
      <c r="V892" s="8" t="s">
        <v>6811</v>
      </c>
      <c r="W892" s="8" t="s">
        <v>6812</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2465</v>
      </c>
      <c r="T893" s="8" t="s">
        <v>6813</v>
      </c>
      <c r="U893" s="8" t="s">
        <v>6814</v>
      </c>
      <c r="V893" s="8" t="s">
        <v>6815</v>
      </c>
      <c r="W893" s="8" t="s">
        <v>6816</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2800</v>
      </c>
      <c r="T894" s="8" t="s">
        <v>6817</v>
      </c>
      <c r="U894" s="8" t="s">
        <v>6818</v>
      </c>
      <c r="V894" s="8" t="s">
        <v>6819</v>
      </c>
      <c r="W894" s="8" t="s">
        <v>6820</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6821</v>
      </c>
      <c r="T895" s="8" t="s">
        <v>6822</v>
      </c>
      <c r="U895" s="8" t="s">
        <v>6823</v>
      </c>
      <c r="V895" s="8" t="s">
        <v>6824</v>
      </c>
      <c r="W895" s="8" t="s">
        <v>6239</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2805</v>
      </c>
      <c r="T896" s="8" t="s">
        <v>4223</v>
      </c>
      <c r="U896" s="8" t="s">
        <v>6825</v>
      </c>
      <c r="V896" s="8" t="s">
        <v>6826</v>
      </c>
      <c r="W896" s="8" t="s">
        <v>6827</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5321</v>
      </c>
      <c r="T897" s="8" t="s">
        <v>6828</v>
      </c>
      <c r="U897" s="8" t="s">
        <v>6829</v>
      </c>
      <c r="V897" s="8" t="s">
        <v>6830</v>
      </c>
      <c r="W897" s="8" t="s">
        <v>6831</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6832</v>
      </c>
      <c r="T898" s="8" t="s">
        <v>6833</v>
      </c>
      <c r="U898" s="8" t="s">
        <v>3711</v>
      </c>
      <c r="V898" s="8" t="s">
        <v>6834</v>
      </c>
      <c r="W898" s="8" t="s">
        <v>6835</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3875</v>
      </c>
      <c r="T899" s="8" t="s">
        <v>6836</v>
      </c>
      <c r="U899" s="8" t="s">
        <v>6837</v>
      </c>
      <c r="V899" s="8" t="s">
        <v>6838</v>
      </c>
      <c r="W899" s="8" t="s">
        <v>6839</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2499</v>
      </c>
      <c r="T900" s="8" t="s">
        <v>6840</v>
      </c>
      <c r="U900" s="8" t="s">
        <v>6841</v>
      </c>
      <c r="V900" s="8" t="s">
        <v>6842</v>
      </c>
      <c r="W900" s="8" t="s">
        <v>6843</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2727</v>
      </c>
      <c r="T901" s="8" t="s">
        <v>6844</v>
      </c>
      <c r="U901" s="8" t="s">
        <v>6845</v>
      </c>
      <c r="V901" s="8" t="s">
        <v>6846</v>
      </c>
      <c r="W901" s="8" t="s">
        <v>6847</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6848</v>
      </c>
      <c r="T902" s="8" t="s">
        <v>6849</v>
      </c>
      <c r="U902" s="8" t="s">
        <v>6850</v>
      </c>
      <c r="V902" s="8" t="s">
        <v>6851</v>
      </c>
      <c r="W902" s="8" t="s">
        <v>6852</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2733</v>
      </c>
      <c r="T903" s="8" t="s">
        <v>6853</v>
      </c>
      <c r="U903" s="8" t="s">
        <v>6854</v>
      </c>
      <c r="V903" s="8" t="s">
        <v>6646</v>
      </c>
      <c r="W903" s="8" t="s">
        <v>6855</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6856</v>
      </c>
      <c r="T904" s="8" t="s">
        <v>6857</v>
      </c>
      <c r="U904" s="8" t="s">
        <v>6858</v>
      </c>
      <c r="V904" s="8" t="s">
        <v>6859</v>
      </c>
      <c r="W904" s="8" t="s">
        <v>6860</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6821</v>
      </c>
      <c r="T905" s="8" t="s">
        <v>6861</v>
      </c>
      <c r="U905" s="8" t="s">
        <v>6673</v>
      </c>
      <c r="V905" s="8" t="s">
        <v>6862</v>
      </c>
      <c r="W905" s="8" t="s">
        <v>6863</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2727</v>
      </c>
      <c r="T906" s="8" t="s">
        <v>6864</v>
      </c>
      <c r="U906" s="8" t="s">
        <v>6865</v>
      </c>
      <c r="V906" s="8" t="s">
        <v>6866</v>
      </c>
      <c r="W906" s="8" t="s">
        <v>6867</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2957</v>
      </c>
      <c r="T907" s="8" t="s">
        <v>6868</v>
      </c>
      <c r="U907" s="8" t="s">
        <v>6869</v>
      </c>
      <c r="V907" s="8" t="s">
        <v>6870</v>
      </c>
      <c r="W907" s="8" t="s">
        <v>6871</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6872</v>
      </c>
      <c r="T908" s="8" t="s">
        <v>6873</v>
      </c>
      <c r="U908" s="8" t="s">
        <v>6874</v>
      </c>
      <c r="V908" s="8" t="s">
        <v>6875</v>
      </c>
      <c r="W908" s="8" t="s">
        <v>6876</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6877</v>
      </c>
      <c r="T909" s="8" t="s">
        <v>6878</v>
      </c>
      <c r="U909" s="8" t="s">
        <v>6879</v>
      </c>
      <c r="V909" s="8" t="s">
        <v>6880</v>
      </c>
      <c r="W909" s="8" t="s">
        <v>6881</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6765</v>
      </c>
      <c r="T910" s="8" t="s">
        <v>3549</v>
      </c>
      <c r="U910" s="8" t="s">
        <v>6882</v>
      </c>
      <c r="V910" s="8" t="s">
        <v>6883</v>
      </c>
      <c r="W910" s="8" t="s">
        <v>6884</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2591</v>
      </c>
      <c r="T911" s="8" t="s">
        <v>6885</v>
      </c>
      <c r="U911" s="8" t="s">
        <v>6125</v>
      </c>
      <c r="V911" s="8" t="s">
        <v>6886</v>
      </c>
      <c r="W911" s="8" t="s">
        <v>3179</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2563</v>
      </c>
      <c r="T912" s="8" t="s">
        <v>6887</v>
      </c>
      <c r="U912" s="8" t="s">
        <v>6888</v>
      </c>
      <c r="V912" s="8" t="s">
        <v>6889</v>
      </c>
      <c r="W912" s="8" t="s">
        <v>6890</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6725</v>
      </c>
      <c r="T913" s="8" t="s">
        <v>6891</v>
      </c>
      <c r="U913" s="8" t="s">
        <v>6892</v>
      </c>
      <c r="V913" s="8" t="s">
        <v>6893</v>
      </c>
      <c r="W913" s="8" t="s">
        <v>6894</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5808</v>
      </c>
      <c r="T914" s="8" t="s">
        <v>6895</v>
      </c>
      <c r="U914" s="8" t="s">
        <v>6896</v>
      </c>
      <c r="V914" s="8" t="s">
        <v>6897</v>
      </c>
      <c r="W914" s="8" t="s">
        <v>6898</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2465</v>
      </c>
      <c r="T915" s="8" t="s">
        <v>6899</v>
      </c>
      <c r="U915" s="8" t="s">
        <v>6900</v>
      </c>
      <c r="V915" s="8" t="s">
        <v>6901</v>
      </c>
      <c r="W915" s="8" t="s">
        <v>6902</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6903</v>
      </c>
      <c r="T916" s="8" t="s">
        <v>6904</v>
      </c>
      <c r="U916" s="8" t="s">
        <v>6905</v>
      </c>
      <c r="V916" s="8" t="s">
        <v>6906</v>
      </c>
      <c r="W916" s="8" t="s">
        <v>6907</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2621</v>
      </c>
      <c r="T917" s="8" t="s">
        <v>6908</v>
      </c>
      <c r="U917" s="8" t="s">
        <v>6909</v>
      </c>
      <c r="V917" s="8" t="s">
        <v>6910</v>
      </c>
      <c r="W917" s="8" t="s">
        <v>6911</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3162</v>
      </c>
      <c r="T918" s="8" t="s">
        <v>6912</v>
      </c>
      <c r="U918" s="8" t="s">
        <v>6913</v>
      </c>
      <c r="V918" s="8" t="s">
        <v>6914</v>
      </c>
      <c r="W918" s="8" t="s">
        <v>6915</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6916</v>
      </c>
      <c r="T919" s="8" t="s">
        <v>6917</v>
      </c>
      <c r="U919" s="8" t="s">
        <v>6918</v>
      </c>
      <c r="V919" s="8" t="s">
        <v>5929</v>
      </c>
      <c r="W919" s="8" t="s">
        <v>6919</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6920</v>
      </c>
      <c r="T920" s="8" t="s">
        <v>6921</v>
      </c>
      <c r="U920" s="8" t="s">
        <v>6922</v>
      </c>
      <c r="V920" s="8" t="s">
        <v>6923</v>
      </c>
      <c r="W920" s="8" t="s">
        <v>6924</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2669</v>
      </c>
      <c r="T921" s="8" t="s">
        <v>6925</v>
      </c>
      <c r="U921" s="8" t="s">
        <v>6926</v>
      </c>
      <c r="V921" s="8" t="s">
        <v>6927</v>
      </c>
      <c r="W921" s="8" t="s">
        <v>6928</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3936</v>
      </c>
      <c r="T922" s="8" t="s">
        <v>6929</v>
      </c>
      <c r="U922" s="8" t="s">
        <v>6930</v>
      </c>
      <c r="V922" s="8" t="s">
        <v>6931</v>
      </c>
      <c r="W922" s="8" t="s">
        <v>6932</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6933</v>
      </c>
      <c r="T923" s="8" t="s">
        <v>6934</v>
      </c>
      <c r="U923" s="8" t="s">
        <v>6935</v>
      </c>
      <c r="V923" s="8" t="s">
        <v>6936</v>
      </c>
      <c r="W923" s="8" t="s">
        <v>6937</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3104</v>
      </c>
      <c r="T924" s="8" t="s">
        <v>6938</v>
      </c>
      <c r="U924" s="8" t="s">
        <v>6939</v>
      </c>
      <c r="V924" s="8" t="s">
        <v>6940</v>
      </c>
      <c r="W924" s="8" t="s">
        <v>6941</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2721</v>
      </c>
      <c r="T925" s="8" t="s">
        <v>6942</v>
      </c>
      <c r="U925" s="8" t="s">
        <v>6943</v>
      </c>
      <c r="V925" s="8" t="s">
        <v>6944</v>
      </c>
      <c r="W925" s="8" t="s">
        <v>6945</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5834</v>
      </c>
      <c r="T926" s="8" t="s">
        <v>6946</v>
      </c>
      <c r="U926" s="8" t="s">
        <v>6947</v>
      </c>
      <c r="V926" s="8" t="s">
        <v>6948</v>
      </c>
      <c r="W926" s="8" t="s">
        <v>6949</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2951</v>
      </c>
      <c r="T927" s="8" t="s">
        <v>3376</v>
      </c>
      <c r="U927" s="8" t="s">
        <v>6950</v>
      </c>
      <c r="V927" s="8" t="s">
        <v>6951</v>
      </c>
      <c r="W927" s="8" t="s">
        <v>6952</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6953</v>
      </c>
      <c r="T928" s="8" t="s">
        <v>6954</v>
      </c>
      <c r="U928" s="8" t="s">
        <v>6955</v>
      </c>
      <c r="V928" s="8" t="s">
        <v>6956</v>
      </c>
      <c r="W928" s="8" t="s">
        <v>6957</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6958</v>
      </c>
      <c r="T929" s="8" t="s">
        <v>6959</v>
      </c>
      <c r="U929" s="8" t="s">
        <v>6960</v>
      </c>
      <c r="V929" s="8" t="s">
        <v>6961</v>
      </c>
      <c r="W929" s="8" t="s">
        <v>6962</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2504</v>
      </c>
      <c r="T930" s="8" t="s">
        <v>6963</v>
      </c>
      <c r="U930" s="8" t="s">
        <v>5412</v>
      </c>
      <c r="V930" s="8" t="s">
        <v>6964</v>
      </c>
      <c r="W930" s="8" t="s">
        <v>6965</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6425</v>
      </c>
      <c r="T931" s="8" t="s">
        <v>6966</v>
      </c>
      <c r="U931" s="8" t="s">
        <v>6967</v>
      </c>
      <c r="V931" s="8" t="s">
        <v>6968</v>
      </c>
      <c r="W931" s="8" t="s">
        <v>6969</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6172</v>
      </c>
      <c r="T932" s="8" t="s">
        <v>6970</v>
      </c>
      <c r="U932" s="8" t="s">
        <v>6971</v>
      </c>
      <c r="V932" s="8" t="s">
        <v>6972</v>
      </c>
      <c r="W932" s="8" t="s">
        <v>6973</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6088</v>
      </c>
      <c r="T933" s="8" t="s">
        <v>6974</v>
      </c>
      <c r="U933" s="8" t="s">
        <v>6975</v>
      </c>
      <c r="V933" s="8" t="s">
        <v>6976</v>
      </c>
      <c r="W933" s="8" t="s">
        <v>3326</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6977</v>
      </c>
      <c r="T934" s="8" t="s">
        <v>6978</v>
      </c>
      <c r="U934" s="8" t="s">
        <v>6760</v>
      </c>
      <c r="V934" s="8" t="s">
        <v>3497</v>
      </c>
      <c r="W934" s="8" t="s">
        <v>6979</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6980</v>
      </c>
      <c r="T935" s="8" t="s">
        <v>6981</v>
      </c>
      <c r="U935" s="8" t="s">
        <v>6982</v>
      </c>
      <c r="V935" s="8" t="s">
        <v>6571</v>
      </c>
      <c r="W935" s="8" t="s">
        <v>6983</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6984</v>
      </c>
      <c r="T936" s="8" t="s">
        <v>6985</v>
      </c>
      <c r="U936" s="8" t="s">
        <v>6986</v>
      </c>
      <c r="V936" s="8" t="s">
        <v>6987</v>
      </c>
      <c r="W936" s="8" t="s">
        <v>6003</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2410</v>
      </c>
      <c r="T937" s="8" t="s">
        <v>6683</v>
      </c>
      <c r="U937" s="8" t="s">
        <v>6988</v>
      </c>
      <c r="V937" s="8" t="s">
        <v>6989</v>
      </c>
      <c r="W937" s="8" t="s">
        <v>6990</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3316</v>
      </c>
      <c r="T938" s="8" t="s">
        <v>6991</v>
      </c>
      <c r="U938" s="8" t="s">
        <v>6992</v>
      </c>
      <c r="V938" s="8" t="s">
        <v>5939</v>
      </c>
      <c r="W938" s="8" t="s">
        <v>6993</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6994</v>
      </c>
      <c r="T939" s="8" t="s">
        <v>6995</v>
      </c>
      <c r="U939" s="8" t="s">
        <v>6772</v>
      </c>
      <c r="V939" s="8" t="s">
        <v>6996</v>
      </c>
      <c r="W939" s="8" t="s">
        <v>6997</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6088</v>
      </c>
      <c r="T940" s="8" t="s">
        <v>3346</v>
      </c>
      <c r="U940" s="8" t="s">
        <v>6998</v>
      </c>
      <c r="V940" s="8" t="s">
        <v>6999</v>
      </c>
      <c r="W940" s="8" t="s">
        <v>7000</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7001</v>
      </c>
      <c r="T941" s="8" t="s">
        <v>7002</v>
      </c>
      <c r="U941" s="8" t="s">
        <v>7003</v>
      </c>
      <c r="V941" s="8" t="s">
        <v>7004</v>
      </c>
      <c r="W941" s="8" t="s">
        <v>7005</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7006</v>
      </c>
      <c r="T942" s="8" t="s">
        <v>7007</v>
      </c>
      <c r="U942" s="8" t="s">
        <v>7008</v>
      </c>
      <c r="V942" s="8" t="s">
        <v>7009</v>
      </c>
      <c r="W942" s="8" t="s">
        <v>7010</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3068</v>
      </c>
      <c r="T943" s="8" t="s">
        <v>7011</v>
      </c>
      <c r="U943" s="8" t="s">
        <v>7012</v>
      </c>
      <c r="V943" s="8" t="s">
        <v>7013</v>
      </c>
      <c r="W943" s="8" t="s">
        <v>7014</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7015</v>
      </c>
      <c r="T944" s="8" t="s">
        <v>7016</v>
      </c>
      <c r="U944" s="8" t="s">
        <v>7017</v>
      </c>
      <c r="V944" s="8" t="s">
        <v>7018</v>
      </c>
      <c r="W944" s="8" t="s">
        <v>3774</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6596</v>
      </c>
      <c r="T945" s="8" t="s">
        <v>3961</v>
      </c>
      <c r="U945" s="8" t="s">
        <v>7019</v>
      </c>
      <c r="V945" s="8" t="s">
        <v>7020</v>
      </c>
      <c r="W945" s="8" t="s">
        <v>7021</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6162</v>
      </c>
      <c r="T946" s="8" t="s">
        <v>7022</v>
      </c>
      <c r="U946" s="8" t="s">
        <v>7023</v>
      </c>
      <c r="V946" s="8" t="s">
        <v>7024</v>
      </c>
      <c r="W946" s="8" t="s">
        <v>7025</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6958</v>
      </c>
      <c r="T947" s="8" t="s">
        <v>7026</v>
      </c>
      <c r="U947" s="8" t="s">
        <v>7027</v>
      </c>
      <c r="V947" s="8" t="s">
        <v>7028</v>
      </c>
      <c r="W947" s="8" t="s">
        <v>7029</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7030</v>
      </c>
      <c r="T948" s="8" t="s">
        <v>7031</v>
      </c>
      <c r="U948" s="8" t="s">
        <v>7032</v>
      </c>
      <c r="V948" s="8" t="s">
        <v>7033</v>
      </c>
      <c r="W948" s="8" t="s">
        <v>7034</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6614</v>
      </c>
      <c r="T949" s="8" t="s">
        <v>7035</v>
      </c>
      <c r="U949" s="8" t="s">
        <v>7036</v>
      </c>
      <c r="V949" s="8" t="s">
        <v>7037</v>
      </c>
      <c r="W949" s="8" t="s">
        <v>7038</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7039</v>
      </c>
      <c r="T950" s="8" t="s">
        <v>7040</v>
      </c>
      <c r="U950" s="8" t="s">
        <v>7041</v>
      </c>
      <c r="V950" s="8" t="s">
        <v>7042</v>
      </c>
      <c r="W950" s="8" t="s">
        <v>7043</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7044</v>
      </c>
      <c r="T951" s="8" t="s">
        <v>7045</v>
      </c>
      <c r="U951" s="8" t="s">
        <v>7046</v>
      </c>
      <c r="V951" s="8" t="s">
        <v>7047</v>
      </c>
      <c r="W951" s="8" t="s">
        <v>7048</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2811</v>
      </c>
      <c r="T952" s="8" t="s">
        <v>7049</v>
      </c>
      <c r="U952" s="8" t="s">
        <v>7050</v>
      </c>
      <c r="V952" s="8" t="s">
        <v>7051</v>
      </c>
      <c r="W952" s="8" t="s">
        <v>7052</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7053</v>
      </c>
      <c r="T953" s="8" t="s">
        <v>7054</v>
      </c>
      <c r="U953" s="8" t="s">
        <v>7055</v>
      </c>
      <c r="V953" s="8" t="s">
        <v>7056</v>
      </c>
      <c r="W953" s="8" t="s">
        <v>7057</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7058</v>
      </c>
      <c r="T954" s="8" t="s">
        <v>7059</v>
      </c>
      <c r="U954" s="8" t="s">
        <v>7060</v>
      </c>
      <c r="V954" s="8" t="s">
        <v>7061</v>
      </c>
      <c r="W954" s="8" t="s">
        <v>4146</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7062</v>
      </c>
      <c r="T955" s="8" t="s">
        <v>7063</v>
      </c>
      <c r="U955" s="8" t="s">
        <v>7064</v>
      </c>
      <c r="V955" s="8" t="s">
        <v>3350</v>
      </c>
      <c r="W955" s="8" t="s">
        <v>7065</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7066</v>
      </c>
      <c r="T956" s="8" t="s">
        <v>6688</v>
      </c>
      <c r="U956" s="8" t="s">
        <v>7067</v>
      </c>
      <c r="V956" s="8" t="s">
        <v>7068</v>
      </c>
      <c r="W956" s="8" t="s">
        <v>7069</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7070</v>
      </c>
      <c r="T957" s="8" t="s">
        <v>2406</v>
      </c>
      <c r="U957" s="8" t="s">
        <v>7071</v>
      </c>
      <c r="V957" s="8" t="s">
        <v>7072</v>
      </c>
      <c r="W957" s="8" t="s">
        <v>7073</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2504</v>
      </c>
      <c r="T958" s="8" t="s">
        <v>7074</v>
      </c>
      <c r="U958" s="8" t="s">
        <v>7075</v>
      </c>
      <c r="V958" s="8" t="s">
        <v>7076</v>
      </c>
      <c r="W958" s="8" t="s">
        <v>7077</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7078</v>
      </c>
      <c r="T959" s="8" t="s">
        <v>7079</v>
      </c>
      <c r="U959" s="8" t="s">
        <v>7080</v>
      </c>
      <c r="V959" s="8" t="s">
        <v>7081</v>
      </c>
      <c r="W959" s="8" t="s">
        <v>7082</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6162</v>
      </c>
      <c r="T960" s="8" t="s">
        <v>7083</v>
      </c>
      <c r="U960" s="8" t="s">
        <v>5938</v>
      </c>
      <c r="V960" s="8" t="s">
        <v>7084</v>
      </c>
      <c r="W960" s="8" t="s">
        <v>7085</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3071</v>
      </c>
      <c r="T961" s="8" t="s">
        <v>7086</v>
      </c>
      <c r="U961" s="8" t="s">
        <v>7087</v>
      </c>
      <c r="V961" s="8" t="s">
        <v>7088</v>
      </c>
      <c r="W961" s="8" t="s">
        <v>7089</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7090</v>
      </c>
      <c r="T962" s="8" t="s">
        <v>7091</v>
      </c>
      <c r="U962" s="8" t="s">
        <v>7092</v>
      </c>
      <c r="V962" s="8" t="s">
        <v>4600</v>
      </c>
      <c r="W962" s="8" t="s">
        <v>7093</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7094</v>
      </c>
      <c r="T963" s="8" t="s">
        <v>7095</v>
      </c>
      <c r="U963" s="8" t="s">
        <v>6021</v>
      </c>
      <c r="V963" s="8" t="s">
        <v>7096</v>
      </c>
      <c r="W963" s="8" t="s">
        <v>7097</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6953</v>
      </c>
      <c r="T964" s="8" t="s">
        <v>5393</v>
      </c>
      <c r="U964" s="8" t="s">
        <v>7098</v>
      </c>
      <c r="V964" s="8" t="s">
        <v>7099</v>
      </c>
      <c r="W964" s="8" t="s">
        <v>7100</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6178</v>
      </c>
      <c r="T965" s="8" t="s">
        <v>7101</v>
      </c>
      <c r="U965" s="8" t="s">
        <v>7102</v>
      </c>
      <c r="V965" s="8" t="s">
        <v>7103</v>
      </c>
      <c r="W965" s="8" t="s">
        <v>7104</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6210</v>
      </c>
      <c r="T966" s="8" t="s">
        <v>7105</v>
      </c>
      <c r="U966" s="8" t="s">
        <v>7106</v>
      </c>
      <c r="V966" s="8" t="s">
        <v>7107</v>
      </c>
      <c r="W966" s="8" t="s">
        <v>7108</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3341</v>
      </c>
      <c r="T967" s="8" t="s">
        <v>7109</v>
      </c>
      <c r="U967" s="8" t="s">
        <v>7110</v>
      </c>
      <c r="V967" s="8" t="s">
        <v>7111</v>
      </c>
      <c r="W967" s="8" t="s">
        <v>7112</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7113</v>
      </c>
      <c r="T968" s="8" t="s">
        <v>7114</v>
      </c>
      <c r="U968" s="8" t="s">
        <v>7115</v>
      </c>
      <c r="V968" s="8" t="s">
        <v>7116</v>
      </c>
      <c r="W968" s="8" t="s">
        <v>7117</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7118</v>
      </c>
      <c r="T969" s="8" t="s">
        <v>7119</v>
      </c>
      <c r="U969" s="8" t="s">
        <v>7120</v>
      </c>
      <c r="V969" s="8" t="s">
        <v>7121</v>
      </c>
      <c r="W969" s="8" t="s">
        <v>7122</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4172</v>
      </c>
      <c r="T970" s="8" t="s">
        <v>7123</v>
      </c>
      <c r="U970" s="8" t="s">
        <v>7124</v>
      </c>
      <c r="V970" s="8" t="s">
        <v>7125</v>
      </c>
      <c r="W970" s="8" t="s">
        <v>7126</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3308</v>
      </c>
      <c r="T971" s="8" t="s">
        <v>7127</v>
      </c>
      <c r="U971" s="8" t="s">
        <v>7128</v>
      </c>
      <c r="V971" s="8" t="s">
        <v>7129</v>
      </c>
      <c r="W971" s="8" t="s">
        <v>7130</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3385</v>
      </c>
      <c r="T972" s="8" t="s">
        <v>7131</v>
      </c>
      <c r="U972" s="8" t="s">
        <v>5926</v>
      </c>
      <c r="V972" s="8" t="s">
        <v>5890</v>
      </c>
      <c r="W972" s="8" t="s">
        <v>7132</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7133</v>
      </c>
      <c r="T973" s="8" t="s">
        <v>7134</v>
      </c>
      <c r="U973" s="8" t="s">
        <v>7135</v>
      </c>
      <c r="V973" s="8" t="s">
        <v>7136</v>
      </c>
      <c r="W973" s="8" t="s">
        <v>7137</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7138</v>
      </c>
      <c r="T974" s="8" t="s">
        <v>7139</v>
      </c>
      <c r="U974" s="8" t="s">
        <v>7140</v>
      </c>
      <c r="V974" s="8" t="s">
        <v>7141</v>
      </c>
      <c r="W974" s="8" t="s">
        <v>7142</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7143</v>
      </c>
      <c r="T975" s="8" t="s">
        <v>6861</v>
      </c>
      <c r="U975" s="8" t="s">
        <v>7144</v>
      </c>
      <c r="V975" s="8" t="s">
        <v>7145</v>
      </c>
      <c r="W975" s="8" t="s">
        <v>7146</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4125</v>
      </c>
      <c r="T976" s="8" t="s">
        <v>7147</v>
      </c>
      <c r="U976" s="8" t="s">
        <v>7148</v>
      </c>
      <c r="V976" s="8" t="s">
        <v>7149</v>
      </c>
      <c r="W976" s="8" t="s">
        <v>7150</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5803</v>
      </c>
      <c r="T977" s="8" t="s">
        <v>7151</v>
      </c>
      <c r="U977" s="8" t="s">
        <v>7152</v>
      </c>
      <c r="V977" s="8" t="s">
        <v>7153</v>
      </c>
      <c r="W977" s="8" t="s">
        <v>7154</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6184</v>
      </c>
      <c r="T978" s="8" t="s">
        <v>7155</v>
      </c>
      <c r="U978" s="8" t="s">
        <v>7156</v>
      </c>
      <c r="V978" s="8" t="s">
        <v>7157</v>
      </c>
      <c r="W978" s="8" t="s">
        <v>7158</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6614</v>
      </c>
      <c r="T979" s="8" t="s">
        <v>5565</v>
      </c>
      <c r="U979" s="8" t="s">
        <v>7159</v>
      </c>
      <c r="V979" s="8" t="s">
        <v>7160</v>
      </c>
      <c r="W979" s="8" t="s">
        <v>7161</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7162</v>
      </c>
      <c r="T980" s="8" t="s">
        <v>7163</v>
      </c>
      <c r="U980" s="8" t="s">
        <v>7164</v>
      </c>
      <c r="V980" s="8" t="s">
        <v>7165</v>
      </c>
      <c r="W980" s="8" t="s">
        <v>2969</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6546</v>
      </c>
      <c r="T981" s="8" t="s">
        <v>7166</v>
      </c>
      <c r="U981" s="8" t="s">
        <v>7167</v>
      </c>
      <c r="V981" s="8" t="s">
        <v>7168</v>
      </c>
      <c r="W981" s="8" t="s">
        <v>7169</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3582</v>
      </c>
      <c r="T982" s="8" t="s">
        <v>7170</v>
      </c>
      <c r="U982" s="8" t="s">
        <v>7171</v>
      </c>
      <c r="V982" s="8" t="s">
        <v>7172</v>
      </c>
      <c r="W982" s="8" t="s">
        <v>7173</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7174</v>
      </c>
      <c r="T983" s="8" t="s">
        <v>7175</v>
      </c>
      <c r="U983" s="8" t="s">
        <v>7176</v>
      </c>
      <c r="V983" s="8" t="s">
        <v>7177</v>
      </c>
      <c r="W983" s="8" t="s">
        <v>7178</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3553</v>
      </c>
      <c r="T984" s="8" t="s">
        <v>6496</v>
      </c>
      <c r="U984" s="8" t="s">
        <v>7179</v>
      </c>
      <c r="V984" s="8" t="s">
        <v>7180</v>
      </c>
      <c r="W984" s="8" t="s">
        <v>7181</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7182</v>
      </c>
      <c r="T985" s="8" t="s">
        <v>7183</v>
      </c>
      <c r="U985" s="8" t="s">
        <v>7184</v>
      </c>
      <c r="V985" s="8" t="s">
        <v>7185</v>
      </c>
      <c r="W985" s="8" t="s">
        <v>7186</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7187</v>
      </c>
      <c r="T986" s="8" t="s">
        <v>7188</v>
      </c>
      <c r="U986" s="8" t="s">
        <v>7189</v>
      </c>
      <c r="V986" s="8" t="s">
        <v>7136</v>
      </c>
      <c r="W986" s="8" t="s">
        <v>7190</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3611</v>
      </c>
      <c r="T987" s="8" t="s">
        <v>3909</v>
      </c>
      <c r="U987" s="8" t="s">
        <v>5716</v>
      </c>
      <c r="V987" s="8" t="s">
        <v>7191</v>
      </c>
      <c r="W987" s="8" t="s">
        <v>7192</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2804</v>
      </c>
      <c r="T988" s="8" t="s">
        <v>7193</v>
      </c>
      <c r="U988" s="8" t="s">
        <v>7194</v>
      </c>
      <c r="V988" s="8" t="s">
        <v>7195</v>
      </c>
      <c r="W988" s="8" t="s">
        <v>5886</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7196</v>
      </c>
      <c r="T989" s="8" t="s">
        <v>7197</v>
      </c>
      <c r="U989" s="8" t="s">
        <v>7198</v>
      </c>
      <c r="V989" s="8" t="s">
        <v>7199</v>
      </c>
      <c r="W989" s="8" t="s">
        <v>7200</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3621</v>
      </c>
      <c r="T990" s="8" t="s">
        <v>7201</v>
      </c>
      <c r="U990" s="8" t="s">
        <v>7202</v>
      </c>
      <c r="V990" s="8" t="s">
        <v>7203</v>
      </c>
      <c r="W990" s="8" t="s">
        <v>7204</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4364</v>
      </c>
      <c r="T991" s="8" t="s">
        <v>7205</v>
      </c>
      <c r="U991" s="8" t="s">
        <v>7206</v>
      </c>
      <c r="V991" s="8" t="s">
        <v>7207</v>
      </c>
      <c r="W991" s="8" t="s">
        <v>7208</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4142</v>
      </c>
      <c r="T992" s="8" t="s">
        <v>7209</v>
      </c>
      <c r="U992" s="8" t="s">
        <v>6079</v>
      </c>
      <c r="V992" s="8" t="s">
        <v>7210</v>
      </c>
      <c r="W992" s="8" t="s">
        <v>7211</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4256</v>
      </c>
      <c r="T993" s="8" t="s">
        <v>4085</v>
      </c>
      <c r="U993" s="8" t="s">
        <v>7212</v>
      </c>
      <c r="V993" s="8" t="s">
        <v>7213</v>
      </c>
      <c r="W993" s="8" t="s">
        <v>7214</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7215</v>
      </c>
      <c r="T994" s="8" t="s">
        <v>7216</v>
      </c>
      <c r="U994" s="8" t="s">
        <v>7217</v>
      </c>
      <c r="V994" s="8" t="s">
        <v>7218</v>
      </c>
      <c r="W994" s="8" t="s">
        <v>7219</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7220</v>
      </c>
      <c r="T995" s="8" t="s">
        <v>7221</v>
      </c>
      <c r="U995" s="8" t="s">
        <v>7222</v>
      </c>
      <c r="V995" s="8" t="s">
        <v>6358</v>
      </c>
      <c r="W995" s="8" t="s">
        <v>7223</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5266</v>
      </c>
      <c r="T996" s="8" t="s">
        <v>4842</v>
      </c>
      <c r="U996" s="8" t="s">
        <v>7224</v>
      </c>
      <c r="V996" s="8" t="s">
        <v>7225</v>
      </c>
      <c r="W996" s="8" t="s">
        <v>7226</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7227</v>
      </c>
      <c r="T997" s="8" t="s">
        <v>7228</v>
      </c>
      <c r="U997" s="8" t="s">
        <v>7229</v>
      </c>
      <c r="V997" s="8" t="s">
        <v>6711</v>
      </c>
      <c r="W997" s="8" t="s">
        <v>7230</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7231</v>
      </c>
      <c r="T998" s="8" t="s">
        <v>2426</v>
      </c>
      <c r="U998" s="8" t="s">
        <v>3674</v>
      </c>
      <c r="V998" s="8" t="s">
        <v>7232</v>
      </c>
      <c r="W998" s="8" t="s">
        <v>7233</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7234</v>
      </c>
      <c r="T999" s="8" t="s">
        <v>7235</v>
      </c>
      <c r="U999" s="8" t="s">
        <v>6679</v>
      </c>
      <c r="V999" s="8" t="s">
        <v>3555</v>
      </c>
      <c r="W999" s="8" t="s">
        <v>7236</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7237</v>
      </c>
      <c r="T1000" s="8" t="s">
        <v>7238</v>
      </c>
      <c r="U1000" s="8" t="s">
        <v>7239</v>
      </c>
      <c r="V1000" s="8" t="s">
        <v>7240</v>
      </c>
      <c r="W1000" s="8" t="s">
        <v>7241</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6483</v>
      </c>
      <c r="T1001" s="8" t="s">
        <v>7201</v>
      </c>
      <c r="U1001" s="8" t="s">
        <v>7242</v>
      </c>
      <c r="V1001" s="8" t="s">
        <v>7243</v>
      </c>
      <c r="W1001" s="8" t="s">
        <v>7244</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7245</v>
      </c>
      <c r="T1002" s="8" t="s">
        <v>7246</v>
      </c>
      <c r="U1002" s="8" t="s">
        <v>7247</v>
      </c>
      <c r="V1002" s="8" t="s">
        <v>7248</v>
      </c>
      <c r="W1002" s="8" t="s">
        <v>6246</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7249</v>
      </c>
      <c r="T1003" s="8" t="s">
        <v>7250</v>
      </c>
      <c r="U1003" s="8" t="s">
        <v>7251</v>
      </c>
      <c r="V1003" s="8" t="s">
        <v>6493</v>
      </c>
      <c r="W1003" s="8" t="s">
        <v>7252</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5491</v>
      </c>
      <c r="T1004" s="8" t="s">
        <v>7253</v>
      </c>
      <c r="U1004" s="8" t="s">
        <v>7254</v>
      </c>
      <c r="V1004" s="8" t="s">
        <v>4823</v>
      </c>
      <c r="W1004" s="8" t="s">
        <v>7255</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7256</v>
      </c>
      <c r="T1005" s="8" t="s">
        <v>7257</v>
      </c>
      <c r="U1005" s="8" t="s">
        <v>7258</v>
      </c>
      <c r="V1005" s="8" t="s">
        <v>7259</v>
      </c>
      <c r="W1005" s="8" t="s">
        <v>7260</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7261</v>
      </c>
      <c r="T1006" s="8" t="s">
        <v>7262</v>
      </c>
      <c r="U1006" s="8" t="s">
        <v>7263</v>
      </c>
      <c r="V1006" s="8" t="s">
        <v>7264</v>
      </c>
      <c r="W1006" s="8" t="s">
        <v>7265</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2620</v>
      </c>
      <c r="T1007" s="8" t="s">
        <v>7266</v>
      </c>
      <c r="U1007" s="8" t="s">
        <v>7267</v>
      </c>
      <c r="V1007" s="8" t="s">
        <v>7268</v>
      </c>
      <c r="W1007" s="8" t="s">
        <v>7269</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5468</v>
      </c>
      <c r="T1008" s="8" t="s">
        <v>7270</v>
      </c>
      <c r="U1008" s="8" t="s">
        <v>7271</v>
      </c>
      <c r="V1008" s="8" t="s">
        <v>7272</v>
      </c>
      <c r="W1008" s="8" t="s">
        <v>7273</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3749</v>
      </c>
      <c r="T1009" s="8" t="s">
        <v>7274</v>
      </c>
      <c r="U1009" s="8" t="s">
        <v>7275</v>
      </c>
      <c r="V1009" s="8" t="s">
        <v>7276</v>
      </c>
      <c r="W1009" s="8" t="s">
        <v>7277</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7278</v>
      </c>
      <c r="T1010" s="8" t="s">
        <v>7279</v>
      </c>
      <c r="U1010" s="8" t="s">
        <v>7280</v>
      </c>
      <c r="V1010" s="8" t="s">
        <v>7281</v>
      </c>
      <c r="W1010" s="8" t="s">
        <v>7282</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7283</v>
      </c>
      <c r="T1011" s="8" t="s">
        <v>7284</v>
      </c>
      <c r="U1011" s="8" t="s">
        <v>7285</v>
      </c>
      <c r="V1011" s="8" t="s">
        <v>7286</v>
      </c>
      <c r="W1011" s="8" t="s">
        <v>7287</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7288</v>
      </c>
      <c r="T1012" s="8" t="s">
        <v>7289</v>
      </c>
      <c r="U1012" s="8" t="s">
        <v>7290</v>
      </c>
      <c r="V1012" s="8" t="s">
        <v>7291</v>
      </c>
      <c r="W1012" s="8" t="s">
        <v>7292</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7293</v>
      </c>
      <c r="T1013" s="8" t="s">
        <v>7294</v>
      </c>
      <c r="U1013" s="8" t="s">
        <v>7295</v>
      </c>
      <c r="V1013" s="8" t="s">
        <v>7296</v>
      </c>
      <c r="W1013" s="8" t="s">
        <v>7297</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7298</v>
      </c>
      <c r="T1014" s="8" t="s">
        <v>7299</v>
      </c>
      <c r="U1014" s="8" t="s">
        <v>3007</v>
      </c>
      <c r="V1014" s="8" t="s">
        <v>7300</v>
      </c>
      <c r="W1014" s="8" t="s">
        <v>7301</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4267</v>
      </c>
      <c r="T1015" s="8" t="s">
        <v>7302</v>
      </c>
      <c r="U1015" s="8" t="s">
        <v>7303</v>
      </c>
      <c r="V1015" s="8" t="s">
        <v>7304</v>
      </c>
      <c r="W1015" s="8" t="s">
        <v>7305</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3558</v>
      </c>
      <c r="T1016" s="8" t="s">
        <v>7306</v>
      </c>
      <c r="U1016" s="8" t="s">
        <v>7307</v>
      </c>
      <c r="V1016" s="8" t="s">
        <v>7308</v>
      </c>
      <c r="W1016" s="8" t="s">
        <v>7309</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7310</v>
      </c>
      <c r="T1017" s="8" t="s">
        <v>3762</v>
      </c>
      <c r="U1017" s="8" t="s">
        <v>7311</v>
      </c>
      <c r="V1017" s="8" t="s">
        <v>7312</v>
      </c>
      <c r="W1017" s="8" t="s">
        <v>7313</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5292</v>
      </c>
      <c r="T1018" s="8" t="s">
        <v>7314</v>
      </c>
      <c r="U1018" s="8" t="s">
        <v>7315</v>
      </c>
      <c r="V1018" s="8" t="s">
        <v>7316</v>
      </c>
      <c r="W1018" s="8" t="s">
        <v>7317</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7298</v>
      </c>
      <c r="T1019" s="8" t="s">
        <v>7318</v>
      </c>
      <c r="U1019" s="8" t="s">
        <v>7319</v>
      </c>
      <c r="V1019" s="8" t="s">
        <v>7320</v>
      </c>
      <c r="W1019" s="8" t="s">
        <v>7321</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4026</v>
      </c>
      <c r="T1020" s="8" t="s">
        <v>6844</v>
      </c>
      <c r="U1020" s="8" t="s">
        <v>7322</v>
      </c>
      <c r="V1020" s="8" t="s">
        <v>7323</v>
      </c>
      <c r="W1020" s="8" t="s">
        <v>7324</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7325</v>
      </c>
      <c r="T1021" s="8" t="s">
        <v>2746</v>
      </c>
      <c r="U1021" s="8" t="s">
        <v>7326</v>
      </c>
      <c r="V1021" s="8" t="s">
        <v>7327</v>
      </c>
      <c r="W1021" s="8" t="s">
        <v>7328</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4183</v>
      </c>
      <c r="T1022" s="8" t="s">
        <v>7329</v>
      </c>
      <c r="U1022" s="8" t="s">
        <v>3164</v>
      </c>
      <c r="V1022" s="8" t="s">
        <v>7330</v>
      </c>
      <c r="W1022" s="8" t="s">
        <v>7331</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7332</v>
      </c>
      <c r="T1023" s="8" t="s">
        <v>7333</v>
      </c>
      <c r="U1023" s="8" t="s">
        <v>7334</v>
      </c>
      <c r="V1023" s="8" t="s">
        <v>7335</v>
      </c>
      <c r="W1023" s="8" t="s">
        <v>7336</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7337</v>
      </c>
      <c r="T1024" s="8" t="s">
        <v>4185</v>
      </c>
      <c r="U1024" s="8" t="s">
        <v>7338</v>
      </c>
      <c r="V1024" s="8" t="s">
        <v>7339</v>
      </c>
      <c r="W1024" s="8" t="s">
        <v>7340</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4256</v>
      </c>
      <c r="T1025" s="8" t="s">
        <v>7341</v>
      </c>
      <c r="U1025" s="8" t="s">
        <v>7342</v>
      </c>
      <c r="V1025" s="8" t="s">
        <v>5982</v>
      </c>
      <c r="W1025" s="8" t="s">
        <v>7343</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7344</v>
      </c>
      <c r="T1026" s="8" t="s">
        <v>7345</v>
      </c>
      <c r="U1026" s="8" t="s">
        <v>7346</v>
      </c>
      <c r="V1026" s="8" t="s">
        <v>7347</v>
      </c>
      <c r="W1026" s="8" t="s">
        <v>7348</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7349</v>
      </c>
      <c r="T1027" s="8" t="s">
        <v>7350</v>
      </c>
      <c r="U1027" s="8" t="s">
        <v>7351</v>
      </c>
      <c r="V1027" s="8" t="s">
        <v>7352</v>
      </c>
      <c r="W1027" s="8" t="s">
        <v>7353</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7182</v>
      </c>
      <c r="T1028" s="8" t="s">
        <v>7354</v>
      </c>
      <c r="U1028" s="8" t="s">
        <v>7355</v>
      </c>
      <c r="V1028" s="8" t="s">
        <v>7356</v>
      </c>
      <c r="W1028" s="8" t="s">
        <v>7357</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7358</v>
      </c>
      <c r="T1029" s="8" t="s">
        <v>7359</v>
      </c>
      <c r="U1029" s="8" t="s">
        <v>4557</v>
      </c>
      <c r="V1029" s="8" t="s">
        <v>7360</v>
      </c>
      <c r="W1029" s="8" t="s">
        <v>7361</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7362</v>
      </c>
      <c r="T1030" s="8" t="s">
        <v>7363</v>
      </c>
      <c r="U1030" s="8" t="s">
        <v>7364</v>
      </c>
      <c r="V1030" s="8" t="s">
        <v>7365</v>
      </c>
      <c r="W1030" s="8" t="s">
        <v>7366</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5731</v>
      </c>
      <c r="T1031" s="8" t="s">
        <v>7367</v>
      </c>
      <c r="U1031" s="8" t="s">
        <v>7368</v>
      </c>
      <c r="V1031" s="8" t="s">
        <v>7369</v>
      </c>
      <c r="W1031" s="8" t="s">
        <v>7370</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7371</v>
      </c>
      <c r="T1032" s="8" t="s">
        <v>7372</v>
      </c>
      <c r="U1032" s="8" t="s">
        <v>7373</v>
      </c>
      <c r="V1032" s="8" t="s">
        <v>7374</v>
      </c>
      <c r="W1032" s="8" t="s">
        <v>7375</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7376</v>
      </c>
      <c r="T1033" s="8" t="s">
        <v>7377</v>
      </c>
      <c r="U1033" s="8" t="s">
        <v>7378</v>
      </c>
      <c r="V1033" s="8" t="s">
        <v>7379</v>
      </c>
      <c r="W1033" s="8" t="s">
        <v>7380</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4090</v>
      </c>
      <c r="T1034" s="8" t="s">
        <v>7381</v>
      </c>
      <c r="U1034" s="8" t="s">
        <v>7382</v>
      </c>
      <c r="V1034" s="8" t="s">
        <v>7383</v>
      </c>
      <c r="W1034" s="8" t="s">
        <v>7384</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4189</v>
      </c>
      <c r="T1035" s="8" t="s">
        <v>7385</v>
      </c>
      <c r="U1035" s="8" t="s">
        <v>7386</v>
      </c>
      <c r="V1035" s="8" t="s">
        <v>7387</v>
      </c>
      <c r="W1035" s="8" t="s">
        <v>7388</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7389</v>
      </c>
      <c r="T1036" s="8" t="s">
        <v>7390</v>
      </c>
      <c r="U1036" s="8" t="s">
        <v>7391</v>
      </c>
      <c r="V1036" s="8" t="s">
        <v>7392</v>
      </c>
      <c r="W1036" s="8" t="s">
        <v>7393</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4090</v>
      </c>
      <c r="T1037" s="8" t="s">
        <v>2734</v>
      </c>
      <c r="U1037" s="8" t="s">
        <v>7394</v>
      </c>
      <c r="V1037" s="8" t="s">
        <v>7395</v>
      </c>
      <c r="W1037" s="8" t="s">
        <v>7396</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5292</v>
      </c>
      <c r="T1038" s="8" t="s">
        <v>2436</v>
      </c>
      <c r="U1038" s="8" t="s">
        <v>7397</v>
      </c>
      <c r="V1038" s="8" t="s">
        <v>7398</v>
      </c>
      <c r="W1038" s="8" t="s">
        <v>7399</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2793</v>
      </c>
      <c r="T1039" s="8" t="s">
        <v>7400</v>
      </c>
      <c r="U1039" s="8" t="s">
        <v>7401</v>
      </c>
      <c r="V1039" s="8" t="s">
        <v>7402</v>
      </c>
      <c r="W1039" s="8" t="s">
        <v>7403</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7404</v>
      </c>
      <c r="T1040" s="8" t="s">
        <v>7238</v>
      </c>
      <c r="U1040" s="8" t="s">
        <v>7405</v>
      </c>
      <c r="V1040" s="8" t="s">
        <v>7406</v>
      </c>
      <c r="W1040" s="8" t="s">
        <v>7407</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7408</v>
      </c>
      <c r="T1041" s="8" t="s">
        <v>7409</v>
      </c>
      <c r="U1041" s="8" t="s">
        <v>7410</v>
      </c>
      <c r="V1041" s="8" t="s">
        <v>7411</v>
      </c>
      <c r="W1041" s="8" t="s">
        <v>7412</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2405</v>
      </c>
      <c r="T1042" s="8" t="s">
        <v>7413</v>
      </c>
      <c r="U1042" s="8" t="s">
        <v>7414</v>
      </c>
      <c r="V1042" s="8" t="s">
        <v>7415</v>
      </c>
      <c r="W1042" s="8" t="s">
        <v>7416</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3397</v>
      </c>
      <c r="T1043" s="8" t="s">
        <v>7417</v>
      </c>
      <c r="U1043" s="8" t="s">
        <v>7418</v>
      </c>
      <c r="V1043" s="8" t="s">
        <v>7419</v>
      </c>
      <c r="W1043" s="8" t="s">
        <v>7420</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6080</v>
      </c>
      <c r="T1044" s="8" t="s">
        <v>7421</v>
      </c>
      <c r="U1044" s="8" t="s">
        <v>7422</v>
      </c>
      <c r="V1044" s="8" t="s">
        <v>7423</v>
      </c>
      <c r="W1044" s="8" t="s">
        <v>7424</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5720</v>
      </c>
      <c r="T1045" s="8" t="s">
        <v>7425</v>
      </c>
      <c r="U1045" s="8" t="s">
        <v>7426</v>
      </c>
      <c r="V1045" s="8" t="s">
        <v>7427</v>
      </c>
      <c r="W1045" s="8" t="s">
        <v>7428</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7429</v>
      </c>
      <c r="T1046" s="8" t="s">
        <v>7430</v>
      </c>
      <c r="U1046" s="8" t="s">
        <v>7431</v>
      </c>
      <c r="V1046" s="8" t="s">
        <v>7432</v>
      </c>
      <c r="W1046" s="8" t="s">
        <v>7433</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7434</v>
      </c>
      <c r="T1047" s="8" t="s">
        <v>7435</v>
      </c>
      <c r="U1047" s="8" t="s">
        <v>7436</v>
      </c>
      <c r="V1047" s="8" t="s">
        <v>7437</v>
      </c>
      <c r="W1047" s="8" t="s">
        <v>7438</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7439</v>
      </c>
      <c r="T1048" s="8" t="s">
        <v>7440</v>
      </c>
      <c r="U1048" s="8" t="s">
        <v>7441</v>
      </c>
      <c r="V1048" s="8" t="s">
        <v>7442</v>
      </c>
      <c r="W1048" s="8" t="s">
        <v>7443</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4189</v>
      </c>
      <c r="T1049" s="8" t="s">
        <v>6318</v>
      </c>
      <c r="U1049" s="8" t="s">
        <v>7444</v>
      </c>
      <c r="V1049" s="8" t="s">
        <v>7445</v>
      </c>
      <c r="W1049" s="8" t="s">
        <v>5975</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7446</v>
      </c>
      <c r="T1050" s="8" t="s">
        <v>6387</v>
      </c>
      <c r="U1050" s="8" t="s">
        <v>7447</v>
      </c>
      <c r="V1050" s="8" t="s">
        <v>7448</v>
      </c>
      <c r="W1050" s="8" t="s">
        <v>7449</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4189</v>
      </c>
      <c r="T1051" s="8" t="s">
        <v>7450</v>
      </c>
      <c r="U1051" s="8" t="s">
        <v>7451</v>
      </c>
      <c r="V1051" s="8" t="s">
        <v>7452</v>
      </c>
      <c r="W1051" s="8" t="s">
        <v>7453</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7162</v>
      </c>
      <c r="T1052" s="8" t="s">
        <v>7454</v>
      </c>
      <c r="U1052" s="8" t="s">
        <v>7455</v>
      </c>
      <c r="V1052" s="8" t="s">
        <v>7456</v>
      </c>
      <c r="W1052" s="8" t="s">
        <v>7457</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4273</v>
      </c>
      <c r="T1053" s="8" t="s">
        <v>7458</v>
      </c>
      <c r="U1053" s="8" t="s">
        <v>7459</v>
      </c>
      <c r="V1053" s="8" t="s">
        <v>7460</v>
      </c>
      <c r="W1053" s="8" t="s">
        <v>7461</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4119</v>
      </c>
      <c r="T1054" s="8" t="s">
        <v>7462</v>
      </c>
      <c r="U1054" s="8" t="s">
        <v>7463</v>
      </c>
      <c r="V1054" s="8" t="s">
        <v>7464</v>
      </c>
      <c r="W1054" s="8" t="s">
        <v>7465</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7466</v>
      </c>
      <c r="T1055" s="8" t="s">
        <v>7467</v>
      </c>
      <c r="U1055" s="8" t="s">
        <v>7468</v>
      </c>
      <c r="V1055" s="8" t="s">
        <v>7469</v>
      </c>
      <c r="W1055" s="8" t="s">
        <v>7470</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7471</v>
      </c>
      <c r="T1056" s="8" t="s">
        <v>7472</v>
      </c>
      <c r="U1056" s="8" t="s">
        <v>7473</v>
      </c>
      <c r="V1056" s="8" t="s">
        <v>4745</v>
      </c>
      <c r="W1056" s="8" t="s">
        <v>7474</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7471</v>
      </c>
      <c r="T1057" s="8" t="s">
        <v>7475</v>
      </c>
      <c r="U1057" s="8" t="s">
        <v>7476</v>
      </c>
      <c r="V1057" s="8" t="s">
        <v>7477</v>
      </c>
      <c r="W1057" s="8" t="s">
        <v>6432</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7478</v>
      </c>
      <c r="T1058" s="8" t="s">
        <v>7479</v>
      </c>
      <c r="U1058" s="8" t="s">
        <v>7480</v>
      </c>
      <c r="V1058" s="8" t="s">
        <v>7481</v>
      </c>
      <c r="W1058" s="8" t="s">
        <v>7482</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7483</v>
      </c>
      <c r="T1059" s="8" t="s">
        <v>7484</v>
      </c>
      <c r="U1059" s="8" t="s">
        <v>7485</v>
      </c>
      <c r="V1059" s="8" t="s">
        <v>7486</v>
      </c>
      <c r="W1059" s="8" t="s">
        <v>7487</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7488</v>
      </c>
      <c r="T1060" s="8" t="s">
        <v>7489</v>
      </c>
      <c r="U1060" s="8" t="s">
        <v>7490</v>
      </c>
      <c r="V1060" s="8" t="s">
        <v>7491</v>
      </c>
      <c r="W1060" s="8" t="s">
        <v>7492</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7439</v>
      </c>
      <c r="T1061" s="8" t="s">
        <v>7493</v>
      </c>
      <c r="U1061" s="8" t="s">
        <v>7494</v>
      </c>
      <c r="V1061" s="8" t="s">
        <v>7495</v>
      </c>
      <c r="W1061" s="8" t="s">
        <v>7496</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3375</v>
      </c>
      <c r="T1062" s="8" t="s">
        <v>7497</v>
      </c>
      <c r="U1062" s="8" t="s">
        <v>7498</v>
      </c>
      <c r="V1062" s="8" t="s">
        <v>7499</v>
      </c>
      <c r="W1062" s="8" t="s">
        <v>7500</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4142</v>
      </c>
      <c r="T1063" s="8" t="s">
        <v>7501</v>
      </c>
      <c r="U1063" s="8" t="s">
        <v>7502</v>
      </c>
      <c r="V1063" s="8" t="s">
        <v>7503</v>
      </c>
      <c r="W1063" s="8" t="s">
        <v>7504</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3601</v>
      </c>
      <c r="T1064" s="8" t="s">
        <v>7505</v>
      </c>
      <c r="U1064" s="8" t="s">
        <v>7506</v>
      </c>
      <c r="V1064" s="8" t="s">
        <v>7507</v>
      </c>
      <c r="W1064" s="8" t="s">
        <v>7508</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3345</v>
      </c>
      <c r="T1065" s="8" t="s">
        <v>7509</v>
      </c>
      <c r="U1065" s="8" t="s">
        <v>7510</v>
      </c>
      <c r="V1065" s="8" t="s">
        <v>7511</v>
      </c>
      <c r="W1065" s="8" t="s">
        <v>7512</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3431</v>
      </c>
      <c r="T1066" s="8" t="s">
        <v>6343</v>
      </c>
      <c r="U1066" s="8" t="s">
        <v>7513</v>
      </c>
      <c r="V1066" s="8" t="s">
        <v>7514</v>
      </c>
      <c r="W1066" s="8" t="s">
        <v>7515</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7516</v>
      </c>
      <c r="T1067" s="8" t="s">
        <v>5532</v>
      </c>
      <c r="U1067" s="8" t="s">
        <v>7517</v>
      </c>
      <c r="V1067" s="8" t="s">
        <v>7518</v>
      </c>
      <c r="W1067" s="8" t="s">
        <v>7519</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7520</v>
      </c>
      <c r="T1068" s="8" t="s">
        <v>7521</v>
      </c>
      <c r="U1068" s="8" t="s">
        <v>7522</v>
      </c>
      <c r="V1068" s="8" t="s">
        <v>7523</v>
      </c>
      <c r="W1068" s="8" t="s">
        <v>7524</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7525</v>
      </c>
      <c r="T1069" s="8" t="s">
        <v>7526</v>
      </c>
      <c r="U1069" s="8" t="s">
        <v>7527</v>
      </c>
      <c r="V1069" s="8" t="s">
        <v>7528</v>
      </c>
      <c r="W1069" s="8" t="s">
        <v>7529</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4172</v>
      </c>
      <c r="T1070" s="8" t="s">
        <v>7530</v>
      </c>
      <c r="U1070" s="8" t="s">
        <v>7531</v>
      </c>
      <c r="V1070" s="8" t="s">
        <v>7532</v>
      </c>
      <c r="W1070" s="8" t="s">
        <v>7533</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7534</v>
      </c>
      <c r="T1071" s="8" t="s">
        <v>7535</v>
      </c>
      <c r="U1071" s="8" t="s">
        <v>4735</v>
      </c>
      <c r="V1071" s="8" t="s">
        <v>7536</v>
      </c>
      <c r="W1071" s="8" t="s">
        <v>7537</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3371</v>
      </c>
      <c r="T1072" s="8" t="s">
        <v>7538</v>
      </c>
      <c r="U1072" s="8" t="s">
        <v>7539</v>
      </c>
      <c r="V1072" s="8" t="s">
        <v>7540</v>
      </c>
      <c r="W1072" s="8" t="s">
        <v>7541</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7542</v>
      </c>
      <c r="T1073" s="8" t="s">
        <v>7543</v>
      </c>
      <c r="U1073" s="8" t="s">
        <v>7544</v>
      </c>
      <c r="V1073" s="8" t="s">
        <v>7545</v>
      </c>
      <c r="W1073" s="8" t="s">
        <v>7546</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7547</v>
      </c>
      <c r="T1074" s="8" t="s">
        <v>7548</v>
      </c>
      <c r="U1074" s="8" t="s">
        <v>7549</v>
      </c>
      <c r="V1074" s="8" t="s">
        <v>7550</v>
      </c>
      <c r="W1074" s="8" t="s">
        <v>7551</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3304</v>
      </c>
      <c r="T1075" s="8" t="s">
        <v>7552</v>
      </c>
      <c r="U1075" s="8" t="s">
        <v>7553</v>
      </c>
      <c r="V1075" s="8" t="s">
        <v>7554</v>
      </c>
      <c r="W1075" s="8" t="s">
        <v>7555</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4228</v>
      </c>
      <c r="T1076" s="8" t="s">
        <v>7556</v>
      </c>
      <c r="U1076" s="8" t="s">
        <v>7557</v>
      </c>
      <c r="V1076" s="8" t="s">
        <v>7558</v>
      </c>
      <c r="W1076" s="8" t="s">
        <v>7559</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7560</v>
      </c>
      <c r="T1077" s="8" t="s">
        <v>7561</v>
      </c>
      <c r="U1077" s="8" t="s">
        <v>6576</v>
      </c>
      <c r="V1077" s="8" t="s">
        <v>7562</v>
      </c>
      <c r="W1077" s="8" t="s">
        <v>7563</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6579</v>
      </c>
      <c r="T1078" s="8" t="s">
        <v>7564</v>
      </c>
      <c r="U1078" s="8" t="s">
        <v>7565</v>
      </c>
      <c r="V1078" s="8" t="s">
        <v>7566</v>
      </c>
      <c r="W1078" s="8" t="s">
        <v>7567</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2774</v>
      </c>
      <c r="T1079" s="8" t="s">
        <v>7568</v>
      </c>
      <c r="U1079" s="8" t="s">
        <v>7569</v>
      </c>
      <c r="V1079" s="8" t="s">
        <v>7570</v>
      </c>
      <c r="W1079" s="8" t="s">
        <v>7571</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2518</v>
      </c>
      <c r="T1080" s="8" t="s">
        <v>7572</v>
      </c>
      <c r="U1080" s="8" t="s">
        <v>7573</v>
      </c>
      <c r="V1080" s="8" t="s">
        <v>7574</v>
      </c>
      <c r="W1080" s="8" t="s">
        <v>7575</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7576</v>
      </c>
      <c r="T1081" s="8" t="s">
        <v>7577</v>
      </c>
      <c r="U1081" s="8" t="s">
        <v>7578</v>
      </c>
      <c r="V1081" s="8" t="s">
        <v>7579</v>
      </c>
      <c r="W1081" s="8" t="s">
        <v>7580</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7581</v>
      </c>
      <c r="T1082" s="8" t="s">
        <v>7582</v>
      </c>
      <c r="U1082" s="8" t="s">
        <v>7583</v>
      </c>
      <c r="V1082" s="8" t="s">
        <v>7584</v>
      </c>
      <c r="W1082" s="8" t="s">
        <v>7585</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7586</v>
      </c>
      <c r="T1083" s="8" t="s">
        <v>7587</v>
      </c>
      <c r="U1083" s="8" t="s">
        <v>7588</v>
      </c>
      <c r="V1083" s="8" t="s">
        <v>7589</v>
      </c>
      <c r="W1083" s="8" t="s">
        <v>7590</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7591</v>
      </c>
      <c r="T1084" s="8" t="s">
        <v>7592</v>
      </c>
      <c r="U1084" s="8" t="s">
        <v>7593</v>
      </c>
      <c r="V1084" s="8" t="s">
        <v>7594</v>
      </c>
      <c r="W1084" s="8" t="s">
        <v>7595</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2877</v>
      </c>
      <c r="T1085" s="8" t="s">
        <v>7596</v>
      </c>
      <c r="U1085" s="8" t="s">
        <v>7597</v>
      </c>
      <c r="V1085" s="8" t="s">
        <v>7598</v>
      </c>
      <c r="W1085" s="8" t="s">
        <v>7599</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7600</v>
      </c>
      <c r="T1086" s="8" t="s">
        <v>7189</v>
      </c>
      <c r="U1086" s="8" t="s">
        <v>7601</v>
      </c>
      <c r="V1086" s="8" t="s">
        <v>7602</v>
      </c>
      <c r="W1086" s="8" t="s">
        <v>7603</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7604</v>
      </c>
      <c r="T1087" s="8" t="s">
        <v>7605</v>
      </c>
      <c r="U1087" s="8" t="s">
        <v>7606</v>
      </c>
      <c r="V1087" s="8" t="s">
        <v>7607</v>
      </c>
      <c r="W1087" s="8" t="s">
        <v>7608</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7609</v>
      </c>
      <c r="T1088" s="8" t="s">
        <v>7610</v>
      </c>
      <c r="U1088" s="8" t="s">
        <v>7611</v>
      </c>
      <c r="V1088" s="8" t="s">
        <v>7612</v>
      </c>
      <c r="W1088" s="8" t="s">
        <v>7613</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7614</v>
      </c>
      <c r="T1089" s="8" t="s">
        <v>7615</v>
      </c>
      <c r="U1089" s="8" t="s">
        <v>7616</v>
      </c>
      <c r="V1089" s="8" t="s">
        <v>7617</v>
      </c>
      <c r="W1089" s="8" t="s">
        <v>7618</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7619</v>
      </c>
      <c r="T1090" s="8" t="s">
        <v>7620</v>
      </c>
      <c r="U1090" s="8" t="s">
        <v>7621</v>
      </c>
      <c r="V1090" s="8" t="s">
        <v>7622</v>
      </c>
      <c r="W1090" s="8" t="s">
        <v>7623</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4189</v>
      </c>
      <c r="T1091" s="8" t="s">
        <v>7624</v>
      </c>
      <c r="U1091" s="8" t="s">
        <v>7625</v>
      </c>
      <c r="V1091" s="8" t="s">
        <v>7626</v>
      </c>
      <c r="W1091" s="8" t="s">
        <v>7627</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3146</v>
      </c>
      <c r="T1092" s="8" t="s">
        <v>7628</v>
      </c>
      <c r="U1092" s="8" t="s">
        <v>7629</v>
      </c>
      <c r="V1092" s="8" t="s">
        <v>4460</v>
      </c>
      <c r="W1092" s="8" t="s">
        <v>7630</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7631</v>
      </c>
      <c r="T1093" s="8" t="s">
        <v>7632</v>
      </c>
      <c r="U1093" s="8" t="s">
        <v>7633</v>
      </c>
      <c r="V1093" s="8" t="s">
        <v>5217</v>
      </c>
      <c r="W1093" s="8" t="s">
        <v>7634</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7446</v>
      </c>
      <c r="T1094" s="8" t="s">
        <v>7635</v>
      </c>
      <c r="U1094" s="8" t="s">
        <v>7636</v>
      </c>
      <c r="V1094" s="8" t="s">
        <v>7637</v>
      </c>
      <c r="W1094" s="8" t="s">
        <v>7638</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5266</v>
      </c>
      <c r="T1095" s="8" t="s">
        <v>7639</v>
      </c>
      <c r="U1095" s="8" t="s">
        <v>7640</v>
      </c>
      <c r="V1095" s="8" t="s">
        <v>7641</v>
      </c>
      <c r="W1095" s="8" t="s">
        <v>7642</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7643</v>
      </c>
      <c r="T1096" s="8" t="s">
        <v>7644</v>
      </c>
      <c r="U1096" s="8" t="s">
        <v>7645</v>
      </c>
      <c r="V1096" s="8" t="s">
        <v>7646</v>
      </c>
      <c r="W1096" s="8" t="s">
        <v>7647</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6391</v>
      </c>
      <c r="T1097" s="8" t="s">
        <v>7648</v>
      </c>
      <c r="U1097" s="8" t="s">
        <v>6812</v>
      </c>
      <c r="V1097" s="8" t="s">
        <v>7649</v>
      </c>
      <c r="W1097" s="8" t="s">
        <v>7650</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7196</v>
      </c>
      <c r="T1098" s="8" t="s">
        <v>7651</v>
      </c>
      <c r="U1098" s="8" t="s">
        <v>7652</v>
      </c>
      <c r="V1098" s="8" t="s">
        <v>7653</v>
      </c>
      <c r="W1098" s="8" t="s">
        <v>7654</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7655</v>
      </c>
      <c r="T1099" s="8" t="s">
        <v>7656</v>
      </c>
      <c r="U1099" s="8" t="s">
        <v>7657</v>
      </c>
      <c r="V1099" s="8" t="s">
        <v>7658</v>
      </c>
      <c r="W1099" s="8" t="s">
        <v>5455</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7659</v>
      </c>
      <c r="T1100" s="8" t="s">
        <v>7660</v>
      </c>
      <c r="U1100" s="8" t="s">
        <v>7661</v>
      </c>
      <c r="V1100" s="8" t="s">
        <v>7662</v>
      </c>
      <c r="W1100" s="8" t="s">
        <v>7663</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7664</v>
      </c>
      <c r="T1101" s="8" t="s">
        <v>7665</v>
      </c>
      <c r="U1101" s="8" t="s">
        <v>6998</v>
      </c>
      <c r="V1101" s="8" t="s">
        <v>7666</v>
      </c>
      <c r="W1101" s="8" t="s">
        <v>7667</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7668</v>
      </c>
      <c r="T1102" s="8" t="s">
        <v>7669</v>
      </c>
      <c r="U1102" s="8" t="s">
        <v>7670</v>
      </c>
      <c r="V1102" s="8" t="s">
        <v>7671</v>
      </c>
      <c r="W1102" s="8" t="s">
        <v>7672</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7215</v>
      </c>
      <c r="T1103" s="8" t="s">
        <v>7673</v>
      </c>
      <c r="U1103" s="8" t="s">
        <v>7674</v>
      </c>
      <c r="V1103" s="8" t="s">
        <v>7675</v>
      </c>
      <c r="W1103" s="8" t="s">
        <v>5680</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7676</v>
      </c>
      <c r="T1104" s="8" t="s">
        <v>7677</v>
      </c>
      <c r="U1104" s="8" t="s">
        <v>7678</v>
      </c>
      <c r="V1104" s="8" t="s">
        <v>7679</v>
      </c>
      <c r="W1104" s="8" t="s">
        <v>7680</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7681</v>
      </c>
      <c r="T1105" s="8" t="s">
        <v>7682</v>
      </c>
      <c r="U1105" s="8" t="s">
        <v>7683</v>
      </c>
      <c r="V1105" s="8" t="s">
        <v>7684</v>
      </c>
      <c r="W1105" s="8" t="s">
        <v>7685</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4159</v>
      </c>
      <c r="T1106" s="8" t="s">
        <v>7686</v>
      </c>
      <c r="U1106" s="8" t="s">
        <v>7687</v>
      </c>
      <c r="V1106" s="8" t="s">
        <v>7688</v>
      </c>
      <c r="W1106" s="8" t="s">
        <v>7689</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7690</v>
      </c>
      <c r="T1107" s="8" t="s">
        <v>7691</v>
      </c>
      <c r="U1107" s="8" t="s">
        <v>7692</v>
      </c>
      <c r="V1107" s="8" t="s">
        <v>7693</v>
      </c>
      <c r="W1107" s="8" t="s">
        <v>7694</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6209</v>
      </c>
      <c r="T1108" s="8" t="s">
        <v>7695</v>
      </c>
      <c r="U1108" s="8" t="s">
        <v>7696</v>
      </c>
      <c r="V1108" s="8" t="s">
        <v>7697</v>
      </c>
      <c r="W1108" s="8" t="s">
        <v>7698</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7699</v>
      </c>
      <c r="T1109" s="8" t="s">
        <v>7700</v>
      </c>
      <c r="U1109" s="8" t="s">
        <v>7701</v>
      </c>
      <c r="V1109" s="8" t="s">
        <v>7702</v>
      </c>
      <c r="W1109" s="8" t="s">
        <v>7703</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7704</v>
      </c>
      <c r="T1110" s="8" t="s">
        <v>7705</v>
      </c>
      <c r="U1110" s="8" t="s">
        <v>7706</v>
      </c>
      <c r="V1110" s="8" t="s">
        <v>7707</v>
      </c>
      <c r="W1110" s="8" t="s">
        <v>7708</v>
      </c>
    </row>
    <row r="1111" spans="1:23" ht="28" customHeight="1"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3730</v>
      </c>
      <c r="T1111" s="8" t="s">
        <v>7709</v>
      </c>
      <c r="U1111" s="8" t="s">
        <v>7710</v>
      </c>
      <c r="V1111" s="8" t="s">
        <v>7711</v>
      </c>
      <c r="W1111" s="8" t="s">
        <v>7712</v>
      </c>
    </row>
    <row r="1112" spans="1:23" ht="28" customHeight="1"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6337</v>
      </c>
      <c r="T1112" s="8" t="s">
        <v>7713</v>
      </c>
      <c r="U1112" s="8" t="s">
        <v>7714</v>
      </c>
      <c r="V1112" s="8" t="s">
        <v>7715</v>
      </c>
      <c r="W1112" s="8" t="s">
        <v>7716</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3672</v>
      </c>
      <c r="T1113" s="8" t="s">
        <v>7717</v>
      </c>
      <c r="U1113" s="8" t="s">
        <v>7718</v>
      </c>
      <c r="V1113" s="8" t="s">
        <v>7719</v>
      </c>
      <c r="W1113" s="8" t="s">
        <v>7720</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2608</v>
      </c>
      <c r="T1114" s="8" t="s">
        <v>7721</v>
      </c>
      <c r="U1114" s="8" t="s">
        <v>7722</v>
      </c>
      <c r="V1114" s="8" t="s">
        <v>7723</v>
      </c>
      <c r="W1114" s="8" t="s">
        <v>7724</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7725</v>
      </c>
      <c r="T1115" s="8" t="s">
        <v>7726</v>
      </c>
      <c r="U1115" s="8" t="s">
        <v>7727</v>
      </c>
      <c r="V1115" s="8" t="s">
        <v>7728</v>
      </c>
      <c r="W1115" s="8" t="s">
        <v>7729</v>
      </c>
    </row>
    <row r="1116" spans="1:23" ht="28" customHeight="1"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7730</v>
      </c>
      <c r="T1116" s="8" t="s">
        <v>7731</v>
      </c>
      <c r="U1116" s="8" t="s">
        <v>7732</v>
      </c>
      <c r="V1116" s="8" t="s">
        <v>7733</v>
      </c>
      <c r="W1116" s="8" t="s">
        <v>7734</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7735</v>
      </c>
      <c r="T1117" s="8" t="s">
        <v>7736</v>
      </c>
      <c r="U1117" s="8" t="s">
        <v>7737</v>
      </c>
      <c r="V1117" s="8" t="s">
        <v>7738</v>
      </c>
      <c r="W1117" s="8" t="s">
        <v>7739</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7740</v>
      </c>
      <c r="T1118" s="8" t="s">
        <v>7741</v>
      </c>
      <c r="U1118" s="8" t="s">
        <v>7742</v>
      </c>
      <c r="V1118" s="8" t="s">
        <v>7743</v>
      </c>
      <c r="W1118" s="8" t="s">
        <v>7744</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7745</v>
      </c>
      <c r="T1119" s="8" t="s">
        <v>7746</v>
      </c>
      <c r="U1119" s="8" t="s">
        <v>7747</v>
      </c>
      <c r="V1119" s="8" t="s">
        <v>7748</v>
      </c>
      <c r="W1119" s="8" t="s">
        <v>7749</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7750</v>
      </c>
      <c r="U1120" s="8" t="s">
        <v>7751</v>
      </c>
      <c r="V1120" s="8" t="s">
        <v>7752</v>
      </c>
      <c r="W1120" s="8" t="s">
        <v>7753</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7754</v>
      </c>
      <c r="U1121" s="8" t="s">
        <v>7755</v>
      </c>
      <c r="V1121" s="8" t="s">
        <v>7756</v>
      </c>
      <c r="W1121" s="8" t="s">
        <v>7757</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7758</v>
      </c>
      <c r="U1122" s="8" t="s">
        <v>7759</v>
      </c>
      <c r="V1122" s="8" t="s">
        <v>7760</v>
      </c>
      <c r="W1122" s="8" t="s">
        <v>7761</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7762</v>
      </c>
      <c r="U1123" s="8" t="s">
        <v>7013</v>
      </c>
      <c r="V1123" s="8" t="s">
        <v>7763</v>
      </c>
      <c r="W1123" s="8" t="s">
        <v>7764</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7765</v>
      </c>
      <c r="U1124" s="8" t="s">
        <v>7766</v>
      </c>
      <c r="V1124" s="8" t="s">
        <v>7767</v>
      </c>
      <c r="W1124" s="8" t="s">
        <v>7768</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7769</v>
      </c>
      <c r="U1125" s="8" t="s">
        <v>6911</v>
      </c>
      <c r="V1125" s="8" t="s">
        <v>7770</v>
      </c>
      <c r="W1125" s="8" t="s">
        <v>7771</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7772</v>
      </c>
      <c r="U1126" s="8" t="s">
        <v>7773</v>
      </c>
      <c r="V1126" s="8" t="s">
        <v>7774</v>
      </c>
      <c r="W1126" s="8" t="s">
        <v>7775</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7776</v>
      </c>
      <c r="U1127" s="8" t="s">
        <v>7777</v>
      </c>
      <c r="V1127" s="8" t="s">
        <v>7778</v>
      </c>
      <c r="W1127" s="8" t="s">
        <v>7779</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7780</v>
      </c>
      <c r="U1128" s="8" t="s">
        <v>7781</v>
      </c>
      <c r="V1128" s="8" t="s">
        <v>7782</v>
      </c>
      <c r="W1128" s="8" t="s">
        <v>6808</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7783</v>
      </c>
      <c r="U1129" s="8" t="s">
        <v>7784</v>
      </c>
      <c r="V1129" s="8" t="s">
        <v>7785</v>
      </c>
      <c r="W1129" s="8" t="s">
        <v>7786</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7787</v>
      </c>
      <c r="U1130" s="8" t="s">
        <v>7788</v>
      </c>
      <c r="V1130" s="8" t="s">
        <v>7789</v>
      </c>
      <c r="W1130" s="8" t="s">
        <v>7790</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7791</v>
      </c>
      <c r="U1131" s="8" t="s">
        <v>7792</v>
      </c>
      <c r="V1131" s="8" t="s">
        <v>7793</v>
      </c>
      <c r="W1131" s="8" t="s">
        <v>7794</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7795</v>
      </c>
      <c r="U1132" s="8" t="s">
        <v>7796</v>
      </c>
      <c r="V1132" s="8" t="s">
        <v>7797</v>
      </c>
      <c r="W1132" s="8" t="s">
        <v>7798</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7799</v>
      </c>
      <c r="U1133" s="8" t="s">
        <v>6213</v>
      </c>
      <c r="V1133" s="8" t="s">
        <v>7800</v>
      </c>
      <c r="W1133" s="8" t="s">
        <v>7801</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7802</v>
      </c>
      <c r="U1134" s="8" t="s">
        <v>7803</v>
      </c>
      <c r="V1134" s="8" t="s">
        <v>7804</v>
      </c>
      <c r="W1134" s="8" t="s">
        <v>7805</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7806</v>
      </c>
      <c r="U1135" s="8" t="s">
        <v>7807</v>
      </c>
      <c r="V1135" s="8" t="s">
        <v>7808</v>
      </c>
      <c r="W1135" s="8" t="s">
        <v>7809</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7810</v>
      </c>
      <c r="U1136" s="8" t="s">
        <v>7811</v>
      </c>
      <c r="V1136" s="8" t="s">
        <v>7812</v>
      </c>
      <c r="W1136" s="8" t="s">
        <v>7813</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7814</v>
      </c>
      <c r="U1137" s="8" t="s">
        <v>7815</v>
      </c>
      <c r="V1137" s="8" t="s">
        <v>7816</v>
      </c>
      <c r="W1137" s="8" t="s">
        <v>7817</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7818</v>
      </c>
      <c r="U1138" s="8" t="s">
        <v>7819</v>
      </c>
      <c r="V1138" s="8" t="s">
        <v>7820</v>
      </c>
      <c r="W1138" s="8" t="s">
        <v>7821</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7822</v>
      </c>
      <c r="U1139" s="8" t="s">
        <v>7823</v>
      </c>
      <c r="V1139" s="8" t="s">
        <v>7824</v>
      </c>
      <c r="W1139" s="8" t="s">
        <v>7825</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7826</v>
      </c>
      <c r="U1140" s="8" t="s">
        <v>7827</v>
      </c>
      <c r="V1140" s="8" t="s">
        <v>7828</v>
      </c>
      <c r="W1140" s="8" t="s">
        <v>7829</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7830</v>
      </c>
      <c r="U1141" s="8" t="s">
        <v>7831</v>
      </c>
      <c r="V1141" s="8" t="s">
        <v>7832</v>
      </c>
      <c r="W1141" s="8" t="s">
        <v>7833</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3625</v>
      </c>
      <c r="T1142" s="8" t="s">
        <v>7834</v>
      </c>
      <c r="U1142" s="8" t="s">
        <v>7835</v>
      </c>
      <c r="V1142" s="8" t="s">
        <v>7836</v>
      </c>
      <c r="W1142" s="8" t="s">
        <v>7837</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7838</v>
      </c>
      <c r="T1143" s="8" t="s">
        <v>7839</v>
      </c>
      <c r="U1143" s="8" t="s">
        <v>7840</v>
      </c>
      <c r="V1143" s="8" t="s">
        <v>7841</v>
      </c>
      <c r="W1143" s="8" t="s">
        <v>7842</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7843</v>
      </c>
      <c r="U1144" s="8" t="s">
        <v>7844</v>
      </c>
      <c r="V1144" s="8" t="s">
        <v>7845</v>
      </c>
      <c r="W1144" s="8" t="s">
        <v>7846</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7847</v>
      </c>
      <c r="U1145" s="8" t="s">
        <v>7848</v>
      </c>
      <c r="V1145" s="8" t="s">
        <v>7849</v>
      </c>
      <c r="W1145" s="8" t="s">
        <v>7850</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7851</v>
      </c>
      <c r="U1146" s="8" t="s">
        <v>7852</v>
      </c>
      <c r="V1146" s="8" t="s">
        <v>7853</v>
      </c>
      <c r="W1146" s="8" t="s">
        <v>7854</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7855</v>
      </c>
      <c r="U1147" s="8" t="s">
        <v>7856</v>
      </c>
      <c r="V1147" s="8" t="s">
        <v>7857</v>
      </c>
      <c r="W1147" s="8" t="s">
        <v>7858</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7859</v>
      </c>
      <c r="U1148" s="8" t="s">
        <v>7860</v>
      </c>
      <c r="V1148" s="8" t="s">
        <v>7861</v>
      </c>
      <c r="W1148" s="8" t="s">
        <v>7862</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7863</v>
      </c>
      <c r="U1149" s="8" t="s">
        <v>7864</v>
      </c>
      <c r="V1149" s="8" t="s">
        <v>7865</v>
      </c>
      <c r="W1149" s="8" t="s">
        <v>7866</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7867</v>
      </c>
      <c r="U1150" s="8" t="s">
        <v>7868</v>
      </c>
      <c r="V1150" s="8" t="s">
        <v>7869</v>
      </c>
      <c r="W1150" s="8" t="s">
        <v>7870</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7871</v>
      </c>
      <c r="U1151" s="8" t="s">
        <v>7872</v>
      </c>
      <c r="V1151" s="8" t="s">
        <v>7873</v>
      </c>
      <c r="W1151" s="8" t="s">
        <v>7874</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7875</v>
      </c>
      <c r="T1152" s="8" t="s">
        <v>7876</v>
      </c>
      <c r="U1152" s="8" t="s">
        <v>7877</v>
      </c>
      <c r="V1152" s="8" t="s">
        <v>7878</v>
      </c>
      <c r="W1152" s="8" t="s">
        <v>7879</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7880</v>
      </c>
      <c r="U1153" s="8" t="s">
        <v>7881</v>
      </c>
      <c r="V1153" s="8" t="s">
        <v>7882</v>
      </c>
      <c r="W1153" s="8" t="s">
        <v>7883</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5882</v>
      </c>
      <c r="U1154" s="8" t="s">
        <v>7884</v>
      </c>
      <c r="V1154" s="8" t="s">
        <v>7885</v>
      </c>
      <c r="W1154" s="8" t="s">
        <v>7886</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7887</v>
      </c>
      <c r="U1155" s="8" t="s">
        <v>7888</v>
      </c>
      <c r="V1155" s="8" t="s">
        <v>7889</v>
      </c>
      <c r="W1155" s="8" t="s">
        <v>7890</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7891</v>
      </c>
      <c r="U1156" s="8" t="s">
        <v>7892</v>
      </c>
      <c r="V1156" s="8" t="s">
        <v>7893</v>
      </c>
      <c r="W1156" s="8" t="s">
        <v>7894</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7895</v>
      </c>
      <c r="U1157" s="8" t="s">
        <v>7896</v>
      </c>
      <c r="V1157" s="8" t="s">
        <v>7897</v>
      </c>
      <c r="W1157" s="8" t="s">
        <v>7898</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7899</v>
      </c>
      <c r="U1158" s="8" t="s">
        <v>7900</v>
      </c>
      <c r="V1158" s="8" t="s">
        <v>7901</v>
      </c>
      <c r="W1158" s="8" t="s">
        <v>7902</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3785</v>
      </c>
      <c r="T1159" s="8" t="s">
        <v>3006</v>
      </c>
      <c r="U1159" s="8" t="s">
        <v>7903</v>
      </c>
      <c r="V1159" s="8" t="s">
        <v>7904</v>
      </c>
      <c r="W1159" s="8" t="s">
        <v>7905</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3807</v>
      </c>
      <c r="T1160" s="8" t="s">
        <v>7906</v>
      </c>
      <c r="U1160" s="8" t="s">
        <v>7907</v>
      </c>
      <c r="V1160" s="8" t="s">
        <v>7908</v>
      </c>
      <c r="W1160" s="8" t="s">
        <v>7909</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7910</v>
      </c>
      <c r="T1161" s="8" t="s">
        <v>7911</v>
      </c>
      <c r="U1161" s="8" t="s">
        <v>7912</v>
      </c>
      <c r="V1161" s="8" t="s">
        <v>7913</v>
      </c>
      <c r="W1161" s="8" t="s">
        <v>7914</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3729</v>
      </c>
      <c r="T1162" s="8" t="s">
        <v>7915</v>
      </c>
      <c r="U1162" s="8" t="s">
        <v>7916</v>
      </c>
      <c r="V1162" s="8" t="s">
        <v>7917</v>
      </c>
      <c r="W1162" s="8" t="s">
        <v>7918</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2469</v>
      </c>
      <c r="T1163" s="8" t="s">
        <v>7919</v>
      </c>
      <c r="U1163" s="8" t="s">
        <v>7920</v>
      </c>
      <c r="V1163" s="8" t="s">
        <v>7921</v>
      </c>
      <c r="W1163" s="8" t="s">
        <v>7922</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7923</v>
      </c>
      <c r="T1164" s="8" t="s">
        <v>7924</v>
      </c>
      <c r="U1164" s="8" t="s">
        <v>7925</v>
      </c>
      <c r="V1164" s="8" t="s">
        <v>7926</v>
      </c>
      <c r="W1164" s="8" t="s">
        <v>7927</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7928</v>
      </c>
      <c r="T1165" s="8" t="s">
        <v>7289</v>
      </c>
      <c r="U1165" s="8" t="s">
        <v>7929</v>
      </c>
      <c r="V1165" s="8" t="s">
        <v>4331</v>
      </c>
      <c r="W1165" s="8" t="s">
        <v>7930</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3600</v>
      </c>
      <c r="T1166" s="8" t="s">
        <v>7931</v>
      </c>
      <c r="U1166" s="8" t="s">
        <v>7932</v>
      </c>
      <c r="V1166" s="8" t="s">
        <v>7933</v>
      </c>
      <c r="W1166" s="8" t="s">
        <v>7934</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7935</v>
      </c>
      <c r="T1167" s="8" t="s">
        <v>7936</v>
      </c>
      <c r="U1167" s="8" t="s">
        <v>7937</v>
      </c>
      <c r="V1167" s="8" t="s">
        <v>7938</v>
      </c>
      <c r="W1167" s="8" t="s">
        <v>7939</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3505</v>
      </c>
      <c r="T1168" s="8" t="s">
        <v>7940</v>
      </c>
      <c r="U1168" s="8" t="s">
        <v>7941</v>
      </c>
      <c r="V1168" s="8" t="s">
        <v>7942</v>
      </c>
      <c r="W1168" s="8" t="s">
        <v>7943</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3729</v>
      </c>
      <c r="T1169" s="8" t="s">
        <v>7944</v>
      </c>
      <c r="U1169" s="8" t="s">
        <v>7945</v>
      </c>
      <c r="V1169" s="8" t="s">
        <v>7946</v>
      </c>
      <c r="W1169" s="8" t="s">
        <v>7947</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7948</v>
      </c>
      <c r="T1170" s="8" t="s">
        <v>7949</v>
      </c>
      <c r="U1170" s="8" t="s">
        <v>7950</v>
      </c>
      <c r="V1170" s="8" t="s">
        <v>7951</v>
      </c>
      <c r="W1170" s="8" t="s">
        <v>7952</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7953</v>
      </c>
      <c r="T1171" s="8" t="s">
        <v>7954</v>
      </c>
      <c r="U1171" s="8" t="s">
        <v>7955</v>
      </c>
      <c r="V1171" s="8" t="s">
        <v>7956</v>
      </c>
      <c r="W1171" s="8" t="s">
        <v>6388</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7668</v>
      </c>
      <c r="T1172" s="8" t="s">
        <v>7957</v>
      </c>
      <c r="U1172" s="8" t="s">
        <v>7958</v>
      </c>
      <c r="V1172" s="8" t="s">
        <v>7959</v>
      </c>
      <c r="W1172" s="8" t="s">
        <v>7960</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7961</v>
      </c>
      <c r="T1173" s="8" t="s">
        <v>3860</v>
      </c>
      <c r="U1173" s="8" t="s">
        <v>7962</v>
      </c>
      <c r="V1173" s="8" t="s">
        <v>7963</v>
      </c>
      <c r="W1173" s="8" t="s">
        <v>7964</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7965</v>
      </c>
      <c r="T1174" s="8" t="s">
        <v>7966</v>
      </c>
      <c r="U1174" s="8" t="s">
        <v>7967</v>
      </c>
      <c r="V1174" s="8" t="s">
        <v>7815</v>
      </c>
      <c r="W1174" s="8" t="s">
        <v>7968</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7969</v>
      </c>
      <c r="T1175" s="8" t="s">
        <v>3524</v>
      </c>
      <c r="U1175" s="8" t="s">
        <v>7970</v>
      </c>
      <c r="V1175" s="8" t="s">
        <v>7971</v>
      </c>
      <c r="W1175" s="8" t="s">
        <v>7972</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7953</v>
      </c>
      <c r="T1176" s="8" t="s">
        <v>7973</v>
      </c>
      <c r="U1176" s="8" t="s">
        <v>7974</v>
      </c>
      <c r="V1176" s="8" t="s">
        <v>7975</v>
      </c>
      <c r="W1176" s="8" t="s">
        <v>7976</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7977</v>
      </c>
      <c r="T1177" s="8" t="s">
        <v>7978</v>
      </c>
      <c r="U1177" s="8" t="s">
        <v>7979</v>
      </c>
      <c r="V1177" s="8" t="s">
        <v>7980</v>
      </c>
      <c r="W1177" s="8" t="s">
        <v>3717</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4171</v>
      </c>
      <c r="T1178" s="8" t="s">
        <v>7981</v>
      </c>
      <c r="U1178" s="8" t="s">
        <v>7982</v>
      </c>
      <c r="V1178" s="8" t="s">
        <v>7983</v>
      </c>
      <c r="W1178" s="8" t="s">
        <v>7984</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7985</v>
      </c>
      <c r="T1179" s="8" t="s">
        <v>7986</v>
      </c>
      <c r="U1179" s="8" t="s">
        <v>7987</v>
      </c>
      <c r="V1179" s="8" t="s">
        <v>7988</v>
      </c>
      <c r="W1179" s="8" t="s">
        <v>7989</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7990</v>
      </c>
      <c r="T1180" s="8" t="s">
        <v>7991</v>
      </c>
      <c r="U1180" s="8" t="s">
        <v>7992</v>
      </c>
      <c r="V1180" s="8" t="s">
        <v>7993</v>
      </c>
      <c r="W1180" s="8" t="s">
        <v>7994</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3925</v>
      </c>
      <c r="T1181" s="8" t="s">
        <v>2431</v>
      </c>
      <c r="U1181" s="8" t="s">
        <v>7995</v>
      </c>
      <c r="V1181" s="8" t="s">
        <v>7996</v>
      </c>
      <c r="W1181" s="8" t="s">
        <v>7997</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7249</v>
      </c>
      <c r="T1182" s="8" t="s">
        <v>7998</v>
      </c>
      <c r="U1182" s="8" t="s">
        <v>7852</v>
      </c>
      <c r="V1182" s="8" t="s">
        <v>7999</v>
      </c>
      <c r="W1182" s="8" t="s">
        <v>8000</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6391</v>
      </c>
      <c r="T1183" s="8" t="s">
        <v>8001</v>
      </c>
      <c r="U1183" s="8" t="s">
        <v>8002</v>
      </c>
      <c r="V1183" s="8" t="s">
        <v>8003</v>
      </c>
      <c r="W1183" s="8" t="s">
        <v>8004</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8005</v>
      </c>
      <c r="T1184" s="8" t="s">
        <v>4947</v>
      </c>
      <c r="U1184" s="8" t="s">
        <v>8006</v>
      </c>
      <c r="V1184" s="8" t="s">
        <v>4677</v>
      </c>
      <c r="W1184" s="8" t="s">
        <v>8007</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8008</v>
      </c>
      <c r="T1185" s="8" t="s">
        <v>5350</v>
      </c>
      <c r="U1185" s="8" t="s">
        <v>2683</v>
      </c>
      <c r="V1185" s="8" t="s">
        <v>8009</v>
      </c>
      <c r="W1185" s="8" t="s">
        <v>8010</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4221</v>
      </c>
      <c r="T1186" s="8" t="s">
        <v>8011</v>
      </c>
      <c r="U1186" s="8" t="s">
        <v>8012</v>
      </c>
      <c r="V1186" s="8" t="s">
        <v>8013</v>
      </c>
      <c r="W1186" s="8" t="s">
        <v>8014</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8015</v>
      </c>
      <c r="T1187" s="8" t="s">
        <v>8016</v>
      </c>
      <c r="U1187" s="8" t="s">
        <v>7290</v>
      </c>
      <c r="V1187" s="8" t="s">
        <v>8017</v>
      </c>
      <c r="W1187" s="8" t="s">
        <v>5443</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8018</v>
      </c>
      <c r="T1188" s="8" t="s">
        <v>8019</v>
      </c>
      <c r="U1188" s="8" t="s">
        <v>8020</v>
      </c>
      <c r="V1188" s="8" t="s">
        <v>8021</v>
      </c>
      <c r="W1188" s="8" t="s">
        <v>8022</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7220</v>
      </c>
      <c r="T1189" s="8" t="s">
        <v>8023</v>
      </c>
      <c r="U1189" s="8" t="s">
        <v>8024</v>
      </c>
      <c r="V1189" s="8" t="s">
        <v>8025</v>
      </c>
      <c r="W1189" s="8" t="s">
        <v>8026</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8027</v>
      </c>
      <c r="T1190" s="8" t="s">
        <v>7385</v>
      </c>
      <c r="U1190" s="8" t="s">
        <v>8028</v>
      </c>
      <c r="V1190" s="8" t="s">
        <v>8029</v>
      </c>
      <c r="W1190" s="8" t="s">
        <v>8030</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8031</v>
      </c>
      <c r="T1191" s="8" t="s">
        <v>8032</v>
      </c>
      <c r="U1191" s="8" t="s">
        <v>8033</v>
      </c>
      <c r="V1191" s="8" t="s">
        <v>8034</v>
      </c>
      <c r="W1191" s="8" t="s">
        <v>8035</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6143</v>
      </c>
      <c r="T1192" s="8" t="s">
        <v>8036</v>
      </c>
      <c r="U1192" s="8" t="s">
        <v>8037</v>
      </c>
      <c r="V1192" s="8" t="s">
        <v>8038</v>
      </c>
      <c r="W1192" s="8" t="s">
        <v>8039</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8040</v>
      </c>
      <c r="T1193" s="8" t="s">
        <v>8041</v>
      </c>
      <c r="U1193" s="8" t="s">
        <v>8042</v>
      </c>
      <c r="V1193" s="8" t="s">
        <v>8043</v>
      </c>
      <c r="W1193" s="8" t="s">
        <v>8044</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8045</v>
      </c>
      <c r="T1194" s="8" t="s">
        <v>8046</v>
      </c>
      <c r="U1194" s="8" t="s">
        <v>8047</v>
      </c>
      <c r="V1194" s="8" t="s">
        <v>8048</v>
      </c>
      <c r="W1194" s="8" t="s">
        <v>8049</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8050</v>
      </c>
      <c r="T1195" s="8" t="s">
        <v>8051</v>
      </c>
      <c r="U1195" s="8" t="s">
        <v>8052</v>
      </c>
      <c r="V1195" s="8" t="s">
        <v>8053</v>
      </c>
      <c r="W1195" s="8" t="s">
        <v>8054</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6148</v>
      </c>
      <c r="T1196" s="8" t="s">
        <v>3926</v>
      </c>
      <c r="U1196" s="8" t="s">
        <v>8055</v>
      </c>
      <c r="V1196" s="8" t="s">
        <v>8056</v>
      </c>
      <c r="W1196" s="8" t="s">
        <v>8057</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8058</v>
      </c>
      <c r="T1197" s="8" t="s">
        <v>8059</v>
      </c>
      <c r="U1197" s="8" t="s">
        <v>8060</v>
      </c>
      <c r="V1197" s="8" t="s">
        <v>3126</v>
      </c>
      <c r="W1197" s="8" t="s">
        <v>8061</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7133</v>
      </c>
      <c r="T1198" s="8" t="s">
        <v>8062</v>
      </c>
      <c r="U1198" s="8" t="s">
        <v>8063</v>
      </c>
      <c r="V1198" s="8" t="s">
        <v>8064</v>
      </c>
      <c r="W1198" s="8" t="s">
        <v>8065</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3797</v>
      </c>
      <c r="T1199" s="8" t="s">
        <v>8066</v>
      </c>
      <c r="U1199" s="8" t="s">
        <v>8067</v>
      </c>
      <c r="V1199" s="8" t="s">
        <v>8068</v>
      </c>
      <c r="W1199" s="8" t="s">
        <v>8069</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8070</v>
      </c>
      <c r="T1200" s="8" t="s">
        <v>8071</v>
      </c>
      <c r="U1200" s="8" t="s">
        <v>8072</v>
      </c>
      <c r="V1200" s="8" t="s">
        <v>3926</v>
      </c>
      <c r="W1200" s="8" t="s">
        <v>8073</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3088</v>
      </c>
      <c r="T1201" s="8" t="s">
        <v>8074</v>
      </c>
      <c r="U1201" s="8" t="s">
        <v>8075</v>
      </c>
      <c r="V1201" s="8" t="s">
        <v>8076</v>
      </c>
      <c r="W1201" s="8" t="s">
        <v>8077</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3284</v>
      </c>
      <c r="T1202" s="8" t="s">
        <v>8078</v>
      </c>
      <c r="U1202" s="8" t="s">
        <v>8079</v>
      </c>
      <c r="V1202" s="8" t="s">
        <v>8080</v>
      </c>
      <c r="W1202" s="8" t="s">
        <v>8081</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8082</v>
      </c>
      <c r="T1203" s="8" t="s">
        <v>8083</v>
      </c>
      <c r="U1203" s="8" t="s">
        <v>8084</v>
      </c>
      <c r="V1203" s="8" t="s">
        <v>4913</v>
      </c>
      <c r="W1203" s="8" t="s">
        <v>8085</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8086</v>
      </c>
      <c r="T1204" s="8" t="s">
        <v>8087</v>
      </c>
      <c r="U1204" s="8" t="s">
        <v>8088</v>
      </c>
      <c r="V1204" s="8" t="s">
        <v>8089</v>
      </c>
      <c r="W1204" s="8" t="s">
        <v>8090</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4388</v>
      </c>
      <c r="T1205" s="8" t="s">
        <v>4413</v>
      </c>
      <c r="U1205" s="8" t="s">
        <v>8091</v>
      </c>
      <c r="V1205" s="8" t="s">
        <v>8092</v>
      </c>
      <c r="W1205" s="8" t="s">
        <v>8093</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8094</v>
      </c>
      <c r="T1206" s="8" t="s">
        <v>8095</v>
      </c>
      <c r="U1206" s="8" t="s">
        <v>4511</v>
      </c>
      <c r="V1206" s="8" t="s">
        <v>8096</v>
      </c>
      <c r="W1206" s="8" t="s">
        <v>8097</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8098</v>
      </c>
      <c r="T1207" s="8" t="s">
        <v>8099</v>
      </c>
      <c r="U1207" s="8" t="s">
        <v>8100</v>
      </c>
      <c r="V1207" s="8" t="s">
        <v>8101</v>
      </c>
      <c r="W1207" s="8" t="s">
        <v>8102</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2914</v>
      </c>
      <c r="S1208" s="8" t="s">
        <v>6392</v>
      </c>
      <c r="T1208" s="8" t="s">
        <v>8103</v>
      </c>
      <c r="U1208" s="8" t="s">
        <v>8104</v>
      </c>
      <c r="V1208" s="8" t="s">
        <v>8105</v>
      </c>
      <c r="W1208" s="8" t="s">
        <v>8106</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8107</v>
      </c>
      <c r="S1209" s="8" t="s">
        <v>2639</v>
      </c>
      <c r="T1209" s="8" t="s">
        <v>8108</v>
      </c>
      <c r="U1209" s="8" t="s">
        <v>5918</v>
      </c>
      <c r="V1209" s="8" t="s">
        <v>8109</v>
      </c>
      <c r="W1209" s="8" t="s">
        <v>8110</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3504</v>
      </c>
      <c r="S1210" s="8" t="s">
        <v>8111</v>
      </c>
      <c r="T1210" s="8" t="s">
        <v>8112</v>
      </c>
      <c r="U1210" s="8" t="s">
        <v>8113</v>
      </c>
      <c r="V1210" s="8" t="s">
        <v>8114</v>
      </c>
      <c r="W1210" s="8" t="s">
        <v>8115</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8116</v>
      </c>
      <c r="S1211" s="8" t="s">
        <v>2727</v>
      </c>
      <c r="T1211" s="8" t="s">
        <v>8117</v>
      </c>
      <c r="U1211" s="8" t="s">
        <v>8118</v>
      </c>
      <c r="V1211" s="8" t="s">
        <v>8119</v>
      </c>
      <c r="W1211" s="8" t="s">
        <v>8120</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5894</v>
      </c>
      <c r="S1212" s="8" t="s">
        <v>8121</v>
      </c>
      <c r="T1212" s="8" t="s">
        <v>8122</v>
      </c>
      <c r="U1212" s="8" t="s">
        <v>8123</v>
      </c>
      <c r="V1212" s="8" t="s">
        <v>8124</v>
      </c>
      <c r="W1212" s="8" t="s">
        <v>8125</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5503</v>
      </c>
      <c r="S1213" s="8" t="s">
        <v>5951</v>
      </c>
      <c r="T1213" s="8" t="s">
        <v>6949</v>
      </c>
      <c r="U1213" s="8" t="s">
        <v>8126</v>
      </c>
      <c r="V1213" s="8" t="s">
        <v>8127</v>
      </c>
      <c r="W1213" s="8" t="s">
        <v>8128</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3947</v>
      </c>
      <c r="S1214" s="8" t="s">
        <v>7053</v>
      </c>
      <c r="T1214" s="8" t="s">
        <v>8129</v>
      </c>
      <c r="U1214" s="8" t="s">
        <v>8130</v>
      </c>
      <c r="V1214" s="8" t="s">
        <v>8131</v>
      </c>
      <c r="W1214" s="8" t="s">
        <v>8132</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8133</v>
      </c>
      <c r="S1215" s="8" t="s">
        <v>8134</v>
      </c>
      <c r="T1215" s="8" t="s">
        <v>7702</v>
      </c>
      <c r="U1215" s="8" t="s">
        <v>8135</v>
      </c>
      <c r="V1215" s="8" t="s">
        <v>8136</v>
      </c>
      <c r="W1215" s="8" t="s">
        <v>8137</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8138</v>
      </c>
      <c r="S1216" s="8" t="s">
        <v>8139</v>
      </c>
      <c r="T1216" s="8" t="s">
        <v>8140</v>
      </c>
      <c r="U1216" s="8" t="s">
        <v>8141</v>
      </c>
      <c r="V1216" s="8" t="s">
        <v>8142</v>
      </c>
      <c r="W1216" s="8" t="s">
        <v>8143</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3687</v>
      </c>
      <c r="S1217" s="8" t="s">
        <v>3088</v>
      </c>
      <c r="T1217" s="8" t="s">
        <v>8144</v>
      </c>
      <c r="U1217" s="8" t="s">
        <v>8145</v>
      </c>
      <c r="V1217" s="8" t="s">
        <v>8146</v>
      </c>
      <c r="W1217" s="8" t="s">
        <v>8147</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8148</v>
      </c>
      <c r="S1218" s="8" t="s">
        <v>3981</v>
      </c>
      <c r="T1218" s="8" t="s">
        <v>8149</v>
      </c>
      <c r="U1218" s="8" t="s">
        <v>8150</v>
      </c>
      <c r="V1218" s="8" t="s">
        <v>8151</v>
      </c>
      <c r="W1218" s="8" t="s">
        <v>8152</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8153</v>
      </c>
      <c r="T1219" s="8" t="s">
        <v>8154</v>
      </c>
      <c r="U1219" s="8" t="s">
        <v>8155</v>
      </c>
      <c r="V1219" s="8" t="s">
        <v>8156</v>
      </c>
      <c r="W1219" s="8" t="s">
        <v>8157</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8158</v>
      </c>
      <c r="T1220" s="8" t="s">
        <v>8159</v>
      </c>
      <c r="U1220" s="8" t="s">
        <v>8160</v>
      </c>
      <c r="V1220" s="8" t="s">
        <v>8161</v>
      </c>
      <c r="W1220" s="8" t="s">
        <v>7378</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4578</v>
      </c>
      <c r="T1221" s="8" t="s">
        <v>5111</v>
      </c>
      <c r="U1221" s="8" t="s">
        <v>8162</v>
      </c>
      <c r="V1221" s="8" t="s">
        <v>8163</v>
      </c>
      <c r="W1221" s="8" t="s">
        <v>8164</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8165</v>
      </c>
      <c r="T1222" s="8" t="s">
        <v>8166</v>
      </c>
      <c r="U1222" s="8" t="s">
        <v>8167</v>
      </c>
      <c r="V1222" s="8" t="s">
        <v>8168</v>
      </c>
      <c r="W1222" s="8" t="s">
        <v>8169</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3610</v>
      </c>
      <c r="S1223" s="8" t="s">
        <v>6529</v>
      </c>
      <c r="T1223" s="8" t="s">
        <v>8170</v>
      </c>
      <c r="U1223" s="8" t="s">
        <v>8171</v>
      </c>
      <c r="V1223" s="8" t="s">
        <v>8172</v>
      </c>
      <c r="W1223" s="8" t="s">
        <v>8173</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8174</v>
      </c>
      <c r="T1224" s="8" t="s">
        <v>8175</v>
      </c>
      <c r="U1224" s="8" t="s">
        <v>8176</v>
      </c>
      <c r="V1224" s="8" t="s">
        <v>8177</v>
      </c>
      <c r="W1224" s="8" t="s">
        <v>8178</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8179</v>
      </c>
      <c r="T1225" s="8" t="s">
        <v>8180</v>
      </c>
      <c r="U1225" s="8" t="s">
        <v>8181</v>
      </c>
      <c r="V1225" s="8" t="s">
        <v>8182</v>
      </c>
      <c r="W1225" s="8" t="s">
        <v>8183</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3830</v>
      </c>
      <c r="T1226" s="8" t="s">
        <v>7852</v>
      </c>
      <c r="U1226" s="8" t="s">
        <v>8184</v>
      </c>
      <c r="V1226" s="8" t="s">
        <v>8185</v>
      </c>
      <c r="W1226" s="8" t="s">
        <v>8186</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8187</v>
      </c>
      <c r="T1227" s="8" t="s">
        <v>8034</v>
      </c>
      <c r="U1227" s="8" t="s">
        <v>8188</v>
      </c>
      <c r="V1227" s="8" t="s">
        <v>8189</v>
      </c>
      <c r="W1227" s="8" t="s">
        <v>8190</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2915</v>
      </c>
      <c r="T1228" s="8" t="s">
        <v>8191</v>
      </c>
      <c r="U1228" s="8" t="s">
        <v>8192</v>
      </c>
      <c r="V1228" s="8" t="s">
        <v>8193</v>
      </c>
      <c r="W1228" s="8" t="s">
        <v>8194</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8195</v>
      </c>
      <c r="S1229" s="8" t="s">
        <v>8196</v>
      </c>
      <c r="T1229" s="8" t="s">
        <v>8197</v>
      </c>
      <c r="U1229" s="8" t="s">
        <v>8198</v>
      </c>
      <c r="V1229" s="8" t="s">
        <v>8199</v>
      </c>
      <c r="W1229" s="8" t="s">
        <v>8200</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8201</v>
      </c>
      <c r="T1230" s="8" t="s">
        <v>8202</v>
      </c>
      <c r="U1230" s="8" t="s">
        <v>8203</v>
      </c>
      <c r="V1230" s="8" t="s">
        <v>8204</v>
      </c>
      <c r="W1230" s="8" t="s">
        <v>8205</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7516</v>
      </c>
      <c r="T1231" s="8" t="s">
        <v>8206</v>
      </c>
      <c r="U1231" s="8" t="s">
        <v>8207</v>
      </c>
      <c r="V1231" s="8" t="s">
        <v>8208</v>
      </c>
      <c r="W1231" s="8" t="s">
        <v>8209</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8210</v>
      </c>
      <c r="T1232" s="8" t="s">
        <v>8211</v>
      </c>
      <c r="U1232" s="8" t="s">
        <v>8212</v>
      </c>
      <c r="V1232" s="8" t="s">
        <v>8213</v>
      </c>
      <c r="W1232" s="8" t="s">
        <v>8214</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8215</v>
      </c>
      <c r="T1233" s="8" t="s">
        <v>8216</v>
      </c>
      <c r="U1233" s="8" t="s">
        <v>8217</v>
      </c>
      <c r="V1233" s="8" t="s">
        <v>8078</v>
      </c>
      <c r="W1233" s="8" t="s">
        <v>8218</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8219</v>
      </c>
      <c r="T1234" s="8" t="s">
        <v>8220</v>
      </c>
      <c r="U1234" s="8" t="s">
        <v>8221</v>
      </c>
      <c r="V1234" s="8" t="s">
        <v>8222</v>
      </c>
      <c r="W1234" s="8" t="s">
        <v>6224</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8223</v>
      </c>
      <c r="T1235" s="8" t="s">
        <v>8224</v>
      </c>
      <c r="U1235" s="8" t="s">
        <v>8225</v>
      </c>
      <c r="V1235" s="8" t="s">
        <v>8226</v>
      </c>
      <c r="W1235" s="8" t="s">
        <v>8227</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8228</v>
      </c>
      <c r="T1236" s="8" t="s">
        <v>8229</v>
      </c>
      <c r="U1236" s="8" t="s">
        <v>3940</v>
      </c>
      <c r="V1236" s="8" t="s">
        <v>8230</v>
      </c>
      <c r="W1236" s="8" t="s">
        <v>8231</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8232</v>
      </c>
      <c r="T1237" s="8" t="s">
        <v>8233</v>
      </c>
      <c r="U1237" s="8" t="s">
        <v>8234</v>
      </c>
      <c r="V1237" s="8" t="s">
        <v>8235</v>
      </c>
      <c r="W1237" s="8" t="s">
        <v>8236</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2420</v>
      </c>
      <c r="T1238" s="8" t="s">
        <v>8237</v>
      </c>
      <c r="U1238" s="8" t="s">
        <v>8238</v>
      </c>
      <c r="V1238" s="8" t="s">
        <v>8239</v>
      </c>
      <c r="W1238" s="8" t="s">
        <v>8240</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8241</v>
      </c>
      <c r="T1239" s="8" t="s">
        <v>8242</v>
      </c>
      <c r="U1239" s="8" t="s">
        <v>8243</v>
      </c>
      <c r="V1239" s="8" t="s">
        <v>8244</v>
      </c>
      <c r="W1239" s="8" t="s">
        <v>8245</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8246</v>
      </c>
      <c r="S1240" s="8" t="s">
        <v>8247</v>
      </c>
      <c r="T1240" s="8" t="s">
        <v>7561</v>
      </c>
      <c r="U1240" s="8" t="s">
        <v>8248</v>
      </c>
      <c r="V1240" s="8" t="s">
        <v>8249</v>
      </c>
      <c r="W1240" s="8" t="s">
        <v>8250</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8251</v>
      </c>
      <c r="S1241" s="8" t="s">
        <v>8252</v>
      </c>
      <c r="T1241" s="8" t="s">
        <v>8253</v>
      </c>
      <c r="U1241" s="8" t="s">
        <v>8254</v>
      </c>
      <c r="V1241" s="8" t="s">
        <v>8255</v>
      </c>
      <c r="W1241" s="8" t="s">
        <v>7126</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8256</v>
      </c>
      <c r="S1242" s="8" t="s">
        <v>8257</v>
      </c>
      <c r="T1242" s="8" t="s">
        <v>8017</v>
      </c>
      <c r="U1242" s="8" t="s">
        <v>8258</v>
      </c>
      <c r="V1242" s="8" t="s">
        <v>8259</v>
      </c>
      <c r="W1242" s="8" t="s">
        <v>8260</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8261</v>
      </c>
      <c r="S1243" s="8" t="s">
        <v>3158</v>
      </c>
      <c r="T1243" s="8" t="s">
        <v>8262</v>
      </c>
      <c r="U1243" s="8" t="s">
        <v>8263</v>
      </c>
      <c r="V1243" s="8" t="s">
        <v>8264</v>
      </c>
      <c r="W1243" s="8" t="s">
        <v>8265</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5491</v>
      </c>
      <c r="S1244" s="8" t="s">
        <v>3243</v>
      </c>
      <c r="T1244" s="8" t="s">
        <v>8266</v>
      </c>
      <c r="U1244" s="8" t="s">
        <v>8267</v>
      </c>
      <c r="V1244" s="8" t="s">
        <v>8268</v>
      </c>
      <c r="W1244" s="8" t="s">
        <v>8269</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8270</v>
      </c>
      <c r="S1245" s="8" t="s">
        <v>5895</v>
      </c>
      <c r="T1245" s="8" t="s">
        <v>8271</v>
      </c>
      <c r="U1245" s="8" t="s">
        <v>8272</v>
      </c>
      <c r="V1245" s="8" t="s">
        <v>3943</v>
      </c>
      <c r="W1245" s="8" t="s">
        <v>7242</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3510</v>
      </c>
      <c r="S1246" s="8" t="s">
        <v>2627</v>
      </c>
      <c r="T1246" s="8" t="s">
        <v>8273</v>
      </c>
      <c r="U1246" s="8" t="s">
        <v>8274</v>
      </c>
      <c r="V1246" s="8" t="s">
        <v>5541</v>
      </c>
      <c r="W1246" s="8" t="s">
        <v>8275</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5977</v>
      </c>
      <c r="S1247" s="8" t="s">
        <v>8276</v>
      </c>
      <c r="T1247" s="8" t="s">
        <v>8277</v>
      </c>
      <c r="U1247" s="8" t="s">
        <v>8278</v>
      </c>
      <c r="V1247" s="8" t="s">
        <v>8279</v>
      </c>
      <c r="W1247" s="8" t="s">
        <v>8280</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5497</v>
      </c>
      <c r="S1248" s="8" t="s">
        <v>2715</v>
      </c>
      <c r="T1248" s="8" t="s">
        <v>8281</v>
      </c>
      <c r="U1248" s="8" t="s">
        <v>8282</v>
      </c>
      <c r="V1248" s="8" t="s">
        <v>8283</v>
      </c>
      <c r="W1248" s="8" t="s">
        <v>8284</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2749</v>
      </c>
      <c r="S1249" s="8" t="s">
        <v>6795</v>
      </c>
      <c r="T1249" s="8" t="s">
        <v>8285</v>
      </c>
      <c r="U1249" s="8" t="s">
        <v>8286</v>
      </c>
      <c r="V1249" s="8" t="s">
        <v>8287</v>
      </c>
      <c r="W1249" s="8" t="s">
        <v>8288</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8289</v>
      </c>
      <c r="S1250" s="8" t="s">
        <v>8290</v>
      </c>
      <c r="T1250" s="8" t="s">
        <v>8291</v>
      </c>
      <c r="U1250" s="8" t="s">
        <v>8292</v>
      </c>
      <c r="V1250" s="8" t="s">
        <v>8293</v>
      </c>
      <c r="W1250" s="8" t="s">
        <v>8294</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8295</v>
      </c>
      <c r="S1251" s="8" t="s">
        <v>3936</v>
      </c>
      <c r="T1251" s="8" t="s">
        <v>8296</v>
      </c>
      <c r="U1251" s="8" t="s">
        <v>8297</v>
      </c>
      <c r="V1251" s="8" t="s">
        <v>8298</v>
      </c>
      <c r="W1251" s="8" t="s">
        <v>8299</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8300</v>
      </c>
      <c r="S1252" s="8" t="s">
        <v>6933</v>
      </c>
      <c r="T1252" s="8" t="s">
        <v>8301</v>
      </c>
      <c r="U1252" s="8" t="s">
        <v>8302</v>
      </c>
      <c r="V1252" s="8" t="s">
        <v>8303</v>
      </c>
      <c r="W1252" s="8" t="s">
        <v>8304</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8305</v>
      </c>
      <c r="S1253" s="8" t="s">
        <v>8306</v>
      </c>
      <c r="T1253" s="8" t="s">
        <v>8307</v>
      </c>
      <c r="U1253" s="8" t="s">
        <v>8308</v>
      </c>
      <c r="V1253" s="8" t="s">
        <v>5043</v>
      </c>
      <c r="W1253" s="8" t="s">
        <v>8309</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5497</v>
      </c>
      <c r="S1254" s="8" t="s">
        <v>8310</v>
      </c>
      <c r="T1254" s="8" t="s">
        <v>8112</v>
      </c>
      <c r="U1254" s="8" t="s">
        <v>8311</v>
      </c>
      <c r="V1254" s="8" t="s">
        <v>8312</v>
      </c>
      <c r="W1254" s="8" t="s">
        <v>8313</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2708</v>
      </c>
      <c r="S1255" s="8" t="s">
        <v>8314</v>
      </c>
      <c r="T1255" s="8" t="s">
        <v>8315</v>
      </c>
      <c r="U1255" s="8" t="s">
        <v>8316</v>
      </c>
      <c r="V1255" s="8" t="s">
        <v>8317</v>
      </c>
      <c r="W1255" s="8" t="s">
        <v>8318</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8319</v>
      </c>
      <c r="S1256" s="8" t="s">
        <v>8310</v>
      </c>
      <c r="T1256" s="8" t="s">
        <v>7920</v>
      </c>
      <c r="U1256" s="8" t="s">
        <v>8320</v>
      </c>
      <c r="V1256" s="8" t="s">
        <v>8321</v>
      </c>
      <c r="W1256" s="8" t="s">
        <v>8322</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2620</v>
      </c>
      <c r="S1257" s="8" t="s">
        <v>8323</v>
      </c>
      <c r="T1257" s="8" t="s">
        <v>8324</v>
      </c>
      <c r="U1257" s="8" t="s">
        <v>8325</v>
      </c>
      <c r="V1257" s="8" t="s">
        <v>6468</v>
      </c>
      <c r="W1257" s="8" t="s">
        <v>5991</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3953</v>
      </c>
      <c r="S1258" s="8" t="s">
        <v>8326</v>
      </c>
      <c r="T1258" s="8" t="s">
        <v>8327</v>
      </c>
      <c r="U1258" s="8" t="s">
        <v>8328</v>
      </c>
      <c r="V1258" s="8" t="s">
        <v>8329</v>
      </c>
      <c r="W1258" s="8" t="s">
        <v>8330</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5866</v>
      </c>
      <c r="S1259" s="8" t="s">
        <v>8331</v>
      </c>
      <c r="T1259" s="8" t="s">
        <v>7296</v>
      </c>
      <c r="U1259" s="8" t="s">
        <v>8332</v>
      </c>
      <c r="V1259" s="8" t="s">
        <v>8333</v>
      </c>
      <c r="W1259" s="8" t="s">
        <v>8334</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8335</v>
      </c>
      <c r="S1260" s="8" t="s">
        <v>8323</v>
      </c>
      <c r="T1260" s="8" t="s">
        <v>8336</v>
      </c>
      <c r="U1260" s="8" t="s">
        <v>8337</v>
      </c>
      <c r="V1260" s="8" t="s">
        <v>8338</v>
      </c>
      <c r="W1260" s="8" t="s">
        <v>8339</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8319</v>
      </c>
      <c r="S1261" s="8" t="s">
        <v>8326</v>
      </c>
      <c r="T1261" s="8" t="s">
        <v>8340</v>
      </c>
      <c r="U1261" s="8" t="s">
        <v>8234</v>
      </c>
      <c r="V1261" s="8" t="s">
        <v>8341</v>
      </c>
      <c r="W1261" s="8" t="s">
        <v>8342</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7928</v>
      </c>
      <c r="S1262" s="8" t="s">
        <v>8343</v>
      </c>
      <c r="T1262" s="8" t="s">
        <v>8344</v>
      </c>
      <c r="U1262" s="8" t="s">
        <v>5937</v>
      </c>
      <c r="V1262" s="8" t="s">
        <v>8345</v>
      </c>
      <c r="W1262" s="8" t="s">
        <v>8346</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8347</v>
      </c>
      <c r="S1263" s="8" t="s">
        <v>8348</v>
      </c>
      <c r="T1263" s="8" t="s">
        <v>8167</v>
      </c>
      <c r="U1263" s="8" t="s">
        <v>8349</v>
      </c>
      <c r="V1263" s="8" t="s">
        <v>8350</v>
      </c>
      <c r="W1263" s="8" t="s">
        <v>8351</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2686</v>
      </c>
      <c r="S1264" s="8" t="s">
        <v>8352</v>
      </c>
      <c r="T1264" s="8" t="s">
        <v>8353</v>
      </c>
      <c r="U1264" s="8" t="s">
        <v>8354</v>
      </c>
      <c r="V1264" s="8" t="s">
        <v>8355</v>
      </c>
      <c r="W1264" s="8" t="s">
        <v>8356</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7961</v>
      </c>
      <c r="S1265" s="8" t="s">
        <v>8357</v>
      </c>
      <c r="T1265" s="8" t="s">
        <v>8358</v>
      </c>
      <c r="U1265" s="8" t="s">
        <v>8359</v>
      </c>
      <c r="V1265" s="8" t="s">
        <v>8360</v>
      </c>
      <c r="W1265" s="8" t="s">
        <v>8361</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7985</v>
      </c>
      <c r="S1266" s="8" t="s">
        <v>8362</v>
      </c>
      <c r="T1266" s="8" t="s">
        <v>8363</v>
      </c>
      <c r="U1266" s="8" t="s">
        <v>8364</v>
      </c>
      <c r="V1266" s="8" t="s">
        <v>8365</v>
      </c>
      <c r="W1266" s="8" t="s">
        <v>8366</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8367</v>
      </c>
      <c r="S1267" s="8" t="s">
        <v>8368</v>
      </c>
      <c r="T1267" s="8" t="s">
        <v>8369</v>
      </c>
      <c r="U1267" s="8" t="s">
        <v>8370</v>
      </c>
      <c r="V1267" s="8" t="s">
        <v>8371</v>
      </c>
      <c r="W1267" s="8" t="s">
        <v>8372</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8373</v>
      </c>
      <c r="S1268" s="8" t="s">
        <v>5776</v>
      </c>
      <c r="T1268" s="8" t="s">
        <v>8374</v>
      </c>
      <c r="U1268" s="8" t="s">
        <v>8375</v>
      </c>
      <c r="V1268" s="8" t="s">
        <v>8376</v>
      </c>
      <c r="W1268" s="8" t="s">
        <v>8377</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8378</v>
      </c>
      <c r="S1269" s="8" t="s">
        <v>8379</v>
      </c>
      <c r="T1269" s="8" t="s">
        <v>8380</v>
      </c>
      <c r="U1269" s="8" t="s">
        <v>8381</v>
      </c>
      <c r="V1269" s="8" t="s">
        <v>8382</v>
      </c>
      <c r="W1269" s="8" t="s">
        <v>8383</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7249</v>
      </c>
      <c r="S1270" s="8" t="s">
        <v>8384</v>
      </c>
      <c r="T1270" s="8" t="s">
        <v>8385</v>
      </c>
      <c r="U1270" s="8" t="s">
        <v>8386</v>
      </c>
      <c r="V1270" s="8" t="s">
        <v>8387</v>
      </c>
      <c r="W1270" s="8" t="s">
        <v>8388</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7488</v>
      </c>
      <c r="S1271" s="8" t="s">
        <v>8326</v>
      </c>
      <c r="T1271" s="8" t="s">
        <v>5174</v>
      </c>
      <c r="U1271" s="8" t="s">
        <v>7945</v>
      </c>
      <c r="V1271" s="8" t="s">
        <v>8389</v>
      </c>
      <c r="W1271" s="8" t="s">
        <v>8390</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8391</v>
      </c>
      <c r="S1272" s="8" t="s">
        <v>8392</v>
      </c>
      <c r="T1272" s="8" t="s">
        <v>6079</v>
      </c>
      <c r="U1272" s="8" t="s">
        <v>8393</v>
      </c>
      <c r="V1272" s="8" t="s">
        <v>8394</v>
      </c>
      <c r="W1272" s="8" t="s">
        <v>8395</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8396</v>
      </c>
      <c r="S1273" s="8" t="s">
        <v>8397</v>
      </c>
      <c r="T1273" s="8" t="s">
        <v>8398</v>
      </c>
      <c r="U1273" s="8" t="s">
        <v>8399</v>
      </c>
      <c r="V1273" s="8" t="s">
        <v>8400</v>
      </c>
      <c r="W1273" s="8" t="s">
        <v>8401</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8402</v>
      </c>
      <c r="S1274" s="8" t="s">
        <v>8403</v>
      </c>
      <c r="T1274" s="8" t="s">
        <v>8404</v>
      </c>
      <c r="U1274" s="8" t="s">
        <v>8405</v>
      </c>
      <c r="V1274" s="8" t="s">
        <v>8406</v>
      </c>
      <c r="W1274" s="8" t="s">
        <v>8407</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8408</v>
      </c>
      <c r="S1275" s="8" t="s">
        <v>8409</v>
      </c>
      <c r="T1275" s="8" t="s">
        <v>6498</v>
      </c>
      <c r="U1275" s="8" t="s">
        <v>8410</v>
      </c>
      <c r="V1275" s="8" t="s">
        <v>8411</v>
      </c>
      <c r="W1275" s="8" t="s">
        <v>8412</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8413</v>
      </c>
      <c r="S1276" s="8" t="s">
        <v>6002</v>
      </c>
      <c r="T1276" s="8" t="s">
        <v>8414</v>
      </c>
      <c r="U1276" s="8" t="s">
        <v>8415</v>
      </c>
      <c r="V1276" s="8" t="s">
        <v>8416</v>
      </c>
      <c r="W1276" s="8" t="s">
        <v>8417</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4031</v>
      </c>
      <c r="S1277" s="8" t="s">
        <v>8418</v>
      </c>
      <c r="T1277" s="8" t="s">
        <v>8419</v>
      </c>
      <c r="U1277" s="8" t="s">
        <v>8420</v>
      </c>
      <c r="V1277" s="8" t="s">
        <v>8421</v>
      </c>
      <c r="W1277" s="8" t="s">
        <v>8422</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3548</v>
      </c>
      <c r="S1278" s="8" t="s">
        <v>6312</v>
      </c>
      <c r="T1278" s="8" t="s">
        <v>8423</v>
      </c>
      <c r="U1278" s="8" t="s">
        <v>8424</v>
      </c>
      <c r="V1278" s="8" t="s">
        <v>8425</v>
      </c>
      <c r="W1278" s="8" t="s">
        <v>8426</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4183</v>
      </c>
      <c r="S1279" s="8" t="s">
        <v>8427</v>
      </c>
      <c r="T1279" s="8" t="s">
        <v>6870</v>
      </c>
      <c r="U1279" s="8" t="s">
        <v>8428</v>
      </c>
      <c r="V1279" s="8" t="s">
        <v>8429</v>
      </c>
      <c r="W1279" s="8" t="s">
        <v>8430</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8431</v>
      </c>
      <c r="S1280" s="8" t="s">
        <v>8432</v>
      </c>
      <c r="T1280" s="8" t="s">
        <v>8433</v>
      </c>
      <c r="U1280" s="8" t="s">
        <v>8434</v>
      </c>
      <c r="V1280" s="8" t="s">
        <v>8435</v>
      </c>
      <c r="W1280" s="8" t="s">
        <v>8436</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7337</v>
      </c>
      <c r="S1281" s="8" t="s">
        <v>8437</v>
      </c>
      <c r="T1281" s="8" t="s">
        <v>8438</v>
      </c>
      <c r="U1281" s="8" t="s">
        <v>5540</v>
      </c>
      <c r="V1281" s="8" t="s">
        <v>8439</v>
      </c>
      <c r="W1281" s="8" t="s">
        <v>8440</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8018</v>
      </c>
      <c r="S1282" s="8" t="s">
        <v>8441</v>
      </c>
      <c r="T1282" s="8" t="s">
        <v>8442</v>
      </c>
      <c r="U1282" s="8" t="s">
        <v>8443</v>
      </c>
      <c r="V1282" s="8" t="s">
        <v>3208</v>
      </c>
      <c r="W1282" s="8" t="s">
        <v>8444</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5428</v>
      </c>
      <c r="S1283" s="8" t="s">
        <v>8445</v>
      </c>
      <c r="T1283" s="8" t="s">
        <v>8446</v>
      </c>
      <c r="U1283" s="8" t="s">
        <v>8447</v>
      </c>
      <c r="V1283" s="8" t="s">
        <v>8448</v>
      </c>
      <c r="W1283" s="8" t="s">
        <v>8449</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7237</v>
      </c>
      <c r="S1284" s="8" t="s">
        <v>8450</v>
      </c>
      <c r="T1284" s="8" t="s">
        <v>8451</v>
      </c>
      <c r="U1284" s="8" t="s">
        <v>8452</v>
      </c>
      <c r="V1284" s="8" t="s">
        <v>8453</v>
      </c>
      <c r="W1284" s="8" t="s">
        <v>8454</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8455</v>
      </c>
      <c r="S1285" s="8" t="s">
        <v>8456</v>
      </c>
      <c r="T1285" s="8" t="s">
        <v>7128</v>
      </c>
      <c r="U1285" s="8" t="s">
        <v>8457</v>
      </c>
      <c r="V1285" s="8" t="s">
        <v>8458</v>
      </c>
      <c r="W1285" s="8" t="s">
        <v>8459</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4044</v>
      </c>
      <c r="S1286" s="8" t="s">
        <v>8460</v>
      </c>
      <c r="T1286" s="8" t="s">
        <v>8461</v>
      </c>
      <c r="U1286" s="8" t="s">
        <v>8462</v>
      </c>
      <c r="V1286" s="8" t="s">
        <v>8463</v>
      </c>
      <c r="W1286" s="8" t="s">
        <v>8464</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8465</v>
      </c>
      <c r="S1287" s="8" t="s">
        <v>8466</v>
      </c>
      <c r="T1287" s="8" t="s">
        <v>8467</v>
      </c>
      <c r="U1287" s="8" t="s">
        <v>8468</v>
      </c>
      <c r="V1287" s="8" t="s">
        <v>8469</v>
      </c>
      <c r="W1287" s="8" t="s">
        <v>8470</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2731</v>
      </c>
      <c r="S1288" s="8" t="s">
        <v>8471</v>
      </c>
      <c r="T1288" s="8" t="s">
        <v>8472</v>
      </c>
      <c r="U1288" s="8" t="s">
        <v>8473</v>
      </c>
      <c r="V1288" s="8" t="s">
        <v>8474</v>
      </c>
      <c r="W1288" s="8" t="s">
        <v>8475</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8015</v>
      </c>
      <c r="S1289" s="8" t="s">
        <v>8476</v>
      </c>
      <c r="T1289" s="8" t="s">
        <v>8477</v>
      </c>
      <c r="U1289" s="8" t="s">
        <v>8478</v>
      </c>
      <c r="V1289" s="8" t="s">
        <v>8479</v>
      </c>
      <c r="W1289" s="8" t="s">
        <v>8480</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8481</v>
      </c>
      <c r="S1290" s="8" t="s">
        <v>8482</v>
      </c>
      <c r="T1290" s="8" t="s">
        <v>8483</v>
      </c>
      <c r="U1290" s="8" t="s">
        <v>7550</v>
      </c>
      <c r="V1290" s="8" t="s">
        <v>8484</v>
      </c>
      <c r="W1290" s="8" t="s">
        <v>8485</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8486</v>
      </c>
      <c r="S1291" s="8" t="s">
        <v>8487</v>
      </c>
      <c r="T1291" s="8" t="s">
        <v>8488</v>
      </c>
      <c r="U1291" s="8" t="s">
        <v>7942</v>
      </c>
      <c r="V1291" s="8" t="s">
        <v>8489</v>
      </c>
      <c r="W1291" s="8" t="s">
        <v>8490</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4059</v>
      </c>
      <c r="S1292" s="8" t="s">
        <v>8491</v>
      </c>
      <c r="T1292" s="8" t="s">
        <v>8492</v>
      </c>
      <c r="U1292" s="8" t="s">
        <v>8493</v>
      </c>
      <c r="V1292" s="8" t="s">
        <v>8494</v>
      </c>
      <c r="W1292" s="8" t="s">
        <v>8495</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7344</v>
      </c>
      <c r="S1293" s="8" t="s">
        <v>8496</v>
      </c>
      <c r="T1293" s="8" t="s">
        <v>8497</v>
      </c>
      <c r="U1293" s="8" t="s">
        <v>8498</v>
      </c>
      <c r="V1293" s="8" t="s">
        <v>8499</v>
      </c>
      <c r="W1293" s="8" t="s">
        <v>8500</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2528</v>
      </c>
      <c r="S1294" s="8" t="s">
        <v>5060</v>
      </c>
      <c r="T1294" s="8" t="s">
        <v>8501</v>
      </c>
      <c r="U1294" s="8" t="s">
        <v>8502</v>
      </c>
      <c r="V1294" s="8" t="s">
        <v>8503</v>
      </c>
      <c r="W1294" s="8" t="s">
        <v>8504</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4090</v>
      </c>
      <c r="S1295" s="8" t="s">
        <v>8505</v>
      </c>
      <c r="T1295" s="8" t="s">
        <v>8506</v>
      </c>
      <c r="U1295" s="8" t="s">
        <v>8507</v>
      </c>
      <c r="V1295" s="8" t="s">
        <v>8508</v>
      </c>
      <c r="W1295" s="8" t="s">
        <v>8509</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8510</v>
      </c>
      <c r="S1296" s="8" t="s">
        <v>8511</v>
      </c>
      <c r="T1296" s="8" t="s">
        <v>3282</v>
      </c>
      <c r="U1296" s="8" t="s">
        <v>8512</v>
      </c>
      <c r="V1296" s="8" t="s">
        <v>4825</v>
      </c>
      <c r="W1296" s="8" t="s">
        <v>8513</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8514</v>
      </c>
      <c r="S1297" s="8" t="s">
        <v>8515</v>
      </c>
      <c r="T1297" s="8" t="s">
        <v>8516</v>
      </c>
      <c r="U1297" s="8" t="s">
        <v>8517</v>
      </c>
      <c r="V1297" s="8" t="s">
        <v>8518</v>
      </c>
      <c r="W1297" s="8" t="s">
        <v>8519</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8520</v>
      </c>
      <c r="S1298" s="8" t="s">
        <v>8521</v>
      </c>
      <c r="T1298" s="8" t="s">
        <v>8522</v>
      </c>
      <c r="U1298" s="8" t="s">
        <v>8523</v>
      </c>
      <c r="V1298" s="8" t="s">
        <v>8524</v>
      </c>
      <c r="W1298" s="8" t="s">
        <v>8525</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8455</v>
      </c>
      <c r="S1299" s="8" t="s">
        <v>8526</v>
      </c>
      <c r="T1299" s="8" t="s">
        <v>8527</v>
      </c>
      <c r="U1299" s="8" t="s">
        <v>8528</v>
      </c>
      <c r="V1299" s="8" t="s">
        <v>8529</v>
      </c>
      <c r="W1299" s="8" t="s">
        <v>8530</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6396</v>
      </c>
      <c r="S1300" s="8" t="s">
        <v>8531</v>
      </c>
      <c r="T1300" s="8" t="s">
        <v>8532</v>
      </c>
      <c r="U1300" s="8" t="s">
        <v>8533</v>
      </c>
      <c r="V1300" s="8" t="s">
        <v>8534</v>
      </c>
      <c r="W1300" s="8" t="s">
        <v>8535</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8536</v>
      </c>
      <c r="S1301" s="8" t="s">
        <v>8537</v>
      </c>
      <c r="T1301" s="8" t="s">
        <v>8538</v>
      </c>
      <c r="U1301" s="8" t="s">
        <v>8539</v>
      </c>
      <c r="V1301" s="8" t="s">
        <v>8540</v>
      </c>
      <c r="W1301" s="8" t="s">
        <v>8541</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8542</v>
      </c>
      <c r="S1302" s="8" t="s">
        <v>8543</v>
      </c>
      <c r="T1302" s="8" t="s">
        <v>8544</v>
      </c>
      <c r="U1302" s="8" t="s">
        <v>8545</v>
      </c>
      <c r="V1302" s="8" t="s">
        <v>6530</v>
      </c>
      <c r="W1302" s="8" t="s">
        <v>8546</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8431</v>
      </c>
      <c r="S1303" s="8" t="s">
        <v>8547</v>
      </c>
      <c r="T1303" s="8" t="s">
        <v>8548</v>
      </c>
      <c r="U1303" s="8" t="s">
        <v>8549</v>
      </c>
      <c r="V1303" s="8" t="s">
        <v>8550</v>
      </c>
      <c r="W1303" s="8" t="s">
        <v>4296</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7187</v>
      </c>
      <c r="S1304" s="8" t="s">
        <v>8551</v>
      </c>
      <c r="T1304" s="8" t="s">
        <v>8552</v>
      </c>
      <c r="U1304" s="8" t="s">
        <v>8553</v>
      </c>
      <c r="V1304" s="8" t="s">
        <v>8554</v>
      </c>
      <c r="W1304" s="8" t="s">
        <v>8555</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8556</v>
      </c>
      <c r="S1305" s="8" t="s">
        <v>8557</v>
      </c>
      <c r="T1305" s="8" t="s">
        <v>8558</v>
      </c>
      <c r="U1305" s="8" t="s">
        <v>8559</v>
      </c>
      <c r="V1305" s="8" t="s">
        <v>6730</v>
      </c>
      <c r="W1305" s="8" t="s">
        <v>8560</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7349</v>
      </c>
      <c r="S1306" s="8" t="s">
        <v>8561</v>
      </c>
      <c r="T1306" s="8" t="s">
        <v>8562</v>
      </c>
      <c r="U1306" s="8" t="s">
        <v>8563</v>
      </c>
      <c r="V1306" s="8" t="s">
        <v>8564</v>
      </c>
      <c r="W1306" s="8" t="s">
        <v>8565</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8566</v>
      </c>
      <c r="S1307" s="8" t="s">
        <v>8567</v>
      </c>
      <c r="T1307" s="8" t="s">
        <v>8568</v>
      </c>
      <c r="U1307" s="8" t="s">
        <v>8569</v>
      </c>
      <c r="V1307" s="8" t="s">
        <v>8570</v>
      </c>
      <c r="W1307" s="8" t="s">
        <v>8571</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8566</v>
      </c>
      <c r="S1308" s="8" t="s">
        <v>8572</v>
      </c>
      <c r="T1308" s="8" t="s">
        <v>5726</v>
      </c>
      <c r="U1308" s="8" t="s">
        <v>8573</v>
      </c>
      <c r="V1308" s="8" t="s">
        <v>8574</v>
      </c>
      <c r="W1308" s="8" t="s">
        <v>8575</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8576</v>
      </c>
      <c r="S1309" s="8" t="s">
        <v>8577</v>
      </c>
      <c r="T1309" s="8" t="s">
        <v>8578</v>
      </c>
      <c r="U1309" s="8" t="s">
        <v>8579</v>
      </c>
      <c r="V1309" s="8" t="s">
        <v>8580</v>
      </c>
      <c r="W1309" s="8" t="s">
        <v>7907</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8581</v>
      </c>
      <c r="S1310" s="8" t="s">
        <v>8582</v>
      </c>
      <c r="T1310" s="8" t="s">
        <v>8583</v>
      </c>
      <c r="U1310" s="8" t="s">
        <v>8584</v>
      </c>
      <c r="V1310" s="8" t="s">
        <v>8585</v>
      </c>
      <c r="W1310" s="8" t="s">
        <v>8163</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8586</v>
      </c>
      <c r="S1311" s="8" t="s">
        <v>8587</v>
      </c>
      <c r="T1311" s="8" t="s">
        <v>8588</v>
      </c>
      <c r="U1311" s="8" t="s">
        <v>8589</v>
      </c>
      <c r="V1311" s="8" t="s">
        <v>8590</v>
      </c>
      <c r="W1311" s="8" t="s">
        <v>8591</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4113</v>
      </c>
      <c r="S1312" s="8" t="s">
        <v>8592</v>
      </c>
      <c r="T1312" s="8" t="s">
        <v>8593</v>
      </c>
      <c r="U1312" s="8" t="s">
        <v>8594</v>
      </c>
      <c r="V1312" s="8" t="s">
        <v>3346</v>
      </c>
      <c r="W1312" s="8" t="s">
        <v>8595</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8596</v>
      </c>
      <c r="S1313" s="8" t="s">
        <v>8597</v>
      </c>
      <c r="T1313" s="8" t="s">
        <v>7003</v>
      </c>
      <c r="U1313" s="8" t="s">
        <v>2422</v>
      </c>
      <c r="V1313" s="8" t="s">
        <v>8598</v>
      </c>
      <c r="W1313" s="8" t="s">
        <v>8599</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2533</v>
      </c>
      <c r="S1314" s="8" t="s">
        <v>8600</v>
      </c>
      <c r="T1314" s="8" t="s">
        <v>8601</v>
      </c>
      <c r="U1314" s="8" t="s">
        <v>3569</v>
      </c>
      <c r="V1314" s="8" t="s">
        <v>8602</v>
      </c>
      <c r="W1314" s="8" t="s">
        <v>8603</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8604</v>
      </c>
      <c r="S1315" s="8" t="s">
        <v>8605</v>
      </c>
      <c r="T1315" s="8" t="s">
        <v>8606</v>
      </c>
      <c r="U1315" s="8" t="s">
        <v>5489</v>
      </c>
      <c r="V1315" s="8" t="s">
        <v>8607</v>
      </c>
      <c r="W1315" s="8" t="s">
        <v>8249</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8608</v>
      </c>
      <c r="S1316" s="8" t="s">
        <v>8609</v>
      </c>
      <c r="T1316" s="8" t="s">
        <v>8610</v>
      </c>
      <c r="U1316" s="8" t="s">
        <v>8611</v>
      </c>
      <c r="V1316" s="8" t="s">
        <v>8612</v>
      </c>
      <c r="W1316" s="8" t="s">
        <v>8613</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8614</v>
      </c>
      <c r="S1317" s="8" t="s">
        <v>8615</v>
      </c>
      <c r="T1317" s="8" t="s">
        <v>8616</v>
      </c>
      <c r="U1317" s="8" t="s">
        <v>8617</v>
      </c>
      <c r="V1317" s="8" t="s">
        <v>8618</v>
      </c>
      <c r="W1317" s="8" t="s">
        <v>5094</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8619</v>
      </c>
      <c r="S1318" s="8" t="s">
        <v>8620</v>
      </c>
      <c r="T1318" s="8" t="s">
        <v>8621</v>
      </c>
      <c r="U1318" s="8" t="s">
        <v>8622</v>
      </c>
      <c r="V1318" s="8" t="s">
        <v>8623</v>
      </c>
      <c r="W1318" s="8" t="s">
        <v>8624</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8625</v>
      </c>
      <c r="S1319" s="8" t="s">
        <v>8626</v>
      </c>
      <c r="T1319" s="8" t="s">
        <v>8627</v>
      </c>
      <c r="U1319" s="8" t="s">
        <v>4925</v>
      </c>
      <c r="V1319" s="8" t="s">
        <v>8628</v>
      </c>
      <c r="W1319" s="8" t="s">
        <v>8629</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8630</v>
      </c>
      <c r="S1320" s="8" t="s">
        <v>8631</v>
      </c>
      <c r="T1320" s="8" t="s">
        <v>8632</v>
      </c>
      <c r="U1320" s="8" t="s">
        <v>8633</v>
      </c>
      <c r="V1320" s="8" t="s">
        <v>8634</v>
      </c>
      <c r="W1320" s="8" t="s">
        <v>8635</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8636</v>
      </c>
      <c r="S1321" s="8" t="s">
        <v>8637</v>
      </c>
      <c r="T1321" s="8" t="s">
        <v>8638</v>
      </c>
      <c r="U1321" s="8" t="s">
        <v>8639</v>
      </c>
      <c r="V1321" s="8" t="s">
        <v>8640</v>
      </c>
      <c r="W1321" s="8" t="s">
        <v>8641</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8636</v>
      </c>
      <c r="S1322" s="8" t="s">
        <v>8642</v>
      </c>
      <c r="T1322" s="8" t="s">
        <v>8643</v>
      </c>
      <c r="U1322" s="8" t="s">
        <v>8644</v>
      </c>
      <c r="V1322" s="8" t="s">
        <v>8645</v>
      </c>
      <c r="W1322" s="8" t="s">
        <v>8646</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8647</v>
      </c>
      <c r="S1323" s="8" t="s">
        <v>8648</v>
      </c>
      <c r="T1323" s="8" t="s">
        <v>8649</v>
      </c>
      <c r="U1323" s="8" t="s">
        <v>8650</v>
      </c>
      <c r="V1323" s="8" t="s">
        <v>8651</v>
      </c>
      <c r="W1323" s="8" t="s">
        <v>8652</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8653</v>
      </c>
      <c r="S1324" s="8" t="s">
        <v>8654</v>
      </c>
      <c r="T1324" s="8" t="s">
        <v>8655</v>
      </c>
      <c r="U1324" s="8" t="s">
        <v>8641</v>
      </c>
      <c r="V1324" s="8" t="s">
        <v>8656</v>
      </c>
      <c r="W1324" s="8" t="s">
        <v>8657</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2410</v>
      </c>
      <c r="S1325" s="8" t="s">
        <v>6944</v>
      </c>
      <c r="T1325" s="8" t="s">
        <v>8658</v>
      </c>
      <c r="U1325" s="8" t="s">
        <v>8659</v>
      </c>
      <c r="V1325" s="8" t="s">
        <v>8660</v>
      </c>
      <c r="W1325" s="8" t="s">
        <v>8661</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4143</v>
      </c>
      <c r="S1326" s="8" t="s">
        <v>8662</v>
      </c>
      <c r="T1326" s="8" t="s">
        <v>3530</v>
      </c>
      <c r="U1326" s="8" t="s">
        <v>8663</v>
      </c>
      <c r="V1326" s="8" t="s">
        <v>8664</v>
      </c>
      <c r="W1326" s="8" t="s">
        <v>8665</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3495</v>
      </c>
      <c r="S1327" s="8" t="s">
        <v>6094</v>
      </c>
      <c r="T1327" s="8" t="s">
        <v>8666</v>
      </c>
      <c r="U1327" s="8" t="s">
        <v>8667</v>
      </c>
      <c r="V1327" s="8" t="s">
        <v>8668</v>
      </c>
      <c r="W1327" s="8" t="s">
        <v>8669</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8670</v>
      </c>
      <c r="S1328" s="8" t="s">
        <v>8671</v>
      </c>
      <c r="T1328" s="8" t="s">
        <v>8672</v>
      </c>
      <c r="U1328" s="8" t="s">
        <v>8673</v>
      </c>
      <c r="V1328" s="8" t="s">
        <v>8674</v>
      </c>
      <c r="W1328" s="8" t="s">
        <v>8675</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8676</v>
      </c>
      <c r="S1329" s="8" t="s">
        <v>8677</v>
      </c>
      <c r="T1329" s="8" t="s">
        <v>5861</v>
      </c>
      <c r="U1329" s="8" t="s">
        <v>8678</v>
      </c>
      <c r="V1329" s="8" t="s">
        <v>8679</v>
      </c>
      <c r="W1329" s="8" t="s">
        <v>8680</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3785</v>
      </c>
      <c r="S1330" s="8" t="s">
        <v>8681</v>
      </c>
      <c r="T1330" s="8" t="s">
        <v>8682</v>
      </c>
      <c r="U1330" s="8" t="s">
        <v>8683</v>
      </c>
      <c r="V1330" s="8" t="s">
        <v>8684</v>
      </c>
      <c r="W1330" s="8" t="s">
        <v>8685</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5730</v>
      </c>
      <c r="S1331" s="8" t="s">
        <v>8686</v>
      </c>
      <c r="T1331" s="8" t="s">
        <v>6621</v>
      </c>
      <c r="U1331" s="8" t="s">
        <v>8687</v>
      </c>
      <c r="V1331" s="8" t="s">
        <v>8688</v>
      </c>
      <c r="W1331" s="8" t="s">
        <v>6227</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8215</v>
      </c>
      <c r="S1332" s="8" t="s">
        <v>8689</v>
      </c>
      <c r="T1332" s="8" t="s">
        <v>8690</v>
      </c>
      <c r="U1332" s="8" t="s">
        <v>8691</v>
      </c>
      <c r="V1332" s="8" t="s">
        <v>8692</v>
      </c>
      <c r="W1332" s="8" t="s">
        <v>8693</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8694</v>
      </c>
      <c r="S1333" s="8" t="s">
        <v>4680</v>
      </c>
      <c r="T1333" s="8" t="s">
        <v>8695</v>
      </c>
      <c r="U1333" s="8" t="s">
        <v>8696</v>
      </c>
      <c r="V1333" s="8" t="s">
        <v>2426</v>
      </c>
      <c r="W1333" s="8" t="s">
        <v>8564</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8697</v>
      </c>
      <c r="S1334" s="8" t="s">
        <v>8698</v>
      </c>
      <c r="T1334" s="8" t="s">
        <v>4628</v>
      </c>
      <c r="U1334" s="8" t="s">
        <v>8699</v>
      </c>
      <c r="V1334" s="8" t="s">
        <v>8700</v>
      </c>
      <c r="W1334" s="8" t="s">
        <v>8701</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8702</v>
      </c>
      <c r="S1335" s="8" t="s">
        <v>8565</v>
      </c>
      <c r="T1335" s="8" t="s">
        <v>8703</v>
      </c>
      <c r="U1335" s="8" t="s">
        <v>8704</v>
      </c>
      <c r="V1335" s="8" t="s">
        <v>8705</v>
      </c>
      <c r="W1335" s="8" t="s">
        <v>8706</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8707</v>
      </c>
      <c r="S1336" s="8" t="s">
        <v>8708</v>
      </c>
      <c r="T1336" s="8" t="s">
        <v>8709</v>
      </c>
      <c r="U1336" s="8" t="s">
        <v>2759</v>
      </c>
      <c r="V1336" s="8" t="s">
        <v>3756</v>
      </c>
      <c r="W1336" s="8" t="s">
        <v>8710</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6158</v>
      </c>
      <c r="S1337" s="8" t="s">
        <v>8711</v>
      </c>
      <c r="T1337" s="8" t="s">
        <v>8712</v>
      </c>
      <c r="U1337" s="8" t="s">
        <v>8713</v>
      </c>
      <c r="V1337" s="8" t="s">
        <v>8714</v>
      </c>
      <c r="W1337" s="8" t="s">
        <v>8715</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8716</v>
      </c>
      <c r="S1338" s="8" t="s">
        <v>3069</v>
      </c>
      <c r="T1338" s="8" t="s">
        <v>8717</v>
      </c>
      <c r="U1338" s="8" t="s">
        <v>8718</v>
      </c>
      <c r="V1338" s="8" t="s">
        <v>8719</v>
      </c>
      <c r="W1338" s="8" t="s">
        <v>8720</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8721</v>
      </c>
      <c r="S1339" s="8" t="s">
        <v>8255</v>
      </c>
      <c r="T1339" s="8" t="s">
        <v>8722</v>
      </c>
      <c r="U1339" s="8" t="s">
        <v>8723</v>
      </c>
      <c r="V1339" s="8" t="s">
        <v>8724</v>
      </c>
      <c r="W1339" s="8" t="s">
        <v>8725</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8726</v>
      </c>
      <c r="S1340" s="8" t="s">
        <v>8727</v>
      </c>
      <c r="T1340" s="8" t="s">
        <v>6504</v>
      </c>
      <c r="U1340" s="8" t="s">
        <v>8728</v>
      </c>
      <c r="V1340" s="8" t="s">
        <v>8729</v>
      </c>
      <c r="W1340" s="8" t="s">
        <v>8730</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8731</v>
      </c>
      <c r="S1341" s="8" t="s">
        <v>8732</v>
      </c>
      <c r="T1341" s="8" t="s">
        <v>8733</v>
      </c>
      <c r="U1341" s="8" t="s">
        <v>2422</v>
      </c>
      <c r="V1341" s="8" t="s">
        <v>3516</v>
      </c>
      <c r="W1341" s="8" t="s">
        <v>8734</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8735</v>
      </c>
      <c r="S1342" s="8" t="s">
        <v>8736</v>
      </c>
      <c r="T1342" s="8" t="s">
        <v>5742</v>
      </c>
      <c r="U1342" s="8" t="s">
        <v>8737</v>
      </c>
      <c r="V1342" s="8" t="s">
        <v>8738</v>
      </c>
      <c r="W1342" s="8" t="s">
        <v>8739</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6523</v>
      </c>
      <c r="S1343" s="8" t="s">
        <v>8740</v>
      </c>
      <c r="T1343" s="8" t="s">
        <v>8741</v>
      </c>
      <c r="U1343" s="8" t="s">
        <v>8742</v>
      </c>
      <c r="V1343" s="8" t="s">
        <v>8743</v>
      </c>
      <c r="W1343" s="8" t="s">
        <v>8744</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2794</v>
      </c>
      <c r="S1344" s="8" t="s">
        <v>8745</v>
      </c>
      <c r="T1344" s="8" t="s">
        <v>8746</v>
      </c>
      <c r="U1344" s="8" t="s">
        <v>8747</v>
      </c>
      <c r="V1344" s="8" t="s">
        <v>8748</v>
      </c>
      <c r="W1344" s="8" t="s">
        <v>8749</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8750</v>
      </c>
      <c r="S1345" s="8" t="s">
        <v>8751</v>
      </c>
      <c r="T1345" s="8" t="s">
        <v>6886</v>
      </c>
      <c r="U1345" s="8" t="s">
        <v>8752</v>
      </c>
      <c r="V1345" s="8" t="s">
        <v>4096</v>
      </c>
      <c r="W1345" s="8" t="s">
        <v>8753</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8754</v>
      </c>
      <c r="S1346" s="8" t="s">
        <v>8755</v>
      </c>
      <c r="T1346" s="8" t="s">
        <v>8756</v>
      </c>
      <c r="U1346" s="8" t="s">
        <v>8757</v>
      </c>
      <c r="V1346" s="8" t="s">
        <v>8758</v>
      </c>
      <c r="W1346" s="8" t="s">
        <v>8759</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6775</v>
      </c>
      <c r="S1347" s="8" t="s">
        <v>8760</v>
      </c>
      <c r="T1347" s="8" t="s">
        <v>8761</v>
      </c>
      <c r="U1347" s="8" t="s">
        <v>2807</v>
      </c>
      <c r="V1347" s="8" t="s">
        <v>8762</v>
      </c>
      <c r="W1347" s="8" t="s">
        <v>8763</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6264</v>
      </c>
      <c r="S1348" s="8" t="s">
        <v>8764</v>
      </c>
      <c r="T1348" s="8" t="s">
        <v>8765</v>
      </c>
      <c r="U1348" s="8" t="s">
        <v>8766</v>
      </c>
      <c r="V1348" s="8" t="s">
        <v>8767</v>
      </c>
      <c r="W1348" s="8" t="s">
        <v>8768</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8769</v>
      </c>
      <c r="S1349" s="8" t="s">
        <v>8770</v>
      </c>
      <c r="T1349" s="8" t="s">
        <v>6477</v>
      </c>
      <c r="U1349" s="8" t="s">
        <v>8771</v>
      </c>
      <c r="V1349" s="8" t="s">
        <v>8772</v>
      </c>
      <c r="W1349" s="8" t="s">
        <v>8773</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2951</v>
      </c>
      <c r="S1350" s="8" t="s">
        <v>8774</v>
      </c>
      <c r="T1350" s="8" t="s">
        <v>7487</v>
      </c>
      <c r="U1350" s="8" t="s">
        <v>8775</v>
      </c>
      <c r="V1350" s="8" t="s">
        <v>8776</v>
      </c>
      <c r="W1350" s="8" t="s">
        <v>8777</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8778</v>
      </c>
      <c r="S1351" s="8" t="s">
        <v>8779</v>
      </c>
      <c r="T1351" s="8" t="s">
        <v>8780</v>
      </c>
      <c r="U1351" s="8" t="s">
        <v>8781</v>
      </c>
      <c r="V1351" s="8" t="s">
        <v>8782</v>
      </c>
      <c r="W1351" s="8" t="s">
        <v>8783</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8784</v>
      </c>
      <c r="S1352" s="8" t="s">
        <v>8785</v>
      </c>
      <c r="T1352" s="8" t="s">
        <v>8786</v>
      </c>
      <c r="U1352" s="8" t="s">
        <v>8787</v>
      </c>
      <c r="V1352" s="8" t="s">
        <v>8788</v>
      </c>
      <c r="W1352" s="8" t="s">
        <v>8789</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8790</v>
      </c>
      <c r="S1353" s="8" t="s">
        <v>8791</v>
      </c>
      <c r="T1353" s="8" t="s">
        <v>8792</v>
      </c>
      <c r="U1353" s="8" t="s">
        <v>8793</v>
      </c>
      <c r="V1353" s="8" t="s">
        <v>8794</v>
      </c>
      <c r="W1353" s="8" t="s">
        <v>8795</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4388</v>
      </c>
      <c r="S1354" s="8" t="s">
        <v>8796</v>
      </c>
      <c r="T1354" s="8" t="s">
        <v>8797</v>
      </c>
      <c r="U1354" s="8" t="s">
        <v>8798</v>
      </c>
      <c r="V1354" s="8" t="s">
        <v>8799</v>
      </c>
      <c r="W1354" s="8" t="s">
        <v>8800</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8801</v>
      </c>
      <c r="S1355" s="8" t="s">
        <v>4275</v>
      </c>
      <c r="T1355" s="8" t="s">
        <v>8802</v>
      </c>
      <c r="U1355" s="8" t="s">
        <v>8803</v>
      </c>
      <c r="V1355" s="8" t="s">
        <v>8804</v>
      </c>
      <c r="W1355" s="8" t="s">
        <v>5073</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4400</v>
      </c>
      <c r="S1356" s="8" t="s">
        <v>8805</v>
      </c>
      <c r="T1356" s="8" t="s">
        <v>3507</v>
      </c>
      <c r="U1356" s="8" t="s">
        <v>7598</v>
      </c>
      <c r="V1356" s="8" t="s">
        <v>8806</v>
      </c>
      <c r="W1356" s="8" t="s">
        <v>8807</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8808</v>
      </c>
      <c r="S1357" s="8" t="s">
        <v>8809</v>
      </c>
      <c r="T1357" s="8" t="s">
        <v>8810</v>
      </c>
      <c r="U1357" s="8" t="s">
        <v>8764</v>
      </c>
      <c r="V1357" s="8" t="s">
        <v>8811</v>
      </c>
      <c r="W1357" s="8" t="s">
        <v>8812</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8813</v>
      </c>
      <c r="S1358" s="8" t="s">
        <v>8814</v>
      </c>
      <c r="T1358" s="8" t="s">
        <v>8815</v>
      </c>
      <c r="U1358" s="8" t="s">
        <v>8816</v>
      </c>
      <c r="V1358" s="8" t="s">
        <v>7235</v>
      </c>
      <c r="W1358" s="8" t="s">
        <v>8817</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8310</v>
      </c>
      <c r="S1359" s="8" t="s">
        <v>8818</v>
      </c>
      <c r="T1359" s="8" t="s">
        <v>8819</v>
      </c>
      <c r="U1359" s="8" t="s">
        <v>8820</v>
      </c>
      <c r="V1359" s="8" t="s">
        <v>8821</v>
      </c>
      <c r="W1359" s="8" t="s">
        <v>8822</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8823</v>
      </c>
      <c r="S1360" s="8" t="s">
        <v>8824</v>
      </c>
      <c r="T1360" s="8" t="s">
        <v>8825</v>
      </c>
      <c r="U1360" s="8" t="s">
        <v>8826</v>
      </c>
      <c r="V1360" s="8" t="s">
        <v>8827</v>
      </c>
      <c r="W1360" s="8" t="s">
        <v>8828</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8829</v>
      </c>
      <c r="S1361" s="8" t="s">
        <v>8830</v>
      </c>
      <c r="T1361" s="8" t="s">
        <v>8831</v>
      </c>
      <c r="U1361" s="8" t="s">
        <v>8832</v>
      </c>
      <c r="V1361" s="8" t="s">
        <v>8833</v>
      </c>
      <c r="W1361" s="8" t="s">
        <v>8834</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8835</v>
      </c>
      <c r="S1362" s="8" t="s">
        <v>8836</v>
      </c>
      <c r="T1362" s="8" t="s">
        <v>8837</v>
      </c>
      <c r="U1362" s="8" t="s">
        <v>8838</v>
      </c>
      <c r="V1362" s="8" t="s">
        <v>8839</v>
      </c>
      <c r="W1362" s="8" t="s">
        <v>8840</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8841</v>
      </c>
      <c r="S1363" s="8" t="s">
        <v>8478</v>
      </c>
      <c r="T1363" s="8" t="s">
        <v>8842</v>
      </c>
      <c r="U1363" s="8" t="s">
        <v>8843</v>
      </c>
      <c r="V1363" s="8" t="s">
        <v>8844</v>
      </c>
      <c r="W1363" s="8" t="s">
        <v>8845</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2962</v>
      </c>
      <c r="S1364" s="8" t="s">
        <v>8846</v>
      </c>
      <c r="T1364" s="8" t="s">
        <v>8847</v>
      </c>
      <c r="U1364" s="8" t="s">
        <v>8848</v>
      </c>
      <c r="V1364" s="8" t="s">
        <v>7430</v>
      </c>
      <c r="W1364" s="8" t="s">
        <v>8849</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3132</v>
      </c>
      <c r="S1365" s="8" t="s">
        <v>8850</v>
      </c>
      <c r="T1365" s="8" t="s">
        <v>8851</v>
      </c>
      <c r="U1365" s="8" t="s">
        <v>8852</v>
      </c>
      <c r="V1365" s="8" t="s">
        <v>8853</v>
      </c>
      <c r="W1365" s="8" t="s">
        <v>8854</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8855</v>
      </c>
      <c r="S1366" s="8" t="s">
        <v>8856</v>
      </c>
      <c r="T1366" s="8" t="s">
        <v>8857</v>
      </c>
      <c r="U1366" s="8" t="s">
        <v>8858</v>
      </c>
      <c r="V1366" s="8" t="s">
        <v>8859</v>
      </c>
      <c r="W1366" s="8" t="s">
        <v>8860</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8861</v>
      </c>
      <c r="S1367" s="8" t="s">
        <v>8862</v>
      </c>
      <c r="T1367" s="8" t="s">
        <v>8863</v>
      </c>
      <c r="U1367" s="8" t="s">
        <v>8864</v>
      </c>
      <c r="V1367" s="8" t="s">
        <v>8865</v>
      </c>
      <c r="W1367" s="8" t="s">
        <v>8866</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8867</v>
      </c>
      <c r="S1368" s="8" t="s">
        <v>8868</v>
      </c>
      <c r="T1368" s="8" t="s">
        <v>8869</v>
      </c>
      <c r="U1368" s="8" t="s">
        <v>8870</v>
      </c>
      <c r="V1368" s="8" t="s">
        <v>8871</v>
      </c>
      <c r="W1368" s="8" t="s">
        <v>8872</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8873</v>
      </c>
      <c r="S1369" s="8" t="s">
        <v>8135</v>
      </c>
      <c r="T1369" s="8" t="s">
        <v>8874</v>
      </c>
      <c r="U1369" s="8" t="s">
        <v>8875</v>
      </c>
      <c r="V1369" s="8" t="s">
        <v>8876</v>
      </c>
      <c r="W1369" s="8" t="s">
        <v>8877</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8878</v>
      </c>
      <c r="S1370" s="8" t="s">
        <v>8879</v>
      </c>
      <c r="T1370" s="8" t="s">
        <v>8880</v>
      </c>
      <c r="U1370" s="8" t="s">
        <v>8881</v>
      </c>
      <c r="V1370" s="8" t="s">
        <v>8882</v>
      </c>
      <c r="W1370" s="8" t="s">
        <v>8883</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8884</v>
      </c>
      <c r="S1371" s="8" t="s">
        <v>8885</v>
      </c>
      <c r="T1371" s="8" t="s">
        <v>8886</v>
      </c>
      <c r="U1371" s="8" t="s">
        <v>8887</v>
      </c>
      <c r="V1371" s="8" t="s">
        <v>8888</v>
      </c>
      <c r="W1371" s="8" t="s">
        <v>8889</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8890</v>
      </c>
      <c r="S1372" s="8" t="s">
        <v>8891</v>
      </c>
      <c r="T1372" s="8" t="s">
        <v>8892</v>
      </c>
      <c r="U1372" s="8" t="s">
        <v>3258</v>
      </c>
      <c r="V1372" s="8" t="s">
        <v>8893</v>
      </c>
      <c r="W1372" s="8" t="s">
        <v>8894</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8895</v>
      </c>
      <c r="S1373" s="8" t="s">
        <v>8896</v>
      </c>
      <c r="T1373" s="8" t="s">
        <v>8897</v>
      </c>
      <c r="U1373" s="8" t="s">
        <v>8898</v>
      </c>
      <c r="V1373" s="8" t="s">
        <v>8899</v>
      </c>
      <c r="W1373" s="8" t="s">
        <v>8900</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8901</v>
      </c>
      <c r="S1374" s="8" t="s">
        <v>8902</v>
      </c>
      <c r="T1374" s="8" t="s">
        <v>8903</v>
      </c>
      <c r="U1374" s="8" t="s">
        <v>8904</v>
      </c>
      <c r="V1374" s="8" t="s">
        <v>8905</v>
      </c>
      <c r="W1374" s="8" t="s">
        <v>8906</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8907</v>
      </c>
      <c r="S1375" s="8" t="s">
        <v>8908</v>
      </c>
      <c r="T1375" s="8" t="s">
        <v>8909</v>
      </c>
      <c r="U1375" s="8" t="s">
        <v>8910</v>
      </c>
      <c r="V1375" s="8" t="s">
        <v>8911</v>
      </c>
      <c r="W1375" s="8" t="s">
        <v>8912</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8913</v>
      </c>
      <c r="S1376" s="8" t="s">
        <v>8914</v>
      </c>
      <c r="T1376" s="8" t="s">
        <v>8915</v>
      </c>
      <c r="U1376" s="8" t="s">
        <v>2411</v>
      </c>
      <c r="V1376" s="8" t="s">
        <v>8916</v>
      </c>
      <c r="W1376" s="8" t="s">
        <v>8917</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8918</v>
      </c>
      <c r="S1377" s="8" t="s">
        <v>8919</v>
      </c>
      <c r="T1377" s="8" t="s">
        <v>8920</v>
      </c>
      <c r="U1377" s="8" t="s">
        <v>8921</v>
      </c>
      <c r="V1377" s="8" t="s">
        <v>8922</v>
      </c>
      <c r="W1377" s="8" t="s">
        <v>8923</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8924</v>
      </c>
      <c r="S1378" s="8" t="s">
        <v>8925</v>
      </c>
      <c r="T1378" s="8" t="s">
        <v>8926</v>
      </c>
      <c r="U1378" s="8" t="s">
        <v>8927</v>
      </c>
      <c r="V1378" s="8" t="s">
        <v>8928</v>
      </c>
      <c r="W1378" s="8" t="s">
        <v>8929</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8930</v>
      </c>
      <c r="S1379" s="8" t="s">
        <v>8931</v>
      </c>
      <c r="T1379" s="8" t="s">
        <v>8932</v>
      </c>
      <c r="U1379" s="8" t="s">
        <v>8933</v>
      </c>
      <c r="V1379" s="8" t="s">
        <v>8934</v>
      </c>
      <c r="W1379" s="8" t="s">
        <v>8935</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8936</v>
      </c>
      <c r="S1380" s="8" t="s">
        <v>8937</v>
      </c>
      <c r="T1380" s="8" t="s">
        <v>8938</v>
      </c>
      <c r="U1380" s="8" t="s">
        <v>8939</v>
      </c>
      <c r="V1380" s="8" t="s">
        <v>8940</v>
      </c>
      <c r="W1380" s="8" t="s">
        <v>8941</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8942</v>
      </c>
      <c r="S1381" s="8" t="s">
        <v>8943</v>
      </c>
      <c r="T1381" s="8" t="s">
        <v>8944</v>
      </c>
      <c r="U1381" s="8" t="s">
        <v>8945</v>
      </c>
      <c r="V1381" s="8" t="s">
        <v>8946</v>
      </c>
      <c r="W1381" s="8" t="s">
        <v>8947</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8948</v>
      </c>
      <c r="S1382" s="8" t="s">
        <v>8949</v>
      </c>
      <c r="T1382" s="8" t="s">
        <v>8950</v>
      </c>
      <c r="U1382" s="8" t="s">
        <v>8951</v>
      </c>
      <c r="V1382" s="8" t="s">
        <v>8952</v>
      </c>
      <c r="W1382" s="8" t="s">
        <v>8953</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8954</v>
      </c>
      <c r="S1383" s="8" t="s">
        <v>8955</v>
      </c>
      <c r="T1383" s="8" t="s">
        <v>8956</v>
      </c>
      <c r="U1383" s="8" t="s">
        <v>4796</v>
      </c>
      <c r="V1383" s="8" t="s">
        <v>8957</v>
      </c>
      <c r="W1383" s="8" t="s">
        <v>8958</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8959</v>
      </c>
      <c r="S1384" s="8" t="s">
        <v>8960</v>
      </c>
      <c r="T1384" s="8" t="s">
        <v>8961</v>
      </c>
      <c r="U1384" s="8" t="s">
        <v>8962</v>
      </c>
      <c r="V1384" s="8" t="s">
        <v>8963</v>
      </c>
      <c r="W1384" s="8" t="s">
        <v>8964</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8965</v>
      </c>
      <c r="S1385" s="8" t="s">
        <v>8966</v>
      </c>
      <c r="T1385" s="8" t="s">
        <v>8967</v>
      </c>
      <c r="U1385" s="8" t="s">
        <v>8968</v>
      </c>
      <c r="V1385" s="8" t="s">
        <v>8969</v>
      </c>
      <c r="W1385" s="8" t="s">
        <v>8970</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8971</v>
      </c>
      <c r="S1386" s="8" t="s">
        <v>7160</v>
      </c>
      <c r="T1386" s="8" t="s">
        <v>8972</v>
      </c>
      <c r="U1386" s="8" t="s">
        <v>8973</v>
      </c>
      <c r="V1386" s="8" t="s">
        <v>8974</v>
      </c>
      <c r="W1386" s="8" t="s">
        <v>8975</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8976</v>
      </c>
      <c r="S1387" s="8" t="s">
        <v>8977</v>
      </c>
      <c r="T1387" s="8" t="s">
        <v>8978</v>
      </c>
      <c r="U1387" s="8" t="s">
        <v>8979</v>
      </c>
      <c r="V1387" s="8" t="s">
        <v>8980</v>
      </c>
      <c r="W1387" s="8" t="s">
        <v>8981</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8982</v>
      </c>
      <c r="S1388" s="8" t="s">
        <v>8983</v>
      </c>
      <c r="T1388" s="8" t="s">
        <v>8984</v>
      </c>
      <c r="U1388" s="8" t="s">
        <v>8985</v>
      </c>
      <c r="V1388" s="8" t="s">
        <v>8986</v>
      </c>
      <c r="W1388" s="8" t="s">
        <v>8987</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8988</v>
      </c>
      <c r="S1389" s="8" t="s">
        <v>8989</v>
      </c>
      <c r="T1389" s="8" t="s">
        <v>8990</v>
      </c>
      <c r="U1389" s="8" t="s">
        <v>8991</v>
      </c>
      <c r="V1389" s="8" t="s">
        <v>8992</v>
      </c>
      <c r="W1389" s="8" t="s">
        <v>8993</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4290</v>
      </c>
      <c r="S1390" s="8" t="s">
        <v>8994</v>
      </c>
      <c r="T1390" s="8" t="s">
        <v>8995</v>
      </c>
      <c r="U1390" s="8" t="s">
        <v>8996</v>
      </c>
      <c r="V1390" s="8" t="s">
        <v>8997</v>
      </c>
      <c r="W1390" s="8" t="s">
        <v>8998</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8999</v>
      </c>
      <c r="S1391" s="8" t="s">
        <v>8775</v>
      </c>
      <c r="T1391" s="8" t="s">
        <v>9000</v>
      </c>
      <c r="U1391" s="8" t="s">
        <v>9001</v>
      </c>
      <c r="V1391" s="8" t="s">
        <v>3887</v>
      </c>
      <c r="W1391" s="8" t="s">
        <v>9002</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9003</v>
      </c>
      <c r="S1392" s="8" t="s">
        <v>9004</v>
      </c>
      <c r="T1392" s="8" t="s">
        <v>8144</v>
      </c>
      <c r="U1392" s="8" t="s">
        <v>9005</v>
      </c>
      <c r="V1392" s="8" t="s">
        <v>9006</v>
      </c>
      <c r="W1392" s="8" t="s">
        <v>9007</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9008</v>
      </c>
      <c r="S1393" s="8" t="s">
        <v>9009</v>
      </c>
      <c r="T1393" s="8" t="s">
        <v>9010</v>
      </c>
      <c r="U1393" s="8" t="s">
        <v>8080</v>
      </c>
      <c r="V1393" s="8" t="s">
        <v>9011</v>
      </c>
      <c r="W1393" s="8" t="s">
        <v>9012</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9013</v>
      </c>
      <c r="S1394" s="8" t="s">
        <v>9014</v>
      </c>
      <c r="T1394" s="8" t="s">
        <v>4568</v>
      </c>
      <c r="U1394" s="8" t="s">
        <v>9015</v>
      </c>
      <c r="V1394" s="8" t="s">
        <v>9016</v>
      </c>
      <c r="W1394" s="8" t="s">
        <v>8009</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9017</v>
      </c>
      <c r="S1395" s="8" t="s">
        <v>9018</v>
      </c>
      <c r="T1395" s="8" t="s">
        <v>9019</v>
      </c>
      <c r="U1395" s="8" t="s">
        <v>9020</v>
      </c>
      <c r="V1395" s="8" t="s">
        <v>9021</v>
      </c>
      <c r="W1395" s="8" t="s">
        <v>9022</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9023</v>
      </c>
      <c r="S1396" s="8" t="s">
        <v>9024</v>
      </c>
      <c r="T1396" s="8" t="s">
        <v>9025</v>
      </c>
      <c r="U1396" s="8" t="s">
        <v>9026</v>
      </c>
      <c r="V1396" s="8" t="s">
        <v>9027</v>
      </c>
      <c r="W1396" s="8" t="s">
        <v>8226</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9028</v>
      </c>
      <c r="S1397" s="8" t="s">
        <v>2407</v>
      </c>
      <c r="T1397" s="8" t="s">
        <v>9029</v>
      </c>
      <c r="U1397" s="8" t="s">
        <v>9030</v>
      </c>
      <c r="V1397" s="8" t="s">
        <v>9031</v>
      </c>
      <c r="W1397" s="8" t="s">
        <v>9032</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9033</v>
      </c>
      <c r="S1398" s="8" t="s">
        <v>9034</v>
      </c>
      <c r="T1398" s="8" t="s">
        <v>9035</v>
      </c>
      <c r="U1398" s="8" t="s">
        <v>9036</v>
      </c>
      <c r="V1398" s="8" t="s">
        <v>9037</v>
      </c>
      <c r="W1398" s="8" t="s">
        <v>9038</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2745</v>
      </c>
      <c r="S1399" s="8" t="s">
        <v>9039</v>
      </c>
      <c r="T1399" s="8" t="s">
        <v>8956</v>
      </c>
      <c r="U1399" s="8" t="s">
        <v>9040</v>
      </c>
      <c r="V1399" s="8" t="s">
        <v>9041</v>
      </c>
      <c r="W1399" s="8" t="s">
        <v>9042</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9043</v>
      </c>
      <c r="S1400" s="8" t="s">
        <v>9044</v>
      </c>
      <c r="T1400" s="8" t="s">
        <v>9045</v>
      </c>
      <c r="U1400" s="8" t="s">
        <v>9046</v>
      </c>
      <c r="V1400" s="8" t="s">
        <v>9047</v>
      </c>
      <c r="W1400" s="8" t="s">
        <v>9048</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5957</v>
      </c>
      <c r="S1401" s="8" t="s">
        <v>9049</v>
      </c>
      <c r="T1401" s="8" t="s">
        <v>9050</v>
      </c>
      <c r="U1401" s="8" t="s">
        <v>4701</v>
      </c>
      <c r="V1401" s="8" t="s">
        <v>9051</v>
      </c>
      <c r="W1401" s="8" t="s">
        <v>9052</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9053</v>
      </c>
      <c r="S1402" s="8" t="s">
        <v>9054</v>
      </c>
      <c r="T1402" s="8" t="s">
        <v>9055</v>
      </c>
      <c r="U1402" s="8" t="s">
        <v>9056</v>
      </c>
      <c r="V1402" s="8" t="s">
        <v>9057</v>
      </c>
      <c r="W1402" s="8" t="s">
        <v>9058</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3162</v>
      </c>
      <c r="S1403" s="8" t="s">
        <v>3178</v>
      </c>
      <c r="T1403" s="8" t="s">
        <v>9059</v>
      </c>
      <c r="U1403" s="8" t="s">
        <v>9060</v>
      </c>
      <c r="V1403" s="8" t="s">
        <v>9061</v>
      </c>
      <c r="W1403" s="8" t="s">
        <v>9062</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9063</v>
      </c>
      <c r="S1404" s="8" t="s">
        <v>9064</v>
      </c>
      <c r="T1404" s="8" t="s">
        <v>9065</v>
      </c>
      <c r="U1404" s="8" t="s">
        <v>9066</v>
      </c>
      <c r="V1404" s="8" t="s">
        <v>9067</v>
      </c>
      <c r="W1404" s="8" t="s">
        <v>9068</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9069</v>
      </c>
      <c r="S1405" s="8" t="s">
        <v>9070</v>
      </c>
      <c r="T1405" s="8" t="s">
        <v>9071</v>
      </c>
      <c r="U1405" s="8" t="s">
        <v>9072</v>
      </c>
      <c r="V1405" s="8" t="s">
        <v>9073</v>
      </c>
      <c r="W1405" s="8" t="s">
        <v>9074</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9075</v>
      </c>
      <c r="S1406" s="8" t="s">
        <v>9076</v>
      </c>
      <c r="T1406" s="8" t="s">
        <v>9077</v>
      </c>
      <c r="U1406" s="8" t="s">
        <v>9078</v>
      </c>
      <c r="V1406" s="8" t="s">
        <v>9079</v>
      </c>
      <c r="W1406" s="8" t="s">
        <v>9080</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8999</v>
      </c>
      <c r="S1407" s="8" t="s">
        <v>9081</v>
      </c>
      <c r="T1407" s="8" t="s">
        <v>9082</v>
      </c>
      <c r="U1407" s="8" t="s">
        <v>9083</v>
      </c>
      <c r="V1407" s="8" t="s">
        <v>8893</v>
      </c>
      <c r="W1407" s="8" t="s">
        <v>9084</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9085</v>
      </c>
      <c r="S1408" s="8" t="s">
        <v>9086</v>
      </c>
      <c r="T1408" s="8" t="s">
        <v>9087</v>
      </c>
      <c r="U1408" s="8" t="s">
        <v>9088</v>
      </c>
      <c r="V1408" s="8" t="s">
        <v>9089</v>
      </c>
      <c r="W1408" s="8" t="s">
        <v>9090</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9091</v>
      </c>
      <c r="S1409" s="8" t="s">
        <v>9092</v>
      </c>
      <c r="T1409" s="8" t="s">
        <v>9093</v>
      </c>
      <c r="U1409" s="8" t="s">
        <v>9094</v>
      </c>
      <c r="V1409" s="8" t="s">
        <v>9095</v>
      </c>
      <c r="W1409" s="8" t="s">
        <v>9096</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9097</v>
      </c>
      <c r="S1410" s="8" t="s">
        <v>9098</v>
      </c>
      <c r="T1410" s="8" t="s">
        <v>9099</v>
      </c>
      <c r="U1410" s="8" t="s">
        <v>9100</v>
      </c>
      <c r="V1410" s="8" t="s">
        <v>9101</v>
      </c>
      <c r="W1410" s="8" t="s">
        <v>9102</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9103</v>
      </c>
      <c r="S1411" s="8" t="s">
        <v>9104</v>
      </c>
      <c r="T1411" s="8" t="s">
        <v>9105</v>
      </c>
      <c r="U1411" s="8" t="s">
        <v>9106</v>
      </c>
      <c r="V1411" s="8" t="s">
        <v>9107</v>
      </c>
      <c r="W1411" s="8" t="s">
        <v>9108</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6178</v>
      </c>
      <c r="S1412" s="8" t="s">
        <v>9109</v>
      </c>
      <c r="T1412" s="8" t="s">
        <v>9110</v>
      </c>
      <c r="U1412" s="8" t="s">
        <v>9111</v>
      </c>
      <c r="V1412" s="8" t="s">
        <v>9112</v>
      </c>
      <c r="W1412" s="8" t="s">
        <v>9113</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7058</v>
      </c>
      <c r="S1413" s="8" t="s">
        <v>9114</v>
      </c>
      <c r="T1413" s="8" t="s">
        <v>9115</v>
      </c>
      <c r="U1413" s="8" t="s">
        <v>9116</v>
      </c>
      <c r="V1413" s="8" t="s">
        <v>9117</v>
      </c>
      <c r="W1413" s="8" t="s">
        <v>9118</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9119</v>
      </c>
      <c r="S1414" s="8" t="s">
        <v>9120</v>
      </c>
      <c r="T1414" s="8" t="s">
        <v>9121</v>
      </c>
      <c r="U1414" s="8" t="s">
        <v>9122</v>
      </c>
      <c r="V1414" s="8" t="s">
        <v>9123</v>
      </c>
      <c r="W1414" s="8" t="s">
        <v>9124</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9125</v>
      </c>
      <c r="S1415" s="8" t="s">
        <v>9126</v>
      </c>
      <c r="T1415" s="8" t="s">
        <v>9127</v>
      </c>
      <c r="U1415" s="8" t="s">
        <v>9128</v>
      </c>
      <c r="V1415" s="8" t="s">
        <v>9129</v>
      </c>
      <c r="W1415" s="8" t="s">
        <v>9130</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9131</v>
      </c>
      <c r="S1416" s="8" t="s">
        <v>9132</v>
      </c>
      <c r="T1416" s="8" t="s">
        <v>9133</v>
      </c>
      <c r="U1416" s="8" t="s">
        <v>9134</v>
      </c>
      <c r="V1416" s="8" t="s">
        <v>8777</v>
      </c>
      <c r="W1416" s="8" t="s">
        <v>9135</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9136</v>
      </c>
      <c r="S1417" s="8" t="s">
        <v>9137</v>
      </c>
      <c r="T1417" s="8" t="s">
        <v>9138</v>
      </c>
      <c r="U1417" s="8" t="s">
        <v>9139</v>
      </c>
      <c r="V1417" s="8" t="s">
        <v>9140</v>
      </c>
      <c r="W1417" s="8" t="s">
        <v>9141</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9142</v>
      </c>
      <c r="S1418" s="8" t="s">
        <v>9143</v>
      </c>
      <c r="T1418" s="8" t="s">
        <v>9144</v>
      </c>
      <c r="U1418" s="8" t="s">
        <v>9145</v>
      </c>
      <c r="V1418" s="8" t="s">
        <v>9146</v>
      </c>
      <c r="W1418" s="8" t="s">
        <v>9147</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5894</v>
      </c>
      <c r="S1419" s="8" t="s">
        <v>9148</v>
      </c>
      <c r="T1419" s="8" t="s">
        <v>9149</v>
      </c>
      <c r="U1419" s="8" t="s">
        <v>9150</v>
      </c>
      <c r="V1419" s="8" t="s">
        <v>9151</v>
      </c>
      <c r="W1419" s="8" t="s">
        <v>9152</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3760</v>
      </c>
      <c r="S1420" s="8" t="s">
        <v>9153</v>
      </c>
      <c r="T1420" s="8" t="s">
        <v>9154</v>
      </c>
      <c r="U1420" s="8" t="s">
        <v>9155</v>
      </c>
      <c r="V1420" s="8" t="s">
        <v>9156</v>
      </c>
      <c r="W1420" s="8" t="s">
        <v>9157</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3896</v>
      </c>
      <c r="S1421" s="8" t="s">
        <v>3239</v>
      </c>
      <c r="T1421" s="8" t="s">
        <v>9150</v>
      </c>
      <c r="U1421" s="8" t="s">
        <v>9158</v>
      </c>
      <c r="V1421" s="8" t="s">
        <v>9040</v>
      </c>
      <c r="W1421" s="8" t="s">
        <v>8405</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9159</v>
      </c>
      <c r="S1422" s="8" t="s">
        <v>6800</v>
      </c>
      <c r="T1422" s="8" t="s">
        <v>9160</v>
      </c>
      <c r="U1422" s="8" t="s">
        <v>2653</v>
      </c>
      <c r="V1422" s="8" t="s">
        <v>9161</v>
      </c>
      <c r="W1422" s="8" t="s">
        <v>9162</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5950</v>
      </c>
      <c r="S1423" s="8" t="s">
        <v>2591</v>
      </c>
      <c r="T1423" s="8" t="s">
        <v>6046</v>
      </c>
      <c r="U1423" s="8" t="s">
        <v>9163</v>
      </c>
      <c r="V1423" s="8" t="s">
        <v>9164</v>
      </c>
      <c r="W1423" s="8" t="s">
        <v>9165</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5866</v>
      </c>
      <c r="S1424" s="8" t="s">
        <v>3920</v>
      </c>
      <c r="T1424" s="8" t="s">
        <v>9166</v>
      </c>
      <c r="U1424" s="8" t="s">
        <v>9167</v>
      </c>
      <c r="V1424" s="8" t="s">
        <v>9168</v>
      </c>
      <c r="W1424" s="8" t="s">
        <v>9169</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9159</v>
      </c>
      <c r="S1425" s="8" t="s">
        <v>9170</v>
      </c>
      <c r="T1425" s="8" t="s">
        <v>9171</v>
      </c>
      <c r="U1425" s="8" t="s">
        <v>9172</v>
      </c>
      <c r="V1425" s="8" t="s">
        <v>9173</v>
      </c>
      <c r="W1425" s="8" t="s">
        <v>5414</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5503</v>
      </c>
      <c r="S1426" s="8" t="s">
        <v>9174</v>
      </c>
      <c r="T1426" s="8" t="s">
        <v>9175</v>
      </c>
      <c r="U1426" s="8" t="s">
        <v>9176</v>
      </c>
      <c r="V1426" s="8" t="s">
        <v>9177</v>
      </c>
      <c r="W1426" s="8" t="s">
        <v>9178</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9179</v>
      </c>
      <c r="S1427" s="8" t="s">
        <v>2460</v>
      </c>
      <c r="T1427" s="8" t="s">
        <v>9180</v>
      </c>
      <c r="U1427" s="8" t="s">
        <v>9181</v>
      </c>
      <c r="V1427" s="8" t="s">
        <v>9182</v>
      </c>
      <c r="W1427" s="8" t="s">
        <v>9183</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4447</v>
      </c>
      <c r="S1428" s="8" t="s">
        <v>3830</v>
      </c>
      <c r="T1428" s="8" t="s">
        <v>9184</v>
      </c>
      <c r="U1428" s="8" t="s">
        <v>9185</v>
      </c>
      <c r="V1428" s="8" t="s">
        <v>9186</v>
      </c>
      <c r="W1428" s="8" t="s">
        <v>9187</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9188</v>
      </c>
      <c r="S1429" s="8" t="s">
        <v>5895</v>
      </c>
      <c r="T1429" s="8" t="s">
        <v>9189</v>
      </c>
      <c r="U1429" s="8" t="s">
        <v>9190</v>
      </c>
      <c r="V1429" s="8" t="s">
        <v>9191</v>
      </c>
      <c r="W1429" s="8" t="s">
        <v>9192</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5945</v>
      </c>
      <c r="S1430" s="8" t="s">
        <v>9193</v>
      </c>
      <c r="T1430" s="8" t="s">
        <v>8021</v>
      </c>
      <c r="U1430" s="8" t="s">
        <v>6036</v>
      </c>
      <c r="V1430" s="8" t="s">
        <v>9194</v>
      </c>
      <c r="W1430" s="8" t="s">
        <v>2545</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2744</v>
      </c>
      <c r="S1431" s="8" t="s">
        <v>5840</v>
      </c>
      <c r="T1431" s="8" t="s">
        <v>9195</v>
      </c>
      <c r="U1431" s="8" t="s">
        <v>9196</v>
      </c>
      <c r="V1431" s="8" t="s">
        <v>9197</v>
      </c>
      <c r="W1431" s="8" t="s">
        <v>7563</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9198</v>
      </c>
      <c r="S1432" s="8" t="s">
        <v>5978</v>
      </c>
      <c r="T1432" s="8" t="s">
        <v>9199</v>
      </c>
      <c r="U1432" s="8" t="s">
        <v>9200</v>
      </c>
      <c r="V1432" s="8" t="s">
        <v>9201</v>
      </c>
      <c r="W1432" s="8" t="s">
        <v>9202</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9203</v>
      </c>
      <c r="S1433" s="8" t="s">
        <v>3005</v>
      </c>
      <c r="T1433" s="8" t="s">
        <v>9204</v>
      </c>
      <c r="U1433" s="8" t="s">
        <v>7974</v>
      </c>
      <c r="V1433" s="8" t="s">
        <v>9205</v>
      </c>
      <c r="W1433" s="8" t="s">
        <v>9206</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9207</v>
      </c>
      <c r="S1434" s="8" t="s">
        <v>9208</v>
      </c>
      <c r="T1434" s="8" t="s">
        <v>9209</v>
      </c>
      <c r="U1434" s="8" t="s">
        <v>9210</v>
      </c>
      <c r="V1434" s="8" t="s">
        <v>9211</v>
      </c>
      <c r="W1434" s="8" t="s">
        <v>9212</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9213</v>
      </c>
      <c r="S1435" s="8" t="s">
        <v>6756</v>
      </c>
      <c r="T1435" s="8" t="s">
        <v>9214</v>
      </c>
      <c r="U1435" s="8" t="s">
        <v>9215</v>
      </c>
      <c r="V1435" s="8" t="s">
        <v>9216</v>
      </c>
      <c r="W1435" s="8" t="s">
        <v>9217</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5977</v>
      </c>
      <c r="S1436" s="8" t="s">
        <v>2930</v>
      </c>
      <c r="T1436" s="8" t="s">
        <v>9218</v>
      </c>
      <c r="U1436" s="8" t="s">
        <v>9219</v>
      </c>
      <c r="V1436" s="8" t="s">
        <v>9220</v>
      </c>
      <c r="W1436" s="8" t="s">
        <v>9221</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9222</v>
      </c>
      <c r="S1437" s="8" t="s">
        <v>5951</v>
      </c>
      <c r="T1437" s="8" t="s">
        <v>9223</v>
      </c>
      <c r="U1437" s="8" t="s">
        <v>9224</v>
      </c>
      <c r="V1437" s="8" t="s">
        <v>9225</v>
      </c>
      <c r="W1437" s="8" t="s">
        <v>9226</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9227</v>
      </c>
      <c r="S1438" s="8" t="s">
        <v>2657</v>
      </c>
      <c r="T1438" s="8" t="s">
        <v>6103</v>
      </c>
      <c r="U1438" s="8" t="s">
        <v>4700</v>
      </c>
      <c r="V1438" s="8" t="s">
        <v>9228</v>
      </c>
      <c r="W1438" s="8" t="s">
        <v>9229</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9230</v>
      </c>
      <c r="S1439" s="8" t="s">
        <v>3166</v>
      </c>
      <c r="T1439" s="8" t="s">
        <v>9231</v>
      </c>
      <c r="U1439" s="8" t="s">
        <v>9232</v>
      </c>
      <c r="V1439" s="8" t="s">
        <v>9233</v>
      </c>
      <c r="W1439" s="8" t="s">
        <v>9234</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9230</v>
      </c>
      <c r="S1440" s="8" t="s">
        <v>5936</v>
      </c>
      <c r="T1440" s="8" t="s">
        <v>9235</v>
      </c>
      <c r="U1440" s="8" t="s">
        <v>9236</v>
      </c>
      <c r="V1440" s="8" t="s">
        <v>9237</v>
      </c>
      <c r="W1440" s="8" t="s">
        <v>9238</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9239</v>
      </c>
      <c r="S1441" s="8" t="s">
        <v>9240</v>
      </c>
      <c r="T1441" s="8" t="s">
        <v>9241</v>
      </c>
      <c r="U1441" s="8" t="s">
        <v>9242</v>
      </c>
      <c r="V1441" s="8" t="s">
        <v>6868</v>
      </c>
      <c r="W1441" s="8" t="s">
        <v>8967</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9243</v>
      </c>
      <c r="S1442" s="8" t="s">
        <v>6660</v>
      </c>
      <c r="T1442" s="8" t="s">
        <v>9244</v>
      </c>
      <c r="U1442" s="8" t="s">
        <v>9245</v>
      </c>
      <c r="V1442" s="8" t="s">
        <v>9246</v>
      </c>
      <c r="W1442" s="8" t="s">
        <v>9247</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6189</v>
      </c>
      <c r="S1443" s="8" t="s">
        <v>9248</v>
      </c>
      <c r="T1443" s="8" t="s">
        <v>9249</v>
      </c>
      <c r="U1443" s="8" t="s">
        <v>9250</v>
      </c>
      <c r="V1443" s="8" t="s">
        <v>9251</v>
      </c>
      <c r="W1443" s="8" t="s">
        <v>9252</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6653</v>
      </c>
      <c r="S1444" s="8" t="s">
        <v>9170</v>
      </c>
      <c r="T1444" s="8" t="s">
        <v>9253</v>
      </c>
      <c r="U1444" s="8" t="s">
        <v>9254</v>
      </c>
      <c r="V1444" s="8" t="s">
        <v>9255</v>
      </c>
      <c r="W1444" s="8" t="s">
        <v>9256</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7699</v>
      </c>
      <c r="S1445" s="8" t="s">
        <v>6676</v>
      </c>
      <c r="T1445" s="8" t="s">
        <v>6036</v>
      </c>
      <c r="U1445" s="8" t="s">
        <v>9257</v>
      </c>
      <c r="V1445" s="8" t="s">
        <v>9258</v>
      </c>
      <c r="W1445" s="8" t="s">
        <v>9259</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6147</v>
      </c>
      <c r="S1446" s="8" t="s">
        <v>9260</v>
      </c>
      <c r="T1446" s="8" t="s">
        <v>9261</v>
      </c>
      <c r="U1446" s="8" t="s">
        <v>9262</v>
      </c>
      <c r="V1446" s="8" t="s">
        <v>9263</v>
      </c>
      <c r="W1446" s="8" t="s">
        <v>9264</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9265</v>
      </c>
      <c r="S1447" s="8" t="s">
        <v>6832</v>
      </c>
      <c r="T1447" s="8" t="s">
        <v>9266</v>
      </c>
      <c r="U1447" s="8" t="s">
        <v>9267</v>
      </c>
      <c r="V1447" s="8" t="s">
        <v>9268</v>
      </c>
      <c r="W1447" s="8" t="s">
        <v>9269</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9270</v>
      </c>
      <c r="S1448" s="8" t="s">
        <v>9271</v>
      </c>
      <c r="T1448" s="8" t="s">
        <v>9272</v>
      </c>
      <c r="U1448" s="8" t="s">
        <v>9273</v>
      </c>
      <c r="V1448" s="8" t="s">
        <v>9274</v>
      </c>
      <c r="W1448" s="8" t="s">
        <v>9275</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9276</v>
      </c>
      <c r="S1449" s="8" t="s">
        <v>2721</v>
      </c>
      <c r="T1449" s="8" t="s">
        <v>9277</v>
      </c>
      <c r="U1449" s="8" t="s">
        <v>9278</v>
      </c>
      <c r="V1449" s="8" t="s">
        <v>9279</v>
      </c>
      <c r="W1449" s="8" t="s">
        <v>9280</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5670</v>
      </c>
      <c r="S1450" s="8" t="s">
        <v>2663</v>
      </c>
      <c r="T1450" s="8" t="s">
        <v>9281</v>
      </c>
      <c r="U1450" s="8" t="s">
        <v>5314</v>
      </c>
      <c r="V1450" s="8" t="s">
        <v>2879</v>
      </c>
      <c r="W1450" s="8" t="s">
        <v>9282</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9283</v>
      </c>
      <c r="S1451" s="8" t="s">
        <v>5917</v>
      </c>
      <c r="T1451" s="8" t="s">
        <v>9284</v>
      </c>
      <c r="U1451" s="8" t="s">
        <v>5141</v>
      </c>
      <c r="V1451" s="8" t="s">
        <v>9285</v>
      </c>
      <c r="W1451" s="8" t="s">
        <v>9286</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9287</v>
      </c>
      <c r="S1452" s="8" t="s">
        <v>9288</v>
      </c>
      <c r="T1452" s="8" t="s">
        <v>9289</v>
      </c>
      <c r="U1452" s="8" t="s">
        <v>9290</v>
      </c>
      <c r="V1452" s="8" t="s">
        <v>9291</v>
      </c>
      <c r="W1452" s="8" t="s">
        <v>9292</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9293</v>
      </c>
      <c r="S1453" s="8" t="s">
        <v>9294</v>
      </c>
      <c r="T1453" s="8" t="s">
        <v>3033</v>
      </c>
      <c r="U1453" s="8" t="s">
        <v>9295</v>
      </c>
      <c r="V1453" s="8" t="s">
        <v>9296</v>
      </c>
      <c r="W1453" s="8" t="s">
        <v>9297</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9298</v>
      </c>
      <c r="S1454" s="8" t="s">
        <v>9299</v>
      </c>
      <c r="T1454" s="8" t="s">
        <v>9300</v>
      </c>
      <c r="U1454" s="8" t="s">
        <v>9301</v>
      </c>
      <c r="V1454" s="8" t="s">
        <v>9302</v>
      </c>
      <c r="W1454" s="8" t="s">
        <v>9303</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9304</v>
      </c>
      <c r="S1455" s="8" t="s">
        <v>2851</v>
      </c>
      <c r="T1455" s="8" t="s">
        <v>9305</v>
      </c>
      <c r="U1455" s="8" t="s">
        <v>9306</v>
      </c>
      <c r="V1455" s="8" t="s">
        <v>9307</v>
      </c>
      <c r="W1455" s="8" t="s">
        <v>9308</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9309</v>
      </c>
      <c r="S1456" s="8" t="s">
        <v>2709</v>
      </c>
      <c r="T1456" s="8" t="s">
        <v>9310</v>
      </c>
      <c r="U1456" s="8" t="s">
        <v>8579</v>
      </c>
      <c r="V1456" s="8" t="s">
        <v>9311</v>
      </c>
      <c r="W1456" s="8" t="s">
        <v>9312</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9313</v>
      </c>
      <c r="S1457" s="8" t="s">
        <v>3840</v>
      </c>
      <c r="T1457" s="8" t="s">
        <v>9314</v>
      </c>
      <c r="U1457" s="8" t="s">
        <v>9315</v>
      </c>
      <c r="V1457" s="8" t="s">
        <v>9316</v>
      </c>
      <c r="W1457" s="8" t="s">
        <v>9317</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7699</v>
      </c>
      <c r="S1458" s="8" t="s">
        <v>3897</v>
      </c>
      <c r="T1458" s="8" t="s">
        <v>9318</v>
      </c>
      <c r="U1458" s="8" t="s">
        <v>9319</v>
      </c>
      <c r="V1458" s="8" t="s">
        <v>9320</v>
      </c>
      <c r="W1458" s="8" t="s">
        <v>9321</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7704</v>
      </c>
      <c r="S1459" s="8" t="s">
        <v>5808</v>
      </c>
      <c r="T1459" s="8" t="s">
        <v>9322</v>
      </c>
      <c r="U1459" s="8" t="s">
        <v>9323</v>
      </c>
      <c r="V1459" s="8" t="s">
        <v>9324</v>
      </c>
      <c r="W1459" s="8" t="s">
        <v>9325</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9326</v>
      </c>
      <c r="S1460" s="8" t="s">
        <v>5808</v>
      </c>
      <c r="T1460" s="8" t="s">
        <v>9327</v>
      </c>
      <c r="U1460" s="8" t="s">
        <v>9328</v>
      </c>
      <c r="V1460" s="8" t="s">
        <v>9329</v>
      </c>
      <c r="W1460" s="8" t="s">
        <v>9330</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7704</v>
      </c>
      <c r="S1461" s="8" t="s">
        <v>3050</v>
      </c>
      <c r="T1461" s="8" t="s">
        <v>9331</v>
      </c>
      <c r="U1461" s="8" t="s">
        <v>9332</v>
      </c>
      <c r="V1461" s="8" t="s">
        <v>9333</v>
      </c>
      <c r="W1461" s="8" t="s">
        <v>9334</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9335</v>
      </c>
      <c r="S1462" s="8" t="s">
        <v>9336</v>
      </c>
      <c r="T1462" s="8" t="s">
        <v>9337</v>
      </c>
      <c r="U1462" s="8" t="s">
        <v>9338</v>
      </c>
      <c r="V1462" s="8" t="s">
        <v>9339</v>
      </c>
      <c r="W1462" s="8" t="s">
        <v>9340</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3666</v>
      </c>
      <c r="S1463" s="8" t="s">
        <v>9341</v>
      </c>
      <c r="T1463" s="8" t="s">
        <v>9342</v>
      </c>
      <c r="U1463" s="8" t="s">
        <v>9343</v>
      </c>
      <c r="V1463" s="8" t="s">
        <v>9344</v>
      </c>
      <c r="W1463" s="8" t="s">
        <v>9345</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5503</v>
      </c>
      <c r="S1464" s="8" t="s">
        <v>9346</v>
      </c>
      <c r="T1464" s="8" t="s">
        <v>7415</v>
      </c>
      <c r="U1464" s="8" t="s">
        <v>9347</v>
      </c>
      <c r="V1464" s="8" t="s">
        <v>8585</v>
      </c>
      <c r="W1464" s="8" t="s">
        <v>4925</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7699</v>
      </c>
      <c r="S1465" s="8" t="s">
        <v>6473</v>
      </c>
      <c r="T1465" s="8" t="s">
        <v>9348</v>
      </c>
      <c r="U1465" s="8" t="s">
        <v>9349</v>
      </c>
      <c r="V1465" s="8" t="s">
        <v>9350</v>
      </c>
      <c r="W1465" s="8" t="s">
        <v>9351</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9352</v>
      </c>
      <c r="S1466" s="8" t="s">
        <v>9353</v>
      </c>
      <c r="T1466" s="8" t="s">
        <v>9354</v>
      </c>
      <c r="U1466" s="8" t="s">
        <v>9355</v>
      </c>
      <c r="V1466" s="8" t="s">
        <v>9237</v>
      </c>
      <c r="W1466" s="8" t="s">
        <v>9356</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9357</v>
      </c>
      <c r="S1467" s="8" t="s">
        <v>9358</v>
      </c>
      <c r="T1467" s="8" t="s">
        <v>9359</v>
      </c>
      <c r="U1467" s="8" t="s">
        <v>9360</v>
      </c>
      <c r="V1467" s="8" t="s">
        <v>9361</v>
      </c>
      <c r="W1467" s="8" t="s">
        <v>9362</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9363</v>
      </c>
      <c r="S1468" s="8" t="s">
        <v>9364</v>
      </c>
      <c r="T1468" s="8" t="s">
        <v>9365</v>
      </c>
      <c r="U1468" s="8" t="s">
        <v>9366</v>
      </c>
      <c r="V1468" s="8" t="s">
        <v>9367</v>
      </c>
      <c r="W1468" s="8" t="s">
        <v>9368</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9369</v>
      </c>
      <c r="S1469" s="8" t="s">
        <v>6093</v>
      </c>
      <c r="T1469" s="8" t="s">
        <v>9370</v>
      </c>
      <c r="U1469" s="8" t="s">
        <v>9371</v>
      </c>
      <c r="V1469" s="8" t="s">
        <v>6149</v>
      </c>
      <c r="W1469" s="8" t="s">
        <v>9372</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9373</v>
      </c>
      <c r="S1470" s="8" t="s">
        <v>9374</v>
      </c>
      <c r="T1470" s="8" t="s">
        <v>9375</v>
      </c>
      <c r="U1470" s="8" t="s">
        <v>9376</v>
      </c>
      <c r="V1470" s="8" t="s">
        <v>8785</v>
      </c>
      <c r="W1470" s="8" t="s">
        <v>9377</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3636</v>
      </c>
      <c r="S1471" s="8" t="s">
        <v>3078</v>
      </c>
      <c r="T1471" s="8" t="s">
        <v>9378</v>
      </c>
      <c r="U1471" s="8" t="s">
        <v>9379</v>
      </c>
      <c r="V1471" s="8" t="s">
        <v>3496</v>
      </c>
      <c r="W1471" s="8" t="s">
        <v>9380</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2573</v>
      </c>
      <c r="S1472" s="8" t="s">
        <v>3068</v>
      </c>
      <c r="T1472" s="8" t="s">
        <v>3999</v>
      </c>
      <c r="U1472" s="8" t="s">
        <v>4465</v>
      </c>
      <c r="V1472" s="8" t="s">
        <v>9381</v>
      </c>
      <c r="W1472" s="8" t="s">
        <v>9382</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9383</v>
      </c>
      <c r="S1473" s="8" t="s">
        <v>6088</v>
      </c>
      <c r="T1473" s="8" t="s">
        <v>9384</v>
      </c>
      <c r="U1473" s="8" t="s">
        <v>9385</v>
      </c>
      <c r="V1473" s="8" t="s">
        <v>5532</v>
      </c>
      <c r="W1473" s="8" t="s">
        <v>9386</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9387</v>
      </c>
      <c r="S1474" s="8" t="s">
        <v>9388</v>
      </c>
      <c r="T1474" s="8" t="s">
        <v>9389</v>
      </c>
      <c r="U1474" s="8" t="s">
        <v>9390</v>
      </c>
      <c r="V1474" s="8" t="s">
        <v>9391</v>
      </c>
      <c r="W1474" s="8" t="s">
        <v>5217</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3687</v>
      </c>
      <c r="S1475" s="8" t="s">
        <v>3078</v>
      </c>
      <c r="T1475" s="8" t="s">
        <v>9392</v>
      </c>
      <c r="U1475" s="8" t="s">
        <v>9393</v>
      </c>
      <c r="V1475" s="8" t="s">
        <v>9394</v>
      </c>
      <c r="W1475" s="8" t="s">
        <v>9395</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6198</v>
      </c>
      <c r="S1476" s="8" t="s">
        <v>9396</v>
      </c>
      <c r="T1476" s="8" t="s">
        <v>9397</v>
      </c>
      <c r="U1476" s="8" t="s">
        <v>9398</v>
      </c>
      <c r="V1476" s="8" t="s">
        <v>8550</v>
      </c>
      <c r="W1476" s="8" t="s">
        <v>9399</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9400</v>
      </c>
      <c r="S1477" s="8" t="s">
        <v>9401</v>
      </c>
      <c r="T1477" s="8" t="s">
        <v>9402</v>
      </c>
      <c r="U1477" s="8" t="s">
        <v>9403</v>
      </c>
      <c r="V1477" s="8" t="s">
        <v>9404</v>
      </c>
      <c r="W1477" s="8" t="s">
        <v>9405</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3637</v>
      </c>
      <c r="S1478" s="8" t="s">
        <v>2523</v>
      </c>
      <c r="T1478" s="8" t="s">
        <v>9406</v>
      </c>
      <c r="U1478" s="8" t="s">
        <v>9407</v>
      </c>
      <c r="V1478" s="8" t="s">
        <v>9408</v>
      </c>
      <c r="W1478" s="8" t="s">
        <v>9409</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9410</v>
      </c>
      <c r="S1479" s="8" t="s">
        <v>9388</v>
      </c>
      <c r="T1479" s="8" t="s">
        <v>9411</v>
      </c>
      <c r="U1479" s="8" t="s">
        <v>9412</v>
      </c>
      <c r="V1479" s="8" t="s">
        <v>9413</v>
      </c>
      <c r="W1479" s="8" t="s">
        <v>9414</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3527</v>
      </c>
      <c r="S1480" s="8" t="s">
        <v>2774</v>
      </c>
      <c r="T1480" s="8" t="s">
        <v>9415</v>
      </c>
      <c r="U1480" s="8" t="s">
        <v>9416</v>
      </c>
      <c r="V1480" s="8" t="s">
        <v>9417</v>
      </c>
      <c r="W1480" s="8" t="s">
        <v>9418</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6189</v>
      </c>
      <c r="S1481" s="8" t="s">
        <v>3312</v>
      </c>
      <c r="T1481" s="8" t="s">
        <v>9419</v>
      </c>
      <c r="U1481" s="8" t="s">
        <v>9420</v>
      </c>
      <c r="V1481" s="8" t="s">
        <v>9421</v>
      </c>
      <c r="W1481" s="8" t="s">
        <v>9422</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9423</v>
      </c>
      <c r="S1482" s="8" t="s">
        <v>3061</v>
      </c>
      <c r="T1482" s="8" t="s">
        <v>9424</v>
      </c>
      <c r="U1482" s="8" t="s">
        <v>9425</v>
      </c>
      <c r="V1482" s="8" t="s">
        <v>9426</v>
      </c>
      <c r="W1482" s="8" t="s">
        <v>9427</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3532</v>
      </c>
      <c r="S1483" s="8" t="s">
        <v>3061</v>
      </c>
      <c r="T1483" s="8" t="s">
        <v>9428</v>
      </c>
      <c r="U1483" s="8" t="s">
        <v>9429</v>
      </c>
      <c r="V1483" s="8" t="s">
        <v>9430</v>
      </c>
      <c r="W1483" s="8" t="s">
        <v>9431</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3687</v>
      </c>
      <c r="S1484" s="8" t="s">
        <v>2445</v>
      </c>
      <c r="T1484" s="8" t="s">
        <v>9432</v>
      </c>
      <c r="U1484" s="8" t="s">
        <v>9433</v>
      </c>
      <c r="V1484" s="8" t="s">
        <v>9434</v>
      </c>
      <c r="W1484" s="8" t="s">
        <v>9435</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9436</v>
      </c>
      <c r="S1485" s="8" t="s">
        <v>3337</v>
      </c>
      <c r="T1485" s="8" t="s">
        <v>9437</v>
      </c>
      <c r="U1485" s="8" t="s">
        <v>9438</v>
      </c>
      <c r="V1485" s="8" t="s">
        <v>9439</v>
      </c>
      <c r="W1485" s="8" t="s">
        <v>7469</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6126</v>
      </c>
      <c r="S1486" s="8" t="s">
        <v>3068</v>
      </c>
      <c r="T1486" s="8" t="s">
        <v>9440</v>
      </c>
      <c r="U1486" s="8" t="s">
        <v>7711</v>
      </c>
      <c r="V1486" s="8" t="s">
        <v>9441</v>
      </c>
      <c r="W1486" s="8" t="s">
        <v>9442</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9443</v>
      </c>
      <c r="S1487" s="8" t="s">
        <v>9396</v>
      </c>
      <c r="T1487" s="8" t="s">
        <v>3820</v>
      </c>
      <c r="U1487" s="8" t="s">
        <v>9444</v>
      </c>
      <c r="V1487" s="8" t="s">
        <v>9445</v>
      </c>
      <c r="W1487" s="8" t="s">
        <v>9446</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2914</v>
      </c>
      <c r="S1488" s="8" t="s">
        <v>2768</v>
      </c>
      <c r="T1488" s="8" t="s">
        <v>9447</v>
      </c>
      <c r="U1488" s="8" t="s">
        <v>8462</v>
      </c>
      <c r="V1488" s="8" t="s">
        <v>8686</v>
      </c>
      <c r="W1488" s="8" t="s">
        <v>9448</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9449</v>
      </c>
      <c r="S1489" s="8" t="s">
        <v>8608</v>
      </c>
      <c r="T1489" s="8" t="s">
        <v>9450</v>
      </c>
      <c r="U1489" s="8" t="s">
        <v>9451</v>
      </c>
      <c r="V1489" s="8" t="s">
        <v>9452</v>
      </c>
      <c r="W1489" s="8" t="s">
        <v>9453</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6624</v>
      </c>
      <c r="S1490" s="8" t="s">
        <v>9454</v>
      </c>
      <c r="T1490" s="8" t="s">
        <v>9455</v>
      </c>
      <c r="U1490" s="8" t="s">
        <v>9456</v>
      </c>
      <c r="V1490" s="8" t="s">
        <v>9457</v>
      </c>
      <c r="W1490" s="8" t="s">
        <v>9458</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9459</v>
      </c>
      <c r="S1491" s="8" t="s">
        <v>9460</v>
      </c>
      <c r="T1491" s="8" t="s">
        <v>3841</v>
      </c>
      <c r="U1491" s="8" t="s">
        <v>8393</v>
      </c>
      <c r="V1491" s="8" t="s">
        <v>9461</v>
      </c>
      <c r="W1491" s="8" t="s">
        <v>9462</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9463</v>
      </c>
      <c r="S1492" s="8" t="s">
        <v>3596</v>
      </c>
      <c r="T1492" s="8" t="s">
        <v>9464</v>
      </c>
      <c r="U1492" s="8" t="s">
        <v>7917</v>
      </c>
      <c r="V1492" s="8" t="s">
        <v>9465</v>
      </c>
      <c r="W1492" s="8" t="s">
        <v>9466</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9467</v>
      </c>
      <c r="S1493" s="8" t="s">
        <v>4555</v>
      </c>
      <c r="T1493" s="8" t="s">
        <v>8287</v>
      </c>
      <c r="U1493" s="8" t="s">
        <v>9468</v>
      </c>
      <c r="V1493" s="8" t="s">
        <v>9469</v>
      </c>
      <c r="W1493" s="8" t="s">
        <v>9470</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9471</v>
      </c>
      <c r="S1494" s="8" t="s">
        <v>9472</v>
      </c>
      <c r="T1494" s="8" t="s">
        <v>9473</v>
      </c>
      <c r="U1494" s="8" t="s">
        <v>5252</v>
      </c>
      <c r="V1494" s="8" t="s">
        <v>6491</v>
      </c>
      <c r="W1494" s="8" t="s">
        <v>9474</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9475</v>
      </c>
      <c r="S1495" s="8" t="s">
        <v>9476</v>
      </c>
      <c r="T1495" s="8" t="s">
        <v>3860</v>
      </c>
      <c r="U1495" s="8" t="s">
        <v>9477</v>
      </c>
      <c r="V1495" s="8" t="s">
        <v>9478</v>
      </c>
      <c r="W1495" s="8" t="s">
        <v>9479</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3682</v>
      </c>
      <c r="S1496" s="8" t="s">
        <v>9480</v>
      </c>
      <c r="T1496" s="8" t="s">
        <v>9481</v>
      </c>
      <c r="U1496" s="8" t="s">
        <v>4307</v>
      </c>
      <c r="V1496" s="8" t="s">
        <v>9482</v>
      </c>
      <c r="W1496" s="8" t="s">
        <v>9483</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6198</v>
      </c>
      <c r="S1497" s="8" t="s">
        <v>9484</v>
      </c>
      <c r="T1497" s="8" t="s">
        <v>9485</v>
      </c>
      <c r="U1497" s="8" t="s">
        <v>9257</v>
      </c>
      <c r="V1497" s="8" t="s">
        <v>9486</v>
      </c>
      <c r="W1497" s="8" t="s">
        <v>9487</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9309</v>
      </c>
      <c r="S1498" s="8" t="s">
        <v>9488</v>
      </c>
      <c r="T1498" s="8" t="s">
        <v>9489</v>
      </c>
      <c r="U1498" s="8" t="s">
        <v>9490</v>
      </c>
      <c r="V1498" s="8" t="s">
        <v>9491</v>
      </c>
      <c r="W1498" s="8" t="s">
        <v>9492</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9493</v>
      </c>
      <c r="S1499" s="8" t="s">
        <v>3345</v>
      </c>
      <c r="T1499" s="8" t="s">
        <v>9494</v>
      </c>
      <c r="U1499" s="8" t="s">
        <v>9495</v>
      </c>
      <c r="V1499" s="8" t="s">
        <v>9496</v>
      </c>
      <c r="W1499" s="8" t="s">
        <v>9497</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9326</v>
      </c>
      <c r="S1500" s="8" t="s">
        <v>3304</v>
      </c>
      <c r="T1500" s="8" t="s">
        <v>9498</v>
      </c>
      <c r="U1500" s="8" t="s">
        <v>9499</v>
      </c>
      <c r="V1500" s="8" t="s">
        <v>9500</v>
      </c>
      <c r="W1500" s="8" t="s">
        <v>9501</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3649</v>
      </c>
      <c r="S1501" s="8" t="s">
        <v>9502</v>
      </c>
      <c r="T1501" s="8" t="s">
        <v>9503</v>
      </c>
      <c r="U1501" s="8" t="s">
        <v>9504</v>
      </c>
      <c r="V1501" s="8" t="s">
        <v>9505</v>
      </c>
      <c r="W1501" s="8" t="s">
        <v>9506</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3687</v>
      </c>
      <c r="S1502" s="8" t="s">
        <v>2816</v>
      </c>
      <c r="T1502" s="8" t="s">
        <v>9507</v>
      </c>
      <c r="U1502" s="8" t="s">
        <v>9039</v>
      </c>
      <c r="V1502" s="8" t="s">
        <v>5017</v>
      </c>
      <c r="W1502" s="8" t="s">
        <v>9508</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9509</v>
      </c>
      <c r="S1503" s="8" t="s">
        <v>6800</v>
      </c>
      <c r="T1503" s="8" t="s">
        <v>9036</v>
      </c>
      <c r="U1503" s="8" t="s">
        <v>9510</v>
      </c>
      <c r="V1503" s="8" t="s">
        <v>9511</v>
      </c>
      <c r="W1503" s="8" t="s">
        <v>9512</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2573</v>
      </c>
      <c r="S1504" s="8" t="s">
        <v>3124</v>
      </c>
      <c r="T1504" s="8" t="s">
        <v>3338</v>
      </c>
      <c r="U1504" s="8" t="s">
        <v>9513</v>
      </c>
      <c r="V1504" s="8" t="s">
        <v>9514</v>
      </c>
      <c r="W1504" s="8" t="s">
        <v>9515</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6030</v>
      </c>
      <c r="S1505" s="8" t="s">
        <v>2822</v>
      </c>
      <c r="T1505" s="8" t="s">
        <v>6190</v>
      </c>
      <c r="U1505" s="8" t="s">
        <v>9516</v>
      </c>
      <c r="V1505" s="8" t="s">
        <v>9517</v>
      </c>
      <c r="W1505" s="8" t="s">
        <v>9518</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7278</v>
      </c>
      <c r="S1506" s="8" t="s">
        <v>7547</v>
      </c>
      <c r="T1506" s="8" t="s">
        <v>9519</v>
      </c>
      <c r="U1506" s="8" t="s">
        <v>9520</v>
      </c>
      <c r="V1506" s="8" t="s">
        <v>9521</v>
      </c>
      <c r="W1506" s="8" t="s">
        <v>9522</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9523</v>
      </c>
      <c r="S1507" s="8" t="s">
        <v>6916</v>
      </c>
      <c r="T1507" s="8" t="s">
        <v>9524</v>
      </c>
      <c r="U1507" s="8" t="s">
        <v>9525</v>
      </c>
      <c r="V1507" s="8" t="s">
        <v>9526</v>
      </c>
      <c r="W1507" s="8" t="s">
        <v>9527</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9528</v>
      </c>
      <c r="S1508" s="8" t="s">
        <v>3096</v>
      </c>
      <c r="T1508" s="8" t="s">
        <v>9529</v>
      </c>
      <c r="U1508" s="8" t="s">
        <v>9530</v>
      </c>
      <c r="V1508" s="8" t="s">
        <v>9531</v>
      </c>
      <c r="W1508" s="8" t="s">
        <v>7767</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9532</v>
      </c>
      <c r="S1509" s="8" t="s">
        <v>9533</v>
      </c>
      <c r="T1509" s="8" t="s">
        <v>9534</v>
      </c>
      <c r="U1509" s="8" t="s">
        <v>9535</v>
      </c>
      <c r="V1509" s="8" t="s">
        <v>9536</v>
      </c>
      <c r="W1509" s="8" t="s">
        <v>9537</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3671</v>
      </c>
      <c r="S1510" s="8" t="s">
        <v>9538</v>
      </c>
      <c r="T1510" s="8" t="s">
        <v>9539</v>
      </c>
      <c r="U1510" s="8" t="s">
        <v>9540</v>
      </c>
      <c r="V1510" s="8" t="s">
        <v>9541</v>
      </c>
      <c r="W1510" s="8" t="s">
        <v>9542</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9369</v>
      </c>
      <c r="S1511" s="8" t="s">
        <v>9543</v>
      </c>
      <c r="T1511" s="8" t="s">
        <v>9544</v>
      </c>
      <c r="U1511" s="8" t="s">
        <v>9545</v>
      </c>
      <c r="V1511" s="8" t="s">
        <v>9546</v>
      </c>
      <c r="W1511" s="8" t="s">
        <v>9547</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9548</v>
      </c>
      <c r="S1512" s="8" t="s">
        <v>5867</v>
      </c>
      <c r="T1512" s="8" t="s">
        <v>9549</v>
      </c>
      <c r="U1512" s="8" t="s">
        <v>9550</v>
      </c>
      <c r="V1512" s="8" t="s">
        <v>9551</v>
      </c>
      <c r="W1512" s="8" t="s">
        <v>9552</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9553</v>
      </c>
      <c r="S1513" s="8" t="s">
        <v>9554</v>
      </c>
      <c r="T1513" s="8" t="s">
        <v>7462</v>
      </c>
      <c r="U1513" s="8" t="s">
        <v>9555</v>
      </c>
      <c r="V1513" s="8" t="s">
        <v>9556</v>
      </c>
      <c r="W1513" s="8" t="s">
        <v>9557</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6209</v>
      </c>
      <c r="S1514" s="8" t="s">
        <v>9558</v>
      </c>
      <c r="T1514" s="8" t="s">
        <v>9559</v>
      </c>
      <c r="U1514" s="8" t="s">
        <v>9560</v>
      </c>
      <c r="V1514" s="8" t="s">
        <v>9561</v>
      </c>
      <c r="W1514" s="8" t="s">
        <v>9562</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9400</v>
      </c>
      <c r="S1515" s="8" t="s">
        <v>9563</v>
      </c>
      <c r="T1515" s="8" t="s">
        <v>9564</v>
      </c>
      <c r="U1515" s="8" t="s">
        <v>9565</v>
      </c>
      <c r="V1515" s="8" t="s">
        <v>9566</v>
      </c>
      <c r="W1515" s="8" t="s">
        <v>9567</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9568</v>
      </c>
      <c r="S1516" s="8" t="s">
        <v>9569</v>
      </c>
      <c r="T1516" s="8" t="s">
        <v>9570</v>
      </c>
      <c r="U1516" s="8" t="s">
        <v>9571</v>
      </c>
      <c r="V1516" s="8" t="s">
        <v>9572</v>
      </c>
      <c r="W1516" s="8" t="s">
        <v>9573</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3682</v>
      </c>
      <c r="S1517" s="8" t="s">
        <v>8331</v>
      </c>
      <c r="T1517" s="8" t="s">
        <v>9322</v>
      </c>
      <c r="U1517" s="8" t="s">
        <v>9574</v>
      </c>
      <c r="V1517" s="8" t="s">
        <v>6279</v>
      </c>
      <c r="W1517" s="8" t="s">
        <v>9575</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9576</v>
      </c>
      <c r="S1518" s="8" t="s">
        <v>9577</v>
      </c>
      <c r="T1518" s="8" t="s">
        <v>9578</v>
      </c>
      <c r="U1518" s="8" t="s">
        <v>9579</v>
      </c>
      <c r="V1518" s="8" t="s">
        <v>9580</v>
      </c>
      <c r="W1518" s="8" t="s">
        <v>9581</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3775</v>
      </c>
      <c r="S1519" s="8" t="s">
        <v>9294</v>
      </c>
      <c r="T1519" s="8" t="s">
        <v>9582</v>
      </c>
      <c r="U1519" s="8" t="s">
        <v>9583</v>
      </c>
      <c r="V1519" s="8" t="s">
        <v>9584</v>
      </c>
      <c r="W1519" s="8" t="s">
        <v>9585</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9586</v>
      </c>
      <c r="S1520" s="8" t="s">
        <v>2877</v>
      </c>
      <c r="T1520" s="8" t="s">
        <v>9587</v>
      </c>
      <c r="U1520" s="8" t="s">
        <v>9588</v>
      </c>
      <c r="V1520" s="8" t="s">
        <v>9589</v>
      </c>
      <c r="W1520" s="8" t="s">
        <v>9590</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9591</v>
      </c>
      <c r="S1521" s="8" t="s">
        <v>2709</v>
      </c>
      <c r="T1521" s="8" t="s">
        <v>9592</v>
      </c>
      <c r="U1521" s="8" t="s">
        <v>9593</v>
      </c>
      <c r="V1521" s="8" t="s">
        <v>9594</v>
      </c>
      <c r="W1521" s="8" t="s">
        <v>9595</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2493</v>
      </c>
      <c r="S1522" s="8" t="s">
        <v>9596</v>
      </c>
      <c r="T1522" s="8" t="s">
        <v>9597</v>
      </c>
      <c r="U1522" s="8" t="s">
        <v>9598</v>
      </c>
      <c r="V1522" s="8" t="s">
        <v>9599</v>
      </c>
      <c r="W1522" s="8" t="s">
        <v>9600</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9601</v>
      </c>
      <c r="S1523" s="8" t="s">
        <v>7078</v>
      </c>
      <c r="T1523" s="8" t="s">
        <v>8333</v>
      </c>
      <c r="U1523" s="8" t="s">
        <v>3122</v>
      </c>
      <c r="V1523" s="8" t="s">
        <v>9602</v>
      </c>
      <c r="W1523" s="8" t="s">
        <v>9603</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9239</v>
      </c>
      <c r="S1524" s="8" t="s">
        <v>2893</v>
      </c>
      <c r="T1524" s="8" t="s">
        <v>9604</v>
      </c>
      <c r="U1524" s="8" t="s">
        <v>9605</v>
      </c>
      <c r="V1524" s="8" t="s">
        <v>9606</v>
      </c>
      <c r="W1524" s="8" t="s">
        <v>9607</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2608</v>
      </c>
      <c r="S1525" s="8" t="s">
        <v>9358</v>
      </c>
      <c r="T1525" s="8" t="s">
        <v>9608</v>
      </c>
      <c r="U1525" s="8" t="s">
        <v>9609</v>
      </c>
      <c r="V1525" s="8" t="s">
        <v>9610</v>
      </c>
      <c r="W1525" s="8" t="s">
        <v>9611</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9612</v>
      </c>
      <c r="S1526" s="8" t="s">
        <v>9613</v>
      </c>
      <c r="T1526" s="8" t="s">
        <v>9614</v>
      </c>
      <c r="U1526" s="8" t="s">
        <v>9615</v>
      </c>
      <c r="V1526" s="8" t="s">
        <v>9616</v>
      </c>
      <c r="W1526" s="8" t="s">
        <v>9617</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9618</v>
      </c>
      <c r="S1527" s="8" t="s">
        <v>9619</v>
      </c>
      <c r="T1527" s="8" t="s">
        <v>9620</v>
      </c>
      <c r="U1527" s="8" t="s">
        <v>9621</v>
      </c>
      <c r="V1527" s="8" t="s">
        <v>9622</v>
      </c>
      <c r="W1527" s="8" t="s">
        <v>9623</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3729</v>
      </c>
      <c r="S1528" s="8" t="s">
        <v>3155</v>
      </c>
      <c r="T1528" s="8" t="s">
        <v>9624</v>
      </c>
      <c r="U1528" s="8" t="s">
        <v>9625</v>
      </c>
      <c r="V1528" s="8" t="s">
        <v>9626</v>
      </c>
      <c r="W1528" s="8" t="s">
        <v>9627</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5633</v>
      </c>
      <c r="S1529" s="8" t="s">
        <v>9628</v>
      </c>
      <c r="T1529" s="8" t="s">
        <v>9629</v>
      </c>
      <c r="U1529" s="8" t="s">
        <v>9630</v>
      </c>
      <c r="V1529" s="8" t="s">
        <v>9631</v>
      </c>
      <c r="W1529" s="8" t="s">
        <v>9632</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9633</v>
      </c>
      <c r="S1530" s="8" t="s">
        <v>9634</v>
      </c>
      <c r="T1530" s="8" t="s">
        <v>9635</v>
      </c>
      <c r="U1530" s="8" t="s">
        <v>9636</v>
      </c>
      <c r="V1530" s="8" t="s">
        <v>9637</v>
      </c>
      <c r="W1530" s="8" t="s">
        <v>9638</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2537</v>
      </c>
      <c r="S1531" s="8" t="s">
        <v>9639</v>
      </c>
      <c r="T1531" s="8" t="s">
        <v>9640</v>
      </c>
      <c r="U1531" s="8" t="s">
        <v>9641</v>
      </c>
      <c r="V1531" s="8" t="s">
        <v>9642</v>
      </c>
      <c r="W1531" s="8" t="s">
        <v>9643</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3610</v>
      </c>
      <c r="S1532" s="8" t="s">
        <v>9644</v>
      </c>
      <c r="T1532" s="8" t="s">
        <v>9645</v>
      </c>
      <c r="U1532" s="8" t="s">
        <v>9646</v>
      </c>
      <c r="V1532" s="8" t="s">
        <v>9647</v>
      </c>
      <c r="W1532" s="8" t="s">
        <v>9648</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9649</v>
      </c>
      <c r="S1533" s="8" t="s">
        <v>9650</v>
      </c>
      <c r="T1533" s="8" t="s">
        <v>9651</v>
      </c>
      <c r="U1533" s="8" t="s">
        <v>9652</v>
      </c>
      <c r="V1533" s="8" t="s">
        <v>9653</v>
      </c>
      <c r="W1533" s="8" t="s">
        <v>9654</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3659</v>
      </c>
      <c r="S1534" s="8" t="s">
        <v>9655</v>
      </c>
      <c r="T1534" s="8" t="s">
        <v>6919</v>
      </c>
      <c r="U1534" s="8" t="s">
        <v>9656</v>
      </c>
      <c r="V1534" s="8" t="s">
        <v>9657</v>
      </c>
      <c r="W1534" s="8" t="s">
        <v>9658</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9659</v>
      </c>
      <c r="S1535" s="8" t="s">
        <v>6687</v>
      </c>
      <c r="T1535" s="8" t="s">
        <v>6948</v>
      </c>
      <c r="U1535" s="8" t="s">
        <v>9660</v>
      </c>
      <c r="V1535" s="8" t="s">
        <v>9661</v>
      </c>
      <c r="W1535" s="8" t="s">
        <v>9662</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9239</v>
      </c>
      <c r="S1536" s="8" t="s">
        <v>9663</v>
      </c>
      <c r="T1536" s="8" t="s">
        <v>7962</v>
      </c>
      <c r="U1536" s="8" t="s">
        <v>9664</v>
      </c>
      <c r="V1536" s="8" t="s">
        <v>4818</v>
      </c>
      <c r="W1536" s="8" t="s">
        <v>9665</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3649</v>
      </c>
      <c r="S1537" s="8" t="s">
        <v>6676</v>
      </c>
      <c r="T1537" s="8" t="s">
        <v>9666</v>
      </c>
      <c r="U1537" s="8" t="s">
        <v>9667</v>
      </c>
      <c r="V1537" s="8" t="s">
        <v>9668</v>
      </c>
      <c r="W1537" s="8" t="s">
        <v>9669</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7699</v>
      </c>
      <c r="S1538" s="8" t="s">
        <v>9670</v>
      </c>
      <c r="T1538" s="8" t="s">
        <v>9671</v>
      </c>
      <c r="U1538" s="8" t="s">
        <v>9672</v>
      </c>
      <c r="V1538" s="8" t="s">
        <v>9673</v>
      </c>
      <c r="W1538" s="8" t="s">
        <v>9674</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6653</v>
      </c>
      <c r="S1539" s="8" t="s">
        <v>9675</v>
      </c>
      <c r="T1539" s="8" t="s">
        <v>9676</v>
      </c>
      <c r="U1539" s="8" t="s">
        <v>2506</v>
      </c>
      <c r="V1539" s="8" t="s">
        <v>9677</v>
      </c>
      <c r="W1539" s="8" t="s">
        <v>9678</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9679</v>
      </c>
      <c r="S1540" s="8" t="s">
        <v>8397</v>
      </c>
      <c r="T1540" s="8" t="s">
        <v>9680</v>
      </c>
      <c r="U1540" s="8" t="s">
        <v>9681</v>
      </c>
      <c r="V1540" s="8" t="s">
        <v>9682</v>
      </c>
      <c r="W1540" s="8" t="s">
        <v>9683</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3532</v>
      </c>
      <c r="S1541" s="8" t="s">
        <v>6832</v>
      </c>
      <c r="T1541" s="8" t="s">
        <v>9684</v>
      </c>
      <c r="U1541" s="8" t="s">
        <v>9685</v>
      </c>
      <c r="V1541" s="8" t="s">
        <v>9686</v>
      </c>
      <c r="W1541" s="8" t="s">
        <v>4814</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9410</v>
      </c>
      <c r="S1542" s="8" t="s">
        <v>5867</v>
      </c>
      <c r="T1542" s="8" t="s">
        <v>9687</v>
      </c>
      <c r="U1542" s="8" t="s">
        <v>5445</v>
      </c>
      <c r="V1542" s="8" t="s">
        <v>9688</v>
      </c>
      <c r="W1542" s="8" t="s">
        <v>7002</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7704</v>
      </c>
      <c r="S1543" s="8" t="s">
        <v>6832</v>
      </c>
      <c r="T1543" s="8" t="s">
        <v>9689</v>
      </c>
      <c r="U1543" s="8" t="s">
        <v>9690</v>
      </c>
      <c r="V1543" s="8" t="s">
        <v>6249</v>
      </c>
      <c r="W1543" s="8" t="s">
        <v>3534</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7704</v>
      </c>
      <c r="S1544" s="8" t="s">
        <v>9691</v>
      </c>
      <c r="T1544" s="8" t="s">
        <v>9692</v>
      </c>
      <c r="U1544" s="8" t="s">
        <v>9231</v>
      </c>
      <c r="V1544" s="8" t="s">
        <v>9693</v>
      </c>
      <c r="W1544" s="8" t="s">
        <v>9694</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3730</v>
      </c>
      <c r="S1545" s="8" t="s">
        <v>9695</v>
      </c>
      <c r="T1545" s="8" t="s">
        <v>4360</v>
      </c>
      <c r="U1545" s="8" t="s">
        <v>9696</v>
      </c>
      <c r="V1545" s="8" t="s">
        <v>9220</v>
      </c>
      <c r="W1545" s="8" t="s">
        <v>3353</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9697</v>
      </c>
      <c r="S1546" s="8" t="s">
        <v>9698</v>
      </c>
      <c r="T1546" s="8" t="s">
        <v>9699</v>
      </c>
      <c r="U1546" s="8" t="s">
        <v>9700</v>
      </c>
      <c r="V1546" s="8" t="s">
        <v>9701</v>
      </c>
      <c r="W1546" s="8" t="s">
        <v>9702</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3687</v>
      </c>
      <c r="S1547" s="8" t="s">
        <v>2538</v>
      </c>
      <c r="T1547" s="8" t="s">
        <v>4358</v>
      </c>
      <c r="U1547" s="8" t="s">
        <v>9703</v>
      </c>
      <c r="V1547" s="8" t="s">
        <v>9704</v>
      </c>
      <c r="W1547" s="8" t="s">
        <v>9705</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9313</v>
      </c>
      <c r="S1548" s="8" t="s">
        <v>4189</v>
      </c>
      <c r="T1548" s="8" t="s">
        <v>9706</v>
      </c>
      <c r="U1548" s="8" t="s">
        <v>9707</v>
      </c>
      <c r="V1548" s="8" t="s">
        <v>9708</v>
      </c>
      <c r="W1548" s="8" t="s">
        <v>9709</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6157</v>
      </c>
      <c r="S1549" s="8" t="s">
        <v>4131</v>
      </c>
      <c r="T1549" s="8" t="s">
        <v>9710</v>
      </c>
      <c r="U1549" s="8" t="s">
        <v>9711</v>
      </c>
      <c r="V1549" s="8" t="s">
        <v>9712</v>
      </c>
      <c r="W1549" s="8" t="s">
        <v>9713</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9357</v>
      </c>
      <c r="S1550" s="8" t="s">
        <v>5206</v>
      </c>
      <c r="T1550" s="8" t="s">
        <v>9714</v>
      </c>
      <c r="U1550" s="8" t="s">
        <v>9715</v>
      </c>
      <c r="V1550" s="8" t="s">
        <v>9716</v>
      </c>
      <c r="W1550" s="8" t="s">
        <v>9717</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3730</v>
      </c>
      <c r="S1551" s="8" t="s">
        <v>9718</v>
      </c>
      <c r="T1551" s="8" t="s">
        <v>9719</v>
      </c>
      <c r="U1551" s="8" t="s">
        <v>9720</v>
      </c>
      <c r="V1551" s="8" t="s">
        <v>9721</v>
      </c>
      <c r="W1551" s="8" t="s">
        <v>9722</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9723</v>
      </c>
      <c r="S1552" s="8" t="s">
        <v>6274</v>
      </c>
      <c r="T1552" s="8" t="s">
        <v>9724</v>
      </c>
      <c r="U1552" s="8" t="s">
        <v>9725</v>
      </c>
      <c r="V1552" s="8" t="s">
        <v>9704</v>
      </c>
      <c r="W1552" s="8" t="s">
        <v>5528</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9726</v>
      </c>
      <c r="S1553" s="8" t="s">
        <v>3032</v>
      </c>
      <c r="T1553" s="8" t="s">
        <v>9727</v>
      </c>
      <c r="U1553" s="8" t="s">
        <v>9728</v>
      </c>
      <c r="V1553" s="8" t="s">
        <v>9729</v>
      </c>
      <c r="W1553" s="8" t="s">
        <v>9730</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6126</v>
      </c>
      <c r="S1554" s="8" t="s">
        <v>9731</v>
      </c>
      <c r="T1554" s="8" t="s">
        <v>9732</v>
      </c>
      <c r="U1554" s="8" t="s">
        <v>9733</v>
      </c>
      <c r="V1554" s="8" t="s">
        <v>9734</v>
      </c>
      <c r="W1554" s="8" t="s">
        <v>9735</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9736</v>
      </c>
      <c r="S1555" s="8" t="s">
        <v>8323</v>
      </c>
      <c r="T1555" s="8" t="s">
        <v>3765</v>
      </c>
      <c r="U1555" s="8" t="s">
        <v>9737</v>
      </c>
      <c r="V1555" s="8" t="s">
        <v>9738</v>
      </c>
      <c r="W1555" s="8" t="s">
        <v>9739</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3730</v>
      </c>
      <c r="S1556" s="8" t="s">
        <v>2669</v>
      </c>
      <c r="T1556" s="8" t="s">
        <v>9740</v>
      </c>
      <c r="U1556" s="8" t="s">
        <v>9741</v>
      </c>
      <c r="V1556" s="8" t="s">
        <v>9742</v>
      </c>
      <c r="W1556" s="8" t="s">
        <v>9743</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9744</v>
      </c>
      <c r="S1557" s="8" t="s">
        <v>9745</v>
      </c>
      <c r="T1557" s="8" t="s">
        <v>9746</v>
      </c>
      <c r="U1557" s="8" t="s">
        <v>9747</v>
      </c>
      <c r="V1557" s="8" t="s">
        <v>9748</v>
      </c>
      <c r="W1557" s="8" t="s">
        <v>9749</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9750</v>
      </c>
      <c r="S1558" s="8" t="s">
        <v>9751</v>
      </c>
      <c r="T1558" s="8" t="s">
        <v>2653</v>
      </c>
      <c r="U1558" s="8" t="s">
        <v>9752</v>
      </c>
      <c r="V1558" s="8" t="s">
        <v>9753</v>
      </c>
      <c r="W1558" s="8" t="s">
        <v>9754</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9755</v>
      </c>
      <c r="S1559" s="8" t="s">
        <v>4335</v>
      </c>
      <c r="T1559" s="8" t="s">
        <v>9756</v>
      </c>
      <c r="U1559" s="8" t="s">
        <v>9757</v>
      </c>
      <c r="V1559" s="8" t="s">
        <v>9758</v>
      </c>
      <c r="W1559" s="8" t="s">
        <v>4935</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3677</v>
      </c>
      <c r="S1560" s="8" t="s">
        <v>9759</v>
      </c>
      <c r="T1560" s="8" t="s">
        <v>9760</v>
      </c>
      <c r="U1560" s="8" t="s">
        <v>9761</v>
      </c>
      <c r="V1560" s="8" t="s">
        <v>9762</v>
      </c>
      <c r="W1560" s="8" t="s">
        <v>9763</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9764</v>
      </c>
      <c r="S1561" s="8" t="s">
        <v>4089</v>
      </c>
      <c r="T1561" s="8" t="s">
        <v>9765</v>
      </c>
      <c r="U1561" s="8" t="s">
        <v>9766</v>
      </c>
      <c r="V1561" s="8" t="s">
        <v>9767</v>
      </c>
      <c r="W1561" s="8" t="s">
        <v>9768</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3636</v>
      </c>
      <c r="S1562" s="8" t="s">
        <v>2702</v>
      </c>
      <c r="T1562" s="8" t="s">
        <v>9769</v>
      </c>
      <c r="U1562" s="8" t="s">
        <v>9770</v>
      </c>
      <c r="V1562" s="8" t="s">
        <v>9771</v>
      </c>
      <c r="W1562" s="8" t="s">
        <v>8689</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6171</v>
      </c>
      <c r="S1563" s="8" t="s">
        <v>5905</v>
      </c>
      <c r="T1563" s="8" t="s">
        <v>4744</v>
      </c>
      <c r="U1563" s="8" t="s">
        <v>9772</v>
      </c>
      <c r="V1563" s="8" t="s">
        <v>9773</v>
      </c>
      <c r="W1563" s="8" t="s">
        <v>9774</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9459</v>
      </c>
      <c r="S1564" s="8" t="s">
        <v>9775</v>
      </c>
      <c r="T1564" s="8" t="s">
        <v>9776</v>
      </c>
      <c r="U1564" s="8" t="s">
        <v>9777</v>
      </c>
      <c r="V1564" s="8" t="s">
        <v>9778</v>
      </c>
      <c r="W1564" s="8" t="s">
        <v>9779</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6167</v>
      </c>
      <c r="S1565" s="8">
        <v>0</v>
      </c>
      <c r="T1565" s="8" t="s">
        <v>9780</v>
      </c>
      <c r="U1565" s="8" t="s">
        <v>7937</v>
      </c>
      <c r="V1565" s="8" t="s">
        <v>9781</v>
      </c>
      <c r="W1565" s="8" t="s">
        <v>9782</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3215</v>
      </c>
      <c r="S1566" s="8">
        <v>0</v>
      </c>
      <c r="T1566" s="8" t="s">
        <v>9783</v>
      </c>
      <c r="U1566" s="8" t="s">
        <v>9784</v>
      </c>
      <c r="V1566" s="8" t="s">
        <v>9785</v>
      </c>
      <c r="W1566" s="8" t="s">
        <v>9786</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9423</v>
      </c>
      <c r="S1567" s="8">
        <v>0</v>
      </c>
      <c r="T1567" s="8" t="s">
        <v>8317</v>
      </c>
      <c r="U1567" s="8" t="s">
        <v>9787</v>
      </c>
      <c r="V1567" s="8" t="s">
        <v>9788</v>
      </c>
      <c r="W1567" s="8" t="s">
        <v>9789</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3687</v>
      </c>
      <c r="T1568" s="8" t="s">
        <v>4680</v>
      </c>
      <c r="U1568" s="8" t="s">
        <v>9790</v>
      </c>
      <c r="V1568" s="8" t="s">
        <v>8341</v>
      </c>
      <c r="W1568" s="8" t="s">
        <v>4913</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9775</v>
      </c>
      <c r="T1569" s="8" t="s">
        <v>9791</v>
      </c>
      <c r="U1569" s="8" t="s">
        <v>9792</v>
      </c>
      <c r="V1569" s="8" t="s">
        <v>9793</v>
      </c>
      <c r="W1569" s="8" t="s">
        <v>9794</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9795</v>
      </c>
      <c r="T1570" s="8" t="s">
        <v>9796</v>
      </c>
      <c r="U1570" s="8" t="s">
        <v>9797</v>
      </c>
      <c r="V1570" s="8" t="s">
        <v>4792</v>
      </c>
      <c r="W1570" s="8" t="s">
        <v>9798</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9799</v>
      </c>
      <c r="T1571" s="8" t="s">
        <v>9800</v>
      </c>
      <c r="U1571" s="8" t="s">
        <v>9332</v>
      </c>
      <c r="V1571" s="8" t="s">
        <v>9801</v>
      </c>
      <c r="W1571" s="8" t="s">
        <v>9802</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9803</v>
      </c>
      <c r="T1572" s="8" t="s">
        <v>9804</v>
      </c>
      <c r="U1572" s="8" t="s">
        <v>9805</v>
      </c>
      <c r="V1572" s="8" t="s">
        <v>9806</v>
      </c>
      <c r="W1572" s="8" t="s">
        <v>9807</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3687</v>
      </c>
      <c r="T1573" s="8" t="s">
        <v>3909</v>
      </c>
      <c r="U1573" s="8" t="s">
        <v>9808</v>
      </c>
      <c r="V1573" s="8" t="s">
        <v>9793</v>
      </c>
      <c r="W1573" s="8" t="s">
        <v>9809</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9810</v>
      </c>
      <c r="T1574" s="8" t="s">
        <v>9811</v>
      </c>
      <c r="U1574" s="8" t="s">
        <v>8028</v>
      </c>
      <c r="V1574" s="8" t="s">
        <v>9812</v>
      </c>
      <c r="W1574" s="8" t="s">
        <v>9813</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9814</v>
      </c>
      <c r="T1575" s="8" t="s">
        <v>9815</v>
      </c>
      <c r="U1575" s="8" t="s">
        <v>9816</v>
      </c>
      <c r="V1575" s="8" t="s">
        <v>9817</v>
      </c>
      <c r="W1575" s="8" t="s">
        <v>9818</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6142</v>
      </c>
      <c r="T1576" s="8" t="s">
        <v>8089</v>
      </c>
      <c r="U1576" s="8" t="s">
        <v>9819</v>
      </c>
      <c r="V1576" s="8" t="s">
        <v>9820</v>
      </c>
      <c r="W1576" s="8" t="s">
        <v>9821</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9230</v>
      </c>
      <c r="T1577" s="8" t="s">
        <v>9822</v>
      </c>
      <c r="U1577" s="8" t="s">
        <v>9348</v>
      </c>
      <c r="V1577" s="8" t="s">
        <v>9823</v>
      </c>
      <c r="W1577" s="8" t="s">
        <v>9824</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6142</v>
      </c>
      <c r="T1578" s="8" t="s">
        <v>9825</v>
      </c>
      <c r="U1578" s="8" t="s">
        <v>9826</v>
      </c>
      <c r="V1578" s="8" t="s">
        <v>9827</v>
      </c>
      <c r="W1578" s="8" t="s">
        <v>9828</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9829</v>
      </c>
      <c r="T1579" s="8" t="s">
        <v>9539</v>
      </c>
      <c r="U1579" s="8" t="s">
        <v>9830</v>
      </c>
      <c r="V1579" s="8" t="s">
        <v>9831</v>
      </c>
      <c r="W1579" s="8" t="s">
        <v>9832</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6346</v>
      </c>
      <c r="T1580" s="8" t="s">
        <v>9833</v>
      </c>
      <c r="U1580" s="8" t="s">
        <v>9834</v>
      </c>
      <c r="V1580" s="8" t="s">
        <v>9835</v>
      </c>
      <c r="W1580" s="8" t="s">
        <v>9836</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9837</v>
      </c>
      <c r="T1581" s="8" t="s">
        <v>9838</v>
      </c>
      <c r="U1581" s="8" t="s">
        <v>9839</v>
      </c>
      <c r="V1581" s="8" t="s">
        <v>9840</v>
      </c>
      <c r="W1581" s="8" t="s">
        <v>9841</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9842</v>
      </c>
      <c r="T1582" s="8" t="s">
        <v>9843</v>
      </c>
      <c r="U1582" s="8" t="s">
        <v>9844</v>
      </c>
      <c r="V1582" s="8" t="s">
        <v>9845</v>
      </c>
      <c r="W1582" s="8" t="s">
        <v>9846</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9357</v>
      </c>
      <c r="T1583" s="8" t="s">
        <v>9847</v>
      </c>
      <c r="U1583" s="8" t="s">
        <v>9261</v>
      </c>
      <c r="V1583" s="8" t="s">
        <v>9848</v>
      </c>
      <c r="W1583" s="8" t="s">
        <v>9849</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9850</v>
      </c>
      <c r="T1584" s="8" t="s">
        <v>9851</v>
      </c>
      <c r="U1584" s="8" t="s">
        <v>9852</v>
      </c>
      <c r="V1584" s="8" t="s">
        <v>9853</v>
      </c>
      <c r="W1584" s="8" t="s">
        <v>9854</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9855</v>
      </c>
      <c r="T1585" s="8" t="s">
        <v>9856</v>
      </c>
      <c r="U1585" s="8" t="s">
        <v>9857</v>
      </c>
      <c r="V1585" s="8" t="s">
        <v>9858</v>
      </c>
      <c r="W1585" s="8" t="s">
        <v>9859</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9860</v>
      </c>
      <c r="T1586" s="8" t="s">
        <v>9861</v>
      </c>
      <c r="U1586" s="8" t="s">
        <v>9862</v>
      </c>
      <c r="V1586" s="8" t="s">
        <v>9863</v>
      </c>
      <c r="W1586" s="8" t="s">
        <v>9864</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6624</v>
      </c>
      <c r="T1587" s="8" t="s">
        <v>2716</v>
      </c>
      <c r="U1587" s="8" t="s">
        <v>9865</v>
      </c>
      <c r="V1587" s="8" t="s">
        <v>9866</v>
      </c>
      <c r="W1587" s="8" t="s">
        <v>9867</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7704</v>
      </c>
      <c r="T1588" s="8" t="s">
        <v>9868</v>
      </c>
      <c r="U1588" s="8" t="s">
        <v>9869</v>
      </c>
      <c r="V1588" s="8" t="s">
        <v>9870</v>
      </c>
      <c r="W1588" s="8" t="s">
        <v>9871</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3625</v>
      </c>
      <c r="T1589" s="8" t="s">
        <v>6232</v>
      </c>
      <c r="U1589" s="8" t="s">
        <v>9872</v>
      </c>
      <c r="V1589" s="8" t="s">
        <v>9873</v>
      </c>
      <c r="W1589" s="8" t="s">
        <v>9874</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9459</v>
      </c>
      <c r="T1590" s="8" t="s">
        <v>9875</v>
      </c>
      <c r="U1590" s="8" t="s">
        <v>9876</v>
      </c>
      <c r="V1590" s="8" t="s">
        <v>9877</v>
      </c>
      <c r="W1590" s="8" t="s">
        <v>9878</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9879</v>
      </c>
      <c r="T1591" s="8" t="s">
        <v>9880</v>
      </c>
      <c r="U1591" s="8" t="s">
        <v>2671</v>
      </c>
      <c r="V1591" s="8" t="s">
        <v>9881</v>
      </c>
      <c r="W1591" s="8" t="s">
        <v>9882</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9586</v>
      </c>
      <c r="T1592" s="8" t="s">
        <v>9883</v>
      </c>
      <c r="U1592" s="8" t="s">
        <v>9884</v>
      </c>
      <c r="V1592" s="8" t="s">
        <v>9885</v>
      </c>
      <c r="W1592" s="8" t="s">
        <v>9561</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3724</v>
      </c>
      <c r="T1593" s="8" t="s">
        <v>9886</v>
      </c>
      <c r="U1593" s="8" t="s">
        <v>9887</v>
      </c>
      <c r="V1593" s="8" t="s">
        <v>9888</v>
      </c>
      <c r="W1593" s="8" t="s">
        <v>9889</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9890</v>
      </c>
      <c r="S1594" s="8">
        <v>0</v>
      </c>
      <c r="T1594" s="8" t="s">
        <v>9112</v>
      </c>
      <c r="U1594" s="8" t="s">
        <v>9891</v>
      </c>
      <c r="V1594" s="8" t="s">
        <v>9892</v>
      </c>
      <c r="W1594" s="8" t="s">
        <v>9893</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9894</v>
      </c>
      <c r="S1595" s="8">
        <v>0</v>
      </c>
      <c r="T1595" s="8" t="s">
        <v>9895</v>
      </c>
      <c r="U1595" s="8" t="s">
        <v>9896</v>
      </c>
      <c r="V1595" s="8" t="s">
        <v>9897</v>
      </c>
      <c r="W1595" s="8" t="s">
        <v>9898</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9899</v>
      </c>
      <c r="T1596" s="8" t="s">
        <v>9900</v>
      </c>
      <c r="U1596" s="8" t="s">
        <v>9901</v>
      </c>
      <c r="V1596" s="8" t="s">
        <v>9902</v>
      </c>
      <c r="W1596" s="8" t="s">
        <v>9903</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6346</v>
      </c>
      <c r="S1597" s="8">
        <v>0</v>
      </c>
      <c r="T1597" s="8" t="s">
        <v>9904</v>
      </c>
      <c r="U1597" s="8" t="s">
        <v>9905</v>
      </c>
      <c r="V1597" s="8" t="s">
        <v>9906</v>
      </c>
      <c r="W1597" s="8" t="s">
        <v>9907</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3660</v>
      </c>
      <c r="S1598" s="8">
        <v>0</v>
      </c>
      <c r="T1598" s="8" t="s">
        <v>9908</v>
      </c>
      <c r="U1598" s="8" t="s">
        <v>9909</v>
      </c>
      <c r="V1598" s="8" t="s">
        <v>9910</v>
      </c>
      <c r="W1598" s="8" t="s">
        <v>9911</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3687</v>
      </c>
      <c r="S1599" s="8">
        <v>0</v>
      </c>
      <c r="T1599" s="8" t="s">
        <v>9912</v>
      </c>
      <c r="U1599" s="8" t="s">
        <v>9913</v>
      </c>
      <c r="V1599" s="8" t="s">
        <v>9914</v>
      </c>
      <c r="W1599" s="8" t="s">
        <v>9915</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3475</v>
      </c>
      <c r="S1600" s="8" t="s">
        <v>2602</v>
      </c>
      <c r="T1600" s="8" t="s">
        <v>9916</v>
      </c>
      <c r="U1600" s="8" t="s">
        <v>9917</v>
      </c>
      <c r="V1600" s="8" t="s">
        <v>9918</v>
      </c>
      <c r="W1600" s="8" t="s">
        <v>9919</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9239</v>
      </c>
      <c r="S1601" s="8" t="s">
        <v>9230</v>
      </c>
      <c r="T1601" s="8" t="s">
        <v>5059</v>
      </c>
      <c r="U1601" s="8" t="s">
        <v>9920</v>
      </c>
      <c r="V1601" s="8" t="s">
        <v>9921</v>
      </c>
      <c r="W1601" s="8" t="s">
        <v>9524</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9922</v>
      </c>
      <c r="S1602" s="8" t="s">
        <v>3659</v>
      </c>
      <c r="T1602" s="8" t="s">
        <v>9923</v>
      </c>
      <c r="U1602" s="8" t="s">
        <v>9924</v>
      </c>
      <c r="V1602" s="8" t="s">
        <v>9925</v>
      </c>
      <c r="W1602" s="8" t="s">
        <v>9926</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9927</v>
      </c>
      <c r="S1603" s="8" t="s">
        <v>9326</v>
      </c>
      <c r="T1603" s="8" t="s">
        <v>9928</v>
      </c>
      <c r="U1603" s="8" t="s">
        <v>8021</v>
      </c>
      <c r="V1603" s="8" t="s">
        <v>6491</v>
      </c>
      <c r="W1603" s="8" t="s">
        <v>9929</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9679</v>
      </c>
      <c r="S1604" s="8">
        <v>0</v>
      </c>
      <c r="T1604" s="8" t="s">
        <v>9930</v>
      </c>
      <c r="U1604" s="8" t="s">
        <v>9931</v>
      </c>
      <c r="V1604" s="8" t="s">
        <v>9932</v>
      </c>
      <c r="W1604" s="8" t="s">
        <v>9933</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9459</v>
      </c>
      <c r="S1605" s="8">
        <v>0</v>
      </c>
      <c r="T1605" s="8" t="s">
        <v>9934</v>
      </c>
      <c r="U1605" s="8" t="s">
        <v>9935</v>
      </c>
      <c r="V1605" s="8" t="s">
        <v>9936</v>
      </c>
      <c r="W1605" s="8" t="s">
        <v>9937</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9313</v>
      </c>
      <c r="S1606" s="8">
        <v>0</v>
      </c>
      <c r="T1606" s="8" t="s">
        <v>9938</v>
      </c>
      <c r="U1606" s="8" t="s">
        <v>9939</v>
      </c>
      <c r="V1606" s="8" t="s">
        <v>9940</v>
      </c>
      <c r="W1606" s="8" t="s">
        <v>9941</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9942</v>
      </c>
      <c r="T1607" s="8" t="s">
        <v>9943</v>
      </c>
      <c r="U1607" s="8" t="s">
        <v>9944</v>
      </c>
      <c r="V1607" s="8" t="s">
        <v>9945</v>
      </c>
      <c r="W1607" s="8" t="s">
        <v>9946</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2620</v>
      </c>
      <c r="T1608" s="8" t="s">
        <v>9947</v>
      </c>
      <c r="U1608" s="8" t="s">
        <v>9948</v>
      </c>
      <c r="V1608" s="8" t="s">
        <v>9949</v>
      </c>
      <c r="W1608" s="8" t="s">
        <v>9950</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9951</v>
      </c>
      <c r="T1609" s="8" t="s">
        <v>9952</v>
      </c>
      <c r="U1609" s="8" t="s">
        <v>9953</v>
      </c>
      <c r="V1609" s="8" t="s">
        <v>9954</v>
      </c>
      <c r="W1609" s="8" t="s">
        <v>9955</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3709</v>
      </c>
      <c r="T1610" s="8" t="s">
        <v>9956</v>
      </c>
      <c r="U1610" s="8" t="s">
        <v>9957</v>
      </c>
      <c r="V1610" s="8" t="s">
        <v>9958</v>
      </c>
      <c r="W1610" s="8" t="s">
        <v>9959</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9960</v>
      </c>
      <c r="S1611" s="8" t="s">
        <v>9961</v>
      </c>
      <c r="T1611" s="8" t="s">
        <v>9962</v>
      </c>
      <c r="U1611" s="8" t="s">
        <v>9963</v>
      </c>
      <c r="V1611" s="8" t="s">
        <v>9964</v>
      </c>
      <c r="W1611" s="8" t="s">
        <v>9965</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9966</v>
      </c>
      <c r="T1612" s="8" t="s">
        <v>9967</v>
      </c>
      <c r="U1612" s="8" t="s">
        <v>9968</v>
      </c>
      <c r="V1612" s="8" t="s">
        <v>9969</v>
      </c>
      <c r="W1612" s="8" t="s">
        <v>9970</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7234</v>
      </c>
      <c r="T1613" s="8" t="s">
        <v>9971</v>
      </c>
      <c r="U1613" s="8" t="s">
        <v>9106</v>
      </c>
      <c r="V1613" s="8" t="s">
        <v>9972</v>
      </c>
      <c r="W1613" s="8" t="s">
        <v>9973</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9974</v>
      </c>
      <c r="T1614" s="8" t="s">
        <v>9975</v>
      </c>
      <c r="U1614" s="8" t="s">
        <v>9976</v>
      </c>
      <c r="V1614" s="8" t="s">
        <v>9977</v>
      </c>
      <c r="W1614" s="8" t="s">
        <v>9978</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8391</v>
      </c>
      <c r="T1615" s="8" t="s">
        <v>9979</v>
      </c>
      <c r="U1615" s="8" t="s">
        <v>9318</v>
      </c>
      <c r="V1615" s="8" t="s">
        <v>9980</v>
      </c>
      <c r="W1615" s="8" t="s">
        <v>9981</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9982</v>
      </c>
      <c r="T1616" s="8" t="s">
        <v>9983</v>
      </c>
      <c r="U1616" s="8" t="s">
        <v>9984</v>
      </c>
      <c r="V1616" s="8" t="s">
        <v>9985</v>
      </c>
      <c r="W1616" s="8" t="s">
        <v>9986</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6433</v>
      </c>
      <c r="T1617" s="8" t="s">
        <v>9987</v>
      </c>
      <c r="U1617" s="8" t="s">
        <v>9988</v>
      </c>
      <c r="V1617" s="8" t="s">
        <v>9989</v>
      </c>
      <c r="W1617" s="8" t="s">
        <v>9990</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3435</v>
      </c>
      <c r="T1618" s="8" t="s">
        <v>9991</v>
      </c>
      <c r="U1618" s="8" t="s">
        <v>9992</v>
      </c>
      <c r="V1618" s="8" t="s">
        <v>9993</v>
      </c>
      <c r="W1618" s="8" t="s">
        <v>9939</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9994</v>
      </c>
      <c r="T1619" s="8" t="s">
        <v>5328</v>
      </c>
      <c r="U1619" s="8" t="s">
        <v>9995</v>
      </c>
      <c r="V1619" s="8" t="s">
        <v>9985</v>
      </c>
      <c r="W1619" s="8" t="s">
        <v>9996</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9997</v>
      </c>
      <c r="T1620" s="8" t="s">
        <v>9998</v>
      </c>
      <c r="U1620" s="8" t="s">
        <v>9999</v>
      </c>
      <c r="V1620" s="8" t="s">
        <v>10000</v>
      </c>
      <c r="W1620" s="8" t="s">
        <v>10001</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7162</v>
      </c>
      <c r="T1621" s="8" t="s">
        <v>10002</v>
      </c>
      <c r="U1621" s="8" t="s">
        <v>10003</v>
      </c>
      <c r="V1621" s="8" t="s">
        <v>10004</v>
      </c>
      <c r="W1621" s="8" t="s">
        <v>7479</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10005</v>
      </c>
      <c r="T1622" s="8" t="s">
        <v>10006</v>
      </c>
      <c r="U1622" s="8" t="s">
        <v>9516</v>
      </c>
      <c r="V1622" s="8" t="s">
        <v>10007</v>
      </c>
      <c r="W1622" s="8" t="s">
        <v>10008</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3761</v>
      </c>
      <c r="T1623" s="8" t="s">
        <v>9426</v>
      </c>
      <c r="U1623" s="8" t="s">
        <v>10009</v>
      </c>
      <c r="V1623" s="8" t="s">
        <v>10010</v>
      </c>
      <c r="W1623" s="8" t="s">
        <v>10011</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10012</v>
      </c>
      <c r="T1624" s="8" t="s">
        <v>9769</v>
      </c>
      <c r="U1624" s="8" t="s">
        <v>10013</v>
      </c>
      <c r="V1624" s="8" t="s">
        <v>10014</v>
      </c>
      <c r="W1624" s="8" t="s">
        <v>10015</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10016</v>
      </c>
      <c r="T1625" s="8" t="s">
        <v>10017</v>
      </c>
      <c r="U1625" s="8" t="s">
        <v>6878</v>
      </c>
      <c r="V1625" s="8" t="s">
        <v>10018</v>
      </c>
      <c r="W1625" s="8" t="s">
        <v>10019</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10020</v>
      </c>
      <c r="T1626" s="8" t="s">
        <v>10021</v>
      </c>
      <c r="U1626" s="8" t="s">
        <v>7543</v>
      </c>
      <c r="V1626" s="8" t="s">
        <v>10022</v>
      </c>
      <c r="W1626" s="8" t="s">
        <v>10023</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3948</v>
      </c>
      <c r="T1627" s="8" t="s">
        <v>4879</v>
      </c>
      <c r="U1627" s="8" t="s">
        <v>10024</v>
      </c>
      <c r="V1627" s="8" t="s">
        <v>10025</v>
      </c>
      <c r="W1627" s="8" t="s">
        <v>10026</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10027</v>
      </c>
      <c r="T1628" s="8" t="s">
        <v>10028</v>
      </c>
      <c r="U1628" s="8" t="s">
        <v>10029</v>
      </c>
      <c r="V1628" s="8" t="s">
        <v>10030</v>
      </c>
      <c r="W1628" s="8" t="s">
        <v>10031</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10032</v>
      </c>
      <c r="S1629" s="8" t="s">
        <v>10033</v>
      </c>
      <c r="T1629" s="8" t="s">
        <v>5478</v>
      </c>
      <c r="U1629" s="8" t="s">
        <v>10034</v>
      </c>
      <c r="V1629" s="8" t="s">
        <v>10035</v>
      </c>
      <c r="W1629" s="8" t="s">
        <v>10036</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10037</v>
      </c>
      <c r="S1630" s="8" t="s">
        <v>10038</v>
      </c>
      <c r="T1630" s="8" t="s">
        <v>10039</v>
      </c>
      <c r="U1630" s="8" t="s">
        <v>10040</v>
      </c>
      <c r="V1630" s="8" t="s">
        <v>10041</v>
      </c>
      <c r="W1630" s="8" t="s">
        <v>10042</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7735</v>
      </c>
      <c r="S1631" s="8" t="s">
        <v>10043</v>
      </c>
      <c r="T1631" s="8" t="s">
        <v>10044</v>
      </c>
      <c r="U1631" s="8" t="s">
        <v>10045</v>
      </c>
      <c r="V1631" s="8" t="s">
        <v>10046</v>
      </c>
      <c r="W1631" s="8" t="s">
        <v>10047</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10048</v>
      </c>
      <c r="S1632" s="8" t="s">
        <v>2440</v>
      </c>
      <c r="T1632" s="8" t="s">
        <v>6788</v>
      </c>
      <c r="U1632" s="8" t="s">
        <v>10049</v>
      </c>
      <c r="V1632" s="8" t="s">
        <v>10050</v>
      </c>
      <c r="W1632" s="8" t="s">
        <v>10051</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3124</v>
      </c>
      <c r="T1633" s="8" t="s">
        <v>5112</v>
      </c>
      <c r="U1633" s="8" t="s">
        <v>9769</v>
      </c>
      <c r="V1633" s="8" t="s">
        <v>6299</v>
      </c>
      <c r="W1633" s="8" t="s">
        <v>10052</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10053</v>
      </c>
      <c r="S1634" s="8" t="s">
        <v>3401</v>
      </c>
      <c r="T1634" s="8" t="s">
        <v>10054</v>
      </c>
      <c r="U1634" s="8" t="s">
        <v>8704</v>
      </c>
      <c r="V1634" s="8" t="s">
        <v>10055</v>
      </c>
      <c r="W1634" s="8" t="s">
        <v>10056</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9459</v>
      </c>
      <c r="S1635" s="8" t="s">
        <v>7547</v>
      </c>
      <c r="T1635" s="8" t="s">
        <v>10057</v>
      </c>
      <c r="U1635" s="8" t="s">
        <v>10058</v>
      </c>
      <c r="V1635" s="8" t="s">
        <v>9394</v>
      </c>
      <c r="W1635" s="8" t="s">
        <v>10059</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3659</v>
      </c>
      <c r="S1636" s="8" t="s">
        <v>10060</v>
      </c>
      <c r="T1636" s="8" t="s">
        <v>7183</v>
      </c>
      <c r="U1636" s="8" t="s">
        <v>10061</v>
      </c>
      <c r="V1636" s="8" t="s">
        <v>10062</v>
      </c>
      <c r="W1636" s="8" t="s">
        <v>10063</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9369</v>
      </c>
      <c r="S1637" s="8" t="s">
        <v>10064</v>
      </c>
      <c r="T1637" s="8" t="s">
        <v>10065</v>
      </c>
      <c r="U1637" s="8" t="s">
        <v>10066</v>
      </c>
      <c r="V1637" s="8" t="s">
        <v>10067</v>
      </c>
      <c r="W1637" s="8" t="s">
        <v>10068</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9890</v>
      </c>
      <c r="S1638" s="8" t="s">
        <v>10069</v>
      </c>
      <c r="T1638" s="8" t="s">
        <v>10070</v>
      </c>
      <c r="U1638" s="8" t="s">
        <v>10071</v>
      </c>
      <c r="V1638" s="8" t="s">
        <v>10072</v>
      </c>
      <c r="W1638" s="8" t="s">
        <v>10073</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2799</v>
      </c>
      <c r="S1639" s="8" t="s">
        <v>9374</v>
      </c>
      <c r="T1639" s="8" t="s">
        <v>10074</v>
      </c>
      <c r="U1639" s="8" t="s">
        <v>10075</v>
      </c>
      <c r="V1639" s="8" t="s">
        <v>10076</v>
      </c>
      <c r="W1639" s="8" t="s">
        <v>10077</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6215</v>
      </c>
      <c r="S1640" s="8" t="s">
        <v>4555</v>
      </c>
      <c r="T1640" s="8" t="s">
        <v>6211</v>
      </c>
      <c r="U1640" s="8" t="s">
        <v>8142</v>
      </c>
      <c r="V1640" s="8" t="s">
        <v>10078</v>
      </c>
      <c r="W1640" s="8" t="s">
        <v>10079</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9775</v>
      </c>
      <c r="S1641" s="8" t="s">
        <v>8232</v>
      </c>
      <c r="T1641" s="8" t="s">
        <v>10080</v>
      </c>
      <c r="U1641" s="8" t="s">
        <v>10081</v>
      </c>
      <c r="V1641" s="8" t="s">
        <v>10082</v>
      </c>
      <c r="W1641" s="8" t="s">
        <v>10083</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10020</v>
      </c>
      <c r="T1642" s="8" t="s">
        <v>10084</v>
      </c>
      <c r="U1642" s="8" t="s">
        <v>10085</v>
      </c>
      <c r="V1642" s="8" t="s">
        <v>10086</v>
      </c>
      <c r="W1642" s="8" t="s">
        <v>10087</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10088</v>
      </c>
      <c r="S1643" s="8" t="s">
        <v>10089</v>
      </c>
      <c r="T1643" s="8" t="s">
        <v>10090</v>
      </c>
      <c r="U1643" s="8" t="s">
        <v>10091</v>
      </c>
      <c r="V1643" s="8" t="s">
        <v>10092</v>
      </c>
      <c r="W1643" s="8" t="s">
        <v>10093</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10094</v>
      </c>
      <c r="S1644" s="8" t="s">
        <v>6708</v>
      </c>
      <c r="T1644" s="8" t="s">
        <v>5011</v>
      </c>
      <c r="U1644" s="8" t="s">
        <v>10095</v>
      </c>
      <c r="V1644" s="8" t="s">
        <v>10096</v>
      </c>
      <c r="W1644" s="8" t="s">
        <v>10097</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6189</v>
      </c>
      <c r="S1645" s="8" t="s">
        <v>10098</v>
      </c>
      <c r="T1645" s="8" t="s">
        <v>4033</v>
      </c>
      <c r="U1645" s="8" t="s">
        <v>10099</v>
      </c>
      <c r="V1645" s="8" t="s">
        <v>10100</v>
      </c>
      <c r="W1645" s="8" t="s">
        <v>10101</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9230</v>
      </c>
      <c r="S1646" s="8" t="s">
        <v>10102</v>
      </c>
      <c r="T1646" s="8" t="s">
        <v>5663</v>
      </c>
      <c r="U1646" s="8" t="s">
        <v>10103</v>
      </c>
      <c r="V1646" s="8" t="s">
        <v>10104</v>
      </c>
      <c r="W1646" s="8" t="s">
        <v>10105</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10106</v>
      </c>
      <c r="S1647" s="8" t="s">
        <v>10107</v>
      </c>
      <c r="T1647" s="8" t="s">
        <v>10108</v>
      </c>
      <c r="U1647" s="8" t="s">
        <v>10109</v>
      </c>
      <c r="V1647" s="8" t="s">
        <v>10110</v>
      </c>
      <c r="W1647" s="8" t="s">
        <v>10111</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6346</v>
      </c>
      <c r="S1648" s="8" t="s">
        <v>10112</v>
      </c>
      <c r="T1648" s="8" t="s">
        <v>10113</v>
      </c>
      <c r="U1648" s="8" t="s">
        <v>10114</v>
      </c>
      <c r="V1648" s="8" t="s">
        <v>10115</v>
      </c>
      <c r="W1648" s="8" t="s">
        <v>3715</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6215</v>
      </c>
      <c r="S1649" s="8" t="s">
        <v>10116</v>
      </c>
      <c r="T1649" s="8" t="s">
        <v>10117</v>
      </c>
      <c r="U1649" s="8" t="s">
        <v>10118</v>
      </c>
      <c r="V1649" s="8" t="s">
        <v>10119</v>
      </c>
      <c r="W1649" s="8" t="s">
        <v>10120</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10121</v>
      </c>
      <c r="S1650" s="8" t="s">
        <v>10122</v>
      </c>
      <c r="T1650" s="8" t="s">
        <v>5526</v>
      </c>
      <c r="U1650" s="8" t="s">
        <v>8059</v>
      </c>
      <c r="V1650" s="8" t="s">
        <v>10123</v>
      </c>
      <c r="W1650" s="8" t="s">
        <v>10124</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10125</v>
      </c>
      <c r="S1651" s="8" t="s">
        <v>10126</v>
      </c>
      <c r="T1651" s="8" t="s">
        <v>10127</v>
      </c>
      <c r="U1651" s="8" t="s">
        <v>10128</v>
      </c>
      <c r="V1651" s="8" t="s">
        <v>10129</v>
      </c>
      <c r="W1651" s="8" t="s">
        <v>10130</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10131</v>
      </c>
      <c r="T1652" s="8" t="s">
        <v>10132</v>
      </c>
      <c r="U1652" s="8" t="s">
        <v>10133</v>
      </c>
      <c r="V1652" s="8" t="s">
        <v>10134</v>
      </c>
      <c r="W1652" s="8" t="s">
        <v>10135</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10136</v>
      </c>
      <c r="T1653" s="8" t="s">
        <v>10137</v>
      </c>
      <c r="U1653" s="8" t="s">
        <v>10138</v>
      </c>
      <c r="V1653" s="8" t="s">
        <v>10139</v>
      </c>
      <c r="W1653" s="8" t="s">
        <v>10140</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10141</v>
      </c>
      <c r="T1654" s="8" t="s">
        <v>7026</v>
      </c>
      <c r="U1654" s="8" t="s">
        <v>10142</v>
      </c>
      <c r="V1654" s="8" t="s">
        <v>10143</v>
      </c>
      <c r="W1654" s="8" t="s">
        <v>10144</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10145</v>
      </c>
      <c r="T1655" s="8" t="s">
        <v>10146</v>
      </c>
      <c r="U1655" s="8" t="s">
        <v>6144</v>
      </c>
      <c r="V1655" s="8" t="s">
        <v>10147</v>
      </c>
      <c r="W1655" s="8" t="s">
        <v>10148</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10149</v>
      </c>
      <c r="T1656" s="8" t="s">
        <v>10150</v>
      </c>
      <c r="U1656" s="8" t="s">
        <v>10151</v>
      </c>
      <c r="V1656" s="8" t="s">
        <v>6626</v>
      </c>
      <c r="W1656" s="8" t="s">
        <v>10152</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10153</v>
      </c>
      <c r="T1657" s="8" t="s">
        <v>10154</v>
      </c>
      <c r="U1657" s="8" t="s">
        <v>10155</v>
      </c>
      <c r="V1657" s="8" t="s">
        <v>10156</v>
      </c>
      <c r="W1657" s="8" t="s">
        <v>10157</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10158</v>
      </c>
      <c r="T1658" s="8" t="s">
        <v>10159</v>
      </c>
      <c r="U1658" s="8" t="s">
        <v>10160</v>
      </c>
      <c r="V1658" s="8" t="s">
        <v>10161</v>
      </c>
      <c r="W1658" s="8" t="s">
        <v>10162</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10163</v>
      </c>
      <c r="S1659" s="8" t="s">
        <v>10164</v>
      </c>
      <c r="T1659" s="8" t="s">
        <v>10165</v>
      </c>
      <c r="U1659" s="8" t="s">
        <v>10166</v>
      </c>
      <c r="V1659" s="8" t="s">
        <v>10167</v>
      </c>
      <c r="W1659" s="8" t="s">
        <v>10168</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10169</v>
      </c>
      <c r="S1660" s="8" t="s">
        <v>10170</v>
      </c>
      <c r="T1660" s="8" t="s">
        <v>10171</v>
      </c>
      <c r="U1660" s="8" t="s">
        <v>10172</v>
      </c>
      <c r="V1660" s="8" t="s">
        <v>10173</v>
      </c>
      <c r="W1660" s="8" t="s">
        <v>10174</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10175</v>
      </c>
      <c r="T1661" s="8" t="s">
        <v>10176</v>
      </c>
      <c r="U1661" s="8" t="s">
        <v>10177</v>
      </c>
      <c r="V1661" s="8" t="s">
        <v>10178</v>
      </c>
      <c r="W1661" s="8" t="s">
        <v>10179</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10180</v>
      </c>
      <c r="T1662" s="8" t="s">
        <v>10181</v>
      </c>
      <c r="U1662" s="8" t="s">
        <v>10182</v>
      </c>
      <c r="V1662" s="8" t="s">
        <v>10183</v>
      </c>
      <c r="W1662" s="8" t="s">
        <v>10184</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3636</v>
      </c>
      <c r="S1663" s="8" t="s">
        <v>7221</v>
      </c>
      <c r="T1663" s="8" t="s">
        <v>10185</v>
      </c>
      <c r="U1663" s="8" t="s">
        <v>8749</v>
      </c>
      <c r="V1663" s="8" t="s">
        <v>10186</v>
      </c>
      <c r="W1663" s="8" t="s">
        <v>10187</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10188</v>
      </c>
      <c r="T1664" s="8" t="s">
        <v>6094</v>
      </c>
      <c r="U1664" s="8" t="s">
        <v>10189</v>
      </c>
      <c r="V1664" s="8" t="s">
        <v>10190</v>
      </c>
      <c r="W1664" s="8" t="s">
        <v>10191</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10192</v>
      </c>
      <c r="T1665" s="8" t="s">
        <v>10193</v>
      </c>
      <c r="U1665" s="8" t="s">
        <v>10108</v>
      </c>
      <c r="V1665" s="8" t="s">
        <v>10194</v>
      </c>
      <c r="W1665" s="8" t="s">
        <v>4481</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10195</v>
      </c>
      <c r="T1666" s="8" t="s">
        <v>10196</v>
      </c>
      <c r="U1666" s="8" t="s">
        <v>10197</v>
      </c>
      <c r="V1666" s="8" t="s">
        <v>10198</v>
      </c>
      <c r="W1666" s="8" t="s">
        <v>10199</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9679</v>
      </c>
      <c r="S1667" s="8" t="s">
        <v>4790</v>
      </c>
      <c r="T1667" s="8" t="s">
        <v>10200</v>
      </c>
      <c r="U1667" s="8" t="s">
        <v>10201</v>
      </c>
      <c r="V1667" s="8" t="s">
        <v>10202</v>
      </c>
      <c r="W1667" s="8" t="s">
        <v>10203</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9383</v>
      </c>
      <c r="S1668" s="8" t="s">
        <v>4790</v>
      </c>
      <c r="T1668" s="8" t="s">
        <v>8663</v>
      </c>
      <c r="U1668" s="8" t="s">
        <v>10204</v>
      </c>
      <c r="V1668" s="8" t="s">
        <v>10205</v>
      </c>
      <c r="W1668" s="8" t="s">
        <v>10206</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3698</v>
      </c>
      <c r="S1669" s="8" t="s">
        <v>10207</v>
      </c>
      <c r="T1669" s="8" t="s">
        <v>10208</v>
      </c>
      <c r="U1669" s="8" t="s">
        <v>10209</v>
      </c>
      <c r="V1669" s="8" t="s">
        <v>10210</v>
      </c>
      <c r="W1669" s="8" t="s">
        <v>10211</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6177</v>
      </c>
      <c r="S1670" s="8" t="s">
        <v>10212</v>
      </c>
      <c r="T1670" s="8" t="s">
        <v>3554</v>
      </c>
      <c r="U1670" s="8" t="s">
        <v>10213</v>
      </c>
      <c r="V1670" s="8" t="s">
        <v>10214</v>
      </c>
      <c r="W1670" s="8" t="s">
        <v>8174</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6252</v>
      </c>
      <c r="S1671" s="8" t="s">
        <v>10215</v>
      </c>
      <c r="T1671" s="8" t="s">
        <v>10216</v>
      </c>
      <c r="U1671" s="8" t="s">
        <v>10217</v>
      </c>
      <c r="V1671" s="8" t="s">
        <v>10218</v>
      </c>
      <c r="W1671" s="8" t="s">
        <v>10219</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10037</v>
      </c>
      <c r="S1672" s="8" t="s">
        <v>10220</v>
      </c>
      <c r="T1672" s="8" t="s">
        <v>10221</v>
      </c>
      <c r="U1672" s="8" t="s">
        <v>6709</v>
      </c>
      <c r="V1672" s="8" t="s">
        <v>10222</v>
      </c>
      <c r="W1672" s="8" t="s">
        <v>3261</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10223</v>
      </c>
      <c r="T1673" s="8" t="s">
        <v>10224</v>
      </c>
      <c r="U1673" s="8" t="s">
        <v>10225</v>
      </c>
      <c r="V1673" s="8" t="s">
        <v>10226</v>
      </c>
      <c r="W1673" s="8" t="s">
        <v>10227</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10228</v>
      </c>
      <c r="T1674" s="8" t="s">
        <v>10229</v>
      </c>
      <c r="U1674" s="8" t="s">
        <v>10230</v>
      </c>
      <c r="V1674" s="8" t="s">
        <v>10231</v>
      </c>
      <c r="W1674" s="8" t="s">
        <v>10232</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2509</v>
      </c>
      <c r="T1675" s="8" t="s">
        <v>8074</v>
      </c>
      <c r="U1675" s="8" t="s">
        <v>9785</v>
      </c>
      <c r="V1675" s="8" t="s">
        <v>10233</v>
      </c>
      <c r="W1675" s="8" t="s">
        <v>10234</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10235</v>
      </c>
      <c r="T1676" s="8" t="s">
        <v>10236</v>
      </c>
      <c r="U1676" s="8" t="s">
        <v>3349</v>
      </c>
      <c r="V1676" s="8" t="s">
        <v>10237</v>
      </c>
      <c r="W1676" s="8" t="s">
        <v>10238</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8572</v>
      </c>
      <c r="T1677" s="8" t="s">
        <v>10239</v>
      </c>
      <c r="U1677" s="8" t="s">
        <v>10240</v>
      </c>
      <c r="V1677" s="8" t="s">
        <v>10241</v>
      </c>
      <c r="W1677" s="8" t="s">
        <v>10242</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10243</v>
      </c>
      <c r="T1678" s="8" t="s">
        <v>9752</v>
      </c>
      <c r="U1678" s="8" t="s">
        <v>4918</v>
      </c>
      <c r="V1678" s="8" t="s">
        <v>10244</v>
      </c>
      <c r="W1678" s="8" t="s">
        <v>10245</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10246</v>
      </c>
      <c r="T1679" s="8" t="s">
        <v>10247</v>
      </c>
      <c r="U1679" s="8" t="s">
        <v>10248</v>
      </c>
      <c r="V1679" s="8" t="s">
        <v>10249</v>
      </c>
      <c r="W1679" s="8" t="s">
        <v>10250</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10251</v>
      </c>
      <c r="T1680" s="8" t="s">
        <v>10252</v>
      </c>
      <c r="U1680" s="8" t="s">
        <v>3394</v>
      </c>
      <c r="V1680" s="8" t="s">
        <v>10253</v>
      </c>
      <c r="W1680" s="8" t="s">
        <v>10254</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10255</v>
      </c>
      <c r="T1681" s="8" t="s">
        <v>10256</v>
      </c>
      <c r="U1681" s="8" t="s">
        <v>10213</v>
      </c>
      <c r="V1681" s="8" t="s">
        <v>10257</v>
      </c>
      <c r="W1681" s="8" t="s">
        <v>10258</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10259</v>
      </c>
      <c r="T1682" s="8" t="s">
        <v>10260</v>
      </c>
      <c r="U1682" s="8" t="s">
        <v>4229</v>
      </c>
      <c r="V1682" s="8" t="s">
        <v>10261</v>
      </c>
      <c r="W1682" s="8" t="s">
        <v>10262</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10263</v>
      </c>
      <c r="T1683" s="8" t="s">
        <v>10264</v>
      </c>
      <c r="U1683" s="8" t="s">
        <v>10265</v>
      </c>
      <c r="V1683" s="8" t="s">
        <v>10266</v>
      </c>
      <c r="W1683" s="8" t="s">
        <v>10267</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10268</v>
      </c>
      <c r="T1684" s="8" t="s">
        <v>10269</v>
      </c>
      <c r="U1684" s="8" t="s">
        <v>10270</v>
      </c>
      <c r="V1684" s="8" t="s">
        <v>10271</v>
      </c>
      <c r="W1684" s="8" t="s">
        <v>10272</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10116</v>
      </c>
      <c r="T1685" s="8" t="s">
        <v>10273</v>
      </c>
      <c r="U1685" s="8" t="s">
        <v>10274</v>
      </c>
      <c r="V1685" s="8" t="s">
        <v>10275</v>
      </c>
      <c r="W1685" s="8" t="s">
        <v>10276</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10277</v>
      </c>
      <c r="T1686" s="8" t="s">
        <v>10278</v>
      </c>
      <c r="U1686" s="8" t="s">
        <v>6569</v>
      </c>
      <c r="V1686" s="8" t="s">
        <v>10279</v>
      </c>
      <c r="W1686" s="8" t="s">
        <v>4348</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10280</v>
      </c>
      <c r="T1687" s="8" t="s">
        <v>10281</v>
      </c>
      <c r="U1687" s="8" t="s">
        <v>10282</v>
      </c>
      <c r="V1687" s="8" t="s">
        <v>10283</v>
      </c>
      <c r="W1687" s="8" t="s">
        <v>10284</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10285</v>
      </c>
      <c r="T1688" s="8" t="s">
        <v>10286</v>
      </c>
      <c r="U1688" s="8" t="s">
        <v>10287</v>
      </c>
      <c r="V1688" s="8" t="s">
        <v>10288</v>
      </c>
      <c r="W1688" s="8" t="s">
        <v>10289</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10290</v>
      </c>
      <c r="T1689" s="8" t="s">
        <v>10291</v>
      </c>
      <c r="U1689" s="8" t="s">
        <v>10292</v>
      </c>
      <c r="V1689" s="8" t="s">
        <v>10293</v>
      </c>
      <c r="W1689" s="8" t="s">
        <v>10294</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10295</v>
      </c>
      <c r="T1690" s="8" t="s">
        <v>10296</v>
      </c>
      <c r="U1690" s="8" t="s">
        <v>10297</v>
      </c>
      <c r="V1690" s="8" t="s">
        <v>10298</v>
      </c>
      <c r="W1690" s="8" t="s">
        <v>10299</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10300</v>
      </c>
      <c r="T1691" s="8" t="s">
        <v>10301</v>
      </c>
      <c r="U1691" s="8" t="s">
        <v>10302</v>
      </c>
      <c r="V1691" s="8" t="s">
        <v>10303</v>
      </c>
      <c r="W1691" s="8" t="s">
        <v>10304</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10305</v>
      </c>
      <c r="T1692" s="8" t="s">
        <v>10306</v>
      </c>
      <c r="U1692" s="8" t="s">
        <v>10307</v>
      </c>
      <c r="V1692" s="8" t="s">
        <v>10308</v>
      </c>
      <c r="W1692" s="8" t="s">
        <v>10309</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10310</v>
      </c>
      <c r="T1693" s="8" t="s">
        <v>10311</v>
      </c>
      <c r="U1693" s="8" t="s">
        <v>10312</v>
      </c>
      <c r="V1693" s="8" t="s">
        <v>10313</v>
      </c>
      <c r="W1693" s="8" t="s">
        <v>10314</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10116</v>
      </c>
      <c r="T1694" s="8" t="s">
        <v>10315</v>
      </c>
      <c r="U1694" s="8" t="s">
        <v>10316</v>
      </c>
      <c r="V1694" s="8" t="s">
        <v>10317</v>
      </c>
      <c r="W1694" s="8" t="s">
        <v>10318</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10319</v>
      </c>
      <c r="T1695" s="8" t="s">
        <v>10320</v>
      </c>
      <c r="U1695" s="8" t="s">
        <v>10321</v>
      </c>
      <c r="V1695" s="8" t="s">
        <v>10322</v>
      </c>
      <c r="W1695" s="8" t="s">
        <v>10323</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10324</v>
      </c>
      <c r="T1696" s="8" t="s">
        <v>10325</v>
      </c>
      <c r="U1696" s="8" t="s">
        <v>8759</v>
      </c>
      <c r="V1696" s="8" t="s">
        <v>10326</v>
      </c>
      <c r="W1696" s="8" t="s">
        <v>10327</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3006</v>
      </c>
      <c r="T1697" s="8" t="s">
        <v>10328</v>
      </c>
      <c r="U1697" s="8" t="s">
        <v>7981</v>
      </c>
      <c r="V1697" s="8" t="s">
        <v>10329</v>
      </c>
      <c r="W1697" s="8" t="s">
        <v>8813</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10330</v>
      </c>
      <c r="T1698" s="8" t="s">
        <v>7682</v>
      </c>
      <c r="U1698" s="8" t="s">
        <v>10331</v>
      </c>
      <c r="V1698" s="8" t="s">
        <v>10332</v>
      </c>
      <c r="W1698" s="8" t="s">
        <v>10333</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10334</v>
      </c>
      <c r="T1699" s="8" t="s">
        <v>10335</v>
      </c>
      <c r="U1699" s="8" t="s">
        <v>10336</v>
      </c>
      <c r="V1699" s="8" t="s">
        <v>10337</v>
      </c>
      <c r="W1699" s="8" t="s">
        <v>10338</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10339</v>
      </c>
      <c r="T1700" s="8" t="s">
        <v>10340</v>
      </c>
      <c r="U1700" s="8" t="s">
        <v>6356</v>
      </c>
      <c r="V1700" s="8" t="s">
        <v>3301</v>
      </c>
      <c r="W1700" s="8" t="s">
        <v>2889</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10341</v>
      </c>
      <c r="T1701" s="8" t="s">
        <v>10342</v>
      </c>
      <c r="U1701" s="8" t="s">
        <v>10343</v>
      </c>
      <c r="V1701" s="8" t="s">
        <v>10344</v>
      </c>
      <c r="W1701" s="8" t="s">
        <v>10345</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10346</v>
      </c>
      <c r="T1702" s="8" t="s">
        <v>2759</v>
      </c>
      <c r="U1702" s="8" t="s">
        <v>10347</v>
      </c>
      <c r="V1702" s="8" t="s">
        <v>10348</v>
      </c>
      <c r="W1702" s="8" t="s">
        <v>10349</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10350</v>
      </c>
      <c r="T1703" s="8" t="s">
        <v>10351</v>
      </c>
      <c r="U1703" s="8" t="s">
        <v>10352</v>
      </c>
      <c r="V1703" s="8" t="s">
        <v>10353</v>
      </c>
      <c r="W1703" s="8" t="s">
        <v>10354</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10355</v>
      </c>
      <c r="T1704" s="8" t="s">
        <v>10356</v>
      </c>
      <c r="U1704" s="8" t="s">
        <v>7170</v>
      </c>
      <c r="V1704" s="8" t="s">
        <v>10357</v>
      </c>
      <c r="W1704" s="8" t="s">
        <v>10358</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10122</v>
      </c>
      <c r="T1705" s="8" t="s">
        <v>10359</v>
      </c>
      <c r="U1705" s="8" t="s">
        <v>10076</v>
      </c>
      <c r="V1705" s="8" t="s">
        <v>10360</v>
      </c>
      <c r="W1705" s="8" t="s">
        <v>10361</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10362</v>
      </c>
      <c r="T1706" s="8" t="s">
        <v>10363</v>
      </c>
      <c r="U1706" s="8" t="s">
        <v>10364</v>
      </c>
      <c r="V1706" s="8" t="s">
        <v>10365</v>
      </c>
      <c r="W1706" s="8" t="s">
        <v>10366</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10367</v>
      </c>
      <c r="T1707" s="8" t="s">
        <v>10368</v>
      </c>
      <c r="U1707" s="8" t="s">
        <v>10369</v>
      </c>
      <c r="V1707" s="8" t="s">
        <v>10370</v>
      </c>
      <c r="W1707" s="8" t="s">
        <v>10371</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8432</v>
      </c>
      <c r="T1708" s="8" t="s">
        <v>10372</v>
      </c>
      <c r="U1708" s="8" t="s">
        <v>10373</v>
      </c>
      <c r="V1708" s="8" t="s">
        <v>10374</v>
      </c>
      <c r="W1708" s="8" t="s">
        <v>10375</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10376</v>
      </c>
      <c r="T1709" s="8" t="s">
        <v>10328</v>
      </c>
      <c r="U1709" s="8" t="s">
        <v>10377</v>
      </c>
      <c r="V1709" s="8" t="s">
        <v>10378</v>
      </c>
      <c r="W1709" s="8" t="s">
        <v>10379</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10380</v>
      </c>
      <c r="T1710" s="8" t="s">
        <v>10381</v>
      </c>
      <c r="U1710" s="8" t="s">
        <v>10382</v>
      </c>
      <c r="V1710" s="8" t="s">
        <v>10383</v>
      </c>
      <c r="W1710" s="8" t="s">
        <v>10384</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10385</v>
      </c>
      <c r="T1711" s="8" t="s">
        <v>10386</v>
      </c>
      <c r="U1711" s="8" t="s">
        <v>10387</v>
      </c>
      <c r="V1711" s="8" t="s">
        <v>10388</v>
      </c>
      <c r="W1711" s="8" t="s">
        <v>10389</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10390</v>
      </c>
      <c r="T1712" s="8" t="s">
        <v>10269</v>
      </c>
      <c r="U1712" s="8" t="s">
        <v>10297</v>
      </c>
      <c r="V1712" s="8" t="s">
        <v>10391</v>
      </c>
      <c r="W1712" s="8" t="s">
        <v>10392</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10393</v>
      </c>
      <c r="T1713" s="8" t="s">
        <v>10394</v>
      </c>
      <c r="U1713" s="8" t="s">
        <v>9587</v>
      </c>
      <c r="V1713" s="8" t="s">
        <v>10395</v>
      </c>
      <c r="W1713" s="8" t="s">
        <v>10396</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10397</v>
      </c>
      <c r="T1714" s="8" t="s">
        <v>10398</v>
      </c>
      <c r="U1714" s="8" t="s">
        <v>10399</v>
      </c>
      <c r="V1714" s="8" t="s">
        <v>10400</v>
      </c>
      <c r="W1714" s="8" t="s">
        <v>10401</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3163</v>
      </c>
      <c r="T1715" s="8" t="s">
        <v>10402</v>
      </c>
      <c r="U1715" s="8" t="s">
        <v>10403</v>
      </c>
      <c r="V1715" s="8" t="s">
        <v>10404</v>
      </c>
      <c r="W1715" s="8" t="s">
        <v>10405</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10406</v>
      </c>
      <c r="T1716" s="8" t="s">
        <v>10407</v>
      </c>
      <c r="U1716" s="8" t="s">
        <v>10408</v>
      </c>
      <c r="V1716" s="8" t="s">
        <v>10218</v>
      </c>
      <c r="W1716" s="8" t="s">
        <v>10339</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10409</v>
      </c>
      <c r="T1717" s="8" t="s">
        <v>10410</v>
      </c>
      <c r="U1717" s="8" t="s">
        <v>10411</v>
      </c>
      <c r="V1717" s="8" t="s">
        <v>10412</v>
      </c>
      <c r="W1717" s="8" t="s">
        <v>10413</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10414</v>
      </c>
      <c r="T1718" s="8" t="s">
        <v>10415</v>
      </c>
      <c r="U1718" s="8" t="s">
        <v>10416</v>
      </c>
      <c r="V1718" s="8" t="s">
        <v>4912</v>
      </c>
      <c r="W1718" s="8" t="s">
        <v>10417</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10418</v>
      </c>
      <c r="T1719" s="8" t="s">
        <v>10419</v>
      </c>
      <c r="U1719" s="8" t="s">
        <v>10420</v>
      </c>
      <c r="V1719" s="8" t="s">
        <v>7709</v>
      </c>
      <c r="W1719" s="8" t="s">
        <v>10421</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3167</v>
      </c>
      <c r="T1720" s="8" t="s">
        <v>10422</v>
      </c>
      <c r="U1720" s="8" t="s">
        <v>9688</v>
      </c>
      <c r="V1720" s="8" t="s">
        <v>10423</v>
      </c>
      <c r="W1720" s="8" t="s">
        <v>10424</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3032</v>
      </c>
      <c r="T1721" s="8" t="s">
        <v>7599</v>
      </c>
      <c r="U1721" s="8" t="s">
        <v>10425</v>
      </c>
      <c r="V1721" s="8" t="s">
        <v>2775</v>
      </c>
      <c r="W1721" s="8" t="s">
        <v>10426</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10427</v>
      </c>
      <c r="T1722" s="8" t="s">
        <v>10428</v>
      </c>
      <c r="U1722" s="8" t="s">
        <v>10429</v>
      </c>
      <c r="V1722" s="8" t="s">
        <v>10430</v>
      </c>
      <c r="W1722" s="8" t="s">
        <v>10431</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10432</v>
      </c>
      <c r="T1723" s="8" t="s">
        <v>10433</v>
      </c>
      <c r="U1723" s="8" t="s">
        <v>10434</v>
      </c>
      <c r="V1723" s="8" t="s">
        <v>10435</v>
      </c>
      <c r="W1723" s="8" t="s">
        <v>10436</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10437</v>
      </c>
      <c r="T1724" s="8" t="s">
        <v>10438</v>
      </c>
      <c r="U1724" s="8" t="s">
        <v>10439</v>
      </c>
      <c r="V1724" s="8" t="s">
        <v>8448</v>
      </c>
      <c r="W1724" s="8" t="s">
        <v>10440</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5457</v>
      </c>
      <c r="T1725" s="8" t="s">
        <v>10441</v>
      </c>
      <c r="U1725" s="8" t="s">
        <v>4818</v>
      </c>
      <c r="V1725" s="8" t="s">
        <v>10442</v>
      </c>
      <c r="W1725" s="8" t="s">
        <v>10443</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10444</v>
      </c>
      <c r="T1726" s="8" t="s">
        <v>10445</v>
      </c>
      <c r="U1726" s="8" t="s">
        <v>10446</v>
      </c>
      <c r="V1726" s="8" t="s">
        <v>10447</v>
      </c>
      <c r="W1726" s="8" t="s">
        <v>10448</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10449</v>
      </c>
      <c r="T1727" s="8" t="s">
        <v>10450</v>
      </c>
      <c r="U1727" s="8" t="s">
        <v>10451</v>
      </c>
      <c r="V1727" s="8" t="s">
        <v>10452</v>
      </c>
      <c r="W1727" s="8" t="s">
        <v>10453</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10261</v>
      </c>
      <c r="T1728" s="8" t="s">
        <v>10454</v>
      </c>
      <c r="U1728" s="8" t="s">
        <v>10455</v>
      </c>
      <c r="V1728" s="8" t="s">
        <v>10456</v>
      </c>
      <c r="W1728" s="8" t="s">
        <v>10457</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5267</v>
      </c>
      <c r="T1729" s="8" t="s">
        <v>10458</v>
      </c>
      <c r="U1729" s="8" t="s">
        <v>10459</v>
      </c>
      <c r="V1729" s="8" t="s">
        <v>10460</v>
      </c>
      <c r="W1729" s="8" t="s">
        <v>10461</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10462</v>
      </c>
      <c r="T1730" s="8" t="s">
        <v>10463</v>
      </c>
      <c r="U1730" s="8" t="s">
        <v>10464</v>
      </c>
      <c r="V1730" s="8" t="s">
        <v>10277</v>
      </c>
      <c r="W1730" s="8" t="s">
        <v>10465</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10466</v>
      </c>
      <c r="T1731" s="8" t="s">
        <v>10467</v>
      </c>
      <c r="U1731" s="8" t="s">
        <v>10468</v>
      </c>
      <c r="V1731" s="8" t="s">
        <v>10469</v>
      </c>
      <c r="W1731" s="8" t="s">
        <v>5182</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10470</v>
      </c>
      <c r="T1732" s="8" t="s">
        <v>8541</v>
      </c>
      <c r="U1732" s="8" t="s">
        <v>10471</v>
      </c>
      <c r="V1732" s="8" t="s">
        <v>10472</v>
      </c>
      <c r="W1732" s="8" t="s">
        <v>10473</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10474</v>
      </c>
      <c r="T1733" s="8" t="s">
        <v>10475</v>
      </c>
      <c r="U1733" s="8" t="s">
        <v>10476</v>
      </c>
      <c r="V1733" s="8" t="s">
        <v>10477</v>
      </c>
      <c r="W1733" s="8" t="s">
        <v>10478</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8952</v>
      </c>
      <c r="T1734" s="8" t="s">
        <v>10479</v>
      </c>
      <c r="U1734" s="8" t="s">
        <v>10480</v>
      </c>
      <c r="V1734" s="8" t="s">
        <v>10481</v>
      </c>
      <c r="W1734" s="8" t="s">
        <v>10482</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10483</v>
      </c>
      <c r="T1735" s="8" t="s">
        <v>10484</v>
      </c>
      <c r="U1735" s="8" t="s">
        <v>10485</v>
      </c>
      <c r="V1735" s="8" t="s">
        <v>10486</v>
      </c>
      <c r="W1735" s="8" t="s">
        <v>10487</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4179</v>
      </c>
      <c r="T1736" s="8" t="s">
        <v>10488</v>
      </c>
      <c r="U1736" s="8" t="s">
        <v>10489</v>
      </c>
      <c r="V1736" s="8" t="s">
        <v>10490</v>
      </c>
      <c r="W1736" s="8" t="s">
        <v>10491</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7299</v>
      </c>
      <c r="T1737" s="8" t="s">
        <v>10492</v>
      </c>
      <c r="U1737" s="8" t="s">
        <v>10493</v>
      </c>
      <c r="V1737" s="8" t="s">
        <v>10494</v>
      </c>
      <c r="W1737" s="8" t="s">
        <v>10495</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10496</v>
      </c>
      <c r="T1738" s="8" t="s">
        <v>10497</v>
      </c>
      <c r="U1738" s="8" t="s">
        <v>9956</v>
      </c>
      <c r="V1738" s="8" t="s">
        <v>10498</v>
      </c>
      <c r="W1738" s="8" t="s">
        <v>10499</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10500</v>
      </c>
      <c r="T1739" s="8" t="s">
        <v>10501</v>
      </c>
      <c r="U1739" s="8" t="s">
        <v>10502</v>
      </c>
      <c r="V1739" s="8" t="s">
        <v>10503</v>
      </c>
      <c r="W1739" s="8" t="s">
        <v>10504</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10505</v>
      </c>
      <c r="T1740" s="8" t="s">
        <v>10506</v>
      </c>
      <c r="U1740" s="8" t="s">
        <v>10507</v>
      </c>
      <c r="V1740" s="8" t="s">
        <v>10508</v>
      </c>
      <c r="W1740" s="8" t="s">
        <v>10509</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10510</v>
      </c>
      <c r="T1741" s="8" t="s">
        <v>10511</v>
      </c>
      <c r="U1741" s="8" t="s">
        <v>5492</v>
      </c>
      <c r="V1741" s="8" t="s">
        <v>10512</v>
      </c>
      <c r="W1741" s="8" t="s">
        <v>5645</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10513</v>
      </c>
      <c r="T1742" s="8" t="s">
        <v>10514</v>
      </c>
      <c r="U1742" s="8" t="s">
        <v>10515</v>
      </c>
      <c r="V1742" s="8" t="s">
        <v>10516</v>
      </c>
      <c r="W1742" s="8" t="s">
        <v>10517</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10518</v>
      </c>
      <c r="T1743" s="8" t="s">
        <v>7684</v>
      </c>
      <c r="U1743" s="8" t="s">
        <v>9556</v>
      </c>
      <c r="V1743" s="8" t="s">
        <v>10519</v>
      </c>
      <c r="W1743" s="8" t="s">
        <v>10520</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10521</v>
      </c>
      <c r="T1744" s="8" t="s">
        <v>10522</v>
      </c>
      <c r="U1744" s="8" t="s">
        <v>3887</v>
      </c>
      <c r="V1744" s="8" t="s">
        <v>10523</v>
      </c>
      <c r="W1744" s="8" t="s">
        <v>10524</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8406</v>
      </c>
      <c r="T1745" s="8" t="s">
        <v>10525</v>
      </c>
      <c r="U1745" s="8" t="s">
        <v>10526</v>
      </c>
      <c r="V1745" s="8" t="s">
        <v>10527</v>
      </c>
      <c r="W1745" s="8" t="s">
        <v>10528</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10529</v>
      </c>
      <c r="T1746" s="8" t="s">
        <v>10530</v>
      </c>
      <c r="U1746" s="8" t="s">
        <v>10531</v>
      </c>
      <c r="V1746" s="8" t="s">
        <v>10532</v>
      </c>
      <c r="W1746" s="8" t="s">
        <v>10533</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10534</v>
      </c>
      <c r="T1747" s="8" t="s">
        <v>10535</v>
      </c>
      <c r="U1747" s="8" t="s">
        <v>10536</v>
      </c>
      <c r="V1747" s="8" t="s">
        <v>10537</v>
      </c>
      <c r="W1747" s="8" t="s">
        <v>10538</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10539</v>
      </c>
      <c r="T1748" s="8" t="s">
        <v>10540</v>
      </c>
      <c r="U1748" s="8" t="s">
        <v>10541</v>
      </c>
      <c r="V1748" s="8" t="s">
        <v>10542</v>
      </c>
      <c r="W1748" s="8" t="s">
        <v>10543</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10544</v>
      </c>
      <c r="T1749" s="8" t="s">
        <v>10545</v>
      </c>
      <c r="U1749" s="8" t="s">
        <v>10546</v>
      </c>
      <c r="V1749" s="8" t="s">
        <v>10547</v>
      </c>
      <c r="W1749" s="8" t="s">
        <v>10548</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10549</v>
      </c>
      <c r="T1750" s="8" t="s">
        <v>10550</v>
      </c>
      <c r="U1750" s="8" t="s">
        <v>4819</v>
      </c>
      <c r="V1750" s="8" t="s">
        <v>10551</v>
      </c>
      <c r="W1750" s="8" t="s">
        <v>10552</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10553</v>
      </c>
      <c r="T1751" s="8" t="s">
        <v>10554</v>
      </c>
      <c r="U1751" s="8" t="s">
        <v>10555</v>
      </c>
      <c r="V1751" s="8" t="s">
        <v>10556</v>
      </c>
      <c r="W1751" s="8" t="s">
        <v>10557</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7709</v>
      </c>
      <c r="T1752" s="8" t="s">
        <v>10558</v>
      </c>
      <c r="U1752" s="8" t="s">
        <v>7318</v>
      </c>
      <c r="V1752" s="8" t="s">
        <v>3136</v>
      </c>
      <c r="W1752" s="8" t="s">
        <v>10559</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10560</v>
      </c>
      <c r="T1753" s="8" t="s">
        <v>10561</v>
      </c>
      <c r="U1753" s="8" t="s">
        <v>5383</v>
      </c>
      <c r="V1753" s="8" t="s">
        <v>10562</v>
      </c>
      <c r="W1753" s="8" t="s">
        <v>10563</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10564</v>
      </c>
      <c r="T1754" s="8" t="s">
        <v>10565</v>
      </c>
      <c r="U1754" s="8" t="s">
        <v>10566</v>
      </c>
      <c r="V1754" s="8" t="s">
        <v>10567</v>
      </c>
      <c r="W1754" s="8" t="s">
        <v>10568</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10569</v>
      </c>
      <c r="T1755" s="8" t="s">
        <v>10570</v>
      </c>
      <c r="U1755" s="8" t="s">
        <v>4132</v>
      </c>
      <c r="V1755" s="8" t="s">
        <v>3111</v>
      </c>
      <c r="W1755" s="8" t="s">
        <v>8187</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9464</v>
      </c>
      <c r="T1756" s="8" t="s">
        <v>10571</v>
      </c>
      <c r="U1756" s="8" t="s">
        <v>3741</v>
      </c>
      <c r="V1756" s="8" t="s">
        <v>10572</v>
      </c>
      <c r="W1756" s="8" t="s">
        <v>10573</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10574</v>
      </c>
      <c r="T1757" s="8" t="s">
        <v>10575</v>
      </c>
      <c r="U1757" s="8" t="s">
        <v>10576</v>
      </c>
      <c r="V1757" s="8" t="s">
        <v>9751</v>
      </c>
      <c r="W1757" s="8" t="s">
        <v>10577</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10578</v>
      </c>
      <c r="T1758" s="8" t="s">
        <v>10579</v>
      </c>
      <c r="U1758" s="8" t="s">
        <v>8806</v>
      </c>
      <c r="V1758" s="8" t="s">
        <v>8290</v>
      </c>
      <c r="W1758" s="8" t="s">
        <v>10580</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4854</v>
      </c>
      <c r="T1759" s="8" t="s">
        <v>10581</v>
      </c>
      <c r="U1759" s="8" t="s">
        <v>10582</v>
      </c>
      <c r="V1759" s="8" t="s">
        <v>10583</v>
      </c>
      <c r="W1759" s="8" t="s">
        <v>10584</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6626</v>
      </c>
      <c r="T1760" s="8" t="s">
        <v>10585</v>
      </c>
      <c r="U1760" s="8" t="s">
        <v>10586</v>
      </c>
      <c r="V1760" s="8" t="s">
        <v>10587</v>
      </c>
      <c r="W1760" s="8" t="s">
        <v>5834</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10588</v>
      </c>
      <c r="T1761" s="8" t="s">
        <v>10589</v>
      </c>
      <c r="U1761" s="8" t="s">
        <v>10590</v>
      </c>
      <c r="V1761" s="8" t="s">
        <v>10591</v>
      </c>
      <c r="W1761" s="8" t="s">
        <v>10592</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7235</v>
      </c>
      <c r="T1762" s="8" t="s">
        <v>10593</v>
      </c>
      <c r="U1762" s="8" t="s">
        <v>10594</v>
      </c>
      <c r="V1762" s="8" t="s">
        <v>10595</v>
      </c>
      <c r="W1762" s="8" t="s">
        <v>10596</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10597</v>
      </c>
      <c r="T1763" s="8" t="s">
        <v>10598</v>
      </c>
      <c r="U1763" s="8" t="s">
        <v>10599</v>
      </c>
      <c r="V1763" s="8" t="s">
        <v>10600</v>
      </c>
      <c r="W1763" s="8" t="s">
        <v>2633</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10601</v>
      </c>
      <c r="T1764" s="8" t="s">
        <v>10602</v>
      </c>
      <c r="U1764" s="8" t="s">
        <v>10590</v>
      </c>
      <c r="V1764" s="8" t="s">
        <v>10603</v>
      </c>
      <c r="W1764" s="8" t="s">
        <v>3830</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10604</v>
      </c>
      <c r="T1765" s="8" t="s">
        <v>10605</v>
      </c>
      <c r="U1765" s="8" t="s">
        <v>10606</v>
      </c>
      <c r="V1765" s="8" t="s">
        <v>10607</v>
      </c>
      <c r="W1765" s="8" t="s">
        <v>10608</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7209</v>
      </c>
      <c r="T1766" s="8" t="s">
        <v>10609</v>
      </c>
      <c r="U1766" s="8" t="s">
        <v>10610</v>
      </c>
      <c r="V1766" s="8" t="s">
        <v>10611</v>
      </c>
      <c r="W1766" s="8" t="s">
        <v>6490</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10612</v>
      </c>
      <c r="T1767" s="8" t="s">
        <v>10613</v>
      </c>
      <c r="U1767" s="8" t="s">
        <v>10231</v>
      </c>
      <c r="V1767" s="8" t="s">
        <v>10614</v>
      </c>
      <c r="W1767" s="8" t="s">
        <v>10615</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10616</v>
      </c>
      <c r="T1768" s="8" t="s">
        <v>10617</v>
      </c>
      <c r="U1768" s="8" t="s">
        <v>10618</v>
      </c>
      <c r="V1768" s="8" t="s">
        <v>10619</v>
      </c>
      <c r="W1768" s="8" t="s">
        <v>10620</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2559</v>
      </c>
      <c r="T1769" s="8" t="s">
        <v>10621</v>
      </c>
      <c r="U1769" s="8" t="s">
        <v>2461</v>
      </c>
      <c r="V1769" s="8" t="s">
        <v>10622</v>
      </c>
      <c r="W1769" s="8" t="s">
        <v>3976</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10623</v>
      </c>
      <c r="T1770" s="8" t="s">
        <v>9372</v>
      </c>
      <c r="U1770" s="8" t="s">
        <v>7354</v>
      </c>
      <c r="V1770" s="8" t="s">
        <v>10624</v>
      </c>
      <c r="W1770" s="8" t="s">
        <v>10625</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10626</v>
      </c>
      <c r="T1771" s="8" t="s">
        <v>10627</v>
      </c>
      <c r="U1771" s="8" t="s">
        <v>10628</v>
      </c>
      <c r="V1771" s="8" t="s">
        <v>10629</v>
      </c>
      <c r="W1771" s="8" t="s">
        <v>10630</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10631</v>
      </c>
      <c r="T1772" s="8" t="s">
        <v>10632</v>
      </c>
      <c r="U1772" s="8" t="s">
        <v>10633</v>
      </c>
      <c r="V1772" s="8" t="s">
        <v>10634</v>
      </c>
      <c r="W1772" s="8" t="s">
        <v>10635</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10636</v>
      </c>
      <c r="T1773" s="8" t="s">
        <v>10637</v>
      </c>
      <c r="U1773" s="8" t="s">
        <v>10638</v>
      </c>
      <c r="V1773" s="8" t="s">
        <v>10509</v>
      </c>
      <c r="W1773" s="8" t="s">
        <v>10639</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10640</v>
      </c>
      <c r="T1774" s="8" t="s">
        <v>10356</v>
      </c>
      <c r="U1774" s="8" t="s">
        <v>10641</v>
      </c>
      <c r="V1774" s="8" t="s">
        <v>10642</v>
      </c>
      <c r="W1774" s="8" t="s">
        <v>10643</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9489</v>
      </c>
      <c r="T1775" s="8" t="s">
        <v>7884</v>
      </c>
      <c r="U1775" s="8" t="s">
        <v>10644</v>
      </c>
      <c r="V1775" s="8" t="s">
        <v>10645</v>
      </c>
      <c r="W1775" s="8" t="s">
        <v>5882</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10646</v>
      </c>
      <c r="T1776" s="8" t="s">
        <v>10647</v>
      </c>
      <c r="U1776" s="8" t="s">
        <v>10648</v>
      </c>
      <c r="V1776" s="8" t="s">
        <v>10649</v>
      </c>
      <c r="W1776" s="8" t="s">
        <v>10338</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6688</v>
      </c>
      <c r="T1777" s="8" t="s">
        <v>10650</v>
      </c>
      <c r="U1777" s="8" t="s">
        <v>10651</v>
      </c>
      <c r="V1777" s="8" t="s">
        <v>10652</v>
      </c>
      <c r="W1777" s="8" t="s">
        <v>6756</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10653</v>
      </c>
      <c r="T1778" s="8" t="s">
        <v>10654</v>
      </c>
      <c r="U1778" s="8" t="s">
        <v>10655</v>
      </c>
      <c r="V1778" s="8" t="s">
        <v>10656</v>
      </c>
      <c r="W1778" s="8" t="s">
        <v>8158</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10115</v>
      </c>
      <c r="T1779" s="8" t="s">
        <v>10657</v>
      </c>
      <c r="U1779" s="8" t="s">
        <v>10658</v>
      </c>
      <c r="V1779" s="8" t="s">
        <v>10659</v>
      </c>
      <c r="W1779" s="8" t="s">
        <v>10660</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10661</v>
      </c>
      <c r="T1780" s="8" t="s">
        <v>10662</v>
      </c>
      <c r="U1780" s="8" t="s">
        <v>10663</v>
      </c>
      <c r="V1780" s="8" t="s">
        <v>5315</v>
      </c>
      <c r="W1780" s="8" t="s">
        <v>10664</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10665</v>
      </c>
      <c r="T1781" s="8" t="s">
        <v>5193</v>
      </c>
      <c r="U1781" s="8" t="s">
        <v>10666</v>
      </c>
      <c r="V1781" s="8" t="s">
        <v>10667</v>
      </c>
      <c r="W1781" s="8" t="s">
        <v>10668</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10669</v>
      </c>
      <c r="T1782" s="8" t="s">
        <v>10670</v>
      </c>
      <c r="U1782" s="8" t="s">
        <v>10671</v>
      </c>
      <c r="V1782" s="8" t="s">
        <v>10672</v>
      </c>
      <c r="W1782" s="8" t="s">
        <v>5895</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10673</v>
      </c>
      <c r="T1783" s="8" t="s">
        <v>10674</v>
      </c>
      <c r="U1783" s="8" t="s">
        <v>10675</v>
      </c>
      <c r="V1783" s="8" t="s">
        <v>10676</v>
      </c>
      <c r="W1783" s="8" t="s">
        <v>10677</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10678</v>
      </c>
      <c r="T1784" s="8" t="s">
        <v>9372</v>
      </c>
      <c r="U1784" s="8" t="s">
        <v>10679</v>
      </c>
      <c r="V1784" s="8" t="s">
        <v>9358</v>
      </c>
      <c r="W1784" s="8" t="s">
        <v>10680</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9040</v>
      </c>
      <c r="T1785" s="8" t="s">
        <v>10681</v>
      </c>
      <c r="U1785" s="8" t="s">
        <v>10682</v>
      </c>
      <c r="V1785" s="8" t="s">
        <v>10683</v>
      </c>
      <c r="W1785" s="8" t="s">
        <v>8716</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10684</v>
      </c>
      <c r="T1786" s="8" t="s">
        <v>10685</v>
      </c>
      <c r="U1786" s="8" t="s">
        <v>10686</v>
      </c>
      <c r="V1786" s="8" t="s">
        <v>10687</v>
      </c>
      <c r="W1786" s="8" t="s">
        <v>10688</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9780</v>
      </c>
      <c r="T1787" s="8" t="s">
        <v>10689</v>
      </c>
      <c r="U1787" s="8" t="s">
        <v>10690</v>
      </c>
      <c r="V1787" s="8" t="s">
        <v>10691</v>
      </c>
      <c r="W1787" s="8" t="s">
        <v>10692</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10693</v>
      </c>
      <c r="T1788" s="8" t="s">
        <v>10694</v>
      </c>
      <c r="U1788" s="8" t="s">
        <v>10695</v>
      </c>
      <c r="V1788" s="8" t="s">
        <v>10696</v>
      </c>
      <c r="W1788" s="8" t="s">
        <v>10697</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6185</v>
      </c>
      <c r="T1789" s="8" t="s">
        <v>10698</v>
      </c>
      <c r="U1789" s="8" t="s">
        <v>10334</v>
      </c>
      <c r="V1789" s="8" t="s">
        <v>10699</v>
      </c>
      <c r="W1789" s="8" t="s">
        <v>10700</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10701</v>
      </c>
      <c r="T1790" s="8" t="s">
        <v>10702</v>
      </c>
      <c r="U1790" s="8" t="s">
        <v>10703</v>
      </c>
      <c r="V1790" s="8" t="s">
        <v>8219</v>
      </c>
      <c r="W1790" s="8" t="s">
        <v>10704</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10705</v>
      </c>
      <c r="T1791" s="8" t="s">
        <v>10706</v>
      </c>
      <c r="U1791" s="8" t="s">
        <v>10707</v>
      </c>
      <c r="V1791" s="8" t="s">
        <v>7039</v>
      </c>
      <c r="W1791" s="8" t="s">
        <v>10708</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10709</v>
      </c>
      <c r="T1792" s="8" t="s">
        <v>10710</v>
      </c>
      <c r="U1792" s="8" t="s">
        <v>10711</v>
      </c>
      <c r="V1792" s="8" t="s">
        <v>10712</v>
      </c>
      <c r="W1792" s="8" t="s">
        <v>10713</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10714</v>
      </c>
      <c r="T1793" s="8" t="s">
        <v>10715</v>
      </c>
      <c r="U1793" s="8" t="s">
        <v>10716</v>
      </c>
      <c r="V1793" s="8" t="s">
        <v>10717</v>
      </c>
      <c r="W1793" s="8" t="s">
        <v>10718</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10489</v>
      </c>
      <c r="T1794" s="8" t="s">
        <v>10719</v>
      </c>
      <c r="U1794" s="8" t="s">
        <v>10720</v>
      </c>
      <c r="V1794" s="8" t="s">
        <v>7066</v>
      </c>
      <c r="W1794" s="8" t="s">
        <v>10721</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10722</v>
      </c>
      <c r="T1795" s="8" t="s">
        <v>9223</v>
      </c>
      <c r="U1795" s="8" t="s">
        <v>10723</v>
      </c>
      <c r="V1795" s="8" t="s">
        <v>2627</v>
      </c>
      <c r="W1795" s="8" t="s">
        <v>10568</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10724</v>
      </c>
      <c r="T1796" s="8" t="s">
        <v>10725</v>
      </c>
      <c r="U1796" s="8" t="s">
        <v>9753</v>
      </c>
      <c r="V1796" s="8" t="s">
        <v>10726</v>
      </c>
      <c r="W1796" s="8" t="s">
        <v>10727</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8684</v>
      </c>
      <c r="T1797" s="8" t="s">
        <v>7615</v>
      </c>
      <c r="U1797" s="8" t="s">
        <v>10728</v>
      </c>
      <c r="V1797" s="8" t="s">
        <v>10729</v>
      </c>
      <c r="W1797" s="8" t="s">
        <v>10730</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10731</v>
      </c>
      <c r="T1798" s="8" t="s">
        <v>10732</v>
      </c>
      <c r="U1798" s="8" t="s">
        <v>10733</v>
      </c>
      <c r="V1798" s="8" t="s">
        <v>10734</v>
      </c>
      <c r="W1798" s="8" t="s">
        <v>10735</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5423</v>
      </c>
      <c r="T1799" s="8" t="s">
        <v>6046</v>
      </c>
      <c r="U1799" s="8" t="s">
        <v>7430</v>
      </c>
      <c r="V1799" s="8" t="s">
        <v>3005</v>
      </c>
      <c r="W1799" s="8" t="s">
        <v>10736</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10737</v>
      </c>
      <c r="T1800" s="8" t="s">
        <v>10738</v>
      </c>
      <c r="U1800" s="8" t="s">
        <v>10739</v>
      </c>
      <c r="V1800" s="8" t="s">
        <v>10740</v>
      </c>
      <c r="W1800" s="8" t="s">
        <v>10741</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10742</v>
      </c>
      <c r="T1801" s="8" t="s">
        <v>10743</v>
      </c>
      <c r="U1801" s="8" t="s">
        <v>9742</v>
      </c>
      <c r="V1801" s="8" t="s">
        <v>10744</v>
      </c>
      <c r="W1801" s="8" t="s">
        <v>2733</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10745</v>
      </c>
      <c r="T1802" s="8" t="s">
        <v>10746</v>
      </c>
      <c r="U1802" s="8" t="s">
        <v>10747</v>
      </c>
      <c r="V1802" s="8" t="s">
        <v>10748</v>
      </c>
      <c r="W1802" s="8" t="s">
        <v>10749</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10750</v>
      </c>
      <c r="T1803" s="8" t="s">
        <v>10751</v>
      </c>
      <c r="U1803" s="8" t="s">
        <v>10752</v>
      </c>
      <c r="V1803" s="8" t="s">
        <v>10753</v>
      </c>
      <c r="W1803" s="8" t="s">
        <v>2931</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10754</v>
      </c>
      <c r="T1804" s="8" t="s">
        <v>10755</v>
      </c>
      <c r="U1804" s="8" t="s">
        <v>10756</v>
      </c>
      <c r="V1804" s="8" t="s">
        <v>10757</v>
      </c>
      <c r="W1804" s="8" t="s">
        <v>10758</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10759</v>
      </c>
      <c r="T1805" s="8" t="s">
        <v>10760</v>
      </c>
      <c r="U1805" s="8" t="s">
        <v>6241</v>
      </c>
      <c r="V1805" s="8" t="s">
        <v>10761</v>
      </c>
      <c r="W1805" s="8" t="s">
        <v>10762</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10763</v>
      </c>
      <c r="T1806" s="8" t="s">
        <v>10764</v>
      </c>
      <c r="U1806" s="8" t="s">
        <v>10765</v>
      </c>
      <c r="V1806" s="8" t="s">
        <v>10766</v>
      </c>
      <c r="W1806" s="8" t="s">
        <v>10767</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10768</v>
      </c>
      <c r="T1807" s="8" t="s">
        <v>10769</v>
      </c>
      <c r="U1807" s="8" t="s">
        <v>10770</v>
      </c>
      <c r="V1807" s="8" t="s">
        <v>10771</v>
      </c>
      <c r="W1807" s="8" t="s">
        <v>10772</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10773</v>
      </c>
      <c r="T1808" s="8" t="s">
        <v>10774</v>
      </c>
      <c r="U1808" s="8" t="s">
        <v>10773</v>
      </c>
      <c r="V1808" s="8" t="s">
        <v>10775</v>
      </c>
      <c r="W1808" s="8" t="s">
        <v>6608</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10776</v>
      </c>
      <c r="T1809" s="8" t="s">
        <v>10777</v>
      </c>
      <c r="U1809" s="8" t="s">
        <v>10778</v>
      </c>
      <c r="V1809" s="8" t="s">
        <v>10779</v>
      </c>
      <c r="W1809" s="8" t="s">
        <v>9043</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2451</v>
      </c>
      <c r="T1810" s="8" t="s">
        <v>10780</v>
      </c>
      <c r="U1810" s="8" t="s">
        <v>2989</v>
      </c>
      <c r="V1810" s="8" t="s">
        <v>10781</v>
      </c>
      <c r="W1810" s="8" t="s">
        <v>10782</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10783</v>
      </c>
      <c r="T1811" s="8" t="s">
        <v>10784</v>
      </c>
      <c r="U1811" s="8" t="s">
        <v>10785</v>
      </c>
      <c r="V1811" s="8" t="s">
        <v>10786</v>
      </c>
      <c r="W1811" s="8" t="s">
        <v>10787</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10788</v>
      </c>
      <c r="T1812" s="8" t="s">
        <v>10662</v>
      </c>
      <c r="U1812" s="8" t="s">
        <v>10789</v>
      </c>
      <c r="V1812" s="8" t="s">
        <v>10790</v>
      </c>
      <c r="W1812" s="8" t="s">
        <v>10791</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10792</v>
      </c>
      <c r="T1813" s="8" t="s">
        <v>10793</v>
      </c>
      <c r="U1813" s="8" t="s">
        <v>10794</v>
      </c>
      <c r="V1813" s="8" t="s">
        <v>4324</v>
      </c>
      <c r="W1813" s="8" t="s">
        <v>10795</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10796</v>
      </c>
      <c r="T1814" s="8" t="s">
        <v>10797</v>
      </c>
      <c r="U1814" s="8" t="s">
        <v>10798</v>
      </c>
      <c r="V1814" s="8" t="s">
        <v>2957</v>
      </c>
      <c r="W1814" s="8" t="s">
        <v>10799</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10800</v>
      </c>
      <c r="T1815" s="8" t="s">
        <v>10801</v>
      </c>
      <c r="U1815" s="8" t="s">
        <v>10802</v>
      </c>
      <c r="V1815" s="8" t="s">
        <v>10803</v>
      </c>
      <c r="W1815" s="8" t="s">
        <v>10804</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10805</v>
      </c>
      <c r="T1816" s="8" t="s">
        <v>10806</v>
      </c>
      <c r="U1816" s="8" t="s">
        <v>10807</v>
      </c>
      <c r="V1816" s="8" t="s">
        <v>10808</v>
      </c>
      <c r="W1816" s="8" t="s">
        <v>10809</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10810</v>
      </c>
      <c r="T1817" s="8" t="s">
        <v>10811</v>
      </c>
      <c r="U1817" s="8" t="s">
        <v>10812</v>
      </c>
      <c r="V1817" s="8" t="s">
        <v>10813</v>
      </c>
      <c r="W1817" s="8" t="s">
        <v>10814</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6980</v>
      </c>
      <c r="T1818" s="8" t="s">
        <v>10815</v>
      </c>
      <c r="U1818" s="8" t="s">
        <v>10816</v>
      </c>
      <c r="V1818" s="8" t="s">
        <v>10817</v>
      </c>
      <c r="W1818" s="8" t="s">
        <v>10818</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10819</v>
      </c>
      <c r="T1819" s="8" t="s">
        <v>10820</v>
      </c>
      <c r="U1819" s="8" t="s">
        <v>10821</v>
      </c>
      <c r="V1819" s="8" t="s">
        <v>10822</v>
      </c>
      <c r="W1819" s="8" t="s">
        <v>10823</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2538</v>
      </c>
      <c r="T1820" s="8" t="s">
        <v>10476</v>
      </c>
      <c r="U1820" s="8" t="s">
        <v>10824</v>
      </c>
      <c r="V1820" s="8" t="s">
        <v>7250</v>
      </c>
      <c r="W1820" s="8" t="s">
        <v>10825</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6579</v>
      </c>
      <c r="T1821" s="8" t="s">
        <v>10826</v>
      </c>
      <c r="U1821" s="8" t="s">
        <v>10827</v>
      </c>
      <c r="V1821" s="8" t="s">
        <v>10828</v>
      </c>
      <c r="W1821" s="8" t="s">
        <v>10829</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10830</v>
      </c>
      <c r="T1822" s="8" t="s">
        <v>10831</v>
      </c>
      <c r="U1822" s="8" t="s">
        <v>9524</v>
      </c>
      <c r="V1822" s="8" t="s">
        <v>10832</v>
      </c>
      <c r="W1822" s="8" t="s">
        <v>10833</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3606</v>
      </c>
      <c r="T1823" s="8" t="s">
        <v>10834</v>
      </c>
      <c r="U1823" s="8" t="s">
        <v>10835</v>
      </c>
      <c r="V1823" s="8" t="s">
        <v>10836</v>
      </c>
      <c r="W1823" s="8" t="s">
        <v>10837</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10838</v>
      </c>
      <c r="T1824" s="8" t="s">
        <v>10839</v>
      </c>
      <c r="U1824" s="8" t="s">
        <v>10840</v>
      </c>
      <c r="V1824" s="8" t="s">
        <v>10841</v>
      </c>
      <c r="W1824" s="8" t="s">
        <v>10842</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3595</v>
      </c>
      <c r="T1825" s="8" t="s">
        <v>10843</v>
      </c>
      <c r="U1825" s="8" t="s">
        <v>10844</v>
      </c>
      <c r="V1825" s="8" t="s">
        <v>10845</v>
      </c>
      <c r="W1825" s="8" t="s">
        <v>10846</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10847</v>
      </c>
      <c r="T1826" s="8" t="s">
        <v>10848</v>
      </c>
      <c r="U1826" s="8" t="s">
        <v>7022</v>
      </c>
      <c r="V1826" s="8" t="s">
        <v>10849</v>
      </c>
      <c r="W1826" s="8" t="s">
        <v>10850</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3625</v>
      </c>
      <c r="T1827" s="8" t="s">
        <v>10851</v>
      </c>
      <c r="U1827" s="8" t="s">
        <v>9289</v>
      </c>
      <c r="V1827" s="8" t="s">
        <v>10852</v>
      </c>
      <c r="W1827" s="8" t="s">
        <v>10853</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9369</v>
      </c>
      <c r="T1828" s="8" t="s">
        <v>10854</v>
      </c>
      <c r="U1828" s="8" t="s">
        <v>10855</v>
      </c>
      <c r="V1828" s="8" t="s">
        <v>10856</v>
      </c>
      <c r="W1828" s="8" t="s">
        <v>10857</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2881</v>
      </c>
      <c r="T1829" s="8" t="s">
        <v>10858</v>
      </c>
      <c r="U1829" s="8" t="s">
        <v>2859</v>
      </c>
      <c r="V1829" s="8" t="s">
        <v>10859</v>
      </c>
      <c r="W1829" s="8" t="s">
        <v>10860</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10861</v>
      </c>
      <c r="T1830" s="8" t="s">
        <v>10862</v>
      </c>
      <c r="U1830" s="8" t="s">
        <v>10863</v>
      </c>
      <c r="V1830" s="8" t="s">
        <v>10864</v>
      </c>
      <c r="W1830" s="8" t="s">
        <v>10865</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6396</v>
      </c>
      <c r="T1831" s="8" t="s">
        <v>10866</v>
      </c>
      <c r="U1831" s="8" t="s">
        <v>10867</v>
      </c>
      <c r="V1831" s="8" t="s">
        <v>10868</v>
      </c>
      <c r="W1831" s="8" t="s">
        <v>10869</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10870</v>
      </c>
      <c r="T1832" s="8" t="s">
        <v>10871</v>
      </c>
      <c r="U1832" s="8" t="s">
        <v>10872</v>
      </c>
      <c r="V1832" s="8" t="s">
        <v>10873</v>
      </c>
      <c r="W1832" s="8" t="s">
        <v>10874</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10875</v>
      </c>
      <c r="T1833" s="8" t="s">
        <v>10876</v>
      </c>
      <c r="U1833" s="8" t="s">
        <v>10877</v>
      </c>
      <c r="V1833" s="8" t="s">
        <v>10878</v>
      </c>
      <c r="W1833" s="8" t="s">
        <v>10879</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4172</v>
      </c>
      <c r="T1834" s="8" t="s">
        <v>10880</v>
      </c>
      <c r="U1834" s="8" t="s">
        <v>10881</v>
      </c>
      <c r="V1834" s="8" t="s">
        <v>10882</v>
      </c>
      <c r="W1834" s="8" t="s">
        <v>10883</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10884</v>
      </c>
      <c r="T1835" s="8" t="s">
        <v>9424</v>
      </c>
      <c r="U1835" s="8" t="s">
        <v>10885</v>
      </c>
      <c r="V1835" s="8" t="s">
        <v>10886</v>
      </c>
      <c r="W1835" s="8" t="s">
        <v>10887</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10888</v>
      </c>
      <c r="T1836" s="8" t="s">
        <v>10889</v>
      </c>
      <c r="U1836" s="8" t="s">
        <v>10890</v>
      </c>
      <c r="V1836" s="8" t="s">
        <v>10891</v>
      </c>
      <c r="W1836" s="8" t="s">
        <v>10892</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10893</v>
      </c>
      <c r="T1837" s="8" t="s">
        <v>10894</v>
      </c>
      <c r="U1837" s="8" t="s">
        <v>10895</v>
      </c>
      <c r="V1837" s="8" t="s">
        <v>10896</v>
      </c>
      <c r="W1837" s="8" t="s">
        <v>10897</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9997</v>
      </c>
      <c r="T1838" s="8" t="s">
        <v>10898</v>
      </c>
      <c r="U1838" s="8" t="s">
        <v>10899</v>
      </c>
      <c r="V1838" s="8" t="s">
        <v>3285</v>
      </c>
      <c r="W1838" s="8" t="s">
        <v>10900</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10901</v>
      </c>
      <c r="T1839" s="8" t="s">
        <v>10902</v>
      </c>
      <c r="U1839" s="8" t="s">
        <v>10903</v>
      </c>
      <c r="V1839" s="8" t="s">
        <v>10904</v>
      </c>
      <c r="W1839" s="8" t="s">
        <v>10905</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8608</v>
      </c>
      <c r="T1840" s="8" t="s">
        <v>7924</v>
      </c>
      <c r="U1840" s="8" t="s">
        <v>6333</v>
      </c>
      <c r="V1840" s="8" t="s">
        <v>10906</v>
      </c>
      <c r="W1840" s="8" t="s">
        <v>10907</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2405</v>
      </c>
      <c r="T1841" s="8" t="s">
        <v>10908</v>
      </c>
      <c r="U1841" s="8" t="s">
        <v>10909</v>
      </c>
      <c r="V1841" s="8" t="s">
        <v>10910</v>
      </c>
      <c r="W1841" s="8" t="s">
        <v>10911</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10912</v>
      </c>
      <c r="T1842" s="8" t="s">
        <v>10913</v>
      </c>
      <c r="U1842" s="8" t="s">
        <v>10914</v>
      </c>
      <c r="V1842" s="8" t="s">
        <v>10915</v>
      </c>
      <c r="W1842" s="8" t="s">
        <v>10916</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10917</v>
      </c>
      <c r="T1843" s="8" t="s">
        <v>9812</v>
      </c>
      <c r="U1843" s="8" t="s">
        <v>10918</v>
      </c>
      <c r="V1843" s="8" t="s">
        <v>10919</v>
      </c>
      <c r="W1843" s="8" t="s">
        <v>10920</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10921</v>
      </c>
      <c r="T1844" s="8" t="s">
        <v>10922</v>
      </c>
      <c r="U1844" s="8" t="s">
        <v>10923</v>
      </c>
      <c r="V1844" s="8" t="s">
        <v>10924</v>
      </c>
      <c r="W1844" s="8" t="s">
        <v>10925</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6977</v>
      </c>
      <c r="T1845" s="8" t="s">
        <v>9880</v>
      </c>
      <c r="U1845" s="8" t="s">
        <v>10926</v>
      </c>
      <c r="V1845" s="8" t="s">
        <v>10927</v>
      </c>
      <c r="W1845" s="8" t="s">
        <v>10928</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10929</v>
      </c>
      <c r="T1846" s="8" t="s">
        <v>10930</v>
      </c>
      <c r="U1846" s="8" t="s">
        <v>9503</v>
      </c>
      <c r="V1846" s="8" t="s">
        <v>10931</v>
      </c>
      <c r="W1846" s="8" t="s">
        <v>10932</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10933</v>
      </c>
      <c r="T1847" s="8" t="s">
        <v>10934</v>
      </c>
      <c r="U1847" s="8" t="s">
        <v>10935</v>
      </c>
      <c r="V1847" s="8" t="s">
        <v>10936</v>
      </c>
      <c r="W1847" s="8" t="s">
        <v>10937</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10938</v>
      </c>
      <c r="T1848" s="8" t="s">
        <v>10939</v>
      </c>
      <c r="U1848" s="8" t="s">
        <v>10940</v>
      </c>
      <c r="V1848" s="8" t="s">
        <v>10941</v>
      </c>
      <c r="W1848" s="8" t="s">
        <v>10942</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3840</v>
      </c>
      <c r="T1849" s="8" t="s">
        <v>10943</v>
      </c>
      <c r="U1849" s="8" t="s">
        <v>10944</v>
      </c>
      <c r="V1849" s="8" t="s">
        <v>10945</v>
      </c>
      <c r="W1849" s="8" t="s">
        <v>10946</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8750</v>
      </c>
      <c r="T1850" s="8" t="s">
        <v>10947</v>
      </c>
      <c r="U1850" s="8" t="s">
        <v>10948</v>
      </c>
      <c r="V1850" s="8" t="s">
        <v>10949</v>
      </c>
      <c r="W1850" s="8" t="s">
        <v>10950</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4400</v>
      </c>
      <c r="T1851" s="8" t="s">
        <v>10951</v>
      </c>
      <c r="U1851" s="8" t="s">
        <v>10952</v>
      </c>
      <c r="V1851" s="8" t="s">
        <v>10953</v>
      </c>
      <c r="W1851" s="8" t="s">
        <v>10954</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4377</v>
      </c>
      <c r="T1852" s="8" t="s">
        <v>10955</v>
      </c>
      <c r="U1852" s="8" t="s">
        <v>10956</v>
      </c>
      <c r="V1852" s="8" t="s">
        <v>10957</v>
      </c>
      <c r="W1852" s="8" t="s">
        <v>10958</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10959</v>
      </c>
      <c r="T1853" s="8" t="s">
        <v>9455</v>
      </c>
      <c r="U1853" s="8" t="s">
        <v>10960</v>
      </c>
      <c r="V1853" s="8" t="s">
        <v>10961</v>
      </c>
      <c r="W1853" s="8" t="s">
        <v>3251</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10962</v>
      </c>
      <c r="T1854" s="8" t="s">
        <v>6501</v>
      </c>
      <c r="U1854" s="8" t="s">
        <v>7417</v>
      </c>
      <c r="V1854" s="8" t="s">
        <v>10503</v>
      </c>
      <c r="W1854" s="8" t="s">
        <v>10656</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7783</v>
      </c>
      <c r="T1855" s="8" t="s">
        <v>10963</v>
      </c>
      <c r="U1855" s="8" t="s">
        <v>10964</v>
      </c>
      <c r="V1855" s="8" t="s">
        <v>10965</v>
      </c>
      <c r="W1855" s="8" t="s">
        <v>10966</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10346</v>
      </c>
      <c r="T1856" s="8" t="s">
        <v>10967</v>
      </c>
      <c r="U1856" s="8" t="s">
        <v>10968</v>
      </c>
      <c r="V1856" s="8" t="s">
        <v>3046</v>
      </c>
      <c r="W1856" s="8" t="s">
        <v>10969</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10970</v>
      </c>
      <c r="T1857" s="8" t="s">
        <v>10971</v>
      </c>
      <c r="U1857" s="8" t="s">
        <v>10972</v>
      </c>
      <c r="V1857" s="8" t="s">
        <v>10973</v>
      </c>
      <c r="W1857" s="8" t="s">
        <v>10974</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10975</v>
      </c>
      <c r="T1858" s="8" t="s">
        <v>10976</v>
      </c>
      <c r="U1858" s="8" t="s">
        <v>10977</v>
      </c>
      <c r="V1858" s="8" t="s">
        <v>10978</v>
      </c>
      <c r="W1858" s="8" t="s">
        <v>10979</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10980</v>
      </c>
      <c r="T1859" s="8" t="s">
        <v>8744</v>
      </c>
      <c r="U1859" s="8" t="s">
        <v>10981</v>
      </c>
      <c r="V1859" s="8" t="s">
        <v>10982</v>
      </c>
      <c r="W1859" s="8" t="s">
        <v>10983</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10984</v>
      </c>
      <c r="T1860" s="8" t="s">
        <v>10985</v>
      </c>
      <c r="U1860" s="8" t="s">
        <v>9928</v>
      </c>
      <c r="V1860" s="8" t="s">
        <v>10986</v>
      </c>
      <c r="W1860" s="8" t="s">
        <v>3755</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10987</v>
      </c>
      <c r="T1861" s="8" t="s">
        <v>10988</v>
      </c>
      <c r="U1861" s="8" t="s">
        <v>10989</v>
      </c>
      <c r="V1861" s="8" t="s">
        <v>9053</v>
      </c>
      <c r="W1861" s="8" t="s">
        <v>10990</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10991</v>
      </c>
      <c r="T1862" s="8" t="s">
        <v>10992</v>
      </c>
      <c r="U1862" s="8" t="s">
        <v>10993</v>
      </c>
      <c r="V1862" s="8" t="s">
        <v>10994</v>
      </c>
      <c r="W1862" s="8" t="s">
        <v>10995</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3630</v>
      </c>
      <c r="S1863" s="8" t="s">
        <v>10996</v>
      </c>
      <c r="T1863" s="8" t="s">
        <v>4229</v>
      </c>
      <c r="U1863" s="8" t="s">
        <v>10997</v>
      </c>
      <c r="V1863" s="8" t="s">
        <v>4430</v>
      </c>
      <c r="W1863" s="8" t="s">
        <v>10998</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6183</v>
      </c>
      <c r="S1864" s="8" t="s">
        <v>10999</v>
      </c>
      <c r="T1864" s="8" t="s">
        <v>11000</v>
      </c>
      <c r="U1864" s="8" t="s">
        <v>11001</v>
      </c>
      <c r="V1864" s="8" t="s">
        <v>11002</v>
      </c>
      <c r="W1864" s="8" t="s">
        <v>11003</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6231</v>
      </c>
      <c r="S1865" s="8" t="s">
        <v>11004</v>
      </c>
      <c r="T1865" s="8" t="s">
        <v>11005</v>
      </c>
      <c r="U1865" s="8" t="s">
        <v>11006</v>
      </c>
      <c r="V1865" s="8" t="s">
        <v>11007</v>
      </c>
      <c r="W1865" s="8" t="s">
        <v>11008</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11009</v>
      </c>
      <c r="T1866" s="8" t="s">
        <v>11010</v>
      </c>
      <c r="U1866" s="8" t="s">
        <v>11011</v>
      </c>
      <c r="V1866" s="8" t="s">
        <v>3632</v>
      </c>
      <c r="W1866" s="8" t="s">
        <v>11012</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4227</v>
      </c>
      <c r="S1867" s="8" t="s">
        <v>11013</v>
      </c>
      <c r="T1867" s="8" t="s">
        <v>11014</v>
      </c>
      <c r="U1867" s="8" t="s">
        <v>11015</v>
      </c>
      <c r="V1867" s="8" t="s">
        <v>11016</v>
      </c>
      <c r="W1867" s="8" t="s">
        <v>10169</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11017</v>
      </c>
      <c r="S1868" s="8" t="s">
        <v>11018</v>
      </c>
      <c r="T1868" s="8" t="s">
        <v>11019</v>
      </c>
      <c r="U1868" s="8" t="s">
        <v>11020</v>
      </c>
      <c r="V1868" s="8" t="s">
        <v>8676</v>
      </c>
      <c r="W1868" s="8" t="s">
        <v>11021</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6425</v>
      </c>
      <c r="S1869" s="8" t="s">
        <v>11022</v>
      </c>
      <c r="T1869" s="8" t="s">
        <v>11023</v>
      </c>
      <c r="U1869" s="8" t="s">
        <v>11024</v>
      </c>
      <c r="V1869" s="8" t="s">
        <v>3463</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5808</v>
      </c>
      <c r="S1870" s="8" t="s">
        <v>11025</v>
      </c>
      <c r="T1870" s="8" t="s">
        <v>10455</v>
      </c>
      <c r="U1870" s="8" t="s">
        <v>11026</v>
      </c>
      <c r="V1870" s="8" t="s">
        <v>11027</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11028</v>
      </c>
      <c r="S1871" s="8" t="s">
        <v>11029</v>
      </c>
      <c r="T1871" s="8" t="s">
        <v>11030</v>
      </c>
      <c r="U1871" s="8" t="s">
        <v>11031</v>
      </c>
      <c r="V1871" s="8" t="s">
        <v>11032</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11033</v>
      </c>
      <c r="S1872" s="8" t="s">
        <v>9507</v>
      </c>
      <c r="T1872" s="8" t="s">
        <v>11034</v>
      </c>
      <c r="U1872" s="8" t="s">
        <v>11035</v>
      </c>
      <c r="V1872" s="8" t="s">
        <v>11036</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4171</v>
      </c>
      <c r="S1873" s="8" t="s">
        <v>11037</v>
      </c>
      <c r="T1873" s="8" t="s">
        <v>11038</v>
      </c>
      <c r="U1873" s="8" t="s">
        <v>11039</v>
      </c>
      <c r="V1873" s="8" t="s">
        <v>7466</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8215</v>
      </c>
      <c r="S1874" s="8" t="s">
        <v>11040</v>
      </c>
      <c r="T1874" s="8" t="s">
        <v>11041</v>
      </c>
      <c r="U1874" s="8" t="s">
        <v>11042</v>
      </c>
      <c r="V1874" s="8" t="s">
        <v>11043</v>
      </c>
      <c r="W1874" s="8" t="s">
        <v>11044</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5803</v>
      </c>
      <c r="S1875" s="8" t="s">
        <v>11045</v>
      </c>
      <c r="T1875" s="8" t="s">
        <v>11046</v>
      </c>
      <c r="U1875" s="8" t="s">
        <v>11047</v>
      </c>
      <c r="V1875" s="8" t="s">
        <v>7293</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2804</v>
      </c>
      <c r="S1876" s="8" t="s">
        <v>11048</v>
      </c>
      <c r="T1876" s="8" t="s">
        <v>11049</v>
      </c>
      <c r="U1876" s="8" t="s">
        <v>11050</v>
      </c>
      <c r="V1876" s="8" t="s">
        <v>11051</v>
      </c>
      <c r="W1876" s="8" t="s">
        <v>6142</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9472</v>
      </c>
      <c r="S1877" s="8" t="s">
        <v>11052</v>
      </c>
      <c r="T1877" s="8" t="s">
        <v>11053</v>
      </c>
      <c r="U1877" s="8" t="s">
        <v>11054</v>
      </c>
      <c r="V1877" s="8" t="s">
        <v>9159</v>
      </c>
      <c r="W1877" s="8" t="s">
        <v>9493</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7349</v>
      </c>
      <c r="S1878" s="8" t="s">
        <v>11055</v>
      </c>
      <c r="T1878" s="8" t="s">
        <v>11056</v>
      </c>
      <c r="U1878" s="8" t="s">
        <v>11057</v>
      </c>
      <c r="V1878" s="8" t="s">
        <v>11058</v>
      </c>
      <c r="W1878" s="8" t="s">
        <v>11059</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7471</v>
      </c>
      <c r="S1879" s="8" t="s">
        <v>11060</v>
      </c>
      <c r="T1879" s="8" t="s">
        <v>11061</v>
      </c>
      <c r="U1879" s="8" t="s">
        <v>11062</v>
      </c>
      <c r="V1879" s="8" t="s">
        <v>2744</v>
      </c>
      <c r="W1879" s="8" t="s">
        <v>11063</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5881</v>
      </c>
      <c r="S1880" s="8" t="s">
        <v>11064</v>
      </c>
      <c r="T1880" s="8" t="s">
        <v>11065</v>
      </c>
      <c r="U1880" s="8" t="s">
        <v>3188</v>
      </c>
      <c r="V1880" s="8" t="s">
        <v>11066</v>
      </c>
      <c r="W1880" s="8" t="s">
        <v>11067</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6157</v>
      </c>
      <c r="S1881" s="8" t="s">
        <v>11068</v>
      </c>
      <c r="T1881" s="8" t="s">
        <v>11069</v>
      </c>
      <c r="U1881" s="8" t="s">
        <v>11070</v>
      </c>
      <c r="V1881" s="8" t="s">
        <v>4194</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4025</v>
      </c>
      <c r="S1882" s="8" t="s">
        <v>11071</v>
      </c>
      <c r="T1882" s="8" t="s">
        <v>11072</v>
      </c>
      <c r="U1882" s="8" t="s">
        <v>11073</v>
      </c>
      <c r="V1882" s="8" t="s">
        <v>3766</v>
      </c>
      <c r="W1882" s="8" t="s">
        <v>11074</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4037</v>
      </c>
      <c r="S1883" s="8" t="s">
        <v>11075</v>
      </c>
      <c r="T1883" s="8" t="s">
        <v>11076</v>
      </c>
      <c r="U1883" s="8" t="s">
        <v>11077</v>
      </c>
      <c r="V1883" s="8" t="s">
        <v>11078</v>
      </c>
      <c r="W1883" s="8" t="s">
        <v>11079</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11080</v>
      </c>
      <c r="S1884" s="8" t="s">
        <v>11081</v>
      </c>
      <c r="T1884" s="8" t="s">
        <v>11082</v>
      </c>
      <c r="U1884" s="8" t="s">
        <v>11083</v>
      </c>
      <c r="V1884" s="8" t="s">
        <v>8116</v>
      </c>
      <c r="W1884" s="8" t="s">
        <v>11084</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3568</v>
      </c>
      <c r="S1885" s="8" t="s">
        <v>11085</v>
      </c>
      <c r="T1885" s="8" t="s">
        <v>11086</v>
      </c>
      <c r="U1885" s="8" t="s">
        <v>8750</v>
      </c>
      <c r="V1885" s="8" t="s">
        <v>11087</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5972</v>
      </c>
      <c r="S1886" s="8" t="s">
        <v>11088</v>
      </c>
      <c r="T1886" s="8" t="s">
        <v>6241</v>
      </c>
      <c r="U1886" s="8" t="s">
        <v>6221</v>
      </c>
      <c r="V1886" s="8" t="s">
        <v>11089</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11090</v>
      </c>
      <c r="S1887" s="8" t="s">
        <v>11091</v>
      </c>
      <c r="T1887" s="8" t="s">
        <v>11092</v>
      </c>
      <c r="U1887" s="8" t="s">
        <v>11093</v>
      </c>
      <c r="V1887" s="8" t="s">
        <v>11094</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11095</v>
      </c>
      <c r="S1888" s="8" t="s">
        <v>11096</v>
      </c>
      <c r="T1888" s="8" t="s">
        <v>11097</v>
      </c>
      <c r="U1888" s="8" t="s">
        <v>11098</v>
      </c>
      <c r="V1888" s="8" t="s">
        <v>11008</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11099</v>
      </c>
      <c r="S1889" s="8" t="s">
        <v>9318</v>
      </c>
      <c r="T1889" s="8" t="s">
        <v>11100</v>
      </c>
      <c r="U1889" s="8" t="s">
        <v>3714</v>
      </c>
      <c r="V1889" s="8" t="s">
        <v>11101</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11102</v>
      </c>
      <c r="S1890" s="8" t="s">
        <v>11103</v>
      </c>
      <c r="T1890" s="8" t="s">
        <v>11104</v>
      </c>
      <c r="U1890" s="8" t="s">
        <v>7659</v>
      </c>
      <c r="V1890" s="8" t="s">
        <v>11105</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6708</v>
      </c>
      <c r="S1891" s="8" t="s">
        <v>4948</v>
      </c>
      <c r="T1891" s="8" t="s">
        <v>11106</v>
      </c>
      <c r="U1891" s="8" t="s">
        <v>11107</v>
      </c>
      <c r="V1891" s="8" t="s">
        <v>2552</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10327</v>
      </c>
      <c r="S1892" s="8" t="s">
        <v>3364</v>
      </c>
      <c r="T1892" s="8" t="s">
        <v>10618</v>
      </c>
      <c r="U1892" s="8" t="s">
        <v>9239</v>
      </c>
      <c r="V1892" s="8" t="s">
        <v>3591</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2852</v>
      </c>
      <c r="S1893" s="8" t="s">
        <v>11108</v>
      </c>
      <c r="T1893" s="8" t="s">
        <v>11109</v>
      </c>
      <c r="U1893" s="8" t="s">
        <v>10125</v>
      </c>
      <c r="V1893" s="8" t="s">
        <v>7910</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9148</v>
      </c>
      <c r="S1894" s="8" t="s">
        <v>11110</v>
      </c>
      <c r="T1894" s="8" t="s">
        <v>4779</v>
      </c>
      <c r="U1894" s="8" t="s">
        <v>11111</v>
      </c>
      <c r="V1894" s="8" t="s">
        <v>3573</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11112</v>
      </c>
      <c r="S1895" s="8" t="s">
        <v>11113</v>
      </c>
      <c r="T1895" s="8" t="s">
        <v>4126</v>
      </c>
      <c r="U1895" s="8" t="s">
        <v>2552</v>
      </c>
      <c r="V1895" s="8" t="s">
        <v>2517</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11114</v>
      </c>
      <c r="S1896" s="8" t="s">
        <v>11115</v>
      </c>
      <c r="T1896" s="8" t="s">
        <v>11116</v>
      </c>
      <c r="U1896" s="8" t="s">
        <v>11117</v>
      </c>
      <c r="V1896" s="8" t="s">
        <v>3941</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11118</v>
      </c>
      <c r="S1897" s="8" t="s">
        <v>11119</v>
      </c>
      <c r="T1897" s="8" t="s">
        <v>11120</v>
      </c>
      <c r="U1897" s="8" t="s">
        <v>5446</v>
      </c>
      <c r="V1897" s="8" t="s">
        <v>11121</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11122</v>
      </c>
      <c r="S1898" s="8" t="s">
        <v>10015</v>
      </c>
      <c r="T1898" s="8" t="s">
        <v>11123</v>
      </c>
      <c r="U1898" s="8" t="s">
        <v>2901</v>
      </c>
      <c r="V1898" s="8" t="s">
        <v>11124</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11125</v>
      </c>
      <c r="S1899" s="8" t="s">
        <v>11126</v>
      </c>
      <c r="T1899" s="8" t="s">
        <v>11127</v>
      </c>
      <c r="U1899" s="8" t="s">
        <v>11128</v>
      </c>
      <c r="V1899" s="8" t="s">
        <v>2731</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11129</v>
      </c>
      <c r="S1900" s="8" t="s">
        <v>11130</v>
      </c>
      <c r="T1900" s="8" t="s">
        <v>11131</v>
      </c>
      <c r="U1900" s="8" t="s">
        <v>11132</v>
      </c>
      <c r="V1900" s="8" t="s">
        <v>11133</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5694</v>
      </c>
      <c r="S1901" s="8" t="s">
        <v>11134</v>
      </c>
      <c r="T1901" s="8" t="s">
        <v>11135</v>
      </c>
      <c r="U1901" s="8" t="s">
        <v>11136</v>
      </c>
      <c r="V1901" s="8" t="s">
        <v>4153</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11137</v>
      </c>
      <c r="S1902" s="8" t="s">
        <v>4965</v>
      </c>
      <c r="T1902" s="8" t="s">
        <v>11004</v>
      </c>
      <c r="U1902" s="8" t="s">
        <v>11138</v>
      </c>
      <c r="V1902" s="8" t="s">
        <v>11139</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6075</v>
      </c>
      <c r="S1903" s="8" t="s">
        <v>8875</v>
      </c>
      <c r="T1903" s="8" t="s">
        <v>3762</v>
      </c>
      <c r="U1903" s="8" t="s">
        <v>5917</v>
      </c>
      <c r="V1903" s="8" t="s">
        <v>8391</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6084</v>
      </c>
      <c r="S1904" s="8" t="s">
        <v>11140</v>
      </c>
      <c r="T1904" s="8" t="s">
        <v>11141</v>
      </c>
      <c r="U1904" s="8" t="s">
        <v>6093</v>
      </c>
      <c r="V1904" s="8" t="s">
        <v>2614</v>
      </c>
      <c r="W1904" s="8" t="s">
        <v>9309</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11142</v>
      </c>
      <c r="S1905" s="8" t="s">
        <v>11143</v>
      </c>
      <c r="T1905" s="8" t="s">
        <v>11144</v>
      </c>
      <c r="U1905" s="8" t="s">
        <v>7376</v>
      </c>
      <c r="V1905" s="8" t="s">
        <v>11145</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7664</v>
      </c>
      <c r="S1906" s="8" t="s">
        <v>11146</v>
      </c>
      <c r="T1906" s="8" t="s">
        <v>11147</v>
      </c>
      <c r="U1906" s="8" t="s">
        <v>11148</v>
      </c>
      <c r="V1906" s="8" t="s">
        <v>2517</v>
      </c>
      <c r="W1906" s="8" t="s">
        <v>11149</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3435</v>
      </c>
      <c r="S1907" s="8" t="s">
        <v>11150</v>
      </c>
      <c r="T1907" s="8" t="s">
        <v>11151</v>
      </c>
      <c r="U1907" s="8" t="s">
        <v>9346</v>
      </c>
      <c r="V1907" s="8" t="s">
        <v>11152</v>
      </c>
      <c r="W1907" s="8" t="s">
        <v>11153</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3582</v>
      </c>
      <c r="S1908" s="8" t="s">
        <v>6501</v>
      </c>
      <c r="T1908" s="8" t="s">
        <v>11154</v>
      </c>
      <c r="U1908" s="8" t="s">
        <v>3261</v>
      </c>
      <c r="V1908" s="8" t="s">
        <v>3766</v>
      </c>
      <c r="W1908" s="8" t="s">
        <v>11155</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7015</v>
      </c>
      <c r="S1909" s="8" t="s">
        <v>11065</v>
      </c>
      <c r="T1909" s="8" t="s">
        <v>11156</v>
      </c>
      <c r="U1909" s="8" t="s">
        <v>3908</v>
      </c>
      <c r="V1909" s="8" t="s">
        <v>8300</v>
      </c>
      <c r="W1909" s="8" t="s">
        <v>3659</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11157</v>
      </c>
      <c r="S1910" s="8" t="s">
        <v>11158</v>
      </c>
      <c r="T1910" s="8" t="s">
        <v>11159</v>
      </c>
      <c r="U1910" s="8" t="s">
        <v>11160</v>
      </c>
      <c r="V1910" s="8" t="s">
        <v>3581</v>
      </c>
      <c r="W1910" s="8" t="s">
        <v>11161</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5840</v>
      </c>
      <c r="S1911" s="8" t="s">
        <v>6420</v>
      </c>
      <c r="T1911" s="8" t="s">
        <v>11162</v>
      </c>
      <c r="U1911" s="8" t="s">
        <v>11163</v>
      </c>
      <c r="V1911" s="8" t="s">
        <v>11164</v>
      </c>
      <c r="W1911" s="8" t="s">
        <v>11165</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11166</v>
      </c>
      <c r="S1912" s="8" t="s">
        <v>11167</v>
      </c>
      <c r="T1912" s="8" t="s">
        <v>11168</v>
      </c>
      <c r="U1912" s="8" t="s">
        <v>6541</v>
      </c>
      <c r="V1912" s="8" t="s">
        <v>4159</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11169</v>
      </c>
      <c r="S1913" s="8" t="s">
        <v>11170</v>
      </c>
      <c r="T1913" s="8" t="s">
        <v>11171</v>
      </c>
      <c r="U1913" s="8" t="s">
        <v>11172</v>
      </c>
      <c r="V1913" s="8" t="s">
        <v>7910</v>
      </c>
      <c r="W1913" s="8" t="s">
        <v>3630</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11173</v>
      </c>
      <c r="S1914" s="8" t="s">
        <v>11174</v>
      </c>
      <c r="T1914" s="8" t="s">
        <v>11175</v>
      </c>
      <c r="U1914" s="8" t="s">
        <v>2553</v>
      </c>
      <c r="V1914" s="8" t="s">
        <v>11176</v>
      </c>
      <c r="W1914" s="8" t="s">
        <v>11177</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11178</v>
      </c>
      <c r="S1915" s="8" t="s">
        <v>10967</v>
      </c>
      <c r="T1915" s="8" t="s">
        <v>11179</v>
      </c>
      <c r="U1915" s="8" t="s">
        <v>11180</v>
      </c>
      <c r="V1915" s="8" t="s">
        <v>5277</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11181</v>
      </c>
      <c r="S1916" s="8" t="s">
        <v>11182</v>
      </c>
      <c r="T1916" s="8" t="s">
        <v>11183</v>
      </c>
      <c r="U1916" s="8" t="s">
        <v>10649</v>
      </c>
      <c r="V1916" s="8" t="s">
        <v>11184</v>
      </c>
      <c r="W1916" s="8" t="s">
        <v>11185</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8331</v>
      </c>
      <c r="S1917" s="8" t="s">
        <v>11186</v>
      </c>
      <c r="T1917" s="8" t="s">
        <v>11187</v>
      </c>
      <c r="U1917" s="8" t="s">
        <v>5957</v>
      </c>
      <c r="V1917" s="8" t="s">
        <v>5849</v>
      </c>
      <c r="W1917" s="8" t="s">
        <v>3687</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6002</v>
      </c>
      <c r="S1918" s="8" t="s">
        <v>11188</v>
      </c>
      <c r="T1918" s="8" t="s">
        <v>11189</v>
      </c>
      <c r="U1918" s="8" t="s">
        <v>3908</v>
      </c>
      <c r="V1918" s="8" t="s">
        <v>5866</v>
      </c>
      <c r="W1918" s="8" t="s">
        <v>11190</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11191</v>
      </c>
      <c r="S1919" s="8" t="s">
        <v>11192</v>
      </c>
      <c r="T1919" s="8" t="s">
        <v>11193</v>
      </c>
      <c r="U1919" s="8" t="s">
        <v>11194</v>
      </c>
      <c r="V1919" s="8" t="s">
        <v>11195</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3415</v>
      </c>
      <c r="S1920" s="8" t="s">
        <v>6978</v>
      </c>
      <c r="T1920" s="8" t="s">
        <v>11196</v>
      </c>
      <c r="U1920" s="8" t="s">
        <v>2465</v>
      </c>
      <c r="V1920" s="8" t="s">
        <v>11197</v>
      </c>
      <c r="W1920" s="8" t="s">
        <v>3653</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11198</v>
      </c>
      <c r="S1921" s="8" t="s">
        <v>11199</v>
      </c>
      <c r="T1921" s="8" t="s">
        <v>11200</v>
      </c>
      <c r="U1921" s="8" t="s">
        <v>3012</v>
      </c>
      <c r="V1921" s="8" t="s">
        <v>8335</v>
      </c>
      <c r="W1921" s="8" t="s">
        <v>11201</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11202</v>
      </c>
      <c r="S1922" s="8" t="s">
        <v>11203</v>
      </c>
      <c r="T1922" s="8" t="s">
        <v>11204</v>
      </c>
      <c r="U1922" s="8" t="s">
        <v>11205</v>
      </c>
      <c r="V1922" s="8" t="s">
        <v>11206</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11207</v>
      </c>
      <c r="S1923" s="8" t="s">
        <v>11208</v>
      </c>
      <c r="T1923" s="8" t="s">
        <v>11209</v>
      </c>
      <c r="U1923" s="8" t="s">
        <v>3830</v>
      </c>
      <c r="V1923" s="8" t="s">
        <v>11210</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10358</v>
      </c>
      <c r="S1924" s="8" t="s">
        <v>11211</v>
      </c>
      <c r="T1924" s="8" t="s">
        <v>11212</v>
      </c>
      <c r="U1924" s="8" t="s">
        <v>11213</v>
      </c>
      <c r="V1924" s="8" t="s">
        <v>5257</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11214</v>
      </c>
      <c r="S1925" s="8" t="s">
        <v>11215</v>
      </c>
      <c r="T1925" s="8" t="s">
        <v>11216</v>
      </c>
      <c r="U1925" s="8" t="s">
        <v>2621</v>
      </c>
      <c r="V1925" s="8" t="s">
        <v>11217</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11218</v>
      </c>
      <c r="S1926" s="8" t="s">
        <v>11219</v>
      </c>
      <c r="T1926" s="8" t="s">
        <v>11220</v>
      </c>
      <c r="U1926" s="8" t="s">
        <v>9043</v>
      </c>
      <c r="V1926" s="8" t="s">
        <v>11221</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11222</v>
      </c>
      <c r="S1927" s="8" t="s">
        <v>11223</v>
      </c>
      <c r="T1927" s="8" t="s">
        <v>11224</v>
      </c>
      <c r="U1927" s="8" t="s">
        <v>5814</v>
      </c>
      <c r="V1927" s="8" t="s">
        <v>11225</v>
      </c>
      <c r="W1927" s="8" t="s">
        <v>11226</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11227</v>
      </c>
      <c r="S1928" s="8" t="s">
        <v>11228</v>
      </c>
      <c r="T1928" s="8" t="s">
        <v>11229</v>
      </c>
      <c r="U1928" s="8" t="s">
        <v>11230</v>
      </c>
      <c r="V1928" s="8" t="s">
        <v>3600</v>
      </c>
      <c r="W1928" s="8" t="s">
        <v>11231</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2873</v>
      </c>
      <c r="S1929" s="8" t="s">
        <v>11232</v>
      </c>
      <c r="T1929" s="8" t="s">
        <v>11233</v>
      </c>
      <c r="U1929" s="8" t="s">
        <v>3243</v>
      </c>
      <c r="V1929" s="8" t="s">
        <v>3755</v>
      </c>
      <c r="W1929" s="8" t="s">
        <v>11234</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11235</v>
      </c>
      <c r="S1930" s="8" t="s">
        <v>11236</v>
      </c>
      <c r="T1930" s="8" t="s">
        <v>11237</v>
      </c>
      <c r="U1930" s="8" t="s">
        <v>8158</v>
      </c>
      <c r="V1930" s="8" t="s">
        <v>11238</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11239</v>
      </c>
      <c r="S1931" s="8" t="s">
        <v>11240</v>
      </c>
      <c r="T1931" s="8" t="s">
        <v>11241</v>
      </c>
      <c r="U1931" s="8" t="s">
        <v>11242</v>
      </c>
      <c r="V1931" s="8" t="s">
        <v>11243</v>
      </c>
      <c r="W1931" s="8" t="s">
        <v>11244</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11245</v>
      </c>
      <c r="S1932" s="8" t="s">
        <v>11246</v>
      </c>
      <c r="T1932" s="8" t="s">
        <v>11247</v>
      </c>
      <c r="U1932" s="8" t="s">
        <v>2485</v>
      </c>
      <c r="V1932" s="8" t="s">
        <v>11248</v>
      </c>
      <c r="W1932" s="8" t="s">
        <v>3724</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11249</v>
      </c>
      <c r="S1933" s="8" t="s">
        <v>11250</v>
      </c>
      <c r="T1933" s="8" t="s">
        <v>11251</v>
      </c>
      <c r="U1933" s="8" t="s">
        <v>11252</v>
      </c>
      <c r="V1933" s="8" t="s">
        <v>8305</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7294</v>
      </c>
      <c r="S1934" s="8" t="s">
        <v>11253</v>
      </c>
      <c r="T1934" s="8" t="s">
        <v>11254</v>
      </c>
      <c r="U1934" s="8" t="s">
        <v>6856</v>
      </c>
      <c r="V1934" s="8" t="s">
        <v>11255</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11256</v>
      </c>
      <c r="S1935" s="8" t="s">
        <v>11257</v>
      </c>
      <c r="T1935" s="8" t="s">
        <v>11258</v>
      </c>
      <c r="U1935" s="8" t="s">
        <v>7094</v>
      </c>
      <c r="V1935" s="8" t="s">
        <v>11259</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11260</v>
      </c>
      <c r="S1936" s="8" t="s">
        <v>3815</v>
      </c>
      <c r="T1936" s="8" t="s">
        <v>5555</v>
      </c>
      <c r="U1936" s="8" t="s">
        <v>11261</v>
      </c>
      <c r="V1936" s="8" t="s">
        <v>2469</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11262</v>
      </c>
      <c r="S1937" s="8" t="s">
        <v>11104</v>
      </c>
      <c r="T1937" s="8" t="s">
        <v>11263</v>
      </c>
      <c r="U1937" s="8" t="s">
        <v>3337</v>
      </c>
      <c r="V1937" s="8" t="s">
        <v>11264</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11265</v>
      </c>
      <c r="S1938" s="8" t="s">
        <v>11266</v>
      </c>
      <c r="T1938" s="8" t="s">
        <v>11267</v>
      </c>
      <c r="U1938" s="8" t="s">
        <v>11268</v>
      </c>
      <c r="V1938" s="8" t="s">
        <v>3505</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11269</v>
      </c>
      <c r="S1939" s="8" t="s">
        <v>11270</v>
      </c>
      <c r="T1939" s="8" t="s">
        <v>11271</v>
      </c>
      <c r="U1939" s="8" t="s">
        <v>3337</v>
      </c>
      <c r="V1939" s="8" t="s">
        <v>11272</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11273</v>
      </c>
      <c r="S1940" s="8" t="s">
        <v>11274</v>
      </c>
      <c r="T1940" s="8" t="s">
        <v>3171</v>
      </c>
      <c r="U1940" s="8" t="s">
        <v>11275</v>
      </c>
      <c r="V1940" s="8" t="s">
        <v>11276</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11277</v>
      </c>
      <c r="S1941" s="8" t="s">
        <v>11278</v>
      </c>
      <c r="T1941" s="8" t="s">
        <v>11279</v>
      </c>
      <c r="U1941" s="8" t="s">
        <v>11280</v>
      </c>
      <c r="V1941" s="8" t="s">
        <v>11281</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11282</v>
      </c>
      <c r="S1942" s="8" t="s">
        <v>5389</v>
      </c>
      <c r="T1942" s="8" t="s">
        <v>11283</v>
      </c>
      <c r="U1942" s="8" t="s">
        <v>11284</v>
      </c>
      <c r="V1942" s="8" t="s">
        <v>11285</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11286</v>
      </c>
      <c r="S1943" s="8" t="s">
        <v>11287</v>
      </c>
      <c r="T1943" s="8" t="s">
        <v>11288</v>
      </c>
      <c r="U1943" s="8" t="s">
        <v>2822</v>
      </c>
      <c r="V1943" s="8" t="s">
        <v>11289</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11290</v>
      </c>
      <c r="S1944" s="8" t="s">
        <v>11291</v>
      </c>
      <c r="T1944" s="8" t="s">
        <v>11292</v>
      </c>
      <c r="U1944" s="8" t="s">
        <v>11293</v>
      </c>
      <c r="V1944" s="8" t="s">
        <v>2720</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11294</v>
      </c>
      <c r="S1945" s="8" t="s">
        <v>8634</v>
      </c>
      <c r="T1945" s="8" t="s">
        <v>10263</v>
      </c>
      <c r="U1945" s="8" t="s">
        <v>9396</v>
      </c>
      <c r="V1945" s="8" t="s">
        <v>11295</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11296</v>
      </c>
      <c r="S1946" s="8" t="s">
        <v>11297</v>
      </c>
      <c r="T1946" s="8" t="s">
        <v>7795</v>
      </c>
      <c r="U1946" s="8" t="s">
        <v>11298</v>
      </c>
      <c r="V1946" s="8" t="s">
        <v>11299</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11300</v>
      </c>
      <c r="S1947" s="8" t="s">
        <v>11301</v>
      </c>
      <c r="T1947" s="8" t="s">
        <v>11302</v>
      </c>
      <c r="U1947" s="8" t="s">
        <v>11303</v>
      </c>
      <c r="V1947" s="8" t="s">
        <v>11304</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8460</v>
      </c>
      <c r="S1948" s="8" t="s">
        <v>8812</v>
      </c>
      <c r="T1948" s="8" t="s">
        <v>11305</v>
      </c>
      <c r="U1948" s="8" t="s">
        <v>6821</v>
      </c>
      <c r="V1948" s="8" t="s">
        <v>2414</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3143</v>
      </c>
      <c r="S1949" s="8" t="s">
        <v>11306</v>
      </c>
      <c r="T1949" s="8" t="s">
        <v>11307</v>
      </c>
      <c r="U1949" s="8" t="s">
        <v>11308</v>
      </c>
      <c r="V1949" s="8" t="s">
        <v>11309</v>
      </c>
      <c r="W1949" s="8" t="s">
        <v>9423</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11310</v>
      </c>
      <c r="S1950" s="8" t="s">
        <v>11311</v>
      </c>
      <c r="T1950" s="8" t="s">
        <v>11312</v>
      </c>
      <c r="U1950" s="8" t="s">
        <v>11313</v>
      </c>
      <c r="V1950" s="8" t="s">
        <v>11314</v>
      </c>
      <c r="W1950" s="8" t="s">
        <v>11315</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11112</v>
      </c>
      <c r="S1951" s="8" t="s">
        <v>9749</v>
      </c>
      <c r="T1951" s="8" t="s">
        <v>11316</v>
      </c>
      <c r="U1951" s="8" t="s">
        <v>6338</v>
      </c>
      <c r="V1951" s="8" t="s">
        <v>11317</v>
      </c>
      <c r="W1951" s="8" t="s">
        <v>11318</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11319</v>
      </c>
      <c r="S1952" s="8" t="s">
        <v>11320</v>
      </c>
      <c r="T1952" s="8" t="s">
        <v>11321</v>
      </c>
      <c r="U1952" s="8" t="s">
        <v>10323</v>
      </c>
      <c r="V1952" s="8" t="s">
        <v>11322</v>
      </c>
      <c r="W1952" s="8" t="s">
        <v>11323</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11324</v>
      </c>
      <c r="S1953" s="8" t="s">
        <v>11186</v>
      </c>
      <c r="T1953" s="8" t="s">
        <v>5243</v>
      </c>
      <c r="U1953" s="8" t="s">
        <v>11325</v>
      </c>
      <c r="V1953" s="8" t="s">
        <v>9475</v>
      </c>
      <c r="W1953" s="8" t="s">
        <v>11326</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11327</v>
      </c>
      <c r="S1954" s="8" t="s">
        <v>11328</v>
      </c>
      <c r="T1954" s="8" t="s">
        <v>11329</v>
      </c>
      <c r="U1954" s="8" t="s">
        <v>10262</v>
      </c>
      <c r="V1954" s="8" t="s">
        <v>6126</v>
      </c>
      <c r="W1954" s="8" t="s">
        <v>11330</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11095</v>
      </c>
      <c r="S1955" s="8" t="s">
        <v>11331</v>
      </c>
      <c r="T1955" s="8" t="s">
        <v>11332</v>
      </c>
      <c r="U1955" s="8" t="s">
        <v>11333</v>
      </c>
      <c r="V1955" s="8" t="s">
        <v>10106</v>
      </c>
      <c r="W1955" s="8" t="s">
        <v>11334</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11335</v>
      </c>
      <c r="S1956" s="8" t="s">
        <v>11336</v>
      </c>
      <c r="T1956" s="8" t="s">
        <v>11337</v>
      </c>
      <c r="U1956" s="8" t="s">
        <v>9260</v>
      </c>
      <c r="V1956" s="8" t="s">
        <v>5977</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2568</v>
      </c>
      <c r="S1957" s="8" t="s">
        <v>11338</v>
      </c>
      <c r="T1957" s="8" t="s">
        <v>11339</v>
      </c>
      <c r="U1957" s="8" t="s">
        <v>11340</v>
      </c>
      <c r="V1957" s="8" t="s">
        <v>8256</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3038</v>
      </c>
      <c r="S1958" s="8" t="s">
        <v>10369</v>
      </c>
      <c r="T1958" s="8" t="s">
        <v>11341</v>
      </c>
      <c r="U1958" s="8" t="s">
        <v>11342</v>
      </c>
      <c r="V1958" s="8" t="s">
        <v>11343</v>
      </c>
      <c r="W1958" s="8" t="s">
        <v>11344</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11345</v>
      </c>
      <c r="S1959" s="8" t="s">
        <v>11346</v>
      </c>
      <c r="T1959" s="8" t="s">
        <v>11347</v>
      </c>
      <c r="U1959" s="8" t="s">
        <v>11348</v>
      </c>
      <c r="V1959" s="8" t="s">
        <v>2493</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11349</v>
      </c>
      <c r="S1960" s="8" t="s">
        <v>2833</v>
      </c>
      <c r="T1960" s="8" t="s">
        <v>11350</v>
      </c>
      <c r="U1960" s="8" t="s">
        <v>7591</v>
      </c>
      <c r="V1960" s="8" t="s">
        <v>9697</v>
      </c>
      <c r="W1960" s="8" t="s">
        <v>11351</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11352</v>
      </c>
      <c r="S1961" s="8" t="s">
        <v>11353</v>
      </c>
      <c r="T1961" s="8" t="s">
        <v>5457</v>
      </c>
      <c r="U1961" s="8" t="s">
        <v>3068</v>
      </c>
      <c r="V1961" s="8" t="s">
        <v>5468</v>
      </c>
      <c r="W1961" s="8" t="s">
        <v>11354</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11355</v>
      </c>
      <c r="S1962" s="8" t="s">
        <v>11356</v>
      </c>
      <c r="T1962" s="8" t="s">
        <v>11357</v>
      </c>
      <c r="U1962" s="8" t="s">
        <v>2632</v>
      </c>
      <c r="V1962" s="8" t="s">
        <v>2469</v>
      </c>
      <c r="W1962" s="8" t="s">
        <v>11358</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11359</v>
      </c>
      <c r="S1963" s="8" t="s">
        <v>11360</v>
      </c>
      <c r="T1963" s="8" t="s">
        <v>11361</v>
      </c>
      <c r="U1963" s="8" t="s">
        <v>6984</v>
      </c>
      <c r="V1963" s="8" t="s">
        <v>2720</v>
      </c>
      <c r="W1963" s="8" t="s">
        <v>11362</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9644</v>
      </c>
      <c r="S1964" s="8" t="s">
        <v>4200</v>
      </c>
      <c r="T1964" s="8" t="s">
        <v>11363</v>
      </c>
      <c r="U1964" s="8" t="s">
        <v>11364</v>
      </c>
      <c r="V1964" s="8" t="s">
        <v>11365</v>
      </c>
      <c r="W1964" s="8" t="s">
        <v>11366</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11367</v>
      </c>
      <c r="S1965" s="8" t="s">
        <v>9464</v>
      </c>
      <c r="T1965" s="8" t="s">
        <v>11368</v>
      </c>
      <c r="U1965" s="8" t="s">
        <v>11268</v>
      </c>
      <c r="V1965" s="8" t="s">
        <v>2731</v>
      </c>
      <c r="W1965" s="8" t="s">
        <v>11369</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11370</v>
      </c>
      <c r="S1966" s="8" t="s">
        <v>9823</v>
      </c>
      <c r="T1966" s="8" t="s">
        <v>11371</v>
      </c>
      <c r="U1966" s="8" t="s">
        <v>11372</v>
      </c>
      <c r="V1966" s="8" t="s">
        <v>4044</v>
      </c>
      <c r="W1966" s="8" t="s">
        <v>11373</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11374</v>
      </c>
      <c r="S1967" s="8" t="s">
        <v>11375</v>
      </c>
      <c r="T1967" s="8" t="s">
        <v>11376</v>
      </c>
      <c r="U1967" s="8" t="s">
        <v>6434</v>
      </c>
      <c r="V1967" s="8" t="s">
        <v>11377</v>
      </c>
      <c r="W1967" s="8" t="s">
        <v>11378</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11379</v>
      </c>
      <c r="S1968" s="8" t="s">
        <v>11380</v>
      </c>
      <c r="T1968" s="8" t="s">
        <v>11381</v>
      </c>
      <c r="U1968" s="8" t="s">
        <v>4251</v>
      </c>
      <c r="V1968" s="8" t="s">
        <v>4059</v>
      </c>
      <c r="W1968" s="8" t="s">
        <v>11382</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3024</v>
      </c>
      <c r="S1969" s="8" t="s">
        <v>11383</v>
      </c>
      <c r="T1969" s="8" t="s">
        <v>11384</v>
      </c>
      <c r="U1969" s="8" t="s">
        <v>6084</v>
      </c>
      <c r="V1969" s="8" t="s">
        <v>11385</v>
      </c>
      <c r="W1969" s="8" t="s">
        <v>11386</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3204</v>
      </c>
      <c r="S1970" s="8" t="s">
        <v>11387</v>
      </c>
      <c r="T1970" s="8" t="s">
        <v>11388</v>
      </c>
      <c r="U1970" s="8" t="s">
        <v>8608</v>
      </c>
      <c r="V1970" s="8" t="s">
        <v>11389</v>
      </c>
      <c r="W1970" s="8" t="s">
        <v>11390</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9655</v>
      </c>
      <c r="S1971" s="8" t="s">
        <v>5017</v>
      </c>
      <c r="T1971" s="8" t="s">
        <v>11391</v>
      </c>
      <c r="U1971" s="8" t="s">
        <v>11303</v>
      </c>
      <c r="V1971" s="8" t="s">
        <v>6505</v>
      </c>
      <c r="W1971" s="8" t="s">
        <v>9755</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3204</v>
      </c>
      <c r="S1972" s="8" t="s">
        <v>11392</v>
      </c>
      <c r="T1972" s="8" t="s">
        <v>11393</v>
      </c>
      <c r="U1972" s="8" t="s">
        <v>6977</v>
      </c>
      <c r="V1972" s="8" t="s">
        <v>4210</v>
      </c>
      <c r="W1972" s="8" t="s">
        <v>11394</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11173</v>
      </c>
      <c r="S1973" s="8" t="s">
        <v>3887</v>
      </c>
      <c r="T1973" s="8" t="s">
        <v>11395</v>
      </c>
      <c r="U1973" s="8" t="s">
        <v>11252</v>
      </c>
      <c r="V1973" s="8" t="s">
        <v>11396</v>
      </c>
      <c r="W1973" s="8" t="s">
        <v>11397</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8384</v>
      </c>
      <c r="S1974" s="8" t="s">
        <v>11398</v>
      </c>
      <c r="T1974" s="8" t="s">
        <v>11399</v>
      </c>
      <c r="U1974" s="8" t="s">
        <v>11400</v>
      </c>
      <c r="V1974" s="8" t="s">
        <v>11401</v>
      </c>
      <c r="W1974" s="8" t="s">
        <v>11402</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11403</v>
      </c>
      <c r="S1975" s="8" t="s">
        <v>11404</v>
      </c>
      <c r="T1975" s="8" t="s">
        <v>7915</v>
      </c>
      <c r="U1975" s="8" t="s">
        <v>10064</v>
      </c>
      <c r="V1975" s="8" t="s">
        <v>2620</v>
      </c>
      <c r="W1975" s="8" t="s">
        <v>11405</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11379</v>
      </c>
      <c r="S1976" s="8" t="s">
        <v>11404</v>
      </c>
      <c r="T1976" s="8" t="s">
        <v>11406</v>
      </c>
      <c r="U1976" s="8" t="s">
        <v>6568</v>
      </c>
      <c r="V1976" s="8" t="s">
        <v>11407</v>
      </c>
      <c r="W1976" s="8" t="s">
        <v>3693</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11408</v>
      </c>
      <c r="S1977" s="8" t="s">
        <v>11409</v>
      </c>
      <c r="T1977" s="8" t="s">
        <v>11410</v>
      </c>
      <c r="U1977" s="8" t="s">
        <v>11411</v>
      </c>
      <c r="V1977" s="8" t="s">
        <v>5956</v>
      </c>
      <c r="W1977" s="8" t="s">
        <v>9400</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10309</v>
      </c>
      <c r="S1978" s="8" t="s">
        <v>11412</v>
      </c>
      <c r="T1978" s="8" t="s">
        <v>11413</v>
      </c>
      <c r="U1978" s="8" t="s">
        <v>11414</v>
      </c>
      <c r="V1978" s="8" t="s">
        <v>8373</v>
      </c>
      <c r="W1978" s="8" t="s">
        <v>11415</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11416</v>
      </c>
      <c r="S1979" s="8" t="s">
        <v>11417</v>
      </c>
      <c r="T1979" s="8" t="s">
        <v>11418</v>
      </c>
      <c r="U1979" s="8" t="s">
        <v>11080</v>
      </c>
      <c r="V1979" s="8" t="s">
        <v>4032</v>
      </c>
      <c r="W1979" s="8" t="s">
        <v>11419</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2846</v>
      </c>
      <c r="S1980" s="8" t="s">
        <v>10455</v>
      </c>
      <c r="T1980" s="8" t="s">
        <v>11420</v>
      </c>
      <c r="U1980" s="8" t="s">
        <v>11421</v>
      </c>
      <c r="V1980" s="8" t="s">
        <v>11422</v>
      </c>
      <c r="W1980" s="8" t="s">
        <v>11423</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11424</v>
      </c>
      <c r="S1981" s="8" t="s">
        <v>11425</v>
      </c>
      <c r="T1981" s="8" t="s">
        <v>11426</v>
      </c>
      <c r="U1981" s="8" t="s">
        <v>11427</v>
      </c>
      <c r="V1981" s="8" t="s">
        <v>4058</v>
      </c>
      <c r="W1981" s="8" t="s">
        <v>11428</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11429</v>
      </c>
      <c r="S1982" s="8" t="s">
        <v>11430</v>
      </c>
      <c r="T1982" s="8" t="s">
        <v>11431</v>
      </c>
      <c r="U1982" s="8" t="s">
        <v>11432</v>
      </c>
      <c r="V1982" s="8" t="s">
        <v>11433</v>
      </c>
      <c r="W1982" s="8" t="s">
        <v>9400</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11434</v>
      </c>
      <c r="S1983" s="8" t="s">
        <v>11435</v>
      </c>
      <c r="T1983" s="8" t="s">
        <v>11436</v>
      </c>
      <c r="U1983" s="8" t="s">
        <v>3755</v>
      </c>
      <c r="V1983" s="8" t="s">
        <v>9125</v>
      </c>
      <c r="W1983" s="8" t="s">
        <v>2702</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9670</v>
      </c>
      <c r="S1984" s="8" t="s">
        <v>11437</v>
      </c>
      <c r="T1984" s="8" t="s">
        <v>11438</v>
      </c>
      <c r="U1984" s="8" t="s">
        <v>11439</v>
      </c>
      <c r="V1984" s="8" t="s">
        <v>4020</v>
      </c>
      <c r="W1984" s="8" t="s">
        <v>11440</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11441</v>
      </c>
      <c r="S1985" s="8" t="s">
        <v>11442</v>
      </c>
      <c r="T1985" s="8" t="s">
        <v>11443</v>
      </c>
      <c r="U1985" s="8" t="s">
        <v>2454</v>
      </c>
      <c r="V1985" s="8" t="s">
        <v>6448</v>
      </c>
      <c r="W1985" s="8" t="s">
        <v>11444</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11445</v>
      </c>
      <c r="S1986" s="8" t="s">
        <v>11446</v>
      </c>
      <c r="T1986" s="8" t="s">
        <v>11447</v>
      </c>
      <c r="U1986" s="8" t="s">
        <v>11448</v>
      </c>
      <c r="V1986" s="8" t="s">
        <v>11449</v>
      </c>
      <c r="W1986" s="8" t="s">
        <v>11450</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10199</v>
      </c>
      <c r="S1987" s="8" t="s">
        <v>8607</v>
      </c>
      <c r="T1987" s="8" t="s">
        <v>11451</v>
      </c>
      <c r="U1987" s="8" t="s">
        <v>10847</v>
      </c>
      <c r="V1987" s="8" t="s">
        <v>11452</v>
      </c>
      <c r="W1987" s="8" t="s">
        <v>11453</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11454</v>
      </c>
      <c r="S1988" s="8" t="s">
        <v>11455</v>
      </c>
      <c r="T1988" s="8" t="s">
        <v>5543</v>
      </c>
      <c r="U1988" s="8" t="s">
        <v>11456</v>
      </c>
      <c r="V1988" s="8" t="s">
        <v>11457</v>
      </c>
      <c r="W1988" s="8" t="s">
        <v>11458</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11118</v>
      </c>
      <c r="S1989" s="8" t="s">
        <v>11459</v>
      </c>
      <c r="T1989" s="8" t="s">
        <v>11460</v>
      </c>
      <c r="U1989" s="8" t="s">
        <v>11461</v>
      </c>
      <c r="V1989" s="8" t="s">
        <v>11462</v>
      </c>
      <c r="W1989" s="8" t="s">
        <v>11463</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11464</v>
      </c>
      <c r="S1990" s="8" t="s">
        <v>7329</v>
      </c>
      <c r="T1990" s="8" t="s">
        <v>10255</v>
      </c>
      <c r="U1990" s="8" t="s">
        <v>11027</v>
      </c>
      <c r="V1990" s="8" t="s">
        <v>11465</v>
      </c>
      <c r="W1990" s="8" t="s">
        <v>5527</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11466</v>
      </c>
      <c r="S1991" s="8" t="s">
        <v>11467</v>
      </c>
      <c r="T1991" s="8" t="s">
        <v>11468</v>
      </c>
      <c r="U1991" s="8" t="s">
        <v>11469</v>
      </c>
      <c r="V1991" s="8" t="s">
        <v>11470</v>
      </c>
      <c r="W1991" s="8" t="s">
        <v>4216</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3834</v>
      </c>
      <c r="S1992" s="8" t="s">
        <v>11471</v>
      </c>
      <c r="T1992" s="8" t="s">
        <v>11472</v>
      </c>
      <c r="U1992" s="8" t="s">
        <v>7245</v>
      </c>
      <c r="V1992" s="8" t="s">
        <v>11473</v>
      </c>
      <c r="W1992" s="8" t="s">
        <v>11474</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3814</v>
      </c>
      <c r="S1993" s="8" t="s">
        <v>9051</v>
      </c>
      <c r="T1993" s="8" t="s">
        <v>11475</v>
      </c>
      <c r="U1993" s="8" t="s">
        <v>11476</v>
      </c>
      <c r="V1993" s="8" t="s">
        <v>11477</v>
      </c>
      <c r="W1993" s="8" t="s">
        <v>11478</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11479</v>
      </c>
      <c r="S1994" s="8" t="s">
        <v>11144</v>
      </c>
      <c r="T1994" s="8" t="s">
        <v>11480</v>
      </c>
      <c r="U1994" s="8" t="s">
        <v>7237</v>
      </c>
      <c r="V1994" s="8" t="s">
        <v>11481</v>
      </c>
      <c r="W1994" s="8" t="s">
        <v>11482</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11483</v>
      </c>
      <c r="S1995" s="8" t="s">
        <v>6645</v>
      </c>
      <c r="T1995" s="8" t="s">
        <v>11484</v>
      </c>
      <c r="U1995" s="8" t="s">
        <v>11485</v>
      </c>
      <c r="V1995" s="8" t="s">
        <v>8636</v>
      </c>
      <c r="W1995" s="8" t="s">
        <v>6505</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3495</v>
      </c>
      <c r="S1996" s="8" t="s">
        <v>11486</v>
      </c>
      <c r="T1996" s="8" t="s">
        <v>11487</v>
      </c>
      <c r="U1996" s="8" t="s">
        <v>11488</v>
      </c>
      <c r="V1996" s="8" t="s">
        <v>11489</v>
      </c>
      <c r="W1996" s="8" t="s">
        <v>11490</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11491</v>
      </c>
      <c r="S1997" s="8" t="s">
        <v>11492</v>
      </c>
      <c r="T1997" s="8" t="s">
        <v>11493</v>
      </c>
      <c r="U1997" s="8" t="s">
        <v>11494</v>
      </c>
      <c r="V1997" s="8" t="s">
        <v>3439</v>
      </c>
      <c r="W1997" s="8" t="s">
        <v>11495</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4257</v>
      </c>
      <c r="S1998" s="8" t="s">
        <v>11496</v>
      </c>
      <c r="T1998" s="8" t="s">
        <v>11497</v>
      </c>
      <c r="U1998" s="8" t="s">
        <v>11498</v>
      </c>
      <c r="V1998" s="8" t="s">
        <v>11499</v>
      </c>
      <c r="W1998" s="8" t="s">
        <v>11500</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11501</v>
      </c>
      <c r="S1999" s="8" t="s">
        <v>11502</v>
      </c>
      <c r="T1999" s="8" t="s">
        <v>11503</v>
      </c>
      <c r="U1999" s="8" t="s">
        <v>11504</v>
      </c>
      <c r="V1999" s="8" t="s">
        <v>11505</v>
      </c>
      <c r="W1999" s="8" t="s">
        <v>11506</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11507</v>
      </c>
      <c r="S2000" s="8" t="s">
        <v>11508</v>
      </c>
      <c r="T2000" s="8" t="s">
        <v>11256</v>
      </c>
      <c r="U2000" s="8" t="s">
        <v>11509</v>
      </c>
      <c r="V2000" s="8" t="s">
        <v>11510</v>
      </c>
      <c r="W2000" s="8" t="s">
        <v>11511</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10740</v>
      </c>
      <c r="S2001" s="8" t="s">
        <v>11512</v>
      </c>
      <c r="T2001" s="8" t="s">
        <v>11513</v>
      </c>
      <c r="U2001" s="8" t="s">
        <v>11514</v>
      </c>
      <c r="V2001" s="8" t="s">
        <v>4026</v>
      </c>
      <c r="W2001" s="8" t="s">
        <v>11515</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11516</v>
      </c>
      <c r="S2002" s="8" t="s">
        <v>11517</v>
      </c>
      <c r="T2002" s="8" t="s">
        <v>11518</v>
      </c>
      <c r="U2002" s="8" t="s">
        <v>7227</v>
      </c>
      <c r="V2002" s="8" t="s">
        <v>7298</v>
      </c>
      <c r="W2002" s="8" t="s">
        <v>11519</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11520</v>
      </c>
      <c r="S2003" s="8" t="s">
        <v>11521</v>
      </c>
      <c r="T2003" s="8" t="s">
        <v>11522</v>
      </c>
      <c r="U2003" s="8" t="s">
        <v>4119</v>
      </c>
      <c r="V2003" s="8" t="s">
        <v>11523</v>
      </c>
      <c r="W2003" s="8" t="s">
        <v>11524</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11525</v>
      </c>
      <c r="S2004" s="8" t="s">
        <v>11526</v>
      </c>
      <c r="T2004" s="8" t="s">
        <v>8954</v>
      </c>
      <c r="U2004" s="8" t="s">
        <v>9775</v>
      </c>
      <c r="V2004" s="8" t="s">
        <v>10893</v>
      </c>
      <c r="W2004" s="8" t="s">
        <v>11527</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11528</v>
      </c>
      <c r="S2005" s="8" t="s">
        <v>11529</v>
      </c>
      <c r="T2005" s="8" t="s">
        <v>11530</v>
      </c>
      <c r="U2005" s="8" t="s">
        <v>11531</v>
      </c>
      <c r="V2005" s="8" t="s">
        <v>6113</v>
      </c>
      <c r="W2005" s="8" t="s">
        <v>5257</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3644</v>
      </c>
      <c r="S2006" s="8" t="s">
        <v>11532</v>
      </c>
      <c r="T2006" s="8" t="s">
        <v>11533</v>
      </c>
      <c r="U2006" s="8" t="s">
        <v>11534</v>
      </c>
      <c r="V2006" s="8" t="s">
        <v>11535</v>
      </c>
      <c r="W2006" s="8" t="s">
        <v>11536</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11537</v>
      </c>
      <c r="S2007" s="8" t="s">
        <v>11538</v>
      </c>
      <c r="T2007" s="8" t="s">
        <v>11539</v>
      </c>
      <c r="U2007" s="8" t="s">
        <v>2725</v>
      </c>
      <c r="V2007" s="8" t="s">
        <v>5956</v>
      </c>
      <c r="W2007" s="8" t="s">
        <v>9966</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11540</v>
      </c>
      <c r="S2008" s="8" t="s">
        <v>11541</v>
      </c>
      <c r="T2008" s="8" t="s">
        <v>11542</v>
      </c>
      <c r="U2008" s="8" t="s">
        <v>11543</v>
      </c>
      <c r="V2008" s="8" t="s">
        <v>4250</v>
      </c>
      <c r="W2008" s="8" t="s">
        <v>11544</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11545</v>
      </c>
      <c r="S2009" s="8" t="s">
        <v>11546</v>
      </c>
      <c r="T2009" s="8" t="s">
        <v>11547</v>
      </c>
      <c r="U2009" s="8" t="s">
        <v>11548</v>
      </c>
      <c r="V2009" s="8" t="s">
        <v>11549</v>
      </c>
      <c r="W2009" s="8" t="s">
        <v>11550</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11551</v>
      </c>
      <c r="S2010" s="8" t="s">
        <v>8587</v>
      </c>
      <c r="T2010" s="8" t="s">
        <v>10280</v>
      </c>
      <c r="U2010" s="8" t="s">
        <v>3447</v>
      </c>
      <c r="V2010" s="8" t="s">
        <v>8481</v>
      </c>
      <c r="W2010" s="8" t="s">
        <v>8514</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11552</v>
      </c>
      <c r="S2011" s="8" t="s">
        <v>11553</v>
      </c>
      <c r="T2011" s="8" t="s">
        <v>10334</v>
      </c>
      <c r="U2011" s="8" t="s">
        <v>7187</v>
      </c>
      <c r="V2011" s="8" t="s">
        <v>3704</v>
      </c>
      <c r="W2011" s="8" t="s">
        <v>7953</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11554</v>
      </c>
      <c r="S2012" s="8" t="s">
        <v>8927</v>
      </c>
      <c r="T2012" s="8" t="s">
        <v>11555</v>
      </c>
      <c r="U2012" s="8" t="s">
        <v>4065</v>
      </c>
      <c r="V2012" s="8" t="s">
        <v>11556</v>
      </c>
      <c r="W2012" s="8" t="s">
        <v>9136</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11557</v>
      </c>
      <c r="S2013" s="8" t="s">
        <v>11558</v>
      </c>
      <c r="T2013" s="8" t="s">
        <v>11559</v>
      </c>
      <c r="U2013" s="8" t="s">
        <v>4131</v>
      </c>
      <c r="V2013" s="8" t="s">
        <v>11560</v>
      </c>
      <c r="W2013" s="8" t="s">
        <v>11561</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11562</v>
      </c>
      <c r="S2014" s="8" t="s">
        <v>5528</v>
      </c>
      <c r="T2014" s="8" t="s">
        <v>2837</v>
      </c>
      <c r="U2014" s="8" t="s">
        <v>11563</v>
      </c>
      <c r="V2014" s="8" t="s">
        <v>2439</v>
      </c>
      <c r="W2014" s="8" t="s">
        <v>11564</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10262</v>
      </c>
      <c r="S2015" s="8" t="s">
        <v>11565</v>
      </c>
      <c r="T2015" s="8" t="s">
        <v>11566</v>
      </c>
      <c r="U2015" s="8" t="s">
        <v>11567</v>
      </c>
      <c r="V2015" s="8" t="s">
        <v>11568</v>
      </c>
      <c r="W2015" s="8" t="s">
        <v>11569</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9718</v>
      </c>
      <c r="S2016" s="8" t="s">
        <v>10723</v>
      </c>
      <c r="T2016" s="8" t="s">
        <v>11570</v>
      </c>
      <c r="U2016" s="8" t="s">
        <v>11571</v>
      </c>
      <c r="V2016" s="8" t="s">
        <v>3636</v>
      </c>
      <c r="W2016" s="8" t="s">
        <v>11197</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10611</v>
      </c>
      <c r="S2017" s="8" t="s">
        <v>11572</v>
      </c>
      <c r="T2017" s="8" t="s">
        <v>8878</v>
      </c>
      <c r="U2017" s="8" t="s">
        <v>11573</v>
      </c>
      <c r="V2017" s="8" t="s">
        <v>5849</v>
      </c>
      <c r="W2017" s="8" t="s">
        <v>11574</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11575</v>
      </c>
      <c r="S2018" s="8" t="s">
        <v>3289</v>
      </c>
      <c r="T2018" s="8" t="s">
        <v>11576</v>
      </c>
      <c r="U2018" s="8" t="s">
        <v>3761</v>
      </c>
      <c r="V2018" s="8" t="s">
        <v>4519</v>
      </c>
      <c r="W2018" s="8" t="s">
        <v>11577</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11578</v>
      </c>
      <c r="S2019" s="8" t="s">
        <v>11579</v>
      </c>
      <c r="T2019" s="8" t="s">
        <v>11580</v>
      </c>
      <c r="U2019" s="8" t="s">
        <v>2557</v>
      </c>
      <c r="V2019" s="8" t="s">
        <v>3582</v>
      </c>
      <c r="W2019" s="8" t="s">
        <v>11581</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10358</v>
      </c>
      <c r="S2020" s="8" t="s">
        <v>11582</v>
      </c>
      <c r="T2020" s="8" t="s">
        <v>11583</v>
      </c>
      <c r="U2020" s="8" t="s">
        <v>7935</v>
      </c>
      <c r="V2020" s="8" t="s">
        <v>11584</v>
      </c>
      <c r="W2020" s="8" t="s">
        <v>11585</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11586</v>
      </c>
      <c r="S2021" s="8" t="s">
        <v>11587</v>
      </c>
      <c r="T2021" s="8" t="s">
        <v>11588</v>
      </c>
      <c r="U2021" s="8" t="s">
        <v>11589</v>
      </c>
      <c r="V2021" s="8" t="s">
        <v>3729</v>
      </c>
      <c r="W2021" s="8" t="s">
        <v>11590</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11374</v>
      </c>
      <c r="S2022" s="8" t="s">
        <v>11591</v>
      </c>
      <c r="T2022" s="8" t="s">
        <v>11592</v>
      </c>
      <c r="U2022" s="8" t="s">
        <v>8566</v>
      </c>
      <c r="V2022" s="8" t="s">
        <v>11593</v>
      </c>
      <c r="W2022" s="8" t="s">
        <v>11594</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11595</v>
      </c>
      <c r="S2023" s="8" t="s">
        <v>11596</v>
      </c>
      <c r="T2023" s="8" t="s">
        <v>11597</v>
      </c>
      <c r="U2023" s="8" t="s">
        <v>11598</v>
      </c>
      <c r="V2023" s="8" t="s">
        <v>11599</v>
      </c>
      <c r="W2023" s="8" t="s">
        <v>11600</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9119</v>
      </c>
      <c r="S2024" s="8" t="s">
        <v>11601</v>
      </c>
      <c r="T2024" s="8" t="s">
        <v>11602</v>
      </c>
      <c r="U2024" s="8" t="s">
        <v>11603</v>
      </c>
      <c r="V2024" s="8" t="s">
        <v>11604</v>
      </c>
      <c r="W2024" s="8" t="s">
        <v>11605</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11606</v>
      </c>
      <c r="S2025" s="8" t="s">
        <v>11607</v>
      </c>
      <c r="T2025" s="8" t="s">
        <v>11608</v>
      </c>
      <c r="U2025" s="8" t="s">
        <v>7234</v>
      </c>
      <c r="V2025" s="8" t="s">
        <v>11609</v>
      </c>
      <c r="W2025" s="8" t="s">
        <v>11610</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3341</v>
      </c>
      <c r="S2026" s="8" t="s">
        <v>11611</v>
      </c>
      <c r="T2026" s="8" t="s">
        <v>11608</v>
      </c>
      <c r="U2026" s="8" t="s">
        <v>11612</v>
      </c>
      <c r="V2026" s="8" t="s">
        <v>11613</v>
      </c>
      <c r="W2026" s="8" t="s">
        <v>4210</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2553</v>
      </c>
      <c r="S2027" s="8" t="s">
        <v>11614</v>
      </c>
      <c r="T2027" s="8" t="s">
        <v>11615</v>
      </c>
      <c r="U2027" s="8" t="s">
        <v>4048</v>
      </c>
      <c r="V2027" s="8" t="s">
        <v>11400</v>
      </c>
      <c r="W2027" s="8" t="s">
        <v>11616</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11617</v>
      </c>
      <c r="S2028" s="8" t="s">
        <v>11618</v>
      </c>
      <c r="T2028" s="8" t="s">
        <v>7799</v>
      </c>
      <c r="U2028" s="8" t="s">
        <v>11142</v>
      </c>
      <c r="V2028" s="8" t="s">
        <v>11619</v>
      </c>
      <c r="W2028" s="8" t="s">
        <v>11490</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6184</v>
      </c>
      <c r="S2029" s="8" t="s">
        <v>11620</v>
      </c>
      <c r="T2029" s="8" t="s">
        <v>11621</v>
      </c>
      <c r="U2029" s="8" t="s">
        <v>11622</v>
      </c>
      <c r="V2029" s="8" t="s">
        <v>11623</v>
      </c>
      <c r="W2029" s="8" t="s">
        <v>4216</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5957</v>
      </c>
      <c r="S2030" s="8" t="s">
        <v>11518</v>
      </c>
      <c r="T2030" s="8" t="s">
        <v>11624</v>
      </c>
      <c r="U2030" s="8" t="s">
        <v>7576</v>
      </c>
      <c r="V2030" s="8" t="s">
        <v>11080</v>
      </c>
      <c r="W2030" s="8" t="s">
        <v>6483</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7542</v>
      </c>
      <c r="S2031" s="8" t="s">
        <v>11625</v>
      </c>
      <c r="T2031" s="8" t="s">
        <v>11518</v>
      </c>
      <c r="U2031" s="8" t="s">
        <v>3854</v>
      </c>
      <c r="V2031" s="8" t="s">
        <v>11139</v>
      </c>
      <c r="W2031" s="8" t="s">
        <v>11626</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11627</v>
      </c>
      <c r="S2032" s="8" t="s">
        <v>11628</v>
      </c>
      <c r="T2032" s="8" t="s">
        <v>11629</v>
      </c>
      <c r="U2032" s="8" t="s">
        <v>11630</v>
      </c>
      <c r="V2032" s="8" t="s">
        <v>11631</v>
      </c>
      <c r="W2032" s="8" t="s">
        <v>11632</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11633</v>
      </c>
      <c r="S2033" s="8" t="s">
        <v>11634</v>
      </c>
      <c r="T2033" s="8" t="s">
        <v>11635</v>
      </c>
      <c r="U2033" s="8" t="s">
        <v>11636</v>
      </c>
      <c r="V2033" s="8" t="s">
        <v>2708</v>
      </c>
      <c r="W2033" s="8" t="s">
        <v>11637</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9364</v>
      </c>
      <c r="S2034" s="8" t="s">
        <v>11638</v>
      </c>
      <c r="T2034" s="8" t="s">
        <v>11639</v>
      </c>
      <c r="U2034" s="8" t="s">
        <v>11640</v>
      </c>
      <c r="V2034" s="8" t="s">
        <v>8431</v>
      </c>
      <c r="W2034" s="8" t="s">
        <v>11641</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9364</v>
      </c>
      <c r="S2035" s="8" t="s">
        <v>8561</v>
      </c>
      <c r="T2035" s="8" t="s">
        <v>10186</v>
      </c>
      <c r="U2035" s="8" t="s">
        <v>5359</v>
      </c>
      <c r="V2035" s="8" t="s">
        <v>11210</v>
      </c>
      <c r="W2035" s="8" t="s">
        <v>11642</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11643</v>
      </c>
      <c r="S2036" s="8" t="s">
        <v>11644</v>
      </c>
      <c r="T2036" s="8" t="s">
        <v>11645</v>
      </c>
      <c r="U2036" s="8" t="s">
        <v>11646</v>
      </c>
      <c r="V2036" s="8" t="s">
        <v>2601</v>
      </c>
      <c r="W2036" s="8" t="s">
        <v>7249</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11647</v>
      </c>
      <c r="S2037" s="8" t="s">
        <v>11648</v>
      </c>
      <c r="T2037" s="8" t="s">
        <v>2514</v>
      </c>
      <c r="U2037" s="8" t="s">
        <v>11649</v>
      </c>
      <c r="V2037" s="8" t="s">
        <v>11650</v>
      </c>
      <c r="W2037" s="8" t="s">
        <v>11651</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8455</v>
      </c>
      <c r="S2038" s="8" t="s">
        <v>5165</v>
      </c>
      <c r="T2038" s="8" t="s">
        <v>10836</v>
      </c>
      <c r="U2038" s="8" t="s">
        <v>11652</v>
      </c>
      <c r="V2038" s="8" t="s">
        <v>11653</v>
      </c>
      <c r="W2038" s="8" t="s">
        <v>11654</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7690</v>
      </c>
      <c r="S2039" s="8" t="s">
        <v>11655</v>
      </c>
      <c r="T2039" s="8" t="s">
        <v>11656</v>
      </c>
      <c r="U2039" s="8" t="s">
        <v>11657</v>
      </c>
      <c r="V2039" s="8" t="s">
        <v>11421</v>
      </c>
      <c r="W2039" s="8" t="s">
        <v>2632</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6177</v>
      </c>
      <c r="S2040" s="8" t="s">
        <v>10319</v>
      </c>
      <c r="T2040" s="8" t="s">
        <v>11658</v>
      </c>
      <c r="U2040" s="8" t="s">
        <v>11659</v>
      </c>
      <c r="V2040" s="8" t="s">
        <v>9119</v>
      </c>
      <c r="W2040" s="8" t="s">
        <v>11660</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9287</v>
      </c>
      <c r="S2041" s="8" t="s">
        <v>11661</v>
      </c>
      <c r="T2041" s="8" t="s">
        <v>11662</v>
      </c>
      <c r="U2041" s="8" t="s">
        <v>11663</v>
      </c>
      <c r="V2041" s="8" t="s">
        <v>11664</v>
      </c>
      <c r="W2041" s="8" t="s">
        <v>11665</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3659</v>
      </c>
      <c r="S2042" s="8" t="s">
        <v>10962</v>
      </c>
      <c r="T2042" s="8" t="s">
        <v>10261</v>
      </c>
      <c r="U2042" s="8" t="s">
        <v>11666</v>
      </c>
      <c r="V2042" s="8" t="s">
        <v>11667</v>
      </c>
      <c r="W2042" s="8" t="s">
        <v>11668</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9326</v>
      </c>
      <c r="S2043" s="8" t="s">
        <v>11669</v>
      </c>
      <c r="T2043" s="8" t="s">
        <v>11670</v>
      </c>
      <c r="U2043" s="8" t="s">
        <v>11671</v>
      </c>
      <c r="V2043" s="8" t="s">
        <v>11672</v>
      </c>
      <c r="W2043" s="8" t="s">
        <v>11673</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6215</v>
      </c>
      <c r="S2044" s="8" t="s">
        <v>11674</v>
      </c>
      <c r="T2044" s="8" t="s">
        <v>11675</v>
      </c>
      <c r="U2044" s="8" t="s">
        <v>10345</v>
      </c>
      <c r="V2044" s="8" t="s">
        <v>9388</v>
      </c>
      <c r="W2044" s="8" t="s">
        <v>3519</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9879</v>
      </c>
      <c r="S2045" s="8" t="s">
        <v>11676</v>
      </c>
      <c r="T2045" s="8" t="s">
        <v>11677</v>
      </c>
      <c r="U2045" s="8" t="s">
        <v>11678</v>
      </c>
      <c r="V2045" s="8" t="s">
        <v>11679</v>
      </c>
      <c r="W2045" s="8" t="s">
        <v>5388</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9591</v>
      </c>
      <c r="S2046" s="8" t="s">
        <v>11680</v>
      </c>
      <c r="T2046" s="8" t="s">
        <v>9109</v>
      </c>
      <c r="U2046" s="8" t="s">
        <v>5771</v>
      </c>
      <c r="V2046" s="8" t="s">
        <v>11681</v>
      </c>
      <c r="W2046" s="8" t="s">
        <v>7325</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11165</v>
      </c>
      <c r="S2047" s="8" t="s">
        <v>3689</v>
      </c>
      <c r="T2047" s="8" t="s">
        <v>11682</v>
      </c>
      <c r="U2047" s="8" t="s">
        <v>3054</v>
      </c>
      <c r="V2047" s="8" t="s">
        <v>11683</v>
      </c>
      <c r="W2047" s="8" t="s">
        <v>11684</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11685</v>
      </c>
      <c r="S2048" s="8" t="s">
        <v>11686</v>
      </c>
      <c r="T2048" s="8" t="s">
        <v>11687</v>
      </c>
      <c r="U2048" s="8" t="s">
        <v>3072</v>
      </c>
      <c r="V2048" s="8" t="s">
        <v>11688</v>
      </c>
      <c r="W2048" s="8" t="s">
        <v>2798</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11689</v>
      </c>
      <c r="S2049" s="8" t="s">
        <v>11690</v>
      </c>
      <c r="T2049" s="8" t="s">
        <v>5457</v>
      </c>
      <c r="U2049" s="8" t="s">
        <v>11691</v>
      </c>
      <c r="V2049" s="8" t="s">
        <v>11692</v>
      </c>
      <c r="W2049" s="8" t="s">
        <v>11573</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9276</v>
      </c>
      <c r="S2050" s="8" t="s">
        <v>11693</v>
      </c>
      <c r="T2050" s="8" t="s">
        <v>11694</v>
      </c>
      <c r="U2050" s="8" t="s">
        <v>3093</v>
      </c>
      <c r="V2050" s="8" t="s">
        <v>11695</v>
      </c>
      <c r="W2050" s="8" t="s">
        <v>11696</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9697</v>
      </c>
      <c r="S2051" s="8" t="s">
        <v>11697</v>
      </c>
      <c r="T2051" s="8" t="s">
        <v>11698</v>
      </c>
      <c r="U2051" s="8" t="s">
        <v>10385</v>
      </c>
      <c r="V2051" s="8" t="s">
        <v>11699</v>
      </c>
      <c r="W2051" s="8" t="s">
        <v>11700</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2929</v>
      </c>
      <c r="S2052" s="8" t="s">
        <v>11701</v>
      </c>
      <c r="T2052" s="8" t="s">
        <v>11702</v>
      </c>
      <c r="U2052" s="8" t="s">
        <v>10366</v>
      </c>
      <c r="V2052" s="8" t="s">
        <v>11703</v>
      </c>
      <c r="W2052" s="8" t="s">
        <v>11704</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11705</v>
      </c>
      <c r="S2053" s="8" t="s">
        <v>11706</v>
      </c>
      <c r="T2053" s="8" t="s">
        <v>10378</v>
      </c>
      <c r="U2053" s="8" t="s">
        <v>11707</v>
      </c>
      <c r="V2053" s="8" t="s">
        <v>11668</v>
      </c>
      <c r="W2053" s="8" t="s">
        <v>11708</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6183</v>
      </c>
      <c r="S2054" s="8" t="s">
        <v>11709</v>
      </c>
      <c r="T2054" s="8" t="s">
        <v>11710</v>
      </c>
      <c r="U2054" s="8" t="s">
        <v>11711</v>
      </c>
      <c r="V2054" s="8" t="s">
        <v>6578</v>
      </c>
      <c r="W2054" s="8" t="s">
        <v>11712</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10163</v>
      </c>
      <c r="S2055" s="8" t="s">
        <v>11713</v>
      </c>
      <c r="T2055" s="8" t="s">
        <v>11714</v>
      </c>
      <c r="U2055" s="8" t="s">
        <v>11715</v>
      </c>
      <c r="V2055" s="8" t="s">
        <v>11716</v>
      </c>
      <c r="W2055" s="8" t="s">
        <v>7227</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9649</v>
      </c>
      <c r="S2056" s="8" t="s">
        <v>11717</v>
      </c>
      <c r="T2056" s="8" t="s">
        <v>11718</v>
      </c>
      <c r="U2056" s="8" t="s">
        <v>11719</v>
      </c>
      <c r="V2056" s="8" t="s">
        <v>7237</v>
      </c>
      <c r="W2056" s="8" t="s">
        <v>3471</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6346</v>
      </c>
      <c r="S2057" s="8" t="s">
        <v>11720</v>
      </c>
      <c r="T2057" s="8" t="s">
        <v>11721</v>
      </c>
      <c r="U2057" s="8" t="s">
        <v>11722</v>
      </c>
      <c r="V2057" s="8" t="s">
        <v>5257</v>
      </c>
      <c r="W2057" s="8" t="s">
        <v>11723</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9842</v>
      </c>
      <c r="S2058" s="8" t="s">
        <v>11724</v>
      </c>
      <c r="T2058" s="8" t="s">
        <v>11725</v>
      </c>
      <c r="U2058" s="8" t="s">
        <v>11726</v>
      </c>
      <c r="V2058" s="8" t="s">
        <v>11727</v>
      </c>
      <c r="W2058" s="8" t="s">
        <v>11728</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11729</v>
      </c>
      <c r="S2059" s="8" t="s">
        <v>11730</v>
      </c>
      <c r="T2059" s="8" t="s">
        <v>11731</v>
      </c>
      <c r="U2059" s="8" t="s">
        <v>11551</v>
      </c>
      <c r="V2059" s="8" t="s">
        <v>9401</v>
      </c>
      <c r="W2059" s="8" t="s">
        <v>11732</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11354</v>
      </c>
      <c r="S2060" s="8" t="s">
        <v>11706</v>
      </c>
      <c r="T2060" s="8" t="s">
        <v>11733</v>
      </c>
      <c r="U2060" s="8" t="s">
        <v>11734</v>
      </c>
      <c r="V2060" s="8" t="s">
        <v>11735</v>
      </c>
      <c r="W2060" s="8" t="s">
        <v>11736</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11737</v>
      </c>
      <c r="S2061" s="8" t="s">
        <v>11738</v>
      </c>
      <c r="T2061" s="8" t="s">
        <v>11739</v>
      </c>
      <c r="U2061" s="8" t="s">
        <v>11740</v>
      </c>
      <c r="V2061" s="8" t="s">
        <v>11741</v>
      </c>
      <c r="W2061" s="8" t="s">
        <v>11742</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11743</v>
      </c>
      <c r="T2062" s="8" t="s">
        <v>11744</v>
      </c>
      <c r="U2062" s="8" t="s">
        <v>11745</v>
      </c>
      <c r="V2062" s="8" t="s">
        <v>11136</v>
      </c>
      <c r="W2062" s="8" t="s">
        <v>5798</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11031</v>
      </c>
      <c r="T2063" s="8" t="s">
        <v>11746</v>
      </c>
      <c r="U2063" s="8" t="s">
        <v>11747</v>
      </c>
      <c r="V2063" s="8" t="s">
        <v>3304</v>
      </c>
      <c r="W2063" s="8" t="s">
        <v>2892</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11748</v>
      </c>
      <c r="T2064" s="8" t="s">
        <v>11749</v>
      </c>
      <c r="U2064" s="8" t="s">
        <v>11750</v>
      </c>
      <c r="V2064" s="8" t="s">
        <v>3519</v>
      </c>
      <c r="W2064" s="8" t="s">
        <v>11751</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11748</v>
      </c>
      <c r="T2065" s="8" t="s">
        <v>2823</v>
      </c>
      <c r="U2065" s="8" t="s">
        <v>11752</v>
      </c>
      <c r="V2065" s="8" t="s">
        <v>11623</v>
      </c>
      <c r="W2065" s="8" t="s">
        <v>8195</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11753</v>
      </c>
      <c r="T2066" s="8" t="s">
        <v>11754</v>
      </c>
      <c r="U2066" s="8" t="s">
        <v>11755</v>
      </c>
      <c r="V2066" s="8" t="s">
        <v>11756</v>
      </c>
      <c r="W2066" s="8" t="s">
        <v>11757</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11758</v>
      </c>
      <c r="T2067" s="8" t="s">
        <v>8456</v>
      </c>
      <c r="U2067" s="8" t="s">
        <v>11759</v>
      </c>
      <c r="V2067" s="8" t="s">
        <v>3455</v>
      </c>
      <c r="W2067" s="8" t="s">
        <v>4183</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11760</v>
      </c>
      <c r="T2068" s="8" t="s">
        <v>11271</v>
      </c>
      <c r="U2068" s="8" t="s">
        <v>11761</v>
      </c>
      <c r="V2068" s="8" t="s">
        <v>3744</v>
      </c>
      <c r="W2068" s="8" t="s">
        <v>11762</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10850</v>
      </c>
      <c r="T2069" s="8" t="s">
        <v>9120</v>
      </c>
      <c r="U2069" s="8" t="s">
        <v>11763</v>
      </c>
      <c r="V2069" s="8" t="s">
        <v>3352</v>
      </c>
      <c r="W2069" s="8" t="s">
        <v>11764</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11765</v>
      </c>
      <c r="T2070" s="8" t="s">
        <v>11766</v>
      </c>
      <c r="U2070" s="8" t="s">
        <v>11767</v>
      </c>
      <c r="V2070" s="8" t="s">
        <v>2445</v>
      </c>
      <c r="W2070" s="8" t="s">
        <v>8402</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7851</v>
      </c>
      <c r="T2071" s="8" t="s">
        <v>11768</v>
      </c>
      <c r="U2071" s="8" t="s">
        <v>11769</v>
      </c>
      <c r="V2071" s="8" t="s">
        <v>6439</v>
      </c>
      <c r="W2071" s="8" t="s">
        <v>11770</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11771</v>
      </c>
      <c r="T2072" s="8" t="s">
        <v>2529</v>
      </c>
      <c r="U2072" s="8" t="s">
        <v>11772</v>
      </c>
      <c r="V2072" s="8" t="s">
        <v>11773</v>
      </c>
      <c r="W2072" s="8" t="s">
        <v>11774</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10766</v>
      </c>
      <c r="T2073" s="8" t="s">
        <v>3301</v>
      </c>
      <c r="U2073" s="8" t="s">
        <v>11775</v>
      </c>
      <c r="V2073" s="8" t="s">
        <v>8008</v>
      </c>
      <c r="W2073" s="8" t="s">
        <v>11776</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6327</v>
      </c>
      <c r="T2074" s="8" t="s">
        <v>11777</v>
      </c>
      <c r="U2074" s="8" t="s">
        <v>11778</v>
      </c>
      <c r="V2074" s="8" t="s">
        <v>11510</v>
      </c>
      <c r="W2074" s="8" t="s">
        <v>11779</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11780</v>
      </c>
      <c r="T2075" s="8" t="s">
        <v>11781</v>
      </c>
      <c r="U2075" s="8" t="s">
        <v>11782</v>
      </c>
      <c r="V2075" s="8" t="s">
        <v>11783</v>
      </c>
      <c r="W2075" s="8" t="s">
        <v>11784</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11785</v>
      </c>
      <c r="T2076" s="8" t="s">
        <v>11786</v>
      </c>
      <c r="U2076" s="8" t="s">
        <v>11787</v>
      </c>
      <c r="V2076" s="8" t="s">
        <v>4136</v>
      </c>
      <c r="W2076" s="8" t="s">
        <v>11788</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11789</v>
      </c>
      <c r="T2077" s="8" t="s">
        <v>10365</v>
      </c>
      <c r="U2077" s="8" t="s">
        <v>11755</v>
      </c>
      <c r="V2077" s="8" t="s">
        <v>4295</v>
      </c>
      <c r="W2077" s="8" t="s">
        <v>9387</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11790</v>
      </c>
      <c r="T2078" s="8" t="s">
        <v>10768</v>
      </c>
      <c r="U2078" s="8" t="s">
        <v>11791</v>
      </c>
      <c r="V2078" s="8" t="s">
        <v>11792</v>
      </c>
      <c r="W2078" s="8" t="s">
        <v>2944</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11793</v>
      </c>
      <c r="T2079" s="8" t="s">
        <v>11624</v>
      </c>
      <c r="U2079" s="8" t="s">
        <v>10443</v>
      </c>
      <c r="V2079" s="8" t="s">
        <v>11794</v>
      </c>
      <c r="W2079" s="8" t="s">
        <v>11795</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11796</v>
      </c>
      <c r="T2080" s="8" t="s">
        <v>11797</v>
      </c>
      <c r="U2080" s="8" t="s">
        <v>11798</v>
      </c>
      <c r="V2080" s="8" t="s">
        <v>11799</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11319</v>
      </c>
      <c r="T2081" s="8" t="s">
        <v>11800</v>
      </c>
      <c r="U2081" s="8" t="s">
        <v>11801</v>
      </c>
      <c r="V2081" s="8" t="s">
        <v>6391</v>
      </c>
      <c r="W2081" s="8" t="s">
        <v>9803</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11802</v>
      </c>
      <c r="T2082" s="8" t="s">
        <v>11803</v>
      </c>
      <c r="U2082" s="8" t="s">
        <v>2878</v>
      </c>
      <c r="V2082" s="8" t="s">
        <v>7094</v>
      </c>
      <c r="W2082" s="8" t="s">
        <v>11804</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11416</v>
      </c>
      <c r="T2083" s="8" t="s">
        <v>10332</v>
      </c>
      <c r="U2083" s="8" t="s">
        <v>11805</v>
      </c>
      <c r="V2083" s="8" t="s">
        <v>11806</v>
      </c>
      <c r="W2083" s="8" t="s">
        <v>9198</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11807</v>
      </c>
      <c r="T2084" s="8" t="s">
        <v>3710</v>
      </c>
      <c r="U2084" s="8" t="s">
        <v>11808</v>
      </c>
      <c r="V2084" s="8" t="s">
        <v>6439</v>
      </c>
      <c r="W2084" s="8" t="s">
        <v>11809</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11810</v>
      </c>
      <c r="T2085" s="8" t="s">
        <v>11811</v>
      </c>
      <c r="U2085" s="8" t="s">
        <v>10262</v>
      </c>
      <c r="V2085" s="8" t="s">
        <v>3292</v>
      </c>
      <c r="W2085" s="8" t="s">
        <v>11812</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11813</v>
      </c>
      <c r="T2086" s="8" t="s">
        <v>11814</v>
      </c>
      <c r="U2086" s="8" t="s">
        <v>11815</v>
      </c>
      <c r="V2086" s="8" t="s">
        <v>11816</v>
      </c>
      <c r="W2086" s="8" t="s">
        <v>9326</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11817</v>
      </c>
      <c r="T2087" s="8" t="s">
        <v>11818</v>
      </c>
      <c r="U2087" s="8" t="s">
        <v>11819</v>
      </c>
      <c r="V2087" s="8" t="s">
        <v>11636</v>
      </c>
      <c r="W2087" s="8" t="s">
        <v>11820</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11821</v>
      </c>
      <c r="T2088" s="8" t="s">
        <v>8561</v>
      </c>
      <c r="U2088" s="8" t="s">
        <v>3093</v>
      </c>
      <c r="V2088" s="8" t="s">
        <v>11822</v>
      </c>
      <c r="W2088" s="8" t="s">
        <v>11823</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11824</v>
      </c>
      <c r="T2089" s="8" t="s">
        <v>11825</v>
      </c>
      <c r="U2089" s="8" t="s">
        <v>11826</v>
      </c>
      <c r="V2089" s="8" t="s">
        <v>11827</v>
      </c>
      <c r="W2089" s="8" t="s">
        <v>11828</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11829</v>
      </c>
      <c r="T2090" s="8" t="s">
        <v>11212</v>
      </c>
      <c r="U2090" s="8" t="s">
        <v>11830</v>
      </c>
      <c r="V2090" s="8" t="s">
        <v>11831</v>
      </c>
      <c r="W2090" s="8" t="s">
        <v>11832</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11552</v>
      </c>
      <c r="T2091" s="8" t="s">
        <v>11833</v>
      </c>
      <c r="U2091" s="8" t="s">
        <v>11834</v>
      </c>
      <c r="V2091" s="8" t="s">
        <v>11835</v>
      </c>
      <c r="W2091" s="8" t="s">
        <v>6653</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11836</v>
      </c>
      <c r="T2092" s="8" t="s">
        <v>11676</v>
      </c>
      <c r="U2092" s="8" t="s">
        <v>11722</v>
      </c>
      <c r="V2092" s="8" t="s">
        <v>11837</v>
      </c>
      <c r="W2092" s="8" t="s">
        <v>11838</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11839</v>
      </c>
      <c r="T2093" s="8" t="s">
        <v>11800</v>
      </c>
      <c r="U2093" s="8" t="s">
        <v>10491</v>
      </c>
      <c r="V2093" s="8" t="s">
        <v>11840</v>
      </c>
      <c r="W2093" s="8" t="s">
        <v>11362</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11841</v>
      </c>
      <c r="T2094" s="8" t="s">
        <v>11638</v>
      </c>
      <c r="U2094" s="8" t="s">
        <v>11842</v>
      </c>
      <c r="V2094" s="8" t="s">
        <v>9400</v>
      </c>
      <c r="W2094" s="8" t="s">
        <v>11843</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11844</v>
      </c>
      <c r="T2095" s="8" t="s">
        <v>11845</v>
      </c>
      <c r="U2095" s="8" t="s">
        <v>11846</v>
      </c>
      <c r="V2095" s="8" t="s">
        <v>6030</v>
      </c>
      <c r="W2095" s="8" t="s">
        <v>11847</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11848</v>
      </c>
      <c r="T2096" s="8" t="s">
        <v>11542</v>
      </c>
      <c r="U2096" s="8" t="s">
        <v>10284</v>
      </c>
      <c r="V2096" s="8" t="s">
        <v>11849</v>
      </c>
      <c r="W2096" s="8" t="s">
        <v>11850</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11851</v>
      </c>
      <c r="T2097" s="8" t="s">
        <v>11852</v>
      </c>
      <c r="U2097" s="8" t="s">
        <v>11853</v>
      </c>
      <c r="V2097" s="8" t="s">
        <v>9136</v>
      </c>
      <c r="W2097" s="8" t="s">
        <v>3687</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11854</v>
      </c>
      <c r="T2098" s="8" t="s">
        <v>11855</v>
      </c>
      <c r="U2098" s="8" t="s">
        <v>11856</v>
      </c>
      <c r="V2098" s="8" t="s">
        <v>11857</v>
      </c>
      <c r="W2098" s="8" t="s">
        <v>4429</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10907</v>
      </c>
      <c r="T2099" s="8" t="s">
        <v>11858</v>
      </c>
      <c r="U2099" s="8" t="s">
        <v>11859</v>
      </c>
      <c r="V2099" s="8" t="s">
        <v>11860</v>
      </c>
      <c r="W2099" s="8" t="s">
        <v>11861</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10339</v>
      </c>
      <c r="T2100" s="8" t="s">
        <v>11676</v>
      </c>
      <c r="U2100" s="8" t="s">
        <v>6372</v>
      </c>
      <c r="V2100" s="8" t="s">
        <v>9982</v>
      </c>
      <c r="W2100" s="8" t="s">
        <v>11862</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11863</v>
      </c>
      <c r="T2101" s="8" t="s">
        <v>11864</v>
      </c>
      <c r="U2101" s="8" t="s">
        <v>11865</v>
      </c>
      <c r="V2101" s="8" t="s">
        <v>11866</v>
      </c>
      <c r="W2101" s="8" t="s">
        <v>11867</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8441</v>
      </c>
      <c r="T2102" s="8" t="s">
        <v>9628</v>
      </c>
      <c r="U2102" s="8" t="s">
        <v>8357</v>
      </c>
      <c r="V2102" s="8" t="s">
        <v>11868</v>
      </c>
      <c r="W2102" s="8" t="s">
        <v>11869</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10116</v>
      </c>
      <c r="T2103" s="8" t="s">
        <v>11706</v>
      </c>
      <c r="U2103" s="8" t="s">
        <v>11870</v>
      </c>
      <c r="V2103" s="8" t="s">
        <v>5649</v>
      </c>
      <c r="W2103" s="8" t="s">
        <v>11871</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11872</v>
      </c>
      <c r="T2104" s="8" t="s">
        <v>11873</v>
      </c>
      <c r="U2104" s="8" t="s">
        <v>11874</v>
      </c>
      <c r="V2104" s="8" t="s">
        <v>11875</v>
      </c>
      <c r="W2104" s="8" t="s">
        <v>11876</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11877</v>
      </c>
      <c r="T2105" s="8" t="s">
        <v>11878</v>
      </c>
      <c r="U2105" s="8" t="s">
        <v>11879</v>
      </c>
      <c r="V2105" s="8" t="s">
        <v>11880</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11881</v>
      </c>
      <c r="T2106" s="8" t="s">
        <v>10141</v>
      </c>
      <c r="U2106" s="8" t="s">
        <v>11466</v>
      </c>
      <c r="V2106" s="8" t="s">
        <v>8413</v>
      </c>
      <c r="W2106" s="8" t="s">
        <v>6252</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10962</v>
      </c>
      <c r="T2107" s="8" t="s">
        <v>11882</v>
      </c>
      <c r="U2107" s="8" t="s">
        <v>11883</v>
      </c>
      <c r="V2107" s="8" t="s">
        <v>11884</v>
      </c>
      <c r="W2107" s="8" t="s">
        <v>6142</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11885</v>
      </c>
      <c r="T2108" s="8" t="s">
        <v>11886</v>
      </c>
      <c r="U2108" s="8" t="s">
        <v>11887</v>
      </c>
      <c r="V2108" s="8" t="s">
        <v>11888</v>
      </c>
      <c r="W2108" s="8" t="s">
        <v>11889</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10376</v>
      </c>
      <c r="T2109" s="8" t="s">
        <v>11890</v>
      </c>
      <c r="U2109" s="8" t="s">
        <v>11891</v>
      </c>
      <c r="V2109" s="8" t="s">
        <v>11892</v>
      </c>
      <c r="W2109" s="8" t="s">
        <v>11893</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11894</v>
      </c>
      <c r="T2110" s="8" t="s">
        <v>11895</v>
      </c>
      <c r="U2110" s="8" t="s">
        <v>11896</v>
      </c>
      <c r="V2110" s="8" t="s">
        <v>11897</v>
      </c>
      <c r="W2110" s="8" t="s">
        <v>11898</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11899</v>
      </c>
      <c r="T2111" s="8" t="s">
        <v>11900</v>
      </c>
      <c r="U2111" s="8" t="s">
        <v>11901</v>
      </c>
      <c r="V2111" s="8" t="s">
        <v>11483</v>
      </c>
      <c r="W2111" s="8" t="s">
        <v>11309</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11902</v>
      </c>
      <c r="T2112" s="8" t="s">
        <v>11903</v>
      </c>
      <c r="U2112" s="8" t="s">
        <v>5787</v>
      </c>
      <c r="V2112" s="8" t="s">
        <v>7231</v>
      </c>
      <c r="W2112" s="8" t="s">
        <v>11904</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11905</v>
      </c>
      <c r="T2113" s="8" t="s">
        <v>11288</v>
      </c>
      <c r="U2113" s="8" t="s">
        <v>11906</v>
      </c>
      <c r="V2113" s="8" t="s">
        <v>8219</v>
      </c>
      <c r="W2113" s="8" t="s">
        <v>6130</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11907</v>
      </c>
      <c r="T2114" s="8" t="s">
        <v>11908</v>
      </c>
      <c r="U2114" s="8" t="s">
        <v>11909</v>
      </c>
      <c r="V2114" s="8" t="s">
        <v>11910</v>
      </c>
      <c r="W2114" s="8" t="s">
        <v>9697</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2489</v>
      </c>
      <c r="T2115" s="8" t="s">
        <v>11911</v>
      </c>
      <c r="U2115" s="8" t="s">
        <v>11912</v>
      </c>
      <c r="V2115" s="8" t="s">
        <v>9480</v>
      </c>
      <c r="W2115" s="8" t="s">
        <v>4089</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11913</v>
      </c>
      <c r="T2116" s="8" t="s">
        <v>11914</v>
      </c>
      <c r="U2116" s="8" t="s">
        <v>11915</v>
      </c>
      <c r="V2116" s="8" t="s">
        <v>3359</v>
      </c>
      <c r="W2116" s="8" t="s">
        <v>4106</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11916</v>
      </c>
      <c r="T2117" s="8" t="s">
        <v>11917</v>
      </c>
      <c r="U2117" s="8" t="s">
        <v>11918</v>
      </c>
      <c r="V2117" s="8" t="s">
        <v>11919</v>
      </c>
      <c r="W2117" s="8" t="s">
        <v>3913</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2921</v>
      </c>
      <c r="T2118" s="8" t="s">
        <v>6298</v>
      </c>
      <c r="U2118" s="8" t="s">
        <v>10961</v>
      </c>
      <c r="V2118" s="8" t="s">
        <v>11920</v>
      </c>
      <c r="W2118" s="8" t="s">
        <v>11921</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11922</v>
      </c>
      <c r="T2119" s="8" t="s">
        <v>11923</v>
      </c>
      <c r="U2119" s="8" t="s">
        <v>11924</v>
      </c>
      <c r="V2119" s="8" t="s">
        <v>11925</v>
      </c>
      <c r="W2119" s="8" t="s">
        <v>11926</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11834</v>
      </c>
      <c r="T2120" s="8" t="s">
        <v>8418</v>
      </c>
      <c r="U2120" s="8" t="s">
        <v>11927</v>
      </c>
      <c r="V2120" s="8" t="s">
        <v>11928</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11929</v>
      </c>
      <c r="T2121" s="8" t="s">
        <v>3638</v>
      </c>
      <c r="U2121" s="8" t="s">
        <v>11930</v>
      </c>
      <c r="V2121" s="8" t="s">
        <v>11931</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10900</v>
      </c>
      <c r="T2122" s="8" t="s">
        <v>11173</v>
      </c>
      <c r="U2122" s="8" t="s">
        <v>11359</v>
      </c>
      <c r="V2122" s="8" t="s">
        <v>10672</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11932</v>
      </c>
      <c r="T2123" s="8" t="s">
        <v>9208</v>
      </c>
      <c r="U2123" s="8" t="s">
        <v>11933</v>
      </c>
      <c r="V2123" s="8" t="s">
        <v>11934</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11935</v>
      </c>
      <c r="T2124" s="8" t="s">
        <v>11936</v>
      </c>
      <c r="U2124" s="8" t="s">
        <v>11937</v>
      </c>
      <c r="V2124" s="8" t="s">
        <v>3749</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2846</v>
      </c>
      <c r="T2125" s="8" t="s">
        <v>11112</v>
      </c>
      <c r="U2125" s="8" t="s">
        <v>9569</v>
      </c>
      <c r="V2125" s="8" t="s">
        <v>4279</v>
      </c>
      <c r="W2125" s="8">
        <v>0</v>
      </c>
    </row>
    <row r="2126" spans="1:23" ht="28" customHeight="1"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11359</v>
      </c>
      <c r="T2126" s="8" t="s">
        <v>11938</v>
      </c>
      <c r="U2126" s="8" t="s">
        <v>11939</v>
      </c>
      <c r="V2126" s="8" t="s">
        <v>8008</v>
      </c>
      <c r="W2126" s="8">
        <v>0</v>
      </c>
    </row>
    <row r="2127" spans="1:23" ht="28" customHeight="1"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11940</v>
      </c>
      <c r="T2127" s="8" t="s">
        <v>11941</v>
      </c>
      <c r="U2127" s="8" t="s">
        <v>2925</v>
      </c>
      <c r="V2127" s="8" t="s">
        <v>11942</v>
      </c>
      <c r="W2127" s="8" t="s">
        <v>9335</v>
      </c>
    </row>
    <row r="2128" spans="1:23" ht="28" customHeight="1"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11943</v>
      </c>
      <c r="T2128" s="8" t="s">
        <v>11944</v>
      </c>
      <c r="U2128" s="8" t="s">
        <v>11945</v>
      </c>
      <c r="V2128" s="8" t="s">
        <v>4364</v>
      </c>
      <c r="W2128" s="8" t="s">
        <v>9270</v>
      </c>
    </row>
    <row r="2129" spans="1:23" ht="28" customHeight="1"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9248</v>
      </c>
      <c r="T2129" s="8" t="s">
        <v>11946</v>
      </c>
      <c r="U2129" s="8" t="s">
        <v>11327</v>
      </c>
      <c r="V2129" s="8" t="s">
        <v>11947</v>
      </c>
      <c r="W2129" s="8" t="s">
        <v>11948</v>
      </c>
    </row>
    <row r="2130" spans="1:23" ht="28" customHeight="1"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10504</v>
      </c>
      <c r="T2130" s="8" t="s">
        <v>11949</v>
      </c>
      <c r="U2130" s="8" t="s">
        <v>11950</v>
      </c>
      <c r="V2130" s="8" t="s">
        <v>11951</v>
      </c>
      <c r="W2130" s="8" t="s">
        <v>11952</v>
      </c>
    </row>
    <row r="2131" spans="1:23" ht="28" customHeight="1"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11953</v>
      </c>
      <c r="T2131" s="8" t="s">
        <v>11954</v>
      </c>
      <c r="U2131" s="8" t="s">
        <v>11507</v>
      </c>
      <c r="V2131" s="8" t="s">
        <v>11955</v>
      </c>
      <c r="W2131" s="8">
        <v>0</v>
      </c>
    </row>
    <row r="2132" spans="1:23" ht="28" customHeight="1"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11520</v>
      </c>
      <c r="T2132" s="8" t="s">
        <v>11922</v>
      </c>
      <c r="U2132" s="8" t="s">
        <v>11956</v>
      </c>
      <c r="V2132" s="8" t="s">
        <v>11957</v>
      </c>
      <c r="W2132" s="8">
        <v>0</v>
      </c>
    </row>
    <row r="2133" spans="1:23" ht="28" customHeight="1"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11958</v>
      </c>
      <c r="T2133" s="8" t="s">
        <v>11959</v>
      </c>
      <c r="U2133" s="8" t="s">
        <v>11960</v>
      </c>
      <c r="V2133" s="8" t="s">
        <v>11961</v>
      </c>
      <c r="W2133" s="8">
        <v>0</v>
      </c>
    </row>
    <row r="2134" spans="1:23" ht="28" customHeight="1"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11962</v>
      </c>
      <c r="T2134" s="8" t="s">
        <v>10102</v>
      </c>
      <c r="U2134" s="8" t="s">
        <v>11963</v>
      </c>
      <c r="V2134" s="8" t="s">
        <v>6142</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57" width="8.58203125" style="4" customWidth="1"/>
    <col min="158" max="16384" width="8.58203125" style="4"/>
  </cols>
  <sheetData>
    <row r="2" spans="5:22" x14ac:dyDescent="0.3">
      <c r="F2" s="4" t="s">
        <v>1981</v>
      </c>
      <c r="G2" s="4" t="s">
        <v>2137</v>
      </c>
      <c r="H2" s="4" t="s">
        <v>2132</v>
      </c>
      <c r="I2" s="4" t="s">
        <v>2140</v>
      </c>
    </row>
    <row r="3" spans="5:22" x14ac:dyDescent="0.3">
      <c r="I3" s="4">
        <f>SUM(I4:I40)</f>
        <v>98344</v>
      </c>
    </row>
    <row r="4" spans="5:22" x14ac:dyDescent="0.3">
      <c r="E4" s="4">
        <v>920088</v>
      </c>
      <c r="F4" s="4" t="s">
        <v>11964</v>
      </c>
      <c r="G4" s="4">
        <v>200</v>
      </c>
      <c r="H4" s="4">
        <f>7.32*200</f>
        <v>1464</v>
      </c>
      <c r="I4" s="4">
        <f>9186-H4</f>
        <v>7722</v>
      </c>
    </row>
    <row r="5" spans="5:22" ht="42" customHeight="1" x14ac:dyDescent="0.3">
      <c r="E5" s="4">
        <v>920111</v>
      </c>
      <c r="F5" s="4" t="s">
        <v>11965</v>
      </c>
      <c r="G5" s="4">
        <v>300</v>
      </c>
      <c r="H5" s="4">
        <v>1875</v>
      </c>
      <c r="I5" s="4">
        <v>6264</v>
      </c>
      <c r="K5" s="275"/>
      <c r="L5" s="8" t="s">
        <v>11966</v>
      </c>
      <c r="M5" s="8" t="s">
        <v>11967</v>
      </c>
      <c r="N5" s="8" t="s">
        <v>11968</v>
      </c>
      <c r="O5" s="8" t="s">
        <v>11969</v>
      </c>
      <c r="P5" s="8" t="s">
        <v>11970</v>
      </c>
      <c r="Q5" s="8" t="s">
        <v>11971</v>
      </c>
      <c r="R5" s="8" t="s">
        <v>11972</v>
      </c>
      <c r="S5" s="8" t="s">
        <v>11973</v>
      </c>
      <c r="T5" s="8" t="s">
        <v>2141</v>
      </c>
      <c r="U5" s="8" t="s">
        <v>11974</v>
      </c>
      <c r="V5" s="286" t="s">
        <v>11975</v>
      </c>
    </row>
    <row r="6" spans="5:22" x14ac:dyDescent="0.3">
      <c r="E6" s="4">
        <v>920066</v>
      </c>
      <c r="F6" s="4" t="s">
        <v>11976</v>
      </c>
      <c r="G6" s="4">
        <v>100</v>
      </c>
      <c r="H6" s="4">
        <v>1331</v>
      </c>
      <c r="I6" s="4">
        <f>4566-H6</f>
        <v>3235</v>
      </c>
      <c r="K6" s="276" t="s">
        <v>11977</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11978</v>
      </c>
      <c r="G7" s="4">
        <v>400</v>
      </c>
      <c r="H7" s="4">
        <f>11.16*G7</f>
        <v>4464</v>
      </c>
      <c r="I7" s="4">
        <v>13000</v>
      </c>
      <c r="K7" s="276" t="s">
        <v>11979</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11980</v>
      </c>
      <c r="G8" s="4">
        <v>200</v>
      </c>
      <c r="H8" s="4">
        <f>9.12*200</f>
        <v>1823.9999999999998</v>
      </c>
      <c r="I8" s="4">
        <v>8000</v>
      </c>
      <c r="K8" s="283" t="s">
        <v>11981</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11982</v>
      </c>
      <c r="G9" s="4">
        <v>100</v>
      </c>
      <c r="H9" s="4">
        <v>1400</v>
      </c>
      <c r="I9" s="4">
        <v>3000</v>
      </c>
      <c r="K9" s="287" t="s">
        <v>11983</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11984</v>
      </c>
      <c r="G10" s="4">
        <v>300</v>
      </c>
      <c r="H10" s="4">
        <f>G10*3.51</f>
        <v>1053</v>
      </c>
      <c r="I10" s="4">
        <v>5000</v>
      </c>
      <c r="K10" s="289" t="s">
        <v>11985</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11986</v>
      </c>
      <c r="G11" s="4">
        <v>200</v>
      </c>
      <c r="H11" s="4">
        <v>1384</v>
      </c>
      <c r="I11" s="4">
        <v>7000</v>
      </c>
      <c r="K11" s="292" t="s">
        <v>11987</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11988</v>
      </c>
      <c r="G12" s="4">
        <v>200</v>
      </c>
      <c r="H12" s="4">
        <v>1114</v>
      </c>
      <c r="I12" s="4">
        <f>3600-270*4</f>
        <v>2520</v>
      </c>
      <c r="J12" s="301" t="s">
        <v>11989</v>
      </c>
      <c r="K12" s="294" t="s">
        <v>11990</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11991</v>
      </c>
      <c r="G13" s="4">
        <v>200</v>
      </c>
      <c r="H13" s="4">
        <f>G13*30+500</f>
        <v>6500</v>
      </c>
      <c r="I13" s="4">
        <f>73.5*G13-H13</f>
        <v>8200</v>
      </c>
      <c r="J13" s="301" t="s">
        <v>11992</v>
      </c>
      <c r="K13" s="294" t="s">
        <v>11990</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11993</v>
      </c>
      <c r="G14" s="4">
        <v>300</v>
      </c>
      <c r="H14" s="4">
        <f>3.94*G14</f>
        <v>1182</v>
      </c>
      <c r="I14" s="4">
        <f>22*G14-H14-600</f>
        <v>4818</v>
      </c>
      <c r="J14" s="298"/>
      <c r="K14" s="294" t="s">
        <v>11990</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11977</v>
      </c>
      <c r="G15" s="4">
        <v>200</v>
      </c>
      <c r="H15" s="4">
        <f>G15*8.81</f>
        <v>1762</v>
      </c>
      <c r="I15" s="4">
        <v>3300</v>
      </c>
      <c r="J15" s="298"/>
      <c r="K15" s="298"/>
      <c r="N15" s="8"/>
      <c r="P15" s="8"/>
      <c r="R15" s="8"/>
      <c r="S15" s="8"/>
      <c r="T15" s="277"/>
      <c r="U15" s="278"/>
    </row>
    <row r="16" spans="5:22" x14ac:dyDescent="0.3">
      <c r="E16" s="4">
        <v>920037</v>
      </c>
      <c r="F16" s="274" t="s">
        <v>11979</v>
      </c>
      <c r="G16" s="4">
        <v>200</v>
      </c>
      <c r="H16" s="4">
        <f>G16*10</f>
        <v>2000</v>
      </c>
      <c r="I16" s="4">
        <v>4500</v>
      </c>
      <c r="J16" s="307" t="s">
        <v>11989</v>
      </c>
      <c r="K16" s="298" t="s">
        <v>11994</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11981</v>
      </c>
      <c r="G17" s="4">
        <v>200</v>
      </c>
      <c r="H17" s="4">
        <f>G17*11.16</f>
        <v>2232</v>
      </c>
      <c r="I17" s="4">
        <v>5000</v>
      </c>
      <c r="J17" s="307" t="s">
        <v>11992</v>
      </c>
      <c r="K17" s="298" t="s">
        <v>11994</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11983</v>
      </c>
      <c r="G18" s="4">
        <v>300</v>
      </c>
      <c r="H18" s="4">
        <f>9.18*G18</f>
        <v>2754</v>
      </c>
      <c r="I18" s="4">
        <v>3155</v>
      </c>
      <c r="K18" s="298" t="s">
        <v>11994</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11985</v>
      </c>
      <c r="G19" s="4">
        <v>200</v>
      </c>
      <c r="H19" s="4">
        <f>7.21*G19</f>
        <v>1442</v>
      </c>
      <c r="I19" s="4">
        <v>1852</v>
      </c>
    </row>
    <row r="20" spans="5:22" x14ac:dyDescent="0.3">
      <c r="F20" s="292" t="s">
        <v>11987</v>
      </c>
      <c r="G20" s="4">
        <v>100</v>
      </c>
      <c r="H20" s="289">
        <f>18.15*100</f>
        <v>1814.9999999999998</v>
      </c>
      <c r="I20" s="4">
        <v>678</v>
      </c>
      <c r="K20" s="301"/>
      <c r="N20" s="8"/>
      <c r="P20" s="8"/>
      <c r="R20" s="8"/>
      <c r="S20" s="8"/>
      <c r="T20" s="277"/>
      <c r="U20" s="278"/>
    </row>
    <row r="21" spans="5:22" x14ac:dyDescent="0.3">
      <c r="F21" s="301" t="s">
        <v>11990</v>
      </c>
      <c r="G21" s="4">
        <v>100</v>
      </c>
      <c r="H21" s="4">
        <f>8.25*100</f>
        <v>825</v>
      </c>
      <c r="I21" s="4">
        <v>200</v>
      </c>
      <c r="K21" s="301"/>
      <c r="N21" s="8"/>
      <c r="P21" s="8"/>
      <c r="R21" s="8"/>
      <c r="S21" s="8"/>
      <c r="T21" s="277"/>
      <c r="U21" s="278"/>
    </row>
    <row r="22" spans="5:22" x14ac:dyDescent="0.3">
      <c r="F22" s="307" t="s">
        <v>11994</v>
      </c>
      <c r="G22" s="4">
        <v>300</v>
      </c>
      <c r="H22" s="4">
        <v>1599</v>
      </c>
      <c r="I22" s="4">
        <v>800</v>
      </c>
      <c r="K22" s="301"/>
      <c r="N22" s="8"/>
      <c r="P22" s="8"/>
      <c r="R22" s="8"/>
      <c r="S22" s="8"/>
      <c r="T22" s="277"/>
      <c r="U22" s="278"/>
    </row>
    <row r="23" spans="5:22" x14ac:dyDescent="0.3">
      <c r="F23" s="301" t="s">
        <v>11995</v>
      </c>
      <c r="G23" s="4">
        <v>100</v>
      </c>
      <c r="H23" s="4">
        <v>750</v>
      </c>
      <c r="I23" s="4">
        <v>500</v>
      </c>
      <c r="K23" s="301" t="s">
        <v>11995</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11996</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11997</v>
      </c>
    </row>
    <row r="2" spans="1:14" ht="28" customHeight="1" x14ac:dyDescent="0.3">
      <c r="A2" s="8"/>
      <c r="B2" s="8"/>
      <c r="C2" s="8"/>
      <c r="D2" s="8" t="s">
        <v>11998</v>
      </c>
      <c r="E2" s="8" t="s">
        <v>11999</v>
      </c>
      <c r="F2" s="8" t="s">
        <v>12000</v>
      </c>
      <c r="G2" s="8" t="s">
        <v>12001</v>
      </c>
      <c r="H2" s="8" t="s">
        <v>12002</v>
      </c>
      <c r="I2" s="8" t="s">
        <v>12003</v>
      </c>
      <c r="J2" s="8" t="s">
        <v>12004</v>
      </c>
      <c r="K2" s="8" t="s">
        <v>12005</v>
      </c>
    </row>
    <row r="3" spans="1:14" x14ac:dyDescent="0.3">
      <c r="B3" t="s">
        <v>12006</v>
      </c>
      <c r="C3" t="s">
        <v>12007</v>
      </c>
      <c r="D3">
        <v>750</v>
      </c>
      <c r="E3">
        <v>257</v>
      </c>
      <c r="I3">
        <v>1107</v>
      </c>
      <c r="J3">
        <v>971</v>
      </c>
      <c r="N3" t="s">
        <v>12008</v>
      </c>
    </row>
    <row r="4" spans="1:14" x14ac:dyDescent="0.3">
      <c r="C4" t="s">
        <v>12009</v>
      </c>
      <c r="D4">
        <v>661</v>
      </c>
      <c r="E4">
        <v>257</v>
      </c>
      <c r="I4">
        <v>1055</v>
      </c>
      <c r="J4">
        <v>967</v>
      </c>
      <c r="N4" t="s">
        <v>12010</v>
      </c>
    </row>
    <row r="5" spans="1:14" x14ac:dyDescent="0.3">
      <c r="C5" t="s">
        <v>12011</v>
      </c>
      <c r="D5">
        <v>594</v>
      </c>
      <c r="E5">
        <v>271</v>
      </c>
      <c r="I5">
        <v>908</v>
      </c>
      <c r="J5">
        <v>441</v>
      </c>
      <c r="N5" t="s">
        <v>12012</v>
      </c>
    </row>
    <row r="6" spans="1:14" x14ac:dyDescent="0.3">
      <c r="C6" t="s">
        <v>12013</v>
      </c>
      <c r="D6">
        <v>527</v>
      </c>
      <c r="E6">
        <v>277</v>
      </c>
      <c r="I6">
        <v>873</v>
      </c>
      <c r="J6">
        <v>593</v>
      </c>
    </row>
    <row r="7" spans="1:14" x14ac:dyDescent="0.3">
      <c r="C7" t="s">
        <v>12014</v>
      </c>
      <c r="D7">
        <v>457</v>
      </c>
      <c r="E7">
        <v>230</v>
      </c>
      <c r="I7">
        <v>882</v>
      </c>
      <c r="J7">
        <v>947</v>
      </c>
    </row>
    <row r="8" spans="1:14" x14ac:dyDescent="0.3">
      <c r="C8" t="s">
        <v>12015</v>
      </c>
    </row>
    <row r="9" spans="1:14" x14ac:dyDescent="0.3">
      <c r="B9" t="s">
        <v>12016</v>
      </c>
      <c r="C9" t="s">
        <v>12017</v>
      </c>
      <c r="E9">
        <v>280</v>
      </c>
      <c r="F9">
        <v>180</v>
      </c>
      <c r="G9">
        <v>60</v>
      </c>
      <c r="H9">
        <v>42</v>
      </c>
    </row>
    <row r="10" spans="1:14" x14ac:dyDescent="0.3">
      <c r="C10" t="s">
        <v>12011</v>
      </c>
      <c r="E10">
        <v>280</v>
      </c>
    </row>
    <row r="11" spans="1:14" x14ac:dyDescent="0.3">
      <c r="C11" t="s">
        <v>12013</v>
      </c>
      <c r="D11">
        <v>420</v>
      </c>
      <c r="E11">
        <v>280</v>
      </c>
    </row>
    <row r="12" spans="1:14" x14ac:dyDescent="0.3">
      <c r="B12" t="s">
        <v>12018</v>
      </c>
    </row>
    <row r="13" spans="1:14" x14ac:dyDescent="0.3">
      <c r="C13" t="s">
        <v>12019</v>
      </c>
      <c r="D13">
        <v>526</v>
      </c>
      <c r="E13">
        <v>293</v>
      </c>
      <c r="F13">
        <v>179</v>
      </c>
      <c r="G13">
        <v>30</v>
      </c>
    </row>
    <row r="14" spans="1:14" x14ac:dyDescent="0.3">
      <c r="C14" t="s">
        <v>12011</v>
      </c>
      <c r="D14">
        <v>484</v>
      </c>
      <c r="F14">
        <v>195.8</v>
      </c>
      <c r="K14">
        <v>731</v>
      </c>
    </row>
    <row r="15" spans="1:14" x14ac:dyDescent="0.3">
      <c r="C15" t="s">
        <v>12013</v>
      </c>
      <c r="F15">
        <v>173.2</v>
      </c>
    </row>
    <row r="16" spans="1:14" x14ac:dyDescent="0.3">
      <c r="C16" t="s">
        <v>12014</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432</v>
      </c>
      <c r="M3" t="s">
        <v>12020</v>
      </c>
      <c r="N3" t="s">
        <v>12021</v>
      </c>
      <c r="O3" t="s">
        <v>1542</v>
      </c>
      <c r="P3" t="s">
        <v>12022</v>
      </c>
      <c r="Q3" t="s">
        <v>12023</v>
      </c>
      <c r="R3" t="s">
        <v>12024</v>
      </c>
      <c r="S3" t="s">
        <v>1981</v>
      </c>
    </row>
    <row r="4" spans="1:21" x14ac:dyDescent="0.3">
      <c r="C4" t="s">
        <v>12025</v>
      </c>
      <c r="D4" t="s">
        <v>12026</v>
      </c>
      <c r="E4" t="s">
        <v>12027</v>
      </c>
      <c r="F4" t="s">
        <v>12028</v>
      </c>
      <c r="G4" t="s">
        <v>12029</v>
      </c>
      <c r="L4" t="s">
        <v>12030</v>
      </c>
      <c r="M4" t="s">
        <v>12031</v>
      </c>
      <c r="N4">
        <v>4.4000000000000004</v>
      </c>
      <c r="O4">
        <v>7.1</v>
      </c>
      <c r="P4">
        <v>4.7</v>
      </c>
      <c r="Q4">
        <v>0.6</v>
      </c>
      <c r="R4">
        <v>14.4</v>
      </c>
      <c r="S4">
        <f>SUM(N4:R4)</f>
        <v>31.200000000000003</v>
      </c>
    </row>
    <row r="5" spans="1:21" x14ac:dyDescent="0.3">
      <c r="A5" t="s">
        <v>12032</v>
      </c>
      <c r="B5" t="s">
        <v>12020</v>
      </c>
      <c r="E5">
        <f>E6/0.96</f>
        <v>0.44687500000000002</v>
      </c>
      <c r="F5">
        <f>F6/0.86</f>
        <v>930.23255813953494</v>
      </c>
      <c r="G5">
        <v>3.6</v>
      </c>
      <c r="L5" t="s">
        <v>12030</v>
      </c>
      <c r="M5" t="s">
        <v>12033</v>
      </c>
      <c r="N5" s="279">
        <f>N4/$S$4</f>
        <v>0.14102564102564102</v>
      </c>
      <c r="O5" s="279">
        <f>O4/$S$4</f>
        <v>0.22756410256410253</v>
      </c>
      <c r="P5" s="279">
        <f>P4/$S$4</f>
        <v>0.15064102564102563</v>
      </c>
      <c r="Q5" s="279">
        <f>Q4/$S$4</f>
        <v>1.9230769230769228E-2</v>
      </c>
      <c r="R5" s="279">
        <f>R4/$S$4</f>
        <v>0.46153846153846151</v>
      </c>
    </row>
    <row r="6" spans="1:21" x14ac:dyDescent="0.3">
      <c r="B6" t="s">
        <v>12034</v>
      </c>
      <c r="C6">
        <v>1317</v>
      </c>
      <c r="D6">
        <v>273.8</v>
      </c>
      <c r="E6">
        <v>0.42899999999999999</v>
      </c>
      <c r="F6">
        <v>800</v>
      </c>
      <c r="G6">
        <v>5</v>
      </c>
      <c r="M6" t="s">
        <v>12035</v>
      </c>
      <c r="N6">
        <v>0.05</v>
      </c>
      <c r="O6">
        <v>2.1160000000000001</v>
      </c>
      <c r="P6">
        <v>0.25840000000000002</v>
      </c>
      <c r="Q6">
        <v>0</v>
      </c>
      <c r="R6">
        <v>0.61750000000000005</v>
      </c>
      <c r="S6">
        <f>SUM(N6:R6)</f>
        <v>3.0419</v>
      </c>
    </row>
    <row r="7" spans="1:21" x14ac:dyDescent="0.3">
      <c r="M7" t="s">
        <v>12026</v>
      </c>
      <c r="N7">
        <v>5525</v>
      </c>
      <c r="O7">
        <v>3914</v>
      </c>
      <c r="P7">
        <v>5088</v>
      </c>
      <c r="Q7">
        <v>2300</v>
      </c>
      <c r="R7">
        <v>30052</v>
      </c>
      <c r="S7">
        <f>SUM(N7:R7)</f>
        <v>46879</v>
      </c>
    </row>
    <row r="8" spans="1:21" x14ac:dyDescent="0.3">
      <c r="M8" t="s">
        <v>12036</v>
      </c>
      <c r="N8" s="279">
        <f>N7/$S$7</f>
        <v>0.11785660956931675</v>
      </c>
      <c r="O8" s="279">
        <f>O7/$S$7</f>
        <v>8.3491542055077972E-2</v>
      </c>
      <c r="P8" s="279">
        <f>P7/$S$7</f>
        <v>0.10853473836899251</v>
      </c>
      <c r="Q8" s="279">
        <f>Q7/$S$7</f>
        <v>4.9062480001706522E-2</v>
      </c>
      <c r="R8" s="279">
        <f>R7/$S$7</f>
        <v>0.64105463000490626</v>
      </c>
    </row>
    <row r="9" spans="1:21" x14ac:dyDescent="0.3">
      <c r="M9" t="s">
        <v>12017</v>
      </c>
      <c r="N9" t="s">
        <v>12021</v>
      </c>
      <c r="O9" t="s">
        <v>1542</v>
      </c>
      <c r="P9" t="s">
        <v>12022</v>
      </c>
      <c r="Q9" t="s">
        <v>12023</v>
      </c>
      <c r="R9" t="s">
        <v>12024</v>
      </c>
      <c r="S9" t="s">
        <v>1981</v>
      </c>
    </row>
    <row r="10" spans="1:21" x14ac:dyDescent="0.3">
      <c r="M10" t="s">
        <v>12031</v>
      </c>
      <c r="N10">
        <v>4.4000000000000004</v>
      </c>
      <c r="O10">
        <v>8.8000000000000007</v>
      </c>
      <c r="P10">
        <v>5.2</v>
      </c>
      <c r="Q10">
        <v>0.6</v>
      </c>
      <c r="R10">
        <v>14.4</v>
      </c>
      <c r="S10">
        <f>SUM(N10:R10)</f>
        <v>33.400000000000006</v>
      </c>
    </row>
    <row r="11" spans="1:21" x14ac:dyDescent="0.3">
      <c r="M11" t="s">
        <v>12033</v>
      </c>
      <c r="N11" s="279">
        <f>N10/$S$10</f>
        <v>0.13173652694610777</v>
      </c>
      <c r="O11" s="279">
        <f>O10/$S$10</f>
        <v>0.26347305389221554</v>
      </c>
      <c r="P11" s="279">
        <f>P10/$S$10</f>
        <v>0.155688622754491</v>
      </c>
      <c r="Q11" s="279">
        <f>Q10/$S$10</f>
        <v>1.7964071856287421E-2</v>
      </c>
      <c r="R11" s="279">
        <f>R10/$S$10</f>
        <v>0.43113772455089816</v>
      </c>
    </row>
    <row r="12" spans="1:21" x14ac:dyDescent="0.3">
      <c r="A12" t="s">
        <v>432</v>
      </c>
      <c r="B12" t="s">
        <v>12037</v>
      </c>
      <c r="C12" t="s">
        <v>12038</v>
      </c>
      <c r="D12" t="s">
        <v>12039</v>
      </c>
      <c r="E12" t="s">
        <v>12026</v>
      </c>
      <c r="F12" t="s">
        <v>12040</v>
      </c>
      <c r="G12" t="s">
        <v>12041</v>
      </c>
      <c r="H12" t="s">
        <v>12042</v>
      </c>
      <c r="I12" t="s">
        <v>12043</v>
      </c>
      <c r="J12" t="s">
        <v>12044</v>
      </c>
      <c r="M12" t="s">
        <v>12035</v>
      </c>
      <c r="N12">
        <v>0.13780000000000001</v>
      </c>
      <c r="O12">
        <v>2.78</v>
      </c>
      <c r="P12">
        <v>0.8</v>
      </c>
      <c r="Q12">
        <v>3.8399999999999997E-2</v>
      </c>
      <c r="R12">
        <v>0.5</v>
      </c>
      <c r="S12">
        <f>SUM(N12:R12)</f>
        <v>4.2561999999999998</v>
      </c>
    </row>
    <row r="13" spans="1:21" x14ac:dyDescent="0.3">
      <c r="A13" t="s">
        <v>12034</v>
      </c>
      <c r="B13">
        <v>0.68</v>
      </c>
      <c r="D13">
        <v>4.8418000000000001</v>
      </c>
      <c r="E13">
        <v>4.5370999999999997</v>
      </c>
      <c r="F13">
        <v>24</v>
      </c>
      <c r="G13">
        <v>2.2000000000000002</v>
      </c>
      <c r="H13">
        <v>23.9</v>
      </c>
      <c r="I13">
        <v>5.15</v>
      </c>
      <c r="J13">
        <v>8.15</v>
      </c>
      <c r="M13" t="s">
        <v>12026</v>
      </c>
      <c r="N13">
        <v>14239</v>
      </c>
      <c r="O13">
        <v>18300</v>
      </c>
      <c r="P13">
        <v>9360</v>
      </c>
      <c r="Q13">
        <v>4447</v>
      </c>
      <c r="R13">
        <v>63700</v>
      </c>
      <c r="S13">
        <f>SUM(N13:R13)</f>
        <v>110046</v>
      </c>
    </row>
    <row r="14" spans="1:21" x14ac:dyDescent="0.3">
      <c r="A14" t="s">
        <v>12045</v>
      </c>
      <c r="B14" s="279"/>
      <c r="C14" s="279"/>
      <c r="D14" s="279">
        <v>3.6999999999999998E-2</v>
      </c>
      <c r="E14" s="279">
        <v>8.0000000000000002E-3</v>
      </c>
      <c r="F14" s="279">
        <v>5.3999999999999999E-2</v>
      </c>
      <c r="G14" s="279">
        <v>-0.111</v>
      </c>
      <c r="H14" s="279">
        <v>4.0000000000000001E-3</v>
      </c>
      <c r="I14" s="279">
        <v>-0.03</v>
      </c>
      <c r="J14" s="279">
        <v>-4.2999999999999997E-2</v>
      </c>
      <c r="K14" s="279"/>
      <c r="M14" t="s">
        <v>12036</v>
      </c>
      <c r="N14" s="279">
        <f>N13/$S$13</f>
        <v>0.12939134543736255</v>
      </c>
      <c r="O14" s="279">
        <f>O13/$S$13</f>
        <v>0.16629409519655416</v>
      </c>
      <c r="P14" s="279">
        <f>P13/$S$13</f>
        <v>8.5055340493975243E-2</v>
      </c>
      <c r="Q14" s="279">
        <f>Q13/$S$13</f>
        <v>4.0410373843665373E-2</v>
      </c>
      <c r="R14" s="279">
        <f>R13/$S$13</f>
        <v>0.57884884502844269</v>
      </c>
    </row>
    <row r="15" spans="1:21" x14ac:dyDescent="0.3">
      <c r="A15" t="s">
        <v>12046</v>
      </c>
      <c r="M15" t="s">
        <v>12034</v>
      </c>
      <c r="N15" t="s">
        <v>12021</v>
      </c>
      <c r="O15" t="s">
        <v>1542</v>
      </c>
      <c r="P15" t="s">
        <v>12022</v>
      </c>
      <c r="Q15" t="s">
        <v>12023</v>
      </c>
      <c r="R15" t="s">
        <v>12024</v>
      </c>
      <c r="S15" t="s">
        <v>1981</v>
      </c>
      <c r="U15" t="s">
        <v>12047</v>
      </c>
    </row>
    <row r="16" spans="1:21" x14ac:dyDescent="0.3">
      <c r="A16" t="s">
        <v>12045</v>
      </c>
      <c r="M16" t="s">
        <v>12031</v>
      </c>
      <c r="N16">
        <v>4.4000000000000004</v>
      </c>
      <c r="O16">
        <v>11</v>
      </c>
      <c r="P16">
        <v>5.73</v>
      </c>
      <c r="Q16">
        <v>0.6</v>
      </c>
      <c r="R16">
        <v>14.7</v>
      </c>
      <c r="S16">
        <f>SUM(N16:R16)</f>
        <v>36.430000000000007</v>
      </c>
    </row>
    <row r="17" spans="13:19" x14ac:dyDescent="0.3">
      <c r="M17" t="s">
        <v>12033</v>
      </c>
      <c r="N17" s="279">
        <f>N16/$S$16</f>
        <v>0.12077957727147953</v>
      </c>
      <c r="O17" s="279">
        <f>O16/$S$16</f>
        <v>0.3019489431786988</v>
      </c>
      <c r="P17" s="279">
        <f>P16/$S$16</f>
        <v>0.15728794949217675</v>
      </c>
      <c r="Q17" s="279">
        <f>Q16/$S$16</f>
        <v>1.6469942355201755E-2</v>
      </c>
      <c r="R17" s="279">
        <f>R16/$S$16</f>
        <v>0.40351358770244294</v>
      </c>
    </row>
    <row r="18" spans="13:19" x14ac:dyDescent="0.3">
      <c r="M18" t="s">
        <v>12035</v>
      </c>
      <c r="N18">
        <v>3.9300000000000002E-2</v>
      </c>
      <c r="O18">
        <v>2.12</v>
      </c>
      <c r="P18">
        <v>0.51390000000000002</v>
      </c>
      <c r="Q18">
        <v>0</v>
      </c>
      <c r="R18">
        <v>0.3</v>
      </c>
      <c r="S18">
        <f>SUM(N18:R18)</f>
        <v>2.9731999999999998</v>
      </c>
    </row>
    <row r="19" spans="13:19" x14ac:dyDescent="0.3">
      <c r="M19" t="s">
        <v>12026</v>
      </c>
      <c r="N19">
        <v>5398</v>
      </c>
      <c r="O19">
        <v>5591</v>
      </c>
      <c r="P19">
        <v>5880</v>
      </c>
      <c r="Q19">
        <v>2300</v>
      </c>
      <c r="R19">
        <v>29400</v>
      </c>
      <c r="S19">
        <f>SUM(N19:R19)</f>
        <v>48569</v>
      </c>
    </row>
    <row r="20" spans="13:19" x14ac:dyDescent="0.3">
      <c r="M20" t="s">
        <v>12036</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12048</v>
      </c>
      <c r="B1" s="388"/>
      <c r="C1" s="388"/>
      <c r="D1" s="388"/>
      <c r="E1" s="389"/>
      <c r="F1" s="389"/>
      <c r="G1" s="314"/>
      <c r="H1" s="314"/>
      <c r="I1" s="314"/>
      <c r="J1" s="314"/>
      <c r="Q1" t="s">
        <v>12049</v>
      </c>
    </row>
    <row r="2" spans="1:38" x14ac:dyDescent="0.3">
      <c r="I2" t="s">
        <v>12050</v>
      </c>
    </row>
    <row r="3" spans="1:38" s="8" customFormat="1" ht="42" customHeight="1" x14ac:dyDescent="0.3">
      <c r="A3" s="8" t="s">
        <v>432</v>
      </c>
      <c r="B3" s="8" t="s">
        <v>12051</v>
      </c>
      <c r="C3" s="8" t="s">
        <v>12052</v>
      </c>
      <c r="D3" s="8" t="s">
        <v>12053</v>
      </c>
      <c r="E3" t="s">
        <v>12054</v>
      </c>
      <c r="F3" s="8" t="s">
        <v>12055</v>
      </c>
      <c r="G3" s="8" t="s">
        <v>12056</v>
      </c>
      <c r="H3" s="8" t="s">
        <v>12057</v>
      </c>
      <c r="I3" s="8" t="s">
        <v>12058</v>
      </c>
      <c r="J3" s="8" t="s">
        <v>12057</v>
      </c>
      <c r="K3" s="8" t="s">
        <v>1968</v>
      </c>
      <c r="L3" s="8" t="s">
        <v>19</v>
      </c>
      <c r="M3" s="8" t="s">
        <v>12059</v>
      </c>
      <c r="N3" s="8" t="s">
        <v>12052</v>
      </c>
      <c r="O3" s="8" t="s">
        <v>12053</v>
      </c>
      <c r="P3" s="8" t="s">
        <v>12060</v>
      </c>
      <c r="Q3" s="8" t="s">
        <v>12061</v>
      </c>
    </row>
    <row r="4" spans="1:38" s="8" customFormat="1" ht="28" customHeight="1" x14ac:dyDescent="0.3">
      <c r="A4" s="8" t="s">
        <v>12062</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12063</v>
      </c>
      <c r="T4" s="8" t="s">
        <v>12064</v>
      </c>
    </row>
    <row r="5" spans="1:38" s="8" customFormat="1" ht="28" customHeight="1" x14ac:dyDescent="0.3">
      <c r="A5" s="8" t="s">
        <v>11974</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12065</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12066</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12067</v>
      </c>
      <c r="F15" s="293">
        <f>POWER(1+F14,1/COUNT(F16:F22))-1</f>
        <v>0.24227796216773734</v>
      </c>
      <c r="G15" s="8"/>
      <c r="H15" s="8"/>
      <c r="I15" s="8"/>
      <c r="J15" s="8"/>
      <c r="R15" t="s">
        <v>12068</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432</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12069</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12070</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12071</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12072</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12073</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12074</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12075</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12076</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12065</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12077</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12078</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12079</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12080</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12081</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12082</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12083</v>
      </c>
    </row>
    <row r="38" spans="18:38" x14ac:dyDescent="0.3">
      <c r="R38" s="8" t="s">
        <v>12065</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5" priority="1" operator="lessThan">
      <formula>0</formula>
    </cfRule>
  </conditionalFormatting>
  <conditionalFormatting sqref="S17:AD17">
    <cfRule type="cellIs" dxfId="4" priority="3" operator="lessThan">
      <formula>0</formula>
    </cfRule>
  </conditionalFormatting>
  <conditionalFormatting sqref="S28:AD34 W35">
    <cfRule type="cellIs" dxfId="3" priority="2" operator="lessThan">
      <formula>0</formula>
    </cfRule>
  </conditionalFormatting>
  <conditionalFormatting sqref="S39:AD39 S40:AL40 AF41:AL44 S41:AE45 S46:W46">
    <cfRule type="cellIs" dxfId="2" priority="4" operator="lessThan">
      <formula>0</formula>
    </cfRule>
  </conditionalFormatting>
  <conditionalFormatting sqref="AE7:AL11">
    <cfRule type="cellIs" dxfId="1" priority="6" operator="lessThan">
      <formula>0</formula>
    </cfRule>
  </conditionalFormatting>
  <conditionalFormatting sqref="AE29:AL33 AE34:AI34">
    <cfRule type="cellIs" dxfId="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12084</v>
      </c>
      <c r="B1" t="s">
        <v>440</v>
      </c>
      <c r="C1" t="s">
        <v>12085</v>
      </c>
      <c r="D1" s="8" t="s">
        <v>441</v>
      </c>
      <c r="E1" t="s">
        <v>315</v>
      </c>
      <c r="F1" t="s">
        <v>460</v>
      </c>
      <c r="G1" t="s">
        <v>514</v>
      </c>
    </row>
    <row r="2" spans="1:7" ht="28" customHeight="1" x14ac:dyDescent="0.3">
      <c r="A2">
        <v>600608</v>
      </c>
      <c r="B2" t="s">
        <v>1486</v>
      </c>
      <c r="C2">
        <v>20251212</v>
      </c>
      <c r="D2" s="8" t="s">
        <v>12086</v>
      </c>
      <c r="F2" t="s">
        <v>451</v>
      </c>
      <c r="G2" t="s">
        <v>544</v>
      </c>
    </row>
    <row r="3" spans="1:7" ht="42" customHeight="1" x14ac:dyDescent="0.3">
      <c r="A3">
        <v>567</v>
      </c>
      <c r="B3" t="s">
        <v>12087</v>
      </c>
      <c r="C3">
        <v>20251128</v>
      </c>
      <c r="D3" s="8" t="s">
        <v>12088</v>
      </c>
      <c r="F3" t="s">
        <v>451</v>
      </c>
      <c r="G3" t="s">
        <v>247</v>
      </c>
    </row>
    <row r="4" spans="1:7" ht="42" customHeight="1" x14ac:dyDescent="0.3">
      <c r="A4">
        <v>2963</v>
      </c>
      <c r="B4" t="s">
        <v>12089</v>
      </c>
      <c r="C4">
        <v>20251122</v>
      </c>
      <c r="D4" s="8" t="s">
        <v>12090</v>
      </c>
      <c r="F4" t="s">
        <v>451</v>
      </c>
      <c r="G4" t="s">
        <v>247</v>
      </c>
    </row>
    <row r="5" spans="1:7" x14ac:dyDescent="0.3">
      <c r="A5">
        <v>300173</v>
      </c>
      <c r="B5" t="s">
        <v>12091</v>
      </c>
      <c r="C5">
        <v>20241206</v>
      </c>
      <c r="D5" s="8" t="s">
        <v>12092</v>
      </c>
      <c r="F5" t="s">
        <v>451</v>
      </c>
      <c r="G5" t="s">
        <v>544</v>
      </c>
    </row>
    <row r="6" spans="1:7" x14ac:dyDescent="0.3">
      <c r="A6">
        <v>600581</v>
      </c>
      <c r="B6" t="s">
        <v>1614</v>
      </c>
      <c r="C6">
        <v>20251108</v>
      </c>
      <c r="D6" s="8" t="s">
        <v>12092</v>
      </c>
      <c r="F6" t="s">
        <v>451</v>
      </c>
      <c r="G6" t="s">
        <v>544</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12093</v>
      </c>
    </row>
    <row r="3" spans="4:23" x14ac:dyDescent="0.3">
      <c r="W3" t="s">
        <v>12094</v>
      </c>
    </row>
    <row r="4" spans="4:23" x14ac:dyDescent="0.3">
      <c r="D4" s="321"/>
      <c r="E4" s="322"/>
      <c r="F4" s="323" t="s">
        <v>12095</v>
      </c>
      <c r="G4" s="323" t="s">
        <v>12096</v>
      </c>
      <c r="H4" s="323" t="s">
        <v>12097</v>
      </c>
      <c r="I4" s="322" t="s">
        <v>12098</v>
      </c>
      <c r="J4" s="322" t="s">
        <v>12099</v>
      </c>
      <c r="K4" s="322" t="s">
        <v>12100</v>
      </c>
      <c r="L4" s="322" t="s">
        <v>12101</v>
      </c>
      <c r="M4" s="324" t="s">
        <v>12102</v>
      </c>
      <c r="N4" t="s">
        <v>12103</v>
      </c>
      <c r="O4" t="s">
        <v>1858</v>
      </c>
      <c r="P4" t="s">
        <v>12104</v>
      </c>
      <c r="Q4" t="s">
        <v>12105</v>
      </c>
      <c r="R4" t="s">
        <v>1685</v>
      </c>
      <c r="S4" t="s">
        <v>12106</v>
      </c>
      <c r="T4" t="s">
        <v>428</v>
      </c>
      <c r="U4" t="s">
        <v>1981</v>
      </c>
      <c r="W4" t="s">
        <v>12107</v>
      </c>
    </row>
    <row r="5" spans="4:23" x14ac:dyDescent="0.3">
      <c r="R5" s="8"/>
      <c r="S5" s="8"/>
      <c r="T5" s="8"/>
      <c r="U5" s="8"/>
    </row>
    <row r="6" spans="4:23" x14ac:dyDescent="0.3">
      <c r="R6" s="8"/>
      <c r="S6" s="8"/>
      <c r="T6" s="8"/>
      <c r="U6" s="8"/>
    </row>
    <row r="7" spans="4:23" ht="28" customHeight="1" x14ac:dyDescent="0.3">
      <c r="D7" t="s">
        <v>12108</v>
      </c>
      <c r="J7" s="8" t="s">
        <v>12109</v>
      </c>
    </row>
    <row r="10" spans="4:23" x14ac:dyDescent="0.3">
      <c r="D10" s="325" t="s">
        <v>12110</v>
      </c>
      <c r="E10" s="326"/>
      <c r="F10" s="326">
        <v>86</v>
      </c>
      <c r="G10" s="326"/>
      <c r="H10" s="326"/>
      <c r="I10" s="326">
        <v>68</v>
      </c>
      <c r="J10" s="326"/>
      <c r="K10" s="326"/>
      <c r="L10" s="326"/>
      <c r="M10" s="327"/>
    </row>
    <row r="11" spans="4:23" x14ac:dyDescent="0.3">
      <c r="D11" s="328" t="s">
        <v>320</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12111</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12112</v>
      </c>
      <c r="H30" s="326"/>
      <c r="I30" s="326"/>
      <c r="J30" s="326">
        <v>27</v>
      </c>
      <c r="K30" s="326"/>
      <c r="L30" s="326">
        <v>29</v>
      </c>
      <c r="M30" s="327"/>
    </row>
    <row r="31" spans="4:13" x14ac:dyDescent="0.3">
      <c r="D31" s="390" t="s">
        <v>12113</v>
      </c>
      <c r="E31">
        <v>202405</v>
      </c>
      <c r="F31" t="s">
        <v>12114</v>
      </c>
      <c r="G31" t="s">
        <v>12112</v>
      </c>
      <c r="H31">
        <v>25.5</v>
      </c>
      <c r="I31">
        <v>23</v>
      </c>
      <c r="M31" s="331"/>
    </row>
    <row r="32" spans="4:13" x14ac:dyDescent="0.3">
      <c r="D32" s="391"/>
      <c r="E32">
        <v>202404</v>
      </c>
      <c r="F32" t="s">
        <v>12115</v>
      </c>
      <c r="G32" t="s">
        <v>12112</v>
      </c>
      <c r="H32">
        <v>25</v>
      </c>
      <c r="I32">
        <v>23</v>
      </c>
      <c r="K32">
        <v>25</v>
      </c>
      <c r="M32" s="331"/>
    </row>
    <row r="33" spans="4:20" x14ac:dyDescent="0.3">
      <c r="D33" s="391"/>
      <c r="E33">
        <v>202403</v>
      </c>
      <c r="G33" t="s">
        <v>12112</v>
      </c>
      <c r="H33">
        <v>25</v>
      </c>
      <c r="M33" s="331"/>
    </row>
    <row r="34" spans="4:20" x14ac:dyDescent="0.3">
      <c r="D34" s="391"/>
      <c r="E34">
        <v>202402</v>
      </c>
      <c r="G34" t="s">
        <v>12112</v>
      </c>
      <c r="H34">
        <v>25</v>
      </c>
      <c r="M34" s="331"/>
    </row>
    <row r="35" spans="4:20" x14ac:dyDescent="0.3">
      <c r="D35" s="391"/>
      <c r="E35">
        <v>202401</v>
      </c>
      <c r="G35" t="s">
        <v>12112</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12116</v>
      </c>
      <c r="E40">
        <v>202405</v>
      </c>
      <c r="F40">
        <v>82.6</v>
      </c>
      <c r="H40">
        <v>89</v>
      </c>
      <c r="I40">
        <v>92</v>
      </c>
      <c r="M40" s="331"/>
    </row>
    <row r="41" spans="4:20" x14ac:dyDescent="0.3">
      <c r="D41" s="391"/>
      <c r="E41">
        <v>202404</v>
      </c>
      <c r="F41" t="s">
        <v>12117</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12118</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12119</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12120</v>
      </c>
      <c r="H14" t="s">
        <v>12121</v>
      </c>
      <c r="I14" t="s">
        <v>12122</v>
      </c>
      <c r="J14" t="s">
        <v>12123</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12124</v>
      </c>
    </row>
    <row r="5" spans="1:18" x14ac:dyDescent="0.3">
      <c r="B5" t="s">
        <v>12125</v>
      </c>
      <c r="C5" t="s">
        <v>12126</v>
      </c>
      <c r="D5" t="s">
        <v>12127</v>
      </c>
      <c r="E5" t="s">
        <v>12128</v>
      </c>
      <c r="F5" t="s">
        <v>12129</v>
      </c>
      <c r="I5" t="s">
        <v>12130</v>
      </c>
      <c r="N5" t="s">
        <v>12131</v>
      </c>
      <c r="O5" t="s">
        <v>12132</v>
      </c>
      <c r="P5" t="s">
        <v>12133</v>
      </c>
      <c r="Q5" t="s">
        <v>12134</v>
      </c>
      <c r="R5" t="s">
        <v>12135</v>
      </c>
    </row>
    <row r="6" spans="1:18" x14ac:dyDescent="0.3">
      <c r="A6">
        <v>2023</v>
      </c>
      <c r="D6">
        <v>185</v>
      </c>
      <c r="E6">
        <v>630</v>
      </c>
      <c r="H6" t="s">
        <v>2030</v>
      </c>
      <c r="I6" t="s">
        <v>12126</v>
      </c>
      <c r="J6" t="s">
        <v>12136</v>
      </c>
      <c r="M6" t="s">
        <v>2132</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12137</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5" width="8.58203125" style="8" customWidth="1"/>
    <col min="156" max="16384" width="8.58203125" style="8"/>
  </cols>
  <sheetData>
    <row r="1" spans="1:15" ht="28" customHeight="1" x14ac:dyDescent="0.3">
      <c r="A1" s="8" t="s">
        <v>439</v>
      </c>
      <c r="B1" s="8" t="s">
        <v>440</v>
      </c>
      <c r="C1" s="8" t="s">
        <v>12138</v>
      </c>
      <c r="D1" s="8" t="s">
        <v>12139</v>
      </c>
      <c r="E1" s="8" t="s">
        <v>12140</v>
      </c>
      <c r="F1" s="8" t="s">
        <v>12141</v>
      </c>
      <c r="G1" s="8" t="s">
        <v>12142</v>
      </c>
      <c r="H1" s="8" t="s">
        <v>523</v>
      </c>
      <c r="I1" s="8" t="s">
        <v>12143</v>
      </c>
      <c r="J1" s="8" t="s">
        <v>534</v>
      </c>
      <c r="K1" s="8" t="s">
        <v>315</v>
      </c>
      <c r="L1" s="8" t="s">
        <v>12144</v>
      </c>
      <c r="M1" s="8" t="s">
        <v>12145</v>
      </c>
      <c r="N1" s="8" t="s">
        <v>12146</v>
      </c>
      <c r="O1" s="8" t="s">
        <v>441</v>
      </c>
    </row>
    <row r="2" spans="1:15" ht="56" customHeight="1" x14ac:dyDescent="0.3">
      <c r="A2" s="8">
        <v>605077</v>
      </c>
      <c r="B2" s="8" t="s">
        <v>12147</v>
      </c>
      <c r="C2" s="8">
        <v>20241026</v>
      </c>
      <c r="D2" s="8" t="s">
        <v>12148</v>
      </c>
      <c r="E2" s="8">
        <v>4.8</v>
      </c>
      <c r="F2" s="8">
        <v>1</v>
      </c>
      <c r="G2" s="8">
        <v>9</v>
      </c>
      <c r="H2" s="8">
        <v>11</v>
      </c>
      <c r="I2" s="8" t="s">
        <v>12149</v>
      </c>
      <c r="K2" s="8" t="s">
        <v>326</v>
      </c>
      <c r="L2" s="8">
        <v>47</v>
      </c>
      <c r="M2" s="293">
        <v>0.2</v>
      </c>
      <c r="N2" s="293" t="s">
        <v>451</v>
      </c>
      <c r="O2" s="8" t="s">
        <v>12150</v>
      </c>
    </row>
    <row r="3" spans="1:15" x14ac:dyDescent="0.3">
      <c r="A3" s="8">
        <v>600179</v>
      </c>
      <c r="B3" s="8" t="s">
        <v>12151</v>
      </c>
      <c r="C3" s="8">
        <v>20240529</v>
      </c>
      <c r="E3" s="8">
        <v>35</v>
      </c>
      <c r="F3" s="8">
        <v>11</v>
      </c>
      <c r="G3" s="8">
        <v>75</v>
      </c>
      <c r="K3" s="8" t="s">
        <v>326</v>
      </c>
      <c r="L3" s="8">
        <v>90</v>
      </c>
      <c r="M3" s="293">
        <v>0.3</v>
      </c>
      <c r="N3" s="293" t="s">
        <v>468</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12152</v>
      </c>
      <c r="I1" s="17"/>
      <c r="J1" s="17"/>
    </row>
    <row r="2" spans="1:11" ht="52.5" customHeight="1" x14ac:dyDescent="0.3">
      <c r="A2" s="209"/>
      <c r="B2" s="209"/>
      <c r="C2" s="209"/>
      <c r="D2" s="209"/>
      <c r="E2" s="209"/>
      <c r="F2" s="19" t="s">
        <v>12153</v>
      </c>
      <c r="G2" s="425" t="s">
        <v>12154</v>
      </c>
      <c r="H2" s="426"/>
      <c r="I2" s="20" t="s">
        <v>12155</v>
      </c>
      <c r="J2" s="21" t="s">
        <v>12156</v>
      </c>
      <c r="K2" t="s">
        <v>12157</v>
      </c>
    </row>
    <row r="3" spans="1:11" ht="26" hidden="1" customHeight="1" x14ac:dyDescent="0.3">
      <c r="A3" s="210">
        <v>1</v>
      </c>
      <c r="B3" s="211"/>
      <c r="C3" s="22">
        <v>300096</v>
      </c>
      <c r="D3" s="23" t="s">
        <v>12158</v>
      </c>
      <c r="E3" s="24" t="s">
        <v>12159</v>
      </c>
      <c r="F3" s="25" t="s">
        <v>12160</v>
      </c>
      <c r="G3" s="441" t="s">
        <v>12161</v>
      </c>
      <c r="H3" s="442"/>
      <c r="I3" s="26" t="s">
        <v>12162</v>
      </c>
      <c r="J3" s="27" t="s">
        <v>12163</v>
      </c>
      <c r="K3" t="s">
        <v>12164</v>
      </c>
    </row>
    <row r="4" spans="1:11" ht="52" hidden="1" customHeight="1" x14ac:dyDescent="0.3">
      <c r="A4" s="212">
        <v>2</v>
      </c>
      <c r="B4" s="213"/>
      <c r="C4" s="28">
        <v>300205</v>
      </c>
      <c r="D4" s="29" t="s">
        <v>12165</v>
      </c>
      <c r="E4" s="30" t="s">
        <v>12166</v>
      </c>
      <c r="F4" s="31" t="s">
        <v>12167</v>
      </c>
      <c r="G4" s="447" t="s">
        <v>12168</v>
      </c>
      <c r="H4" s="394"/>
      <c r="I4" s="32" t="s">
        <v>12169</v>
      </c>
      <c r="J4" s="33" t="s">
        <v>12170</v>
      </c>
      <c r="K4" t="s">
        <v>12164</v>
      </c>
    </row>
    <row r="5" spans="1:11" ht="26" hidden="1" customHeight="1" x14ac:dyDescent="0.3">
      <c r="A5" s="34" t="s">
        <v>12171</v>
      </c>
      <c r="B5" s="35">
        <v>3</v>
      </c>
      <c r="C5" s="36">
        <v>2822</v>
      </c>
      <c r="D5" s="37" t="s">
        <v>1636</v>
      </c>
      <c r="E5" s="38" t="s">
        <v>12172</v>
      </c>
      <c r="F5" s="37" t="s">
        <v>12173</v>
      </c>
      <c r="G5" s="445" t="s">
        <v>12174</v>
      </c>
      <c r="H5" s="394"/>
      <c r="I5" s="39" t="s">
        <v>12175</v>
      </c>
      <c r="J5" s="40" t="s">
        <v>12176</v>
      </c>
      <c r="K5" t="s">
        <v>12164</v>
      </c>
    </row>
    <row r="6" spans="1:11" ht="39" customHeight="1" x14ac:dyDescent="0.3">
      <c r="A6" s="214">
        <v>4</v>
      </c>
      <c r="B6" s="215"/>
      <c r="C6" s="41">
        <v>600375</v>
      </c>
      <c r="D6" s="42" t="s">
        <v>12177</v>
      </c>
      <c r="E6" s="43" t="s">
        <v>12178</v>
      </c>
      <c r="F6" s="42" t="s">
        <v>12179</v>
      </c>
      <c r="G6" s="398" t="s">
        <v>12180</v>
      </c>
      <c r="H6" s="394"/>
      <c r="I6" s="40" t="s">
        <v>12181</v>
      </c>
      <c r="J6" s="45" t="s">
        <v>12182</v>
      </c>
      <c r="K6" t="s">
        <v>258</v>
      </c>
    </row>
    <row r="7" spans="1:11" ht="26" hidden="1" customHeight="1" x14ac:dyDescent="0.3">
      <c r="A7" s="46" t="s">
        <v>12171</v>
      </c>
      <c r="B7" s="47">
        <v>5</v>
      </c>
      <c r="C7" s="48">
        <v>2490</v>
      </c>
      <c r="D7" s="42" t="s">
        <v>12183</v>
      </c>
      <c r="E7" s="44" t="s">
        <v>12178</v>
      </c>
      <c r="F7" s="37" t="s">
        <v>12184</v>
      </c>
      <c r="G7" s="415" t="s">
        <v>12185</v>
      </c>
      <c r="H7" s="394"/>
      <c r="I7" s="44" t="s">
        <v>12186</v>
      </c>
      <c r="J7" s="38" t="s">
        <v>12187</v>
      </c>
      <c r="K7" t="s">
        <v>258</v>
      </c>
    </row>
    <row r="8" spans="1:11" ht="52" customHeight="1" x14ac:dyDescent="0.3">
      <c r="A8" s="46" t="s">
        <v>12171</v>
      </c>
      <c r="B8" s="50">
        <v>6</v>
      </c>
      <c r="C8" s="51">
        <v>600165</v>
      </c>
      <c r="D8" s="25" t="s">
        <v>12188</v>
      </c>
      <c r="E8" s="52" t="s">
        <v>12189</v>
      </c>
      <c r="F8" s="53" t="s">
        <v>12190</v>
      </c>
      <c r="G8" s="437" t="s">
        <v>12191</v>
      </c>
      <c r="H8" s="394"/>
      <c r="I8" s="27" t="s">
        <v>12192</v>
      </c>
      <c r="J8" s="45" t="s">
        <v>12193</v>
      </c>
      <c r="K8" t="s">
        <v>258</v>
      </c>
    </row>
    <row r="9" spans="1:11" ht="39" hidden="1" customHeight="1" x14ac:dyDescent="0.3">
      <c r="A9" s="46" t="s">
        <v>12171</v>
      </c>
      <c r="B9" s="47">
        <v>7</v>
      </c>
      <c r="C9" s="54">
        <v>2336</v>
      </c>
      <c r="D9" s="55" t="s">
        <v>12194</v>
      </c>
      <c r="E9" s="38" t="s">
        <v>12195</v>
      </c>
      <c r="F9" s="39" t="s">
        <v>12196</v>
      </c>
      <c r="G9" s="424" t="s">
        <v>12197</v>
      </c>
      <c r="H9" s="394"/>
      <c r="I9" s="39" t="s">
        <v>12175</v>
      </c>
      <c r="J9" s="261" t="s">
        <v>12198</v>
      </c>
      <c r="K9" t="s">
        <v>12199</v>
      </c>
    </row>
    <row r="10" spans="1:11" ht="26" hidden="1" customHeight="1" x14ac:dyDescent="0.3">
      <c r="A10" s="56" t="s">
        <v>12200</v>
      </c>
      <c r="B10" s="216"/>
      <c r="C10" s="57" t="s">
        <v>12201</v>
      </c>
      <c r="D10" s="58" t="s">
        <v>12202</v>
      </c>
      <c r="E10" s="59" t="s">
        <v>12203</v>
      </c>
      <c r="F10" s="60"/>
      <c r="G10" s="439" t="s">
        <v>12204</v>
      </c>
      <c r="H10" s="394"/>
      <c r="I10" s="61" t="s">
        <v>12205</v>
      </c>
      <c r="J10" s="62" t="s">
        <v>12206</v>
      </c>
      <c r="K10" t="s">
        <v>12199</v>
      </c>
    </row>
    <row r="11" spans="1:11" ht="65" hidden="1" customHeight="1" x14ac:dyDescent="0.3">
      <c r="A11" s="56" t="s">
        <v>12207</v>
      </c>
      <c r="B11" s="63">
        <v>9</v>
      </c>
      <c r="C11" s="64">
        <v>656</v>
      </c>
      <c r="D11" s="65" t="s">
        <v>12208</v>
      </c>
      <c r="E11" s="66" t="s">
        <v>12203</v>
      </c>
      <c r="F11" s="39" t="s">
        <v>12209</v>
      </c>
      <c r="G11" s="428" t="s">
        <v>1569</v>
      </c>
      <c r="H11" s="394"/>
      <c r="I11" s="67" t="s">
        <v>12210</v>
      </c>
      <c r="J11" s="27" t="s">
        <v>12211</v>
      </c>
      <c r="K11" t="s">
        <v>12164</v>
      </c>
    </row>
    <row r="12" spans="1:11" ht="26" hidden="1" customHeight="1" x14ac:dyDescent="0.3">
      <c r="A12" s="217">
        <v>10</v>
      </c>
      <c r="B12" s="218"/>
      <c r="C12" s="48">
        <v>989</v>
      </c>
      <c r="D12" s="42" t="s">
        <v>12212</v>
      </c>
      <c r="E12" s="38" t="s">
        <v>12213</v>
      </c>
      <c r="F12" s="42" t="s">
        <v>12214</v>
      </c>
      <c r="G12" s="398" t="s">
        <v>12215</v>
      </c>
      <c r="H12" s="394"/>
      <c r="I12" s="68" t="s">
        <v>12216</v>
      </c>
      <c r="J12" s="69" t="s">
        <v>12217</v>
      </c>
      <c r="K12" t="s">
        <v>258</v>
      </c>
    </row>
    <row r="13" spans="1:11" ht="26" customHeight="1" x14ac:dyDescent="0.3">
      <c r="A13" s="70" t="s">
        <v>12171</v>
      </c>
      <c r="B13" s="71">
        <v>11</v>
      </c>
      <c r="C13" s="51">
        <v>300965</v>
      </c>
      <c r="D13" s="25" t="s">
        <v>12218</v>
      </c>
      <c r="E13" s="27" t="s">
        <v>12213</v>
      </c>
      <c r="F13" s="25" t="s">
        <v>12219</v>
      </c>
      <c r="G13" s="429" t="s">
        <v>12220</v>
      </c>
      <c r="H13" s="394"/>
      <c r="I13" s="67" t="s">
        <v>12221</v>
      </c>
      <c r="J13" s="72" t="s">
        <v>12222</v>
      </c>
      <c r="K13" t="s">
        <v>258</v>
      </c>
    </row>
    <row r="14" spans="1:11" ht="26" hidden="1" customHeight="1" x14ac:dyDescent="0.3">
      <c r="A14" s="219">
        <v>12</v>
      </c>
      <c r="B14" s="220"/>
      <c r="C14" s="73" t="s">
        <v>12223</v>
      </c>
      <c r="D14" s="74" t="s">
        <v>12224</v>
      </c>
      <c r="E14" s="75" t="s">
        <v>12225</v>
      </c>
      <c r="F14" s="76" t="s">
        <v>12226</v>
      </c>
      <c r="G14" s="404" t="s">
        <v>2180</v>
      </c>
      <c r="H14" s="394"/>
      <c r="I14" s="77" t="s">
        <v>12227</v>
      </c>
      <c r="J14" s="78" t="s">
        <v>12228</v>
      </c>
      <c r="K14" t="s">
        <v>12199</v>
      </c>
    </row>
    <row r="15" spans="1:11" ht="39" customHeight="1" x14ac:dyDescent="0.3">
      <c r="A15" s="46" t="s">
        <v>12171</v>
      </c>
      <c r="B15" s="79">
        <v>13</v>
      </c>
      <c r="C15" s="80">
        <v>600715</v>
      </c>
      <c r="D15" s="42" t="s">
        <v>12229</v>
      </c>
      <c r="E15" s="40" t="s">
        <v>12225</v>
      </c>
      <c r="F15" s="81" t="s">
        <v>12230</v>
      </c>
      <c r="G15" s="404" t="s">
        <v>12231</v>
      </c>
      <c r="H15" s="394"/>
      <c r="I15" s="68" t="s">
        <v>12221</v>
      </c>
      <c r="J15" s="45" t="s">
        <v>12232</v>
      </c>
      <c r="K15" t="s">
        <v>258</v>
      </c>
    </row>
    <row r="16" spans="1:11" ht="52" hidden="1" customHeight="1" x14ac:dyDescent="0.3">
      <c r="A16" s="217">
        <v>14</v>
      </c>
      <c r="B16" s="218"/>
      <c r="C16" s="48">
        <v>809</v>
      </c>
      <c r="D16" s="42" t="s">
        <v>12233</v>
      </c>
      <c r="E16" s="38" t="s">
        <v>12234</v>
      </c>
      <c r="F16" s="82" t="s">
        <v>12235</v>
      </c>
      <c r="G16" s="421" t="s">
        <v>12236</v>
      </c>
      <c r="H16" s="394"/>
      <c r="I16" s="68" t="s">
        <v>12237</v>
      </c>
      <c r="J16" s="69" t="s">
        <v>12238</v>
      </c>
      <c r="K16" t="s">
        <v>258</v>
      </c>
    </row>
    <row r="17" spans="1:11" ht="39" customHeight="1" x14ac:dyDescent="0.3">
      <c r="A17" s="217">
        <v>15</v>
      </c>
      <c r="B17" s="218"/>
      <c r="C17" s="83">
        <v>2141</v>
      </c>
      <c r="D17" s="42" t="s">
        <v>12239</v>
      </c>
      <c r="E17" s="40" t="s">
        <v>12225</v>
      </c>
      <c r="F17" s="42" t="s">
        <v>12240</v>
      </c>
      <c r="G17" s="404" t="s">
        <v>12241</v>
      </c>
      <c r="H17" s="394"/>
      <c r="I17" s="39" t="s">
        <v>12175</v>
      </c>
      <c r="J17" s="45" t="s">
        <v>12242</v>
      </c>
      <c r="K17" t="s">
        <v>258</v>
      </c>
    </row>
    <row r="18" spans="1:11" ht="52.5" hidden="1" customHeight="1" x14ac:dyDescent="0.3">
      <c r="A18" s="217">
        <v>16</v>
      </c>
      <c r="B18" s="218"/>
      <c r="C18" s="84">
        <v>300117</v>
      </c>
      <c r="D18" s="42" t="s">
        <v>12243</v>
      </c>
      <c r="E18" s="38" t="s">
        <v>12225</v>
      </c>
      <c r="F18" s="38" t="s">
        <v>12244</v>
      </c>
      <c r="G18" s="402" t="s">
        <v>12245</v>
      </c>
      <c r="H18" s="394"/>
      <c r="I18" s="68" t="s">
        <v>12221</v>
      </c>
      <c r="J18" s="266" t="s">
        <v>12246</v>
      </c>
      <c r="K18" t="s">
        <v>12199</v>
      </c>
    </row>
    <row r="19" spans="1:11" ht="52" customHeight="1" x14ac:dyDescent="0.3">
      <c r="A19" s="217">
        <v>17</v>
      </c>
      <c r="B19" s="218"/>
      <c r="C19" s="83">
        <v>609</v>
      </c>
      <c r="D19" s="42" t="s">
        <v>12247</v>
      </c>
      <c r="E19" s="40" t="s">
        <v>12225</v>
      </c>
      <c r="F19" s="38" t="s">
        <v>12248</v>
      </c>
      <c r="G19" s="410" t="s">
        <v>1569</v>
      </c>
      <c r="H19" s="394"/>
      <c r="I19" s="68" t="s">
        <v>12221</v>
      </c>
      <c r="J19" s="85" t="s">
        <v>12249</v>
      </c>
      <c r="K19" t="s">
        <v>258</v>
      </c>
    </row>
    <row r="20" spans="1:11" ht="52" hidden="1" customHeight="1" x14ac:dyDescent="0.3">
      <c r="A20" s="217">
        <v>18</v>
      </c>
      <c r="B20" s="218"/>
      <c r="C20" s="84">
        <v>300506</v>
      </c>
      <c r="D20" s="42" t="s">
        <v>12250</v>
      </c>
      <c r="E20" s="38" t="s">
        <v>12225</v>
      </c>
      <c r="F20" s="42" t="s">
        <v>12251</v>
      </c>
      <c r="G20" s="404" t="s">
        <v>12252</v>
      </c>
      <c r="H20" s="394"/>
      <c r="I20" s="43" t="s">
        <v>12253</v>
      </c>
      <c r="J20" s="86" t="s">
        <v>12254</v>
      </c>
      <c r="K20" t="s">
        <v>258</v>
      </c>
    </row>
    <row r="21" spans="1:11" ht="39" customHeight="1" x14ac:dyDescent="0.3">
      <c r="A21" s="217">
        <v>19</v>
      </c>
      <c r="B21" s="218"/>
      <c r="C21" s="54">
        <v>2310</v>
      </c>
      <c r="D21" s="42" t="s">
        <v>12255</v>
      </c>
      <c r="E21" s="40" t="s">
        <v>12256</v>
      </c>
      <c r="F21" s="37" t="s">
        <v>12257</v>
      </c>
      <c r="G21" s="393" t="s">
        <v>12258</v>
      </c>
      <c r="H21" s="394"/>
      <c r="I21" s="68" t="s">
        <v>12221</v>
      </c>
      <c r="J21" s="45" t="s">
        <v>12182</v>
      </c>
      <c r="K21" t="s">
        <v>258</v>
      </c>
    </row>
    <row r="22" spans="1:11" ht="65" hidden="1" customHeight="1" x14ac:dyDescent="0.3">
      <c r="A22" s="217">
        <v>20</v>
      </c>
      <c r="B22" s="218"/>
      <c r="C22" s="41">
        <v>300125</v>
      </c>
      <c r="D22" s="42" t="s">
        <v>12259</v>
      </c>
      <c r="E22" s="69" t="s">
        <v>12256</v>
      </c>
      <c r="F22" s="88" t="s">
        <v>12260</v>
      </c>
      <c r="G22" s="408" t="s">
        <v>12261</v>
      </c>
      <c r="H22" s="394"/>
      <c r="I22" s="68" t="s">
        <v>12237</v>
      </c>
      <c r="J22" s="261" t="s">
        <v>12262</v>
      </c>
      <c r="K22" t="s">
        <v>12263</v>
      </c>
    </row>
    <row r="23" spans="1:11" ht="52" hidden="1" customHeight="1" x14ac:dyDescent="0.3">
      <c r="A23" s="221">
        <v>21</v>
      </c>
      <c r="B23" s="222"/>
      <c r="C23" s="89">
        <v>2665</v>
      </c>
      <c r="D23" s="90" t="s">
        <v>12264</v>
      </c>
      <c r="E23" s="91" t="s">
        <v>12256</v>
      </c>
      <c r="F23" s="92" t="s">
        <v>12265</v>
      </c>
      <c r="G23" s="397" t="s">
        <v>12266</v>
      </c>
      <c r="H23" s="394"/>
      <c r="I23" s="93" t="s">
        <v>12267</v>
      </c>
      <c r="J23" s="267" t="s">
        <v>12268</v>
      </c>
      <c r="K23" t="s">
        <v>12199</v>
      </c>
    </row>
    <row r="24" spans="1:11" ht="26" hidden="1" customHeight="1" x14ac:dyDescent="0.3">
      <c r="A24" s="223">
        <v>22</v>
      </c>
      <c r="B24" s="224"/>
      <c r="C24" s="94">
        <v>603388</v>
      </c>
      <c r="D24" s="73" t="s">
        <v>12269</v>
      </c>
      <c r="E24" s="95" t="s">
        <v>12256</v>
      </c>
      <c r="F24" s="37" t="s">
        <v>12270</v>
      </c>
      <c r="G24" s="418" t="s">
        <v>12271</v>
      </c>
      <c r="H24" s="394"/>
      <c r="I24" s="96" t="s">
        <v>12272</v>
      </c>
      <c r="J24" s="97" t="s">
        <v>12217</v>
      </c>
      <c r="K24" t="s">
        <v>12164</v>
      </c>
    </row>
    <row r="25" spans="1:11" ht="26" hidden="1" customHeight="1" x14ac:dyDescent="0.3">
      <c r="A25" s="225">
        <v>23</v>
      </c>
      <c r="B25" s="226"/>
      <c r="C25" s="98">
        <v>600777</v>
      </c>
      <c r="D25" s="74" t="s">
        <v>12273</v>
      </c>
      <c r="E25" s="75" t="s">
        <v>12256</v>
      </c>
      <c r="F25" s="42" t="s">
        <v>1312</v>
      </c>
      <c r="G25" s="422" t="s">
        <v>12274</v>
      </c>
      <c r="H25" s="394"/>
      <c r="I25" s="99" t="s">
        <v>12275</v>
      </c>
      <c r="J25" s="100" t="s">
        <v>12217</v>
      </c>
      <c r="K25" t="s">
        <v>12276</v>
      </c>
    </row>
    <row r="26" spans="1:11" ht="26" hidden="1" customHeight="1" x14ac:dyDescent="0.3">
      <c r="A26" s="217">
        <v>24</v>
      </c>
      <c r="B26" s="218"/>
      <c r="C26" s="41">
        <v>300208</v>
      </c>
      <c r="D26" s="42" t="s">
        <v>12277</v>
      </c>
      <c r="E26" s="69" t="s">
        <v>12256</v>
      </c>
      <c r="F26" s="42" t="s">
        <v>12278</v>
      </c>
      <c r="G26" s="419" t="s">
        <v>12279</v>
      </c>
      <c r="H26" s="394"/>
      <c r="I26" s="68" t="s">
        <v>12275</v>
      </c>
      <c r="J26" s="260" t="s">
        <v>12280</v>
      </c>
      <c r="K26" t="s">
        <v>12199</v>
      </c>
    </row>
    <row r="27" spans="1:11" ht="39" customHeight="1" x14ac:dyDescent="0.3">
      <c r="A27" s="217">
        <v>25</v>
      </c>
      <c r="B27" s="218"/>
      <c r="C27" s="84">
        <v>300013</v>
      </c>
      <c r="D27" s="42" t="s">
        <v>12281</v>
      </c>
      <c r="E27" s="38" t="s">
        <v>12256</v>
      </c>
      <c r="F27" s="81" t="s">
        <v>12282</v>
      </c>
      <c r="G27" s="404" t="s">
        <v>12283</v>
      </c>
      <c r="H27" s="394"/>
      <c r="I27" s="68" t="s">
        <v>12284</v>
      </c>
      <c r="J27" s="45" t="s">
        <v>12285</v>
      </c>
      <c r="K27" t="s">
        <v>258</v>
      </c>
    </row>
    <row r="28" spans="1:11" ht="26" customHeight="1" x14ac:dyDescent="0.3">
      <c r="A28" s="225">
        <v>26</v>
      </c>
      <c r="B28" s="226"/>
      <c r="C28" s="98">
        <v>600234</v>
      </c>
      <c r="D28" s="76" t="s">
        <v>12286</v>
      </c>
      <c r="E28" s="101" t="s">
        <v>12256</v>
      </c>
      <c r="F28" s="81" t="s">
        <v>12287</v>
      </c>
      <c r="G28" s="404" t="s">
        <v>12288</v>
      </c>
      <c r="H28" s="394"/>
      <c r="I28" s="77" t="s">
        <v>12289</v>
      </c>
      <c r="J28" s="78" t="s">
        <v>12222</v>
      </c>
      <c r="K28" t="s">
        <v>258</v>
      </c>
    </row>
    <row r="29" spans="1:11" ht="52" hidden="1" customHeight="1" x14ac:dyDescent="0.3">
      <c r="A29" s="217">
        <v>27</v>
      </c>
      <c r="B29" s="218"/>
      <c r="C29" s="48">
        <v>2650</v>
      </c>
      <c r="D29" s="42" t="s">
        <v>12290</v>
      </c>
      <c r="E29" s="38" t="s">
        <v>12256</v>
      </c>
      <c r="F29" s="39" t="s">
        <v>12291</v>
      </c>
      <c r="G29" s="404" t="s">
        <v>12292</v>
      </c>
      <c r="H29" s="394"/>
      <c r="I29" s="68" t="s">
        <v>12216</v>
      </c>
      <c r="J29" s="69" t="s">
        <v>12217</v>
      </c>
      <c r="K29" t="s">
        <v>12164</v>
      </c>
    </row>
    <row r="30" spans="1:11" ht="39" customHeight="1" x14ac:dyDescent="0.3">
      <c r="A30" s="217">
        <v>28</v>
      </c>
      <c r="B30" s="218"/>
      <c r="C30" s="102">
        <v>300536</v>
      </c>
      <c r="D30" s="103" t="s">
        <v>12293</v>
      </c>
      <c r="E30" s="38" t="s">
        <v>12256</v>
      </c>
      <c r="F30" s="38" t="s">
        <v>12294</v>
      </c>
      <c r="G30" s="404" t="s">
        <v>12271</v>
      </c>
      <c r="H30" s="394"/>
      <c r="I30" s="104" t="s">
        <v>12169</v>
      </c>
      <c r="J30" s="105" t="s">
        <v>12295</v>
      </c>
      <c r="K30" t="s">
        <v>258</v>
      </c>
    </row>
    <row r="31" spans="1:11" ht="26" hidden="1" customHeight="1" x14ac:dyDescent="0.3">
      <c r="A31" s="227">
        <v>29</v>
      </c>
      <c r="B31" s="228"/>
      <c r="C31" s="106">
        <v>300116</v>
      </c>
      <c r="D31" s="262" t="s">
        <v>12296</v>
      </c>
      <c r="E31" s="107" t="s">
        <v>12256</v>
      </c>
      <c r="F31" s="108" t="s">
        <v>12297</v>
      </c>
      <c r="G31" s="448" t="s">
        <v>1172</v>
      </c>
      <c r="H31" s="394"/>
      <c r="I31" s="61" t="s">
        <v>12298</v>
      </c>
      <c r="J31" s="109" t="s">
        <v>12299</v>
      </c>
      <c r="K31" t="s">
        <v>12199</v>
      </c>
    </row>
    <row r="32" spans="1:11" ht="26" hidden="1" customHeight="1" x14ac:dyDescent="0.3">
      <c r="A32" s="225">
        <v>30</v>
      </c>
      <c r="B32" s="226"/>
      <c r="C32" s="110">
        <v>603879</v>
      </c>
      <c r="D32" s="74" t="s">
        <v>12300</v>
      </c>
      <c r="E32" s="111" t="s">
        <v>12301</v>
      </c>
      <c r="F32" s="37" t="s">
        <v>12302</v>
      </c>
      <c r="G32" s="433" t="s">
        <v>12303</v>
      </c>
      <c r="H32" s="394"/>
      <c r="I32" s="113" t="s">
        <v>12304</v>
      </c>
      <c r="J32" s="78" t="s">
        <v>12217</v>
      </c>
      <c r="K32" t="s">
        <v>258</v>
      </c>
    </row>
    <row r="33" spans="1:11" ht="26" hidden="1" customHeight="1" x14ac:dyDescent="0.3">
      <c r="A33" s="221">
        <v>31</v>
      </c>
      <c r="B33" s="222"/>
      <c r="C33" s="114">
        <v>600220</v>
      </c>
      <c r="D33" s="115" t="s">
        <v>12305</v>
      </c>
      <c r="E33" s="116" t="s">
        <v>12306</v>
      </c>
      <c r="F33" s="117" t="s">
        <v>12307</v>
      </c>
      <c r="G33" s="411" t="s">
        <v>12308</v>
      </c>
      <c r="H33" s="394"/>
      <c r="I33" s="116" t="s">
        <v>12309</v>
      </c>
      <c r="J33" s="119" t="s">
        <v>12310</v>
      </c>
      <c r="K33" t="s">
        <v>12199</v>
      </c>
    </row>
    <row r="34" spans="1:11" ht="39" hidden="1" customHeight="1" x14ac:dyDescent="0.3">
      <c r="A34" s="217">
        <v>32</v>
      </c>
      <c r="B34" s="218"/>
      <c r="C34" s="84">
        <v>603869</v>
      </c>
      <c r="D34" s="81" t="s">
        <v>12311</v>
      </c>
      <c r="E34" s="53" t="s">
        <v>12301</v>
      </c>
      <c r="F34" s="39" t="s">
        <v>12312</v>
      </c>
      <c r="G34" s="393" t="s">
        <v>12313</v>
      </c>
      <c r="H34" s="394"/>
      <c r="I34" s="40" t="s">
        <v>12314</v>
      </c>
      <c r="J34" s="120" t="s">
        <v>12217</v>
      </c>
      <c r="K34" t="s">
        <v>12164</v>
      </c>
    </row>
    <row r="35" spans="1:11" ht="26" hidden="1" customHeight="1" x14ac:dyDescent="0.3">
      <c r="A35" s="229">
        <v>33</v>
      </c>
      <c r="B35" s="230"/>
      <c r="C35" s="121">
        <v>600213</v>
      </c>
      <c r="D35" s="122" t="s">
        <v>12315</v>
      </c>
      <c r="E35" s="123" t="s">
        <v>12301</v>
      </c>
      <c r="F35" s="124" t="s">
        <v>12316</v>
      </c>
      <c r="G35" s="420" t="s">
        <v>12317</v>
      </c>
      <c r="H35" s="394"/>
      <c r="I35" s="125" t="s">
        <v>12205</v>
      </c>
      <c r="J35" s="126" t="s">
        <v>12318</v>
      </c>
      <c r="K35" t="s">
        <v>12199</v>
      </c>
    </row>
    <row r="36" spans="1:11" ht="26" hidden="1" customHeight="1" x14ac:dyDescent="0.3">
      <c r="A36" s="217">
        <v>34</v>
      </c>
      <c r="B36" s="218"/>
      <c r="C36" s="41">
        <v>603023</v>
      </c>
      <c r="D36" s="42" t="s">
        <v>12319</v>
      </c>
      <c r="E36" s="87" t="s">
        <v>12301</v>
      </c>
      <c r="F36" s="55" t="s">
        <v>12320</v>
      </c>
      <c r="G36" s="406" t="s">
        <v>12321</v>
      </c>
      <c r="H36" s="394"/>
      <c r="I36" s="78" t="s">
        <v>12322</v>
      </c>
      <c r="J36" s="69" t="s">
        <v>12238</v>
      </c>
      <c r="K36" t="s">
        <v>258</v>
      </c>
    </row>
    <row r="37" spans="1:11" ht="26" hidden="1" customHeight="1" x14ac:dyDescent="0.3">
      <c r="A37" s="225">
        <v>35</v>
      </c>
      <c r="B37" s="226"/>
      <c r="C37" s="98">
        <v>600381</v>
      </c>
      <c r="D37" s="74" t="s">
        <v>12323</v>
      </c>
      <c r="E37" s="112" t="s">
        <v>12301</v>
      </c>
      <c r="F37" s="42" t="s">
        <v>12324</v>
      </c>
      <c r="G37" s="414" t="s">
        <v>12325</v>
      </c>
      <c r="H37" s="394"/>
      <c r="I37" s="77" t="s">
        <v>12326</v>
      </c>
      <c r="J37" s="101" t="s">
        <v>12327</v>
      </c>
      <c r="K37" t="s">
        <v>12164</v>
      </c>
    </row>
    <row r="38" spans="1:11" ht="26" hidden="1" customHeight="1" x14ac:dyDescent="0.3">
      <c r="A38" s="217">
        <v>36</v>
      </c>
      <c r="B38" s="218"/>
      <c r="C38" s="41">
        <v>603959</v>
      </c>
      <c r="D38" s="42" t="s">
        <v>12328</v>
      </c>
      <c r="E38" s="87" t="s">
        <v>12301</v>
      </c>
      <c r="F38" s="42" t="s">
        <v>12329</v>
      </c>
      <c r="G38" s="416" t="s">
        <v>12330</v>
      </c>
      <c r="H38" s="394"/>
      <c r="I38" s="44" t="s">
        <v>12331</v>
      </c>
      <c r="J38" s="69" t="s">
        <v>12217</v>
      </c>
      <c r="K38" t="s">
        <v>12164</v>
      </c>
    </row>
    <row r="39" spans="1:11" ht="26" hidden="1" customHeight="1" x14ac:dyDescent="0.3">
      <c r="A39" s="217">
        <v>37</v>
      </c>
      <c r="B39" s="218"/>
      <c r="C39" s="84">
        <v>603377</v>
      </c>
      <c r="D39" s="81" t="s">
        <v>12332</v>
      </c>
      <c r="E39" s="87" t="s">
        <v>12301</v>
      </c>
      <c r="F39" s="42" t="s">
        <v>12333</v>
      </c>
      <c r="G39" s="398" t="s">
        <v>12334</v>
      </c>
      <c r="H39" s="394"/>
      <c r="I39" s="68" t="s">
        <v>12221</v>
      </c>
      <c r="J39" s="69" t="s">
        <v>12217</v>
      </c>
      <c r="K39" t="s">
        <v>12164</v>
      </c>
    </row>
    <row r="40" spans="1:11" ht="26" hidden="1" customHeight="1" x14ac:dyDescent="0.3">
      <c r="A40" s="231">
        <v>38</v>
      </c>
      <c r="B40" s="232"/>
      <c r="C40" s="98">
        <v>603828</v>
      </c>
      <c r="D40" s="76" t="s">
        <v>12335</v>
      </c>
      <c r="E40" s="112" t="s">
        <v>12301</v>
      </c>
      <c r="F40" s="127" t="s">
        <v>12336</v>
      </c>
      <c r="G40" s="450" t="s">
        <v>12252</v>
      </c>
      <c r="H40" s="394"/>
      <c r="I40" s="128" t="s">
        <v>12205</v>
      </c>
      <c r="J40" s="75" t="s">
        <v>12217</v>
      </c>
      <c r="K40" t="s">
        <v>12164</v>
      </c>
    </row>
    <row r="41" spans="1:11" ht="26" hidden="1" customHeight="1" x14ac:dyDescent="0.3">
      <c r="A41" s="233">
        <v>39</v>
      </c>
      <c r="B41" s="234"/>
      <c r="C41" s="129">
        <v>2280</v>
      </c>
      <c r="D41" s="115" t="s">
        <v>12337</v>
      </c>
      <c r="E41" s="130" t="s">
        <v>12338</v>
      </c>
      <c r="F41" s="131" t="s">
        <v>12339</v>
      </c>
      <c r="G41" s="434" t="s">
        <v>12340</v>
      </c>
      <c r="H41" s="394"/>
      <c r="I41" s="132" t="s">
        <v>12341</v>
      </c>
      <c r="J41" s="133" t="s">
        <v>12310</v>
      </c>
      <c r="K41" t="s">
        <v>12199</v>
      </c>
    </row>
    <row r="42" spans="1:11" ht="26" hidden="1" customHeight="1" x14ac:dyDescent="0.3">
      <c r="A42" s="235">
        <v>40</v>
      </c>
      <c r="B42" s="236"/>
      <c r="C42" s="134">
        <v>600565</v>
      </c>
      <c r="D42" s="135" t="s">
        <v>12342</v>
      </c>
      <c r="E42" s="136" t="s">
        <v>12301</v>
      </c>
      <c r="F42" s="137" t="s">
        <v>12343</v>
      </c>
      <c r="G42" s="427" t="s">
        <v>12344</v>
      </c>
      <c r="H42" s="394"/>
      <c r="I42" s="138"/>
      <c r="J42" s="139" t="s">
        <v>12310</v>
      </c>
      <c r="K42" t="s">
        <v>12199</v>
      </c>
    </row>
    <row r="43" spans="1:11" ht="26" hidden="1" customHeight="1" x14ac:dyDescent="0.3">
      <c r="A43" s="237">
        <v>41</v>
      </c>
      <c r="B43" s="238"/>
      <c r="C43" s="140">
        <v>600360</v>
      </c>
      <c r="D43" s="74" t="s">
        <v>12345</v>
      </c>
      <c r="E43" s="113" t="s">
        <v>12301</v>
      </c>
      <c r="F43" s="81" t="s">
        <v>12346</v>
      </c>
      <c r="G43" s="415" t="s">
        <v>12347</v>
      </c>
      <c r="H43" s="394"/>
      <c r="I43" s="99" t="s">
        <v>12348</v>
      </c>
      <c r="J43" s="78" t="s">
        <v>12217</v>
      </c>
      <c r="K43" t="s">
        <v>12164</v>
      </c>
    </row>
    <row r="44" spans="1:11" ht="52" hidden="1" customHeight="1" x14ac:dyDescent="0.3">
      <c r="A44" s="217">
        <v>42</v>
      </c>
      <c r="B44" s="218"/>
      <c r="C44" s="102">
        <v>603003</v>
      </c>
      <c r="D44" s="103" t="s">
        <v>12349</v>
      </c>
      <c r="E44" s="44" t="s">
        <v>12301</v>
      </c>
      <c r="F44" s="141" t="s">
        <v>12350</v>
      </c>
      <c r="G44" s="406" t="s">
        <v>12351</v>
      </c>
      <c r="H44" s="394"/>
      <c r="I44" s="68" t="s">
        <v>12352</v>
      </c>
      <c r="J44" s="266" t="s">
        <v>12353</v>
      </c>
      <c r="K44" t="s">
        <v>12199</v>
      </c>
    </row>
    <row r="45" spans="1:11" ht="26" hidden="1" customHeight="1" x14ac:dyDescent="0.3">
      <c r="A45" s="239">
        <v>43</v>
      </c>
      <c r="B45" s="240"/>
      <c r="C45" s="142">
        <v>600277</v>
      </c>
      <c r="D45" s="115" t="s">
        <v>12354</v>
      </c>
      <c r="E45" s="143" t="s">
        <v>12301</v>
      </c>
      <c r="F45" s="144" t="s">
        <v>12355</v>
      </c>
      <c r="G45" s="446" t="s">
        <v>12356</v>
      </c>
      <c r="H45" s="394"/>
      <c r="I45" s="145" t="s">
        <v>12357</v>
      </c>
      <c r="J45" s="146" t="s">
        <v>12358</v>
      </c>
      <c r="K45" t="s">
        <v>12199</v>
      </c>
    </row>
    <row r="46" spans="1:11" ht="26" customHeight="1" x14ac:dyDescent="0.3">
      <c r="A46" s="231">
        <v>44</v>
      </c>
      <c r="B46" s="232"/>
      <c r="C46" s="94">
        <v>300020</v>
      </c>
      <c r="D46" s="147" t="s">
        <v>12359</v>
      </c>
      <c r="E46" s="148" t="s">
        <v>12301</v>
      </c>
      <c r="F46" s="149" t="s">
        <v>12360</v>
      </c>
      <c r="G46" s="449" t="s">
        <v>12361</v>
      </c>
      <c r="H46" s="394"/>
      <c r="I46" s="150" t="s">
        <v>12272</v>
      </c>
      <c r="J46" s="151" t="s">
        <v>12362</v>
      </c>
      <c r="K46" t="s">
        <v>258</v>
      </c>
    </row>
    <row r="47" spans="1:11" ht="39" customHeight="1" x14ac:dyDescent="0.3">
      <c r="A47" s="217">
        <v>45</v>
      </c>
      <c r="B47" s="218"/>
      <c r="C47" s="41">
        <v>603608</v>
      </c>
      <c r="D47" s="42" t="s">
        <v>12363</v>
      </c>
      <c r="E47" s="43" t="s">
        <v>12301</v>
      </c>
      <c r="F47" s="39" t="s">
        <v>12364</v>
      </c>
      <c r="G47" s="404" t="s">
        <v>12365</v>
      </c>
      <c r="H47" s="394"/>
      <c r="I47" s="68" t="s">
        <v>12366</v>
      </c>
      <c r="J47" s="45" t="s">
        <v>12367</v>
      </c>
      <c r="K47" t="s">
        <v>258</v>
      </c>
    </row>
    <row r="48" spans="1:11" ht="26" hidden="1" customHeight="1" x14ac:dyDescent="0.3">
      <c r="A48" s="225">
        <v>46</v>
      </c>
      <c r="B48" s="226"/>
      <c r="C48" s="98">
        <v>600083</v>
      </c>
      <c r="D48" s="76" t="s">
        <v>12368</v>
      </c>
      <c r="E48" s="112" t="s">
        <v>12301</v>
      </c>
      <c r="F48" s="152" t="s">
        <v>12369</v>
      </c>
      <c r="G48" s="414" t="s">
        <v>12370</v>
      </c>
      <c r="H48" s="394"/>
      <c r="I48" s="77" t="s">
        <v>12205</v>
      </c>
      <c r="J48" s="100" t="s">
        <v>12371</v>
      </c>
      <c r="K48" t="s">
        <v>12199</v>
      </c>
    </row>
    <row r="49" spans="1:11" ht="39" customHeight="1" x14ac:dyDescent="0.3">
      <c r="A49" s="217">
        <v>47</v>
      </c>
      <c r="B49" s="218"/>
      <c r="C49" s="41">
        <v>300338</v>
      </c>
      <c r="D49" s="42" t="s">
        <v>12372</v>
      </c>
      <c r="E49" s="87" t="s">
        <v>12301</v>
      </c>
      <c r="F49" s="42" t="s">
        <v>12373</v>
      </c>
      <c r="G49" s="404" t="s">
        <v>12374</v>
      </c>
      <c r="H49" s="394"/>
      <c r="I49" s="68" t="s">
        <v>12216</v>
      </c>
      <c r="J49" s="45" t="s">
        <v>12375</v>
      </c>
      <c r="K49" t="s">
        <v>258</v>
      </c>
    </row>
    <row r="50" spans="1:11" ht="26" hidden="1" customHeight="1" x14ac:dyDescent="0.3">
      <c r="A50" s="225">
        <v>48</v>
      </c>
      <c r="B50" s="226"/>
      <c r="C50" s="94">
        <v>300163</v>
      </c>
      <c r="D50" s="149" t="s">
        <v>12376</v>
      </c>
      <c r="E50" s="112" t="s">
        <v>12301</v>
      </c>
      <c r="F50" s="153" t="s">
        <v>12377</v>
      </c>
      <c r="G50" s="435" t="s">
        <v>12378</v>
      </c>
      <c r="H50" s="394"/>
      <c r="I50" s="77" t="s">
        <v>12272</v>
      </c>
      <c r="J50" s="75" t="s">
        <v>12187</v>
      </c>
      <c r="K50" t="s">
        <v>12164</v>
      </c>
    </row>
    <row r="51" spans="1:11" ht="26" hidden="1" customHeight="1" x14ac:dyDescent="0.3">
      <c r="A51" s="241">
        <v>49</v>
      </c>
      <c r="B51" s="242"/>
      <c r="C51" s="154">
        <v>2610</v>
      </c>
      <c r="D51" s="155" t="s">
        <v>12379</v>
      </c>
      <c r="E51" s="145" t="s">
        <v>12301</v>
      </c>
      <c r="F51" s="144" t="s">
        <v>12380</v>
      </c>
      <c r="G51" s="432">
        <v>1</v>
      </c>
      <c r="H51" s="394"/>
      <c r="I51" s="156" t="s">
        <v>12272</v>
      </c>
      <c r="J51" s="146" t="s">
        <v>12381</v>
      </c>
      <c r="K51" t="s">
        <v>12199</v>
      </c>
    </row>
    <row r="52" spans="1:11" ht="26" hidden="1" customHeight="1" x14ac:dyDescent="0.3">
      <c r="A52" s="231">
        <v>50</v>
      </c>
      <c r="B52" s="232"/>
      <c r="C52" s="157">
        <v>2197</v>
      </c>
      <c r="D52" s="158" t="s">
        <v>12382</v>
      </c>
      <c r="E52" s="148" t="s">
        <v>12301</v>
      </c>
      <c r="F52" s="127" t="s">
        <v>12383</v>
      </c>
      <c r="G52" s="436" t="s">
        <v>12384</v>
      </c>
      <c r="H52" s="394"/>
      <c r="I52" s="150" t="s">
        <v>12366</v>
      </c>
      <c r="J52" s="151" t="s">
        <v>12217</v>
      </c>
      <c r="K52" t="s">
        <v>12164</v>
      </c>
    </row>
    <row r="53" spans="1:11" ht="26" hidden="1" customHeight="1" x14ac:dyDescent="0.3">
      <c r="A53" s="217">
        <v>51</v>
      </c>
      <c r="B53" s="218"/>
      <c r="C53" s="41">
        <v>688282</v>
      </c>
      <c r="D53" s="42" t="s">
        <v>12385</v>
      </c>
      <c r="E53" s="43" t="s">
        <v>12301</v>
      </c>
      <c r="F53" s="42" t="s">
        <v>12386</v>
      </c>
      <c r="G53" s="440" t="s">
        <v>12387</v>
      </c>
      <c r="H53" s="394"/>
      <c r="I53" s="68" t="s">
        <v>12221</v>
      </c>
      <c r="J53" s="69" t="s">
        <v>12238</v>
      </c>
      <c r="K53" t="s">
        <v>258</v>
      </c>
    </row>
    <row r="54" spans="1:11" ht="39" customHeight="1" x14ac:dyDescent="0.3">
      <c r="A54" s="217">
        <v>52</v>
      </c>
      <c r="B54" s="218"/>
      <c r="C54" s="84">
        <v>603363</v>
      </c>
      <c r="D54" s="81" t="s">
        <v>12388</v>
      </c>
      <c r="E54" s="44" t="s">
        <v>12301</v>
      </c>
      <c r="F54" s="42" t="s">
        <v>12389</v>
      </c>
      <c r="G54" s="404" t="s">
        <v>12390</v>
      </c>
      <c r="H54" s="394"/>
      <c r="I54" s="68" t="s">
        <v>12391</v>
      </c>
      <c r="J54" s="45" t="s">
        <v>12182</v>
      </c>
      <c r="K54" t="s">
        <v>258</v>
      </c>
    </row>
    <row r="55" spans="1:11" ht="26" hidden="1" customHeight="1" x14ac:dyDescent="0.3">
      <c r="A55" s="225">
        <v>53</v>
      </c>
      <c r="B55" s="226"/>
      <c r="C55" s="159">
        <v>2750</v>
      </c>
      <c r="D55" s="76" t="s">
        <v>12392</v>
      </c>
      <c r="E55" s="112" t="s">
        <v>12301</v>
      </c>
      <c r="F55" s="42" t="s">
        <v>12393</v>
      </c>
      <c r="G55" s="404" t="s">
        <v>2180</v>
      </c>
      <c r="H55" s="394"/>
      <c r="I55" s="99" t="s">
        <v>12227</v>
      </c>
      <c r="J55" s="78" t="s">
        <v>12394</v>
      </c>
      <c r="K55" t="s">
        <v>12199</v>
      </c>
    </row>
    <row r="56" spans="1:11" ht="26" hidden="1" customHeight="1" x14ac:dyDescent="0.3">
      <c r="A56" s="225">
        <v>54</v>
      </c>
      <c r="B56" s="226"/>
      <c r="C56" s="160">
        <v>2124</v>
      </c>
      <c r="D56" s="149" t="s">
        <v>12395</v>
      </c>
      <c r="E56" s="112" t="s">
        <v>12301</v>
      </c>
      <c r="F56" s="153" t="s">
        <v>12396</v>
      </c>
      <c r="G56" s="422" t="s">
        <v>12397</v>
      </c>
      <c r="H56" s="394"/>
      <c r="I56" s="77" t="s">
        <v>12272</v>
      </c>
      <c r="J56" s="161" t="s">
        <v>12187</v>
      </c>
      <c r="K56" t="s">
        <v>258</v>
      </c>
    </row>
    <row r="57" spans="1:11" ht="26" hidden="1" customHeight="1" x14ac:dyDescent="0.3">
      <c r="A57" s="233">
        <v>55</v>
      </c>
      <c r="B57" s="234"/>
      <c r="C57" s="162">
        <v>600836</v>
      </c>
      <c r="D57" s="163" t="s">
        <v>12398</v>
      </c>
      <c r="E57" s="145" t="s">
        <v>12301</v>
      </c>
      <c r="F57" s="144" t="s">
        <v>12399</v>
      </c>
      <c r="G57" s="399">
        <v>1</v>
      </c>
      <c r="H57" s="400"/>
      <c r="I57" s="164" t="s">
        <v>12352</v>
      </c>
      <c r="J57" s="146" t="s">
        <v>12310</v>
      </c>
      <c r="K57" t="s">
        <v>12199</v>
      </c>
    </row>
    <row r="58" spans="1:11" ht="39" customHeight="1" x14ac:dyDescent="0.3">
      <c r="A58" s="243">
        <v>56</v>
      </c>
      <c r="B58" s="244"/>
      <c r="C58" s="48">
        <v>2217</v>
      </c>
      <c r="D58" s="37" t="s">
        <v>12400</v>
      </c>
      <c r="E58" s="44" t="s">
        <v>12301</v>
      </c>
      <c r="F58" s="37" t="s">
        <v>12401</v>
      </c>
      <c r="G58" s="404" t="s">
        <v>12402</v>
      </c>
      <c r="H58" s="394"/>
      <c r="I58" s="165" t="s">
        <v>12391</v>
      </c>
      <c r="J58" s="86" t="s">
        <v>12182</v>
      </c>
      <c r="K58" t="s">
        <v>258</v>
      </c>
    </row>
    <row r="59" spans="1:11" ht="52" customHeight="1" x14ac:dyDescent="0.3">
      <c r="A59" s="245">
        <v>57</v>
      </c>
      <c r="B59" s="246"/>
      <c r="C59" s="166">
        <v>908</v>
      </c>
      <c r="D59" s="25" t="s">
        <v>12403</v>
      </c>
      <c r="E59" s="52" t="s">
        <v>12301</v>
      </c>
      <c r="F59" s="25" t="s">
        <v>12404</v>
      </c>
      <c r="G59" s="409" t="s">
        <v>12405</v>
      </c>
      <c r="H59" s="394"/>
      <c r="I59" s="67" t="s">
        <v>12216</v>
      </c>
      <c r="J59" s="45" t="s">
        <v>12406</v>
      </c>
      <c r="K59" t="s">
        <v>258</v>
      </c>
    </row>
    <row r="60" spans="1:11" ht="26" hidden="1" customHeight="1" x14ac:dyDescent="0.3">
      <c r="A60" s="221">
        <v>58</v>
      </c>
      <c r="B60" s="222"/>
      <c r="C60" s="167">
        <v>2621</v>
      </c>
      <c r="D60" s="163" t="s">
        <v>12407</v>
      </c>
      <c r="E60" s="116" t="s">
        <v>12306</v>
      </c>
      <c r="F60" s="168" t="s">
        <v>12408</v>
      </c>
      <c r="G60" s="423" t="s">
        <v>12374</v>
      </c>
      <c r="H60" s="394"/>
      <c r="I60" s="118" t="s">
        <v>12237</v>
      </c>
      <c r="J60" s="169" t="s">
        <v>12310</v>
      </c>
      <c r="K60" t="s">
        <v>12199</v>
      </c>
    </row>
    <row r="61" spans="1:11" ht="26" hidden="1" customHeight="1" x14ac:dyDescent="0.3">
      <c r="A61" s="247">
        <v>59</v>
      </c>
      <c r="B61" s="248"/>
      <c r="C61" s="170">
        <v>2325</v>
      </c>
      <c r="D61" s="263" t="s">
        <v>12409</v>
      </c>
      <c r="E61" s="171" t="s">
        <v>12301</v>
      </c>
      <c r="F61" s="172" t="s">
        <v>12410</v>
      </c>
      <c r="G61" s="412" t="s">
        <v>12411</v>
      </c>
      <c r="H61" s="394"/>
      <c r="I61" s="93" t="s">
        <v>12366</v>
      </c>
      <c r="J61" s="173" t="s">
        <v>12310</v>
      </c>
      <c r="K61" t="s">
        <v>12199</v>
      </c>
    </row>
    <row r="62" spans="1:11" ht="26" hidden="1" customHeight="1" x14ac:dyDescent="0.3">
      <c r="A62" s="223">
        <v>60</v>
      </c>
      <c r="B62" s="224"/>
      <c r="C62" s="157">
        <v>2424</v>
      </c>
      <c r="D62" s="76" t="s">
        <v>12412</v>
      </c>
      <c r="E62" s="174" t="s">
        <v>12301</v>
      </c>
      <c r="F62" s="74" t="s">
        <v>12413</v>
      </c>
      <c r="G62" s="417" t="s">
        <v>12414</v>
      </c>
      <c r="H62" s="394"/>
      <c r="I62" s="96" t="s">
        <v>12415</v>
      </c>
      <c r="J62" s="97" t="s">
        <v>12217</v>
      </c>
      <c r="K62" t="s">
        <v>12164</v>
      </c>
    </row>
    <row r="63" spans="1:11" ht="26" hidden="1" customHeight="1" x14ac:dyDescent="0.3">
      <c r="A63" s="249">
        <v>61</v>
      </c>
      <c r="B63" s="250"/>
      <c r="C63" s="175">
        <v>2288</v>
      </c>
      <c r="D63" s="176" t="s">
        <v>12416</v>
      </c>
      <c r="E63" s="177" t="s">
        <v>12301</v>
      </c>
      <c r="F63" s="178" t="s">
        <v>12417</v>
      </c>
      <c r="G63" s="403" t="s">
        <v>12418</v>
      </c>
      <c r="H63" s="394"/>
      <c r="I63" s="179" t="s">
        <v>12366</v>
      </c>
      <c r="J63" s="180" t="s">
        <v>12310</v>
      </c>
      <c r="K63" t="s">
        <v>12199</v>
      </c>
    </row>
    <row r="64" spans="1:11" ht="26" hidden="1" customHeight="1" x14ac:dyDescent="0.3">
      <c r="A64" s="225">
        <v>62</v>
      </c>
      <c r="B64" s="226"/>
      <c r="C64" s="159">
        <v>2528</v>
      </c>
      <c r="D64" s="73" t="s">
        <v>12419</v>
      </c>
      <c r="E64" s="181" t="s">
        <v>12301</v>
      </c>
      <c r="F64" s="152" t="s">
        <v>12420</v>
      </c>
      <c r="G64" s="431" t="s">
        <v>12421</v>
      </c>
      <c r="H64" s="394"/>
      <c r="I64" s="112" t="s">
        <v>12253</v>
      </c>
      <c r="J64" s="38" t="s">
        <v>12217</v>
      </c>
      <c r="K64" t="s">
        <v>12164</v>
      </c>
    </row>
    <row r="65" spans="1:11" ht="52" hidden="1" customHeight="1" x14ac:dyDescent="0.3">
      <c r="A65" s="217">
        <v>63</v>
      </c>
      <c r="B65" s="218"/>
      <c r="C65" s="48">
        <v>622</v>
      </c>
      <c r="D65" s="55" t="s">
        <v>12422</v>
      </c>
      <c r="E65" s="44" t="s">
        <v>12301</v>
      </c>
      <c r="F65" s="78" t="s">
        <v>12423</v>
      </c>
      <c r="G65" s="410" t="s">
        <v>12424</v>
      </c>
      <c r="H65" s="394"/>
      <c r="I65" s="68" t="s">
        <v>12216</v>
      </c>
      <c r="J65" s="161" t="s">
        <v>12425</v>
      </c>
      <c r="K65" t="s">
        <v>12199</v>
      </c>
    </row>
    <row r="66" spans="1:11" ht="26" hidden="1" customHeight="1" x14ac:dyDescent="0.3">
      <c r="A66" s="249">
        <v>64</v>
      </c>
      <c r="B66" s="250"/>
      <c r="C66" s="134">
        <v>300262</v>
      </c>
      <c r="D66" s="182" t="s">
        <v>12426</v>
      </c>
      <c r="E66" s="183" t="s">
        <v>12301</v>
      </c>
      <c r="F66" s="144" t="s">
        <v>1312</v>
      </c>
      <c r="G66" s="401" t="s">
        <v>12427</v>
      </c>
      <c r="H66" s="394"/>
      <c r="I66" s="184" t="s">
        <v>12352</v>
      </c>
      <c r="J66" s="146" t="s">
        <v>12428</v>
      </c>
      <c r="K66" t="s">
        <v>12199</v>
      </c>
    </row>
    <row r="67" spans="1:11" ht="26" hidden="1" customHeight="1" x14ac:dyDescent="0.3">
      <c r="A67" s="249">
        <v>65</v>
      </c>
      <c r="B67" s="250"/>
      <c r="C67" s="175">
        <v>2435</v>
      </c>
      <c r="D67" s="115" t="s">
        <v>12429</v>
      </c>
      <c r="E67" s="185" t="s">
        <v>12430</v>
      </c>
      <c r="F67" s="186" t="s">
        <v>12431</v>
      </c>
      <c r="G67" s="411" t="s">
        <v>12432</v>
      </c>
      <c r="H67" s="394"/>
      <c r="I67" s="187" t="s">
        <v>12205</v>
      </c>
      <c r="J67" s="188" t="s">
        <v>12310</v>
      </c>
      <c r="K67" t="s">
        <v>12199</v>
      </c>
    </row>
    <row r="68" spans="1:11" ht="26" hidden="1" customHeight="1" x14ac:dyDescent="0.3">
      <c r="A68" s="251">
        <v>66</v>
      </c>
      <c r="B68" s="252"/>
      <c r="C68" s="170">
        <v>2341</v>
      </c>
      <c r="D68" s="189" t="s">
        <v>12433</v>
      </c>
      <c r="E68" s="171" t="s">
        <v>12301</v>
      </c>
      <c r="F68" s="190" t="s">
        <v>12434</v>
      </c>
      <c r="G68" s="403" t="s">
        <v>12435</v>
      </c>
      <c r="H68" s="394"/>
      <c r="I68" s="177" t="s">
        <v>12253</v>
      </c>
      <c r="J68" s="191" t="s">
        <v>12436</v>
      </c>
      <c r="K68" t="s">
        <v>12199</v>
      </c>
    </row>
    <row r="69" spans="1:11" ht="52" customHeight="1" x14ac:dyDescent="0.3">
      <c r="A69" s="245">
        <v>67</v>
      </c>
      <c r="B69" s="246"/>
      <c r="C69" s="64">
        <v>506</v>
      </c>
      <c r="D69" s="25" t="s">
        <v>12437</v>
      </c>
      <c r="E69" s="52" t="s">
        <v>12301</v>
      </c>
      <c r="F69" s="192" t="s">
        <v>12438</v>
      </c>
      <c r="G69" s="430" t="s">
        <v>12439</v>
      </c>
      <c r="H69" s="394"/>
      <c r="I69" s="67" t="s">
        <v>12275</v>
      </c>
      <c r="J69" s="86" t="s">
        <v>12440</v>
      </c>
      <c r="K69" t="s">
        <v>258</v>
      </c>
    </row>
    <row r="70" spans="1:11" ht="52" hidden="1" customHeight="1" x14ac:dyDescent="0.3">
      <c r="A70" s="217">
        <v>68</v>
      </c>
      <c r="B70" s="218"/>
      <c r="C70" s="48">
        <v>851</v>
      </c>
      <c r="D70" s="37" t="s">
        <v>459</v>
      </c>
      <c r="E70" s="44" t="s">
        <v>12441</v>
      </c>
      <c r="F70" s="112" t="s">
        <v>12442</v>
      </c>
      <c r="G70" s="413" t="s">
        <v>12443</v>
      </c>
      <c r="H70" s="394"/>
      <c r="I70" s="68" t="s">
        <v>12415</v>
      </c>
      <c r="J70" s="86" t="s">
        <v>12444</v>
      </c>
      <c r="K70" t="s">
        <v>12164</v>
      </c>
    </row>
    <row r="71" spans="1:11" ht="26" hidden="1" customHeight="1" x14ac:dyDescent="0.3">
      <c r="A71" s="253">
        <v>69</v>
      </c>
      <c r="B71" s="254"/>
      <c r="C71" s="193">
        <v>836</v>
      </c>
      <c r="D71" s="264" t="s">
        <v>12445</v>
      </c>
      <c r="E71" s="183" t="s">
        <v>12301</v>
      </c>
      <c r="F71" s="194" t="s">
        <v>12446</v>
      </c>
      <c r="G71" s="396" t="s">
        <v>12447</v>
      </c>
      <c r="H71" s="394"/>
      <c r="I71" s="195" t="s">
        <v>12448</v>
      </c>
      <c r="J71" s="265" t="s">
        <v>12449</v>
      </c>
      <c r="K71" t="s">
        <v>12199</v>
      </c>
    </row>
    <row r="72" spans="1:11" ht="39.5" hidden="1" customHeight="1" x14ac:dyDescent="0.3">
      <c r="A72" s="217">
        <v>70</v>
      </c>
      <c r="B72" s="218"/>
      <c r="C72" s="102">
        <v>300368</v>
      </c>
      <c r="D72" s="42" t="s">
        <v>12450</v>
      </c>
      <c r="E72" s="196" t="s">
        <v>12451</v>
      </c>
      <c r="F72" s="42" t="s">
        <v>12452</v>
      </c>
      <c r="G72" s="398" t="s">
        <v>12453</v>
      </c>
      <c r="H72" s="394"/>
      <c r="I72" s="38" t="s">
        <v>12454</v>
      </c>
      <c r="J72" s="197" t="s">
        <v>12455</v>
      </c>
      <c r="K72" t="s">
        <v>12164</v>
      </c>
    </row>
    <row r="73" spans="1:11" ht="52" hidden="1" customHeight="1" x14ac:dyDescent="0.3">
      <c r="A73" s="217">
        <v>71</v>
      </c>
      <c r="B73" s="218"/>
      <c r="C73" s="48">
        <v>70</v>
      </c>
      <c r="D73" s="42" t="s">
        <v>12456</v>
      </c>
      <c r="E73" s="38" t="s">
        <v>12451</v>
      </c>
      <c r="F73" s="42" t="s">
        <v>12457</v>
      </c>
      <c r="G73" s="413" t="s">
        <v>12458</v>
      </c>
      <c r="H73" s="394"/>
      <c r="I73" s="68" t="s">
        <v>12459</v>
      </c>
      <c r="J73" s="101" t="s">
        <v>12460</v>
      </c>
      <c r="K73" t="s">
        <v>12164</v>
      </c>
    </row>
    <row r="74" spans="1:11" ht="39" hidden="1" customHeight="1" x14ac:dyDescent="0.3">
      <c r="A74" s="217">
        <v>72</v>
      </c>
      <c r="B74" s="218"/>
      <c r="C74" s="41">
        <v>300300</v>
      </c>
      <c r="D74" s="42" t="s">
        <v>12461</v>
      </c>
      <c r="E74" s="69" t="s">
        <v>12451</v>
      </c>
      <c r="F74" s="198" t="s">
        <v>12462</v>
      </c>
      <c r="G74" s="443" t="s">
        <v>12463</v>
      </c>
      <c r="H74" s="394"/>
      <c r="I74" s="68" t="s">
        <v>12391</v>
      </c>
      <c r="J74" s="101" t="s">
        <v>12464</v>
      </c>
      <c r="K74" t="s">
        <v>12164</v>
      </c>
    </row>
    <row r="75" spans="1:11" ht="52" hidden="1" customHeight="1" x14ac:dyDescent="0.3">
      <c r="A75" s="217">
        <v>73</v>
      </c>
      <c r="B75" s="218"/>
      <c r="C75" s="48">
        <v>2748</v>
      </c>
      <c r="D75" s="81" t="s">
        <v>12465</v>
      </c>
      <c r="E75" s="38" t="s">
        <v>12466</v>
      </c>
      <c r="F75" s="37" t="s">
        <v>12467</v>
      </c>
      <c r="G75" s="404" t="s">
        <v>12468</v>
      </c>
      <c r="H75" s="394"/>
      <c r="I75" s="68" t="s">
        <v>12469</v>
      </c>
      <c r="J75" s="101" t="s">
        <v>12460</v>
      </c>
      <c r="K75" t="s">
        <v>258</v>
      </c>
    </row>
    <row r="76" spans="1:11" ht="39.5" hidden="1" customHeight="1" x14ac:dyDescent="0.3">
      <c r="A76" s="217">
        <v>74</v>
      </c>
      <c r="B76" s="218"/>
      <c r="C76" s="83">
        <v>2092</v>
      </c>
      <c r="D76" s="42" t="s">
        <v>12470</v>
      </c>
      <c r="E76" s="69" t="s">
        <v>12471</v>
      </c>
      <c r="F76" s="42" t="s">
        <v>12472</v>
      </c>
      <c r="G76" s="404" t="s">
        <v>12468</v>
      </c>
      <c r="H76" s="394"/>
      <c r="I76" s="42" t="s">
        <v>12473</v>
      </c>
      <c r="J76" s="199" t="s">
        <v>12474</v>
      </c>
      <c r="K76" t="s">
        <v>258</v>
      </c>
    </row>
    <row r="77" spans="1:11" ht="52" hidden="1" customHeight="1" x14ac:dyDescent="0.3">
      <c r="A77" s="217">
        <v>75</v>
      </c>
      <c r="B77" s="218"/>
      <c r="C77" s="84">
        <v>300600</v>
      </c>
      <c r="D77" s="42" t="s">
        <v>12475</v>
      </c>
      <c r="E77" s="38" t="s">
        <v>12471</v>
      </c>
      <c r="F77" s="42" t="s">
        <v>12476</v>
      </c>
      <c r="G77" s="404" t="s">
        <v>12477</v>
      </c>
      <c r="H77" s="394"/>
      <c r="I77" s="68" t="s">
        <v>12205</v>
      </c>
      <c r="J77" s="199" t="s">
        <v>12478</v>
      </c>
      <c r="K77" t="s">
        <v>12164</v>
      </c>
    </row>
    <row r="78" spans="1:11" ht="39" hidden="1" customHeight="1" x14ac:dyDescent="0.3">
      <c r="A78" s="217">
        <v>76</v>
      </c>
      <c r="B78" s="218"/>
      <c r="C78" s="41">
        <v>600190</v>
      </c>
      <c r="D78" s="42" t="s">
        <v>479</v>
      </c>
      <c r="E78" s="43" t="s">
        <v>12479</v>
      </c>
      <c r="F78" s="42" t="s">
        <v>1312</v>
      </c>
      <c r="G78" s="413" t="s">
        <v>12480</v>
      </c>
      <c r="H78" s="394"/>
      <c r="I78" s="68" t="s">
        <v>12237</v>
      </c>
      <c r="J78" s="101" t="s">
        <v>12464</v>
      </c>
      <c r="K78" t="s">
        <v>12164</v>
      </c>
    </row>
    <row r="79" spans="1:11" ht="52" hidden="1" customHeight="1" x14ac:dyDescent="0.3">
      <c r="A79" s="255">
        <v>77</v>
      </c>
      <c r="B79" s="256"/>
      <c r="C79" s="84">
        <v>300376</v>
      </c>
      <c r="D79" s="37" t="s">
        <v>12481</v>
      </c>
      <c r="E79" s="44" t="s">
        <v>12482</v>
      </c>
      <c r="F79" s="42" t="s">
        <v>1312</v>
      </c>
      <c r="G79" s="398" t="s">
        <v>12483</v>
      </c>
      <c r="H79" s="394"/>
      <c r="I79" s="68" t="s">
        <v>12366</v>
      </c>
      <c r="J79" s="101" t="s">
        <v>12460</v>
      </c>
      <c r="K79" t="s">
        <v>12164</v>
      </c>
    </row>
    <row r="80" spans="1:11" ht="39.5" hidden="1" customHeight="1" x14ac:dyDescent="0.3">
      <c r="A80" s="217">
        <v>78</v>
      </c>
      <c r="B80" s="218"/>
      <c r="C80" s="41">
        <v>600287</v>
      </c>
      <c r="D80" s="42" t="s">
        <v>12484</v>
      </c>
      <c r="E80" s="43" t="s">
        <v>12482</v>
      </c>
      <c r="F80" s="42" t="s">
        <v>12485</v>
      </c>
      <c r="G80" s="404" t="s">
        <v>12486</v>
      </c>
      <c r="H80" s="394"/>
      <c r="I80" s="68" t="s">
        <v>12205</v>
      </c>
      <c r="J80" s="199" t="s">
        <v>12474</v>
      </c>
      <c r="K80" t="s">
        <v>12164</v>
      </c>
    </row>
    <row r="81" spans="1:11" ht="52" hidden="1" customHeight="1" x14ac:dyDescent="0.3">
      <c r="A81" s="225">
        <v>79</v>
      </c>
      <c r="B81" s="226"/>
      <c r="C81" s="98">
        <v>600831</v>
      </c>
      <c r="D81" s="37" t="s">
        <v>12487</v>
      </c>
      <c r="E81" s="111" t="s">
        <v>12482</v>
      </c>
      <c r="F81" s="37" t="s">
        <v>12488</v>
      </c>
      <c r="G81" s="395" t="s">
        <v>12489</v>
      </c>
      <c r="H81" s="394"/>
      <c r="I81" s="77" t="s">
        <v>12298</v>
      </c>
      <c r="J81" s="95" t="s">
        <v>12490</v>
      </c>
      <c r="K81" t="s">
        <v>12164</v>
      </c>
    </row>
    <row r="82" spans="1:11" ht="26" hidden="1" customHeight="1" x14ac:dyDescent="0.3">
      <c r="A82" s="257">
        <v>80</v>
      </c>
      <c r="B82" s="258"/>
      <c r="C82" s="200">
        <v>2308</v>
      </c>
      <c r="D82" s="201" t="s">
        <v>12491</v>
      </c>
      <c r="E82" s="136" t="s">
        <v>12492</v>
      </c>
      <c r="F82" s="202" t="s">
        <v>12493</v>
      </c>
      <c r="G82" s="438" t="s">
        <v>12494</v>
      </c>
      <c r="H82" s="394"/>
      <c r="I82" s="187" t="s">
        <v>12366</v>
      </c>
      <c r="J82" s="259" t="s">
        <v>12495</v>
      </c>
      <c r="K82" t="s">
        <v>12199</v>
      </c>
    </row>
    <row r="83" spans="1:11" ht="26" hidden="1" customHeight="1" x14ac:dyDescent="0.3">
      <c r="A83" s="247">
        <v>81</v>
      </c>
      <c r="B83" s="248"/>
      <c r="C83" s="170">
        <v>413</v>
      </c>
      <c r="D83" s="135" t="s">
        <v>12496</v>
      </c>
      <c r="E83" s="171" t="s">
        <v>12482</v>
      </c>
      <c r="F83" s="203" t="s">
        <v>12497</v>
      </c>
      <c r="G83" s="444" t="s">
        <v>12498</v>
      </c>
      <c r="H83" s="394"/>
      <c r="I83" s="61" t="s">
        <v>12499</v>
      </c>
      <c r="J83" s="204" t="s">
        <v>12310</v>
      </c>
      <c r="K83" t="s">
        <v>12199</v>
      </c>
    </row>
    <row r="84" spans="1:11" ht="52" hidden="1" customHeight="1" x14ac:dyDescent="0.3">
      <c r="A84" s="225">
        <v>82</v>
      </c>
      <c r="B84" s="226"/>
      <c r="C84" s="205">
        <v>40</v>
      </c>
      <c r="D84" s="74" t="s">
        <v>1849</v>
      </c>
      <c r="E84" s="113" t="s">
        <v>12482</v>
      </c>
      <c r="F84" s="81" t="s">
        <v>12500</v>
      </c>
      <c r="G84" s="407" t="s">
        <v>12501</v>
      </c>
      <c r="H84" s="394"/>
      <c r="I84" s="206" t="s">
        <v>12366</v>
      </c>
      <c r="J84" s="78" t="s">
        <v>12502</v>
      </c>
      <c r="K84" t="s">
        <v>12199</v>
      </c>
    </row>
    <row r="85" spans="1:11" ht="39.5" hidden="1" customHeight="1" x14ac:dyDescent="0.3">
      <c r="A85" s="217">
        <v>83</v>
      </c>
      <c r="B85" s="218"/>
      <c r="C85" s="80">
        <v>600711</v>
      </c>
      <c r="D85" s="42" t="s">
        <v>12503</v>
      </c>
      <c r="E85" s="43" t="s">
        <v>12504</v>
      </c>
      <c r="F85" s="42" t="s">
        <v>12505</v>
      </c>
      <c r="G85" s="405" t="s">
        <v>12506</v>
      </c>
      <c r="H85" s="394"/>
      <c r="I85" s="68" t="s">
        <v>12391</v>
      </c>
      <c r="J85" s="199" t="s">
        <v>12507</v>
      </c>
      <c r="K85" t="s">
        <v>12164</v>
      </c>
    </row>
    <row r="86" spans="1:11" ht="52" hidden="1" customHeight="1" x14ac:dyDescent="0.3">
      <c r="A86" s="217">
        <v>84</v>
      </c>
      <c r="B86" s="218"/>
      <c r="C86" s="48">
        <v>2316</v>
      </c>
      <c r="D86" s="42" t="s">
        <v>12508</v>
      </c>
      <c r="E86" s="44" t="s">
        <v>12509</v>
      </c>
      <c r="F86" s="39" t="s">
        <v>12510</v>
      </c>
      <c r="G86" s="410" t="s">
        <v>12511</v>
      </c>
      <c r="H86" s="394"/>
      <c r="I86" s="68" t="s">
        <v>12348</v>
      </c>
      <c r="J86" s="199" t="s">
        <v>12478</v>
      </c>
      <c r="K86" t="s">
        <v>12164</v>
      </c>
    </row>
    <row r="87" spans="1:11" ht="39" hidden="1" customHeight="1" x14ac:dyDescent="0.3">
      <c r="A87" s="217">
        <v>85</v>
      </c>
      <c r="B87" s="218"/>
      <c r="C87" s="41">
        <v>600603</v>
      </c>
      <c r="D87" s="42" t="s">
        <v>12512</v>
      </c>
      <c r="E87" s="43" t="s">
        <v>12513</v>
      </c>
      <c r="F87" s="207" t="s">
        <v>12514</v>
      </c>
      <c r="G87" s="410" t="s">
        <v>1569</v>
      </c>
      <c r="H87" s="394"/>
      <c r="I87" s="68" t="s">
        <v>12515</v>
      </c>
      <c r="J87" s="101" t="s">
        <v>12464</v>
      </c>
      <c r="K87" t="s">
        <v>12164</v>
      </c>
    </row>
    <row r="88" spans="1:11" ht="52" hidden="1" customHeight="1" x14ac:dyDescent="0.3">
      <c r="A88" s="217">
        <v>86</v>
      </c>
      <c r="B88" s="218"/>
      <c r="C88" s="48">
        <v>2168</v>
      </c>
      <c r="D88" s="42" t="s">
        <v>12516</v>
      </c>
      <c r="E88" s="38" t="s">
        <v>12517</v>
      </c>
      <c r="F88" s="49" t="s">
        <v>12518</v>
      </c>
      <c r="G88" s="404" t="s">
        <v>12519</v>
      </c>
      <c r="H88" s="394"/>
      <c r="I88" s="68" t="s">
        <v>12210</v>
      </c>
      <c r="J88" s="101" t="s">
        <v>12460</v>
      </c>
      <c r="K88" t="s">
        <v>12164</v>
      </c>
    </row>
    <row r="89" spans="1:11" ht="39.5" hidden="1" customHeight="1" x14ac:dyDescent="0.3">
      <c r="A89" s="217">
        <v>87</v>
      </c>
      <c r="B89" s="218"/>
      <c r="C89" s="83">
        <v>2425</v>
      </c>
      <c r="D89" s="42" t="s">
        <v>12520</v>
      </c>
      <c r="E89" s="69" t="s">
        <v>12517</v>
      </c>
      <c r="F89" s="38" t="s">
        <v>12521</v>
      </c>
      <c r="G89" s="404" t="s">
        <v>2186</v>
      </c>
      <c r="H89" s="394"/>
      <c r="I89" s="68" t="s">
        <v>12366</v>
      </c>
      <c r="J89" s="199" t="s">
        <v>12474</v>
      </c>
      <c r="K89" t="s">
        <v>12164</v>
      </c>
    </row>
    <row r="90" spans="1:11" ht="52" hidden="1" customHeight="1" x14ac:dyDescent="0.3">
      <c r="A90" s="217">
        <v>88</v>
      </c>
      <c r="B90" s="218"/>
      <c r="C90" s="84">
        <v>300419</v>
      </c>
      <c r="D90" s="37" t="s">
        <v>12522</v>
      </c>
      <c r="E90" s="38" t="s">
        <v>12523</v>
      </c>
      <c r="F90" s="42" t="s">
        <v>12524</v>
      </c>
      <c r="G90" s="413" t="s">
        <v>12525</v>
      </c>
      <c r="H90" s="394"/>
      <c r="I90" s="68" t="s">
        <v>12221</v>
      </c>
      <c r="J90" s="199" t="s">
        <v>12478</v>
      </c>
      <c r="K90" t="s">
        <v>12164</v>
      </c>
    </row>
    <row r="91" spans="1:11" ht="26" hidden="1" customHeight="1" x14ac:dyDescent="0.3">
      <c r="A91" s="225">
        <v>89</v>
      </c>
      <c r="B91" s="226"/>
      <c r="C91" s="98">
        <v>600225</v>
      </c>
      <c r="D91" s="76" t="s">
        <v>12526</v>
      </c>
      <c r="E91" s="75" t="s">
        <v>12527</v>
      </c>
      <c r="F91" s="37" t="s">
        <v>12528</v>
      </c>
      <c r="G91" s="404" t="s">
        <v>12529</v>
      </c>
      <c r="H91" s="394"/>
      <c r="I91" s="77" t="s">
        <v>12448</v>
      </c>
      <c r="J91" s="161" t="s">
        <v>12530</v>
      </c>
      <c r="K91" t="s">
        <v>12199</v>
      </c>
    </row>
    <row r="92" spans="1:11" ht="26" hidden="1" customHeight="1" x14ac:dyDescent="0.3">
      <c r="A92" s="217">
        <v>90</v>
      </c>
      <c r="B92" s="218"/>
      <c r="C92" s="84">
        <v>688287</v>
      </c>
      <c r="D92" s="42" t="s">
        <v>12531</v>
      </c>
      <c r="E92" s="40" t="s">
        <v>12532</v>
      </c>
      <c r="F92" s="42" t="s">
        <v>12533</v>
      </c>
      <c r="G92" s="393" t="s">
        <v>12534</v>
      </c>
      <c r="H92" s="394"/>
      <c r="I92" s="68" t="s">
        <v>12221</v>
      </c>
      <c r="J92" s="69" t="s">
        <v>12163</v>
      </c>
      <c r="K92" t="s">
        <v>12164</v>
      </c>
    </row>
    <row r="93" spans="1:11" ht="52" hidden="1" customHeight="1" x14ac:dyDescent="0.3">
      <c r="A93" s="217">
        <v>91</v>
      </c>
      <c r="B93" s="218"/>
      <c r="C93" s="83">
        <v>2602</v>
      </c>
      <c r="D93" s="42" t="s">
        <v>12535</v>
      </c>
      <c r="E93" s="69" t="s">
        <v>12536</v>
      </c>
      <c r="F93" s="42" t="s">
        <v>12537</v>
      </c>
      <c r="G93" s="406" t="s">
        <v>12538</v>
      </c>
      <c r="H93" s="394"/>
      <c r="I93" s="208" t="s">
        <v>12539</v>
      </c>
      <c r="J93" s="199" t="s">
        <v>12540</v>
      </c>
      <c r="K93" t="s">
        <v>12164</v>
      </c>
    </row>
    <row r="94" spans="1:11" ht="52" hidden="1" customHeight="1" x14ac:dyDescent="0.3">
      <c r="A94" s="217">
        <v>92</v>
      </c>
      <c r="B94" s="218"/>
      <c r="C94" s="84">
        <v>300137</v>
      </c>
      <c r="D94" s="42" t="s">
        <v>12541</v>
      </c>
      <c r="E94" s="38" t="s">
        <v>12542</v>
      </c>
      <c r="F94" s="42" t="s">
        <v>12543</v>
      </c>
      <c r="G94" s="398" t="s">
        <v>12544</v>
      </c>
      <c r="H94" s="394"/>
      <c r="I94" s="68" t="s">
        <v>12499</v>
      </c>
      <c r="J94" s="199" t="s">
        <v>12545</v>
      </c>
      <c r="K94" t="s">
        <v>12164</v>
      </c>
    </row>
    <row r="95" spans="1:11" ht="52" hidden="1" customHeight="1" x14ac:dyDescent="0.3">
      <c r="A95" s="217">
        <v>93</v>
      </c>
      <c r="B95" s="218"/>
      <c r="C95" s="83">
        <v>2388</v>
      </c>
      <c r="D95" s="42" t="s">
        <v>12546</v>
      </c>
      <c r="E95" s="196" t="s">
        <v>12547</v>
      </c>
      <c r="F95" s="42" t="s">
        <v>12548</v>
      </c>
      <c r="G95" s="398" t="s">
        <v>12549</v>
      </c>
      <c r="H95" s="394"/>
      <c r="I95" s="68" t="s">
        <v>12272</v>
      </c>
      <c r="J95" s="101" t="s">
        <v>12460</v>
      </c>
      <c r="K95" t="s">
        <v>12164</v>
      </c>
    </row>
    <row r="96" spans="1:11" ht="39" hidden="1" customHeight="1" x14ac:dyDescent="0.3">
      <c r="A96" s="217">
        <v>94</v>
      </c>
      <c r="B96" s="218"/>
      <c r="C96" s="84">
        <v>300165</v>
      </c>
      <c r="D96" s="42" t="s">
        <v>12550</v>
      </c>
      <c r="E96" s="38" t="s">
        <v>12551</v>
      </c>
      <c r="F96" s="42" t="s">
        <v>12552</v>
      </c>
      <c r="G96" s="404" t="s">
        <v>12553</v>
      </c>
      <c r="H96" s="394"/>
      <c r="I96" s="87" t="s">
        <v>12554</v>
      </c>
      <c r="J96" s="199" t="s">
        <v>12555</v>
      </c>
      <c r="K96" t="s">
        <v>12164</v>
      </c>
    </row>
    <row r="97" spans="1:11" ht="52" hidden="1" customHeight="1" x14ac:dyDescent="0.3">
      <c r="A97" s="217">
        <v>95</v>
      </c>
      <c r="B97" s="218"/>
      <c r="C97" s="41">
        <v>300097</v>
      </c>
      <c r="D97" s="42" t="s">
        <v>12556</v>
      </c>
      <c r="E97" s="196" t="s">
        <v>12557</v>
      </c>
      <c r="F97" s="42" t="s">
        <v>1312</v>
      </c>
      <c r="G97" s="398" t="s">
        <v>12558</v>
      </c>
      <c r="H97" s="394"/>
      <c r="I97" s="43" t="s">
        <v>12559</v>
      </c>
      <c r="J97" s="197" t="s">
        <v>12560</v>
      </c>
      <c r="K97" t="s">
        <v>12164</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4:H4"/>
    <mergeCell ref="G47:H47"/>
    <mergeCell ref="G31:H31"/>
    <mergeCell ref="G46:H46"/>
    <mergeCell ref="G40:H40"/>
    <mergeCell ref="G96:H96"/>
    <mergeCell ref="G56:H5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89:H89"/>
    <mergeCell ref="G64:H64"/>
    <mergeCell ref="G79:H79"/>
    <mergeCell ref="G73:H73"/>
    <mergeCell ref="G51:H51"/>
    <mergeCell ref="G54:H54"/>
    <mergeCell ref="G63:H63"/>
    <mergeCell ref="G72:H72"/>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7:H7"/>
    <mergeCell ref="G38:H38"/>
    <mergeCell ref="G62:H62"/>
    <mergeCell ref="G49:H49"/>
    <mergeCell ref="G24:H24"/>
    <mergeCell ref="G33:H33"/>
    <mergeCell ref="G26:H26"/>
    <mergeCell ref="G35:H35"/>
    <mergeCell ref="G16:H16"/>
    <mergeCell ref="G25:H25"/>
    <mergeCell ref="G60:H60"/>
    <mergeCell ref="G9:H9"/>
    <mergeCell ref="G50:H50"/>
    <mergeCell ref="G14:H14"/>
    <mergeCell ref="G29:H29"/>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68:H68"/>
    <mergeCell ref="G58:H58"/>
    <mergeCell ref="G20:H20"/>
    <mergeCell ref="G44:H44"/>
    <mergeCell ref="G22:H22"/>
    <mergeCell ref="G59:H59"/>
    <mergeCell ref="G21:H21"/>
    <mergeCell ref="G81:H81"/>
    <mergeCell ref="G71:H71"/>
    <mergeCell ref="G23:H23"/>
    <mergeCell ref="G97:H97"/>
    <mergeCell ref="G57:H57"/>
    <mergeCell ref="G66:H66"/>
    <mergeCell ref="G91:H91"/>
    <mergeCell ref="G85:H85"/>
    <mergeCell ref="G94:H94"/>
    <mergeCell ref="G84:H84"/>
    <mergeCell ref="G75:H75"/>
    <mergeCell ref="G88:H88"/>
    <mergeCell ref="G90:H90"/>
    <mergeCell ref="G87:H87"/>
    <mergeCell ref="G95:H95"/>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6" width="8.58203125" style="8" customWidth="1"/>
    <col min="147" max="16384" width="8.58203125" style="8"/>
  </cols>
  <sheetData>
    <row r="3" spans="2:15" ht="28" customHeight="1" x14ac:dyDescent="0.3">
      <c r="C3" s="8" t="s">
        <v>12561</v>
      </c>
      <c r="D3" s="8" t="s">
        <v>12562</v>
      </c>
      <c r="E3" s="8" t="s">
        <v>438</v>
      </c>
      <c r="F3" s="8" t="s">
        <v>12563</v>
      </c>
      <c r="G3" s="8" t="s">
        <v>1265</v>
      </c>
      <c r="H3" s="8" t="s">
        <v>12562</v>
      </c>
      <c r="I3" s="8" t="s">
        <v>438</v>
      </c>
      <c r="J3" s="8" t="s">
        <v>12564</v>
      </c>
      <c r="K3" s="8" t="s">
        <v>12562</v>
      </c>
      <c r="L3" s="8" t="s">
        <v>438</v>
      </c>
      <c r="M3" s="8" t="s">
        <v>12565</v>
      </c>
      <c r="N3" s="8" t="s">
        <v>12562</v>
      </c>
      <c r="O3" s="8" t="s">
        <v>438</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12566</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12567</v>
      </c>
      <c r="F4" t="s">
        <v>12568</v>
      </c>
      <c r="J4" s="299">
        <v>45944</v>
      </c>
      <c r="K4">
        <v>1.6746000000000001</v>
      </c>
      <c r="L4">
        <v>1.6746000000000001</v>
      </c>
      <c r="M4" s="9">
        <v>-7.6E-3</v>
      </c>
      <c r="N4" t="s">
        <v>12569</v>
      </c>
      <c r="O4" t="s">
        <v>12570</v>
      </c>
      <c r="Q4" s="9">
        <f t="shared" ref="Q4:Q23" si="0">M4-D4</f>
        <v>6.0000000000000071E-4</v>
      </c>
    </row>
    <row r="5" spans="1:35" x14ac:dyDescent="0.3">
      <c r="A5" s="299">
        <v>45943</v>
      </c>
      <c r="B5">
        <v>1.8859999999999999</v>
      </c>
      <c r="C5">
        <v>1.8859999999999999</v>
      </c>
      <c r="D5" s="9">
        <v>4.1999999999999997E-3</v>
      </c>
      <c r="E5" t="s">
        <v>12567</v>
      </c>
      <c r="F5" t="s">
        <v>12568</v>
      </c>
      <c r="J5" s="299">
        <v>45943</v>
      </c>
      <c r="K5">
        <v>1.6874</v>
      </c>
      <c r="L5">
        <v>1.6874</v>
      </c>
      <c r="M5" s="9">
        <v>4.1000000000000003E-3</v>
      </c>
      <c r="N5" t="s">
        <v>12569</v>
      </c>
      <c r="O5" t="s">
        <v>12570</v>
      </c>
      <c r="Q5" s="9">
        <f t="shared" si="0"/>
        <v>-9.9999999999999395E-5</v>
      </c>
    </row>
    <row r="6" spans="1:35" x14ac:dyDescent="0.3">
      <c r="A6" s="299">
        <v>45940</v>
      </c>
      <c r="B6">
        <v>1.8782000000000001</v>
      </c>
      <c r="C6">
        <v>1.8782000000000001</v>
      </c>
      <c r="D6" s="9">
        <v>-3.3999999999999998E-3</v>
      </c>
      <c r="E6" t="s">
        <v>12567</v>
      </c>
      <c r="F6" t="s">
        <v>12568</v>
      </c>
      <c r="J6" s="299">
        <v>45940</v>
      </c>
      <c r="K6">
        <v>1.6805000000000001</v>
      </c>
      <c r="L6">
        <v>1.6805000000000001</v>
      </c>
      <c r="M6" s="9">
        <v>-3.0999999999999999E-3</v>
      </c>
      <c r="N6" t="s">
        <v>12569</v>
      </c>
      <c r="O6" t="s">
        <v>12570</v>
      </c>
      <c r="Q6" s="9">
        <f t="shared" si="0"/>
        <v>2.9999999999999992E-4</v>
      </c>
      <c r="T6" t="s">
        <v>12571</v>
      </c>
      <c r="U6" t="s">
        <v>2042</v>
      </c>
      <c r="V6" t="s">
        <v>12572</v>
      </c>
      <c r="W6" t="s">
        <v>12573</v>
      </c>
      <c r="X6" t="s">
        <v>12574</v>
      </c>
      <c r="Y6" t="s">
        <v>2041</v>
      </c>
      <c r="Z6" t="s">
        <v>12575</v>
      </c>
      <c r="AA6" t="s">
        <v>12576</v>
      </c>
      <c r="AB6" t="s">
        <v>12577</v>
      </c>
      <c r="AC6" t="s">
        <v>12578</v>
      </c>
      <c r="AD6" t="s">
        <v>12579</v>
      </c>
      <c r="AE6" t="s">
        <v>12580</v>
      </c>
      <c r="AF6" t="s">
        <v>12581</v>
      </c>
      <c r="AG6" t="s">
        <v>12582</v>
      </c>
      <c r="AH6" t="s">
        <v>12583</v>
      </c>
      <c r="AI6" t="s">
        <v>12584</v>
      </c>
    </row>
    <row r="7" spans="1:35" x14ac:dyDescent="0.3">
      <c r="A7" s="299">
        <v>45939</v>
      </c>
      <c r="B7">
        <v>1.8846000000000001</v>
      </c>
      <c r="C7">
        <v>1.8846000000000001</v>
      </c>
      <c r="D7" s="9">
        <v>5.0000000000000001E-4</v>
      </c>
      <c r="E7" t="s">
        <v>12567</v>
      </c>
      <c r="F7" t="s">
        <v>12568</v>
      </c>
      <c r="J7" s="299">
        <v>45939</v>
      </c>
      <c r="K7">
        <v>1.6857</v>
      </c>
      <c r="L7">
        <v>1.6857</v>
      </c>
      <c r="M7" s="9">
        <v>5.0000000000000001E-4</v>
      </c>
      <c r="N7" t="s">
        <v>12569</v>
      </c>
      <c r="O7" t="s">
        <v>12570</v>
      </c>
      <c r="Q7" s="9">
        <f t="shared" si="0"/>
        <v>0</v>
      </c>
      <c r="T7">
        <v>1</v>
      </c>
      <c r="U7">
        <v>2656</v>
      </c>
      <c r="V7">
        <v>16000</v>
      </c>
      <c r="W7">
        <v>0</v>
      </c>
      <c r="X7">
        <v>2.343</v>
      </c>
      <c r="Y7">
        <v>2.2999999999999998</v>
      </c>
      <c r="Z7">
        <v>-683.37</v>
      </c>
      <c r="AA7">
        <v>-1.823</v>
      </c>
      <c r="AB7">
        <v>480</v>
      </c>
      <c r="AC7">
        <v>1.32</v>
      </c>
      <c r="AD7">
        <v>36800</v>
      </c>
      <c r="AE7">
        <v>1.19</v>
      </c>
      <c r="AF7">
        <v>0</v>
      </c>
      <c r="AG7">
        <v>0</v>
      </c>
      <c r="AH7" t="s">
        <v>12585</v>
      </c>
    </row>
    <row r="8" spans="1:35" x14ac:dyDescent="0.3">
      <c r="A8" s="299">
        <v>45930</v>
      </c>
      <c r="B8">
        <v>1.8836999999999999</v>
      </c>
      <c r="C8">
        <v>1.8836999999999999</v>
      </c>
      <c r="D8" s="9">
        <v>-1.2999999999999999E-3</v>
      </c>
      <c r="E8" t="s">
        <v>12567</v>
      </c>
      <c r="F8" t="s">
        <v>12568</v>
      </c>
      <c r="J8" s="299">
        <v>45930</v>
      </c>
      <c r="K8">
        <v>1.6848000000000001</v>
      </c>
      <c r="L8">
        <v>1.6848000000000001</v>
      </c>
      <c r="M8" s="9">
        <v>-1.1999999999999999E-3</v>
      </c>
      <c r="N8" t="s">
        <v>12569</v>
      </c>
      <c r="O8" t="s">
        <v>12570</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12585</v>
      </c>
    </row>
    <row r="9" spans="1:35" x14ac:dyDescent="0.3">
      <c r="A9" s="299">
        <v>45929</v>
      </c>
      <c r="B9">
        <v>1.8862000000000001</v>
      </c>
      <c r="C9">
        <v>1.8862000000000001</v>
      </c>
      <c r="D9" s="9">
        <v>-4.1000000000000003E-3</v>
      </c>
      <c r="E9" t="s">
        <v>12567</v>
      </c>
      <c r="F9" t="s">
        <v>12568</v>
      </c>
      <c r="J9" s="299">
        <v>45929</v>
      </c>
      <c r="K9">
        <v>1.6869000000000001</v>
      </c>
      <c r="L9">
        <v>1.6869000000000001</v>
      </c>
      <c r="M9" s="9">
        <v>-3.7000000000000002E-3</v>
      </c>
      <c r="N9" t="s">
        <v>12569</v>
      </c>
      <c r="O9" t="s">
        <v>12570</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12585</v>
      </c>
    </row>
    <row r="10" spans="1:35" x14ac:dyDescent="0.3">
      <c r="A10" s="299">
        <v>45926</v>
      </c>
      <c r="B10">
        <v>1.8938999999999999</v>
      </c>
      <c r="C10">
        <v>1.8938999999999999</v>
      </c>
      <c r="D10" s="9">
        <v>-4.0000000000000001E-3</v>
      </c>
      <c r="E10" t="s">
        <v>12567</v>
      </c>
      <c r="F10" t="s">
        <v>12568</v>
      </c>
      <c r="J10" s="299">
        <v>45926</v>
      </c>
      <c r="K10">
        <v>1.6932</v>
      </c>
      <c r="L10">
        <v>1.6932</v>
      </c>
      <c r="M10" s="9">
        <v>-3.5999999999999999E-3</v>
      </c>
      <c r="N10" t="s">
        <v>12569</v>
      </c>
      <c r="O10" t="s">
        <v>12570</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12586</v>
      </c>
    </row>
    <row r="11" spans="1:35" x14ac:dyDescent="0.3">
      <c r="A11" s="299">
        <v>45925</v>
      </c>
      <c r="B11">
        <v>1.9015</v>
      </c>
      <c r="C11">
        <v>1.9015</v>
      </c>
      <c r="D11" s="9">
        <v>1.3299999999999999E-2</v>
      </c>
      <c r="E11" t="s">
        <v>12567</v>
      </c>
      <c r="F11" t="s">
        <v>12568</v>
      </c>
      <c r="J11" s="299">
        <v>45925</v>
      </c>
      <c r="K11">
        <v>1.6994</v>
      </c>
      <c r="L11">
        <v>1.6994</v>
      </c>
      <c r="M11" s="9">
        <v>1.2800000000000001E-2</v>
      </c>
      <c r="N11" t="s">
        <v>12569</v>
      </c>
      <c r="O11" t="s">
        <v>12570</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12586</v>
      </c>
    </row>
    <row r="12" spans="1:35" x14ac:dyDescent="0.3">
      <c r="A12" s="299">
        <v>45924</v>
      </c>
      <c r="B12">
        <v>1.8765000000000001</v>
      </c>
      <c r="C12">
        <v>1.8765000000000001</v>
      </c>
      <c r="D12" s="9">
        <v>-1.0800000000000001E-2</v>
      </c>
      <c r="E12" t="s">
        <v>12567</v>
      </c>
      <c r="F12" t="s">
        <v>12568</v>
      </c>
      <c r="J12" s="299">
        <v>45924</v>
      </c>
      <c r="K12">
        <v>1.6779999999999999</v>
      </c>
      <c r="L12">
        <v>1.6779999999999999</v>
      </c>
      <c r="M12" s="9">
        <v>-0.01</v>
      </c>
      <c r="N12" t="s">
        <v>12569</v>
      </c>
      <c r="O12" t="s">
        <v>12570</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12585</v>
      </c>
    </row>
    <row r="13" spans="1:35" x14ac:dyDescent="0.3">
      <c r="A13" s="299">
        <v>45923</v>
      </c>
      <c r="B13">
        <v>1.897</v>
      </c>
      <c r="C13">
        <v>1.897</v>
      </c>
      <c r="D13" s="9">
        <v>-2.5000000000000001E-2</v>
      </c>
      <c r="E13" t="s">
        <v>12567</v>
      </c>
      <c r="F13" t="s">
        <v>12568</v>
      </c>
      <c r="J13" s="299">
        <v>45923</v>
      </c>
      <c r="K13">
        <v>1.6950000000000001</v>
      </c>
      <c r="L13">
        <v>1.6950000000000001</v>
      </c>
      <c r="M13" s="9">
        <v>-2.3699999999999999E-2</v>
      </c>
      <c r="N13" t="s">
        <v>12569</v>
      </c>
      <c r="O13" t="s">
        <v>12570</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12585</v>
      </c>
      <c r="AI13">
        <v>20</v>
      </c>
    </row>
    <row r="14" spans="1:35" x14ac:dyDescent="0.3">
      <c r="A14" s="299">
        <v>45922</v>
      </c>
      <c r="B14">
        <v>1.9457</v>
      </c>
      <c r="C14">
        <v>1.9457</v>
      </c>
      <c r="D14" s="9">
        <v>8.6999999999999994E-3</v>
      </c>
      <c r="E14" t="s">
        <v>12567</v>
      </c>
      <c r="F14" t="s">
        <v>12568</v>
      </c>
      <c r="J14" s="299">
        <v>45922</v>
      </c>
      <c r="K14">
        <v>1.7362</v>
      </c>
      <c r="L14">
        <v>1.7362</v>
      </c>
      <c r="M14" s="9">
        <v>8.3999999999999995E-3</v>
      </c>
      <c r="N14" t="s">
        <v>12569</v>
      </c>
      <c r="O14" t="s">
        <v>12570</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12585</v>
      </c>
    </row>
    <row r="15" spans="1:35" x14ac:dyDescent="0.3">
      <c r="A15" s="299">
        <v>45919</v>
      </c>
      <c r="B15">
        <v>1.9289000000000001</v>
      </c>
      <c r="C15">
        <v>1.9289000000000001</v>
      </c>
      <c r="D15" s="9">
        <v>1E-3</v>
      </c>
      <c r="E15" t="s">
        <v>12567</v>
      </c>
      <c r="F15" t="s">
        <v>12568</v>
      </c>
      <c r="J15" s="299">
        <v>45919</v>
      </c>
      <c r="K15">
        <v>1.7217</v>
      </c>
      <c r="L15">
        <v>1.7217</v>
      </c>
      <c r="M15" s="9">
        <v>1.1999999999999999E-3</v>
      </c>
      <c r="N15" t="s">
        <v>12569</v>
      </c>
      <c r="O15" t="s">
        <v>12570</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12586</v>
      </c>
    </row>
    <row r="16" spans="1:35" x14ac:dyDescent="0.3">
      <c r="A16" s="299">
        <v>45918</v>
      </c>
      <c r="B16">
        <v>1.927</v>
      </c>
      <c r="C16">
        <v>1.927</v>
      </c>
      <c r="D16" s="9">
        <v>-5.8999999999999999E-3</v>
      </c>
      <c r="E16" t="s">
        <v>12567</v>
      </c>
      <c r="F16" t="s">
        <v>12568</v>
      </c>
      <c r="J16" s="299">
        <v>45918</v>
      </c>
      <c r="K16">
        <v>1.7196</v>
      </c>
      <c r="L16">
        <v>1.7196</v>
      </c>
      <c r="M16" s="9">
        <v>-5.5999999999999999E-3</v>
      </c>
      <c r="N16" t="s">
        <v>12569</v>
      </c>
      <c r="O16" t="s">
        <v>12570</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12585</v>
      </c>
    </row>
    <row r="17" spans="1:18" x14ac:dyDescent="0.3">
      <c r="A17" s="299">
        <v>45917</v>
      </c>
      <c r="B17">
        <v>1.9384999999999999</v>
      </c>
      <c r="C17">
        <v>1.9384999999999999</v>
      </c>
      <c r="D17" s="9">
        <v>-8.8000000000000005E-3</v>
      </c>
      <c r="E17" t="s">
        <v>12567</v>
      </c>
      <c r="F17" t="s">
        <v>12568</v>
      </c>
      <c r="J17" s="299">
        <v>45917</v>
      </c>
      <c r="K17">
        <v>1.7292000000000001</v>
      </c>
      <c r="L17">
        <v>1.7292000000000001</v>
      </c>
      <c r="M17" s="9">
        <v>-8.3999999999999995E-3</v>
      </c>
      <c r="N17" t="s">
        <v>12569</v>
      </c>
      <c r="O17" t="s">
        <v>12570</v>
      </c>
      <c r="Q17" s="9">
        <f t="shared" si="0"/>
        <v>4.0000000000000105E-4</v>
      </c>
    </row>
    <row r="18" spans="1:18" x14ac:dyDescent="0.3">
      <c r="A18" s="299">
        <v>45916</v>
      </c>
      <c r="B18">
        <v>1.9558</v>
      </c>
      <c r="C18">
        <v>1.9558</v>
      </c>
      <c r="D18" s="9">
        <v>-1.6000000000000001E-3</v>
      </c>
      <c r="E18" t="s">
        <v>12567</v>
      </c>
      <c r="F18" t="s">
        <v>12568</v>
      </c>
      <c r="J18" s="299">
        <v>45916</v>
      </c>
      <c r="K18">
        <v>1.7438</v>
      </c>
      <c r="L18">
        <v>1.7438</v>
      </c>
      <c r="M18" s="9">
        <v>-1.5E-3</v>
      </c>
      <c r="N18" t="s">
        <v>12569</v>
      </c>
      <c r="O18" t="s">
        <v>12570</v>
      </c>
      <c r="Q18" s="9">
        <f t="shared" si="0"/>
        <v>1.0000000000000005E-4</v>
      </c>
    </row>
    <row r="19" spans="1:18" x14ac:dyDescent="0.3">
      <c r="A19" s="299">
        <v>45915</v>
      </c>
      <c r="B19">
        <v>1.9590000000000001</v>
      </c>
      <c r="C19">
        <v>1.9590000000000001</v>
      </c>
      <c r="D19" s="9">
        <v>-1.1599999999999999E-2</v>
      </c>
      <c r="E19" t="s">
        <v>12567</v>
      </c>
      <c r="F19" t="s">
        <v>12568</v>
      </c>
      <c r="J19" s="299">
        <v>45915</v>
      </c>
      <c r="K19">
        <v>1.7464</v>
      </c>
      <c r="L19">
        <v>1.7464</v>
      </c>
      <c r="M19" s="9">
        <v>-1.0999999999999999E-2</v>
      </c>
      <c r="N19" t="s">
        <v>12569</v>
      </c>
      <c r="O19" t="s">
        <v>12570</v>
      </c>
      <c r="Q19" s="9">
        <f t="shared" si="0"/>
        <v>5.9999999999999984E-4</v>
      </c>
    </row>
    <row r="20" spans="1:18" x14ac:dyDescent="0.3">
      <c r="A20" s="299">
        <v>45912</v>
      </c>
      <c r="B20">
        <v>1.982</v>
      </c>
      <c r="C20">
        <v>1.982</v>
      </c>
      <c r="D20" s="9">
        <v>3.8999999999999998E-3</v>
      </c>
      <c r="E20" t="s">
        <v>12567</v>
      </c>
      <c r="F20" t="s">
        <v>12568</v>
      </c>
      <c r="J20" s="299">
        <v>45912</v>
      </c>
      <c r="K20">
        <v>1.7659</v>
      </c>
      <c r="L20">
        <v>1.7659</v>
      </c>
      <c r="M20" s="9">
        <v>3.8E-3</v>
      </c>
      <c r="N20" t="s">
        <v>12569</v>
      </c>
      <c r="O20" t="s">
        <v>12570</v>
      </c>
      <c r="Q20" s="9">
        <f t="shared" si="0"/>
        <v>-9.9999999999999829E-5</v>
      </c>
    </row>
    <row r="21" spans="1:18" x14ac:dyDescent="0.3">
      <c r="A21" s="299">
        <v>45911</v>
      </c>
      <c r="B21">
        <v>1.9742999999999999</v>
      </c>
      <c r="C21">
        <v>1.9742999999999999</v>
      </c>
      <c r="D21" s="9">
        <v>3.5999999999999999E-3</v>
      </c>
      <c r="E21" t="s">
        <v>12567</v>
      </c>
      <c r="F21" t="s">
        <v>12568</v>
      </c>
      <c r="J21" s="299">
        <v>45911</v>
      </c>
      <c r="K21">
        <v>1.7593000000000001</v>
      </c>
      <c r="L21">
        <v>1.7593000000000001</v>
      </c>
      <c r="M21" s="9">
        <v>3.5000000000000001E-3</v>
      </c>
      <c r="N21" t="s">
        <v>12569</v>
      </c>
      <c r="O21" t="s">
        <v>12570</v>
      </c>
      <c r="Q21" s="9">
        <f t="shared" si="0"/>
        <v>-9.9999999999999829E-5</v>
      </c>
    </row>
    <row r="22" spans="1:18" x14ac:dyDescent="0.3">
      <c r="A22" s="299">
        <v>45910</v>
      </c>
      <c r="B22">
        <v>1.9672000000000001</v>
      </c>
      <c r="C22">
        <v>1.9672000000000001</v>
      </c>
      <c r="D22" s="9">
        <v>-3.8999999999999998E-3</v>
      </c>
      <c r="E22" t="s">
        <v>12567</v>
      </c>
      <c r="F22" t="s">
        <v>12568</v>
      </c>
      <c r="J22" s="299">
        <v>45910</v>
      </c>
      <c r="K22">
        <v>1.7532000000000001</v>
      </c>
      <c r="L22">
        <v>1.7532000000000001</v>
      </c>
      <c r="M22" s="9">
        <v>-3.5999999999999999E-3</v>
      </c>
      <c r="N22" t="s">
        <v>12569</v>
      </c>
      <c r="O22" t="s">
        <v>12570</v>
      </c>
      <c r="Q22" s="9">
        <f t="shared" si="0"/>
        <v>2.9999999999999992E-4</v>
      </c>
    </row>
    <row r="23" spans="1:18" x14ac:dyDescent="0.3">
      <c r="A23" s="299">
        <v>45909</v>
      </c>
      <c r="B23">
        <v>1.9749000000000001</v>
      </c>
      <c r="C23">
        <v>1.9749000000000001</v>
      </c>
      <c r="D23" s="9">
        <v>-1E-3</v>
      </c>
      <c r="E23" t="s">
        <v>12567</v>
      </c>
      <c r="F23" t="s">
        <v>12568</v>
      </c>
      <c r="J23" s="299">
        <v>45909</v>
      </c>
      <c r="K23">
        <v>1.7596000000000001</v>
      </c>
      <c r="L23">
        <v>1.7596000000000001</v>
      </c>
      <c r="M23" s="9">
        <v>-8.9999999999999998E-4</v>
      </c>
      <c r="N23" t="s">
        <v>12569</v>
      </c>
      <c r="O23" t="s">
        <v>12570</v>
      </c>
      <c r="Q23" s="9">
        <f t="shared" si="0"/>
        <v>1.0000000000000005E-4</v>
      </c>
    </row>
    <row r="27" spans="1:18" x14ac:dyDescent="0.3">
      <c r="B27" t="s">
        <v>12587</v>
      </c>
      <c r="C27" t="s">
        <v>12588</v>
      </c>
      <c r="D27" t="s">
        <v>12589</v>
      </c>
      <c r="E27" t="s">
        <v>12590</v>
      </c>
      <c r="G27" t="s">
        <v>12591</v>
      </c>
      <c r="H27" t="s">
        <v>12592</v>
      </c>
      <c r="I27" t="s">
        <v>12593</v>
      </c>
      <c r="J27" t="s">
        <v>12594</v>
      </c>
      <c r="K27" t="s">
        <v>12595</v>
      </c>
      <c r="L27" t="s">
        <v>12596</v>
      </c>
      <c r="M27" t="s">
        <v>12597</v>
      </c>
      <c r="N27" t="s">
        <v>12598</v>
      </c>
      <c r="O27" t="s">
        <v>12599</v>
      </c>
      <c r="P27" t="s">
        <v>12600</v>
      </c>
      <c r="Q27" t="s">
        <v>12601</v>
      </c>
      <c r="R27" t="s">
        <v>2141</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3" width="9" style="3" customWidth="1"/>
    <col min="154" max="16384" width="9" style="3"/>
  </cols>
  <sheetData>
    <row r="2" spans="4:13" ht="19" customHeight="1" x14ac:dyDescent="0.3">
      <c r="E2" s="2" t="s">
        <v>12602</v>
      </c>
      <c r="F2" s="2"/>
      <c r="G2" s="2"/>
      <c r="H2" s="2"/>
      <c r="I2" s="2"/>
      <c r="J2" s="2"/>
    </row>
    <row r="3" spans="4:13" ht="19" customHeight="1" x14ac:dyDescent="0.3">
      <c r="D3" s="2" t="s">
        <v>12603</v>
      </c>
      <c r="E3" s="2" t="s">
        <v>12604</v>
      </c>
      <c r="F3" s="2"/>
      <c r="G3" s="2"/>
      <c r="H3" s="2"/>
      <c r="I3" s="2"/>
      <c r="J3" s="2"/>
    </row>
    <row r="4" spans="4:13" ht="19" customHeight="1" x14ac:dyDescent="0.3">
      <c r="D4" s="2" t="s">
        <v>12603</v>
      </c>
      <c r="E4" s="2" t="s">
        <v>12605</v>
      </c>
      <c r="F4" s="2"/>
      <c r="G4" s="2"/>
      <c r="H4" s="2"/>
      <c r="I4" s="2"/>
      <c r="J4" s="2"/>
    </row>
    <row r="5" spans="4:13" ht="19" customHeight="1" x14ac:dyDescent="0.3">
      <c r="D5" s="2" t="s">
        <v>12603</v>
      </c>
      <c r="E5" s="2" t="s">
        <v>12606</v>
      </c>
      <c r="F5" s="2"/>
      <c r="G5" s="2"/>
      <c r="H5" s="2"/>
      <c r="I5" s="2"/>
      <c r="J5" s="2"/>
    </row>
    <row r="6" spans="4:13" ht="19" customHeight="1" x14ac:dyDescent="0.3">
      <c r="D6" s="2" t="s">
        <v>12607</v>
      </c>
      <c r="E6" s="2" t="s">
        <v>12608</v>
      </c>
      <c r="F6" s="2"/>
      <c r="G6" s="2"/>
      <c r="H6" s="2"/>
      <c r="I6" s="2"/>
      <c r="J6" s="2"/>
      <c r="K6" s="2"/>
      <c r="L6" s="2"/>
      <c r="M6" s="2"/>
    </row>
    <row r="7" spans="4:13" ht="19" customHeight="1" x14ac:dyDescent="0.3">
      <c r="D7" s="2" t="s">
        <v>12609</v>
      </c>
      <c r="E7" s="2" t="s">
        <v>12610</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12611</v>
      </c>
      <c r="F9" s="2" t="s">
        <v>12612</v>
      </c>
      <c r="G9" s="2" t="s">
        <v>12613</v>
      </c>
      <c r="H9" s="2" t="s">
        <v>12614</v>
      </c>
      <c r="I9" s="2" t="s">
        <v>12615</v>
      </c>
      <c r="J9" s="2" t="s">
        <v>12616</v>
      </c>
      <c r="K9" s="2"/>
      <c r="L9" s="2"/>
      <c r="M9" s="2"/>
    </row>
    <row r="10" spans="4:13" ht="19" customHeight="1" x14ac:dyDescent="0.3">
      <c r="D10" s="2"/>
      <c r="E10" s="2">
        <v>1.5</v>
      </c>
      <c r="F10" s="2">
        <f>G10*H10</f>
        <v>19.299180939999999</v>
      </c>
      <c r="G10" s="2">
        <v>73.209999999999994</v>
      </c>
      <c r="H10" s="284">
        <v>0.26361400000000001</v>
      </c>
      <c r="I10" s="2">
        <v>13.16</v>
      </c>
      <c r="J10" s="2" t="s">
        <v>12617</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12618</v>
      </c>
      <c r="F14" s="2"/>
      <c r="G14" s="2"/>
      <c r="H14" s="2"/>
      <c r="I14" s="2"/>
      <c r="J14" s="2"/>
      <c r="K14" s="2"/>
      <c r="L14" s="2"/>
      <c r="M14" s="2"/>
    </row>
    <row r="15" spans="4:13" ht="19" customHeight="1" x14ac:dyDescent="0.3">
      <c r="D15" s="2" t="s">
        <v>12619</v>
      </c>
      <c r="E15" s="2">
        <v>-10</v>
      </c>
      <c r="F15" s="2">
        <v>-20</v>
      </c>
      <c r="G15" s="2">
        <v>-30</v>
      </c>
      <c r="H15" s="2">
        <v>-40</v>
      </c>
      <c r="I15" s="2">
        <v>-50</v>
      </c>
      <c r="J15" s="2">
        <v>-60</v>
      </c>
      <c r="K15" s="2"/>
      <c r="L15" s="2"/>
      <c r="M15" s="2">
        <f>M16/G10*100-100</f>
        <v>-45.904440025422133</v>
      </c>
    </row>
    <row r="16" spans="4:13" ht="19" customHeight="1" x14ac:dyDescent="0.3">
      <c r="D16" s="2" t="s">
        <v>12620</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12621</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12622</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12623</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12624</v>
      </c>
      <c r="G2" s="1" t="s">
        <v>12625</v>
      </c>
      <c r="H2" s="1" t="s">
        <v>12626</v>
      </c>
    </row>
    <row r="3" spans="4:8" x14ac:dyDescent="0.3">
      <c r="D3" s="451" t="s">
        <v>12627</v>
      </c>
      <c r="E3" s="1" t="s">
        <v>12628</v>
      </c>
      <c r="F3" s="1">
        <v>4300</v>
      </c>
      <c r="G3" s="1">
        <v>4600</v>
      </c>
      <c r="H3" s="1">
        <f>G3-F3</f>
        <v>300</v>
      </c>
    </row>
    <row r="4" spans="4:8" x14ac:dyDescent="0.3">
      <c r="D4" s="453"/>
      <c r="E4" s="1" t="s">
        <v>12629</v>
      </c>
      <c r="F4" s="1">
        <v>0</v>
      </c>
      <c r="G4" s="1">
        <v>4700</v>
      </c>
      <c r="H4" s="1">
        <f>G4-F4</f>
        <v>4700</v>
      </c>
    </row>
    <row r="5" spans="4:8" x14ac:dyDescent="0.3">
      <c r="D5" s="451" t="s">
        <v>12630</v>
      </c>
      <c r="E5" s="1" t="s">
        <v>12631</v>
      </c>
      <c r="F5" s="1">
        <v>3000</v>
      </c>
      <c r="G5" s="1">
        <v>3000</v>
      </c>
      <c r="H5" s="1">
        <f>G5-F5</f>
        <v>0</v>
      </c>
    </row>
    <row r="6" spans="4:8" x14ac:dyDescent="0.3">
      <c r="D6" s="452"/>
      <c r="E6" s="1" t="s">
        <v>12632</v>
      </c>
      <c r="F6" s="1">
        <v>3000</v>
      </c>
      <c r="G6" s="1">
        <v>3000</v>
      </c>
      <c r="H6" s="1">
        <f>G6-F6</f>
        <v>0</v>
      </c>
    </row>
    <row r="7" spans="4:8" x14ac:dyDescent="0.3">
      <c r="D7" s="452"/>
      <c r="E7" s="1" t="s">
        <v>12633</v>
      </c>
      <c r="F7" s="1">
        <v>10000</v>
      </c>
      <c r="G7" s="1">
        <v>10000</v>
      </c>
      <c r="H7" s="1">
        <f>G7-F7</f>
        <v>0</v>
      </c>
    </row>
    <row r="8" spans="4:8" x14ac:dyDescent="0.3">
      <c r="D8" s="452"/>
      <c r="E8" s="1" t="s">
        <v>12634</v>
      </c>
      <c r="F8" s="1">
        <v>4000</v>
      </c>
      <c r="G8" s="1"/>
      <c r="H8" s="1"/>
    </row>
    <row r="9" spans="4:8" x14ac:dyDescent="0.3">
      <c r="D9" s="452"/>
      <c r="E9" s="1" t="s">
        <v>12635</v>
      </c>
      <c r="F9" s="1">
        <v>0</v>
      </c>
      <c r="G9" s="1">
        <f>27*140</f>
        <v>3780</v>
      </c>
      <c r="H9" s="1">
        <f t="shared" ref="H9:H29" si="0">G9-F9</f>
        <v>3780</v>
      </c>
    </row>
    <row r="10" spans="4:8" x14ac:dyDescent="0.3">
      <c r="D10" s="452"/>
      <c r="E10" s="1" t="s">
        <v>12636</v>
      </c>
      <c r="F10" s="1">
        <v>0</v>
      </c>
      <c r="G10" s="1">
        <v>2800</v>
      </c>
      <c r="H10" s="1">
        <f t="shared" si="0"/>
        <v>2800</v>
      </c>
    </row>
    <row r="11" spans="4:8" x14ac:dyDescent="0.3">
      <c r="D11" s="453"/>
      <c r="E11" s="1" t="s">
        <v>12637</v>
      </c>
      <c r="F11" s="1">
        <v>60000</v>
      </c>
      <c r="G11" s="1">
        <f>40000+57280-G7-G9-G6-G5-G23-G24-G20</f>
        <v>56000</v>
      </c>
      <c r="H11" s="1">
        <f t="shared" si="0"/>
        <v>-4000</v>
      </c>
    </row>
    <row r="12" spans="4:8" x14ac:dyDescent="0.3">
      <c r="D12" s="451" t="s">
        <v>12638</v>
      </c>
      <c r="E12" s="1" t="s">
        <v>12639</v>
      </c>
      <c r="F12" s="1">
        <v>2000</v>
      </c>
      <c r="G12" s="1">
        <v>2050</v>
      </c>
      <c r="H12" s="1">
        <f t="shared" si="0"/>
        <v>50</v>
      </c>
    </row>
    <row r="13" spans="4:8" x14ac:dyDescent="0.3">
      <c r="D13" s="452"/>
      <c r="E13" s="1" t="s">
        <v>12640</v>
      </c>
      <c r="F13" s="1">
        <v>0</v>
      </c>
      <c r="G13" s="1">
        <v>0</v>
      </c>
      <c r="H13" s="1">
        <f t="shared" si="0"/>
        <v>0</v>
      </c>
    </row>
    <row r="14" spans="4:8" x14ac:dyDescent="0.3">
      <c r="D14" s="452"/>
      <c r="E14" s="1" t="s">
        <v>12641</v>
      </c>
      <c r="F14" s="1">
        <v>2000</v>
      </c>
      <c r="G14" s="1">
        <v>1415</v>
      </c>
      <c r="H14" s="1">
        <f t="shared" si="0"/>
        <v>-585</v>
      </c>
    </row>
    <row r="15" spans="4:8" x14ac:dyDescent="0.3">
      <c r="D15" s="452"/>
      <c r="E15" s="1" t="s">
        <v>12642</v>
      </c>
      <c r="F15" s="1">
        <v>0</v>
      </c>
      <c r="G15" s="1">
        <v>489</v>
      </c>
      <c r="H15" s="1">
        <f t="shared" si="0"/>
        <v>489</v>
      </c>
    </row>
    <row r="16" spans="4:8" x14ac:dyDescent="0.3">
      <c r="D16" s="453"/>
      <c r="E16" s="1" t="s">
        <v>12643</v>
      </c>
      <c r="F16" s="1">
        <v>800</v>
      </c>
      <c r="G16" s="1">
        <v>1050</v>
      </c>
      <c r="H16" s="1">
        <f t="shared" si="0"/>
        <v>250</v>
      </c>
    </row>
    <row r="17" spans="4:8" x14ac:dyDescent="0.3">
      <c r="D17" s="451" t="s">
        <v>12644</v>
      </c>
      <c r="E17" s="1" t="s">
        <v>12645</v>
      </c>
      <c r="F17" s="1">
        <v>10000</v>
      </c>
      <c r="G17" s="1">
        <v>8300</v>
      </c>
      <c r="H17" s="1">
        <f t="shared" si="0"/>
        <v>-1700</v>
      </c>
    </row>
    <row r="18" spans="4:8" x14ac:dyDescent="0.3">
      <c r="D18" s="452"/>
      <c r="E18" s="1" t="s">
        <v>12646</v>
      </c>
      <c r="F18" s="1">
        <v>1500</v>
      </c>
      <c r="G18" s="1">
        <v>1200</v>
      </c>
      <c r="H18" s="1">
        <f t="shared" si="0"/>
        <v>-300</v>
      </c>
    </row>
    <row r="19" spans="4:8" x14ac:dyDescent="0.3">
      <c r="D19" s="452"/>
      <c r="E19" s="1" t="s">
        <v>12647</v>
      </c>
      <c r="F19" s="1">
        <v>1000</v>
      </c>
      <c r="G19" s="1">
        <v>700</v>
      </c>
      <c r="H19" s="1">
        <f t="shared" si="0"/>
        <v>-300</v>
      </c>
    </row>
    <row r="20" spans="4:8" x14ac:dyDescent="0.3">
      <c r="D20" s="452"/>
      <c r="E20" s="1" t="s">
        <v>12648</v>
      </c>
      <c r="F20" s="1">
        <v>9000</v>
      </c>
      <c r="G20" s="1">
        <v>9000</v>
      </c>
      <c r="H20" s="1">
        <f t="shared" si="0"/>
        <v>0</v>
      </c>
    </row>
    <row r="21" spans="4:8" x14ac:dyDescent="0.3">
      <c r="D21" s="452"/>
      <c r="E21" s="1" t="s">
        <v>12649</v>
      </c>
      <c r="F21" s="1">
        <v>5000</v>
      </c>
      <c r="G21" s="1">
        <v>5000</v>
      </c>
      <c r="H21" s="1">
        <f t="shared" si="0"/>
        <v>0</v>
      </c>
    </row>
    <row r="22" spans="4:8" x14ac:dyDescent="0.3">
      <c r="D22" s="453"/>
      <c r="E22" s="1" t="s">
        <v>12650</v>
      </c>
      <c r="F22" s="1">
        <v>10000</v>
      </c>
      <c r="G22" s="1">
        <v>11000</v>
      </c>
      <c r="H22" s="1">
        <f t="shared" si="0"/>
        <v>1000</v>
      </c>
    </row>
    <row r="23" spans="4:8" x14ac:dyDescent="0.3">
      <c r="D23" s="451" t="s">
        <v>12651</v>
      </c>
      <c r="E23" s="1" t="s">
        <v>12652</v>
      </c>
      <c r="F23" s="1">
        <v>8000</v>
      </c>
      <c r="G23" s="1">
        <v>6000</v>
      </c>
      <c r="H23" s="1">
        <f t="shared" si="0"/>
        <v>-2000</v>
      </c>
    </row>
    <row r="24" spans="4:8" x14ac:dyDescent="0.3">
      <c r="D24" s="452"/>
      <c r="E24" s="1" t="s">
        <v>12653</v>
      </c>
      <c r="F24" s="1">
        <v>5000</v>
      </c>
      <c r="G24" s="1">
        <v>6500</v>
      </c>
      <c r="H24" s="1">
        <f t="shared" si="0"/>
        <v>1500</v>
      </c>
    </row>
    <row r="25" spans="4:8" x14ac:dyDescent="0.3">
      <c r="D25" s="452"/>
      <c r="E25" s="1" t="s">
        <v>12654</v>
      </c>
      <c r="F25" s="1">
        <v>0</v>
      </c>
      <c r="G25" s="1">
        <v>250</v>
      </c>
      <c r="H25" s="1">
        <f t="shared" si="0"/>
        <v>250</v>
      </c>
    </row>
    <row r="26" spans="4:8" x14ac:dyDescent="0.3">
      <c r="D26" s="453"/>
      <c r="E26" s="1" t="s">
        <v>12655</v>
      </c>
      <c r="F26" s="1">
        <v>3600</v>
      </c>
      <c r="G26" s="1">
        <v>4000</v>
      </c>
      <c r="H26" s="1">
        <f t="shared" si="0"/>
        <v>400</v>
      </c>
    </row>
    <row r="27" spans="4:8" x14ac:dyDescent="0.3">
      <c r="D27" s="451" t="s">
        <v>12656</v>
      </c>
      <c r="E27" s="1" t="s">
        <v>12657</v>
      </c>
      <c r="F27" s="1">
        <f>4300000*0.01</f>
        <v>43000</v>
      </c>
      <c r="G27" s="1">
        <v>39569</v>
      </c>
      <c r="H27" s="1">
        <f t="shared" si="0"/>
        <v>-3431</v>
      </c>
    </row>
    <row r="28" spans="4:8" x14ac:dyDescent="0.3">
      <c r="D28" s="452"/>
      <c r="E28" s="1" t="s">
        <v>12658</v>
      </c>
      <c r="F28" s="1">
        <f>65*139</f>
        <v>9035</v>
      </c>
      <c r="G28" s="1">
        <f>65*139</f>
        <v>9035</v>
      </c>
      <c r="H28" s="1">
        <f t="shared" si="0"/>
        <v>0</v>
      </c>
    </row>
    <row r="29" spans="4:8" x14ac:dyDescent="0.3">
      <c r="D29" s="453"/>
      <c r="E29" s="1" t="s">
        <v>12659</v>
      </c>
      <c r="F29" s="1">
        <f>139*3.25*12</f>
        <v>5421</v>
      </c>
      <c r="G29" s="1">
        <f>139*3.25*12</f>
        <v>5421</v>
      </c>
      <c r="H29" s="1">
        <f t="shared" si="0"/>
        <v>0</v>
      </c>
    </row>
    <row r="33" spans="6:8" x14ac:dyDescent="0.3">
      <c r="F33">
        <f>SUM(F3:F31)</f>
        <v>199656</v>
      </c>
      <c r="G33">
        <f>SUM(G3:G31)</f>
        <v>198859</v>
      </c>
      <c r="H33">
        <f>SUM(H3:H31)</f>
        <v>3203</v>
      </c>
    </row>
    <row r="72" spans="10:10" x14ac:dyDescent="0.3">
      <c r="J72" t="s">
        <v>12660</v>
      </c>
    </row>
  </sheetData>
  <mergeCells count="6">
    <mergeCell ref="D27:D29"/>
    <mergeCell ref="D23:D26"/>
    <mergeCell ref="D5:D11"/>
    <mergeCell ref="D17:D22"/>
    <mergeCell ref="D12:D16"/>
    <mergeCell ref="D3:D4"/>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2029</v>
      </c>
      <c r="C2">
        <v>15211.71</v>
      </c>
      <c r="D2">
        <v>101</v>
      </c>
      <c r="E2" t="s">
        <v>12661</v>
      </c>
    </row>
    <row r="3" spans="1:5" hidden="1" x14ac:dyDescent="0.3">
      <c r="A3">
        <v>128128</v>
      </c>
      <c r="B3" t="s">
        <v>12662</v>
      </c>
      <c r="C3">
        <v>13196.83</v>
      </c>
      <c r="D3">
        <v>28</v>
      </c>
      <c r="E3" t="s">
        <v>12661</v>
      </c>
    </row>
    <row r="4" spans="1:5" x14ac:dyDescent="0.3">
      <c r="A4">
        <v>2466</v>
      </c>
      <c r="B4" t="s">
        <v>2030</v>
      </c>
      <c r="C4">
        <v>12320.64</v>
      </c>
      <c r="D4">
        <v>9</v>
      </c>
      <c r="E4" t="s">
        <v>12661</v>
      </c>
    </row>
    <row r="5" spans="1:5" x14ac:dyDescent="0.3">
      <c r="A5">
        <v>600370</v>
      </c>
      <c r="B5" t="s">
        <v>12663</v>
      </c>
      <c r="C5">
        <v>11415.27</v>
      </c>
      <c r="D5">
        <v>33</v>
      </c>
      <c r="E5" t="s">
        <v>12661</v>
      </c>
    </row>
    <row r="6" spans="1:5" x14ac:dyDescent="0.3">
      <c r="A6">
        <v>601898</v>
      </c>
      <c r="B6" t="s">
        <v>12664</v>
      </c>
      <c r="C6">
        <v>10315.65</v>
      </c>
      <c r="D6">
        <v>24</v>
      </c>
      <c r="E6" t="s">
        <v>12661</v>
      </c>
    </row>
    <row r="7" spans="1:5" hidden="1" x14ac:dyDescent="0.3">
      <c r="A7">
        <v>127061</v>
      </c>
      <c r="B7" t="s">
        <v>2002</v>
      </c>
      <c r="C7">
        <v>9436.7099999999991</v>
      </c>
      <c r="D7">
        <v>78</v>
      </c>
      <c r="E7" t="s">
        <v>12661</v>
      </c>
    </row>
    <row r="8" spans="1:5" hidden="1" x14ac:dyDescent="0.3">
      <c r="A8">
        <v>118034</v>
      </c>
      <c r="B8" t="s">
        <v>2063</v>
      </c>
      <c r="C8">
        <v>8908.82</v>
      </c>
      <c r="D8">
        <v>85</v>
      </c>
      <c r="E8" t="s">
        <v>12661</v>
      </c>
    </row>
    <row r="9" spans="1:5" x14ac:dyDescent="0.3">
      <c r="A9">
        <v>600989</v>
      </c>
      <c r="B9" t="s">
        <v>12665</v>
      </c>
      <c r="C9">
        <v>8529.23</v>
      </c>
      <c r="D9">
        <v>53</v>
      </c>
      <c r="E9" t="s">
        <v>12661</v>
      </c>
    </row>
    <row r="10" spans="1:5" hidden="1" x14ac:dyDescent="0.3">
      <c r="A10">
        <v>127022</v>
      </c>
      <c r="B10" t="s">
        <v>2000</v>
      </c>
      <c r="C10">
        <v>7960.88</v>
      </c>
      <c r="D10">
        <v>25</v>
      </c>
      <c r="E10" t="s">
        <v>12661</v>
      </c>
    </row>
    <row r="11" spans="1:5" hidden="1" x14ac:dyDescent="0.3">
      <c r="A11">
        <v>128121</v>
      </c>
      <c r="B11" t="s">
        <v>12666</v>
      </c>
      <c r="C11">
        <v>7343.39</v>
      </c>
      <c r="D11">
        <v>34</v>
      </c>
      <c r="E11" t="s">
        <v>12661</v>
      </c>
    </row>
    <row r="12" spans="1:5" hidden="1" x14ac:dyDescent="0.3">
      <c r="A12">
        <v>110095</v>
      </c>
      <c r="B12" t="s">
        <v>2095</v>
      </c>
      <c r="C12">
        <v>7123.34</v>
      </c>
      <c r="D12">
        <v>20</v>
      </c>
      <c r="E12" t="s">
        <v>12661</v>
      </c>
    </row>
    <row r="13" spans="1:5" x14ac:dyDescent="0.3">
      <c r="A13">
        <v>688790</v>
      </c>
      <c r="B13" t="s">
        <v>12667</v>
      </c>
      <c r="C13">
        <v>6516.03</v>
      </c>
      <c r="D13">
        <v>55</v>
      </c>
      <c r="E13" t="s">
        <v>12661</v>
      </c>
    </row>
    <row r="14" spans="1:5" x14ac:dyDescent="0.3">
      <c r="A14">
        <v>300558</v>
      </c>
      <c r="B14" t="s">
        <v>12668</v>
      </c>
      <c r="C14">
        <v>5649.87</v>
      </c>
      <c r="D14">
        <v>66</v>
      </c>
      <c r="E14" t="s">
        <v>12661</v>
      </c>
    </row>
    <row r="15" spans="1:5" x14ac:dyDescent="0.3">
      <c r="A15">
        <v>601225</v>
      </c>
      <c r="B15" t="s">
        <v>12016</v>
      </c>
      <c r="C15">
        <v>4878.1099999999997</v>
      </c>
      <c r="D15">
        <v>37</v>
      </c>
      <c r="E15" t="s">
        <v>12661</v>
      </c>
    </row>
    <row r="16" spans="1:5" hidden="1" x14ac:dyDescent="0.3">
      <c r="A16">
        <v>127047</v>
      </c>
      <c r="B16" t="s">
        <v>12669</v>
      </c>
      <c r="C16">
        <v>4773.45</v>
      </c>
      <c r="D16">
        <v>25</v>
      </c>
      <c r="E16" t="s">
        <v>12661</v>
      </c>
    </row>
    <row r="17" spans="1:5" x14ac:dyDescent="0.3">
      <c r="A17">
        <v>688805</v>
      </c>
      <c r="B17" t="s">
        <v>12670</v>
      </c>
      <c r="C17">
        <v>4708.76</v>
      </c>
      <c r="D17">
        <v>25</v>
      </c>
      <c r="E17" t="s">
        <v>12661</v>
      </c>
    </row>
    <row r="18" spans="1:5" hidden="1" x14ac:dyDescent="0.3">
      <c r="A18">
        <v>123128</v>
      </c>
      <c r="B18" t="s">
        <v>12671</v>
      </c>
      <c r="C18">
        <v>4575.04</v>
      </c>
      <c r="D18">
        <v>8</v>
      </c>
      <c r="E18" t="s">
        <v>12661</v>
      </c>
    </row>
    <row r="19" spans="1:5" x14ac:dyDescent="0.3">
      <c r="A19">
        <v>688223</v>
      </c>
      <c r="B19" t="s">
        <v>12672</v>
      </c>
      <c r="C19">
        <v>4401.03</v>
      </c>
      <c r="D19">
        <v>13</v>
      </c>
      <c r="E19" t="s">
        <v>12661</v>
      </c>
    </row>
    <row r="20" spans="1:5" hidden="1" x14ac:dyDescent="0.3">
      <c r="A20">
        <v>118008</v>
      </c>
      <c r="B20" t="s">
        <v>12673</v>
      </c>
      <c r="C20">
        <v>4146.12</v>
      </c>
      <c r="D20">
        <v>6</v>
      </c>
      <c r="E20" t="s">
        <v>12661</v>
      </c>
    </row>
    <row r="21" spans="1:5" x14ac:dyDescent="0.3">
      <c r="A21">
        <v>600844</v>
      </c>
      <c r="B21" t="s">
        <v>2014</v>
      </c>
      <c r="C21">
        <v>3765.54</v>
      </c>
      <c r="D21">
        <v>29</v>
      </c>
      <c r="E21" t="s">
        <v>12661</v>
      </c>
    </row>
    <row r="22" spans="1:5" x14ac:dyDescent="0.3">
      <c r="A22">
        <v>600512</v>
      </c>
      <c r="B22" t="s">
        <v>12674</v>
      </c>
      <c r="C22">
        <v>2974.73</v>
      </c>
      <c r="D22">
        <v>1</v>
      </c>
      <c r="E22" t="s">
        <v>12661</v>
      </c>
    </row>
    <row r="23" spans="1:5" x14ac:dyDescent="0.3">
      <c r="A23">
        <v>301331</v>
      </c>
      <c r="B23" t="s">
        <v>12675</v>
      </c>
      <c r="C23">
        <v>2932.21</v>
      </c>
      <c r="D23">
        <v>38</v>
      </c>
      <c r="E23" t="s">
        <v>12661</v>
      </c>
    </row>
    <row r="24" spans="1:5" hidden="1" x14ac:dyDescent="0.3">
      <c r="A24">
        <v>113655</v>
      </c>
      <c r="B24" t="s">
        <v>12676</v>
      </c>
      <c r="C24">
        <v>2919.98</v>
      </c>
      <c r="D24">
        <v>10</v>
      </c>
      <c r="E24" t="s">
        <v>12661</v>
      </c>
    </row>
    <row r="25" spans="1:5" x14ac:dyDescent="0.3">
      <c r="A25">
        <v>603515</v>
      </c>
      <c r="B25" t="s">
        <v>12677</v>
      </c>
      <c r="C25">
        <v>2833.07</v>
      </c>
      <c r="D25">
        <v>45</v>
      </c>
      <c r="E25" t="s">
        <v>12661</v>
      </c>
    </row>
    <row r="26" spans="1:5" hidden="1" x14ac:dyDescent="0.3">
      <c r="A26">
        <v>110084</v>
      </c>
      <c r="B26" t="s">
        <v>2088</v>
      </c>
      <c r="C26">
        <v>2751.54</v>
      </c>
      <c r="D26">
        <v>46</v>
      </c>
      <c r="E26" t="s">
        <v>12661</v>
      </c>
    </row>
    <row r="27" spans="1:5" hidden="1" x14ac:dyDescent="0.3">
      <c r="A27">
        <v>128141</v>
      </c>
      <c r="B27" t="s">
        <v>12678</v>
      </c>
      <c r="C27">
        <v>2696.71</v>
      </c>
      <c r="D27">
        <v>58</v>
      </c>
      <c r="E27" t="s">
        <v>12661</v>
      </c>
    </row>
    <row r="28" spans="1:5" x14ac:dyDescent="0.3">
      <c r="A28">
        <v>2262</v>
      </c>
      <c r="B28" t="s">
        <v>12679</v>
      </c>
      <c r="C28">
        <v>2689.02</v>
      </c>
      <c r="D28">
        <v>32</v>
      </c>
      <c r="E28" t="s">
        <v>12661</v>
      </c>
    </row>
    <row r="29" spans="1:5" hidden="1" x14ac:dyDescent="0.3">
      <c r="A29">
        <v>123092</v>
      </c>
      <c r="B29" t="s">
        <v>12680</v>
      </c>
      <c r="C29">
        <v>2434.08</v>
      </c>
      <c r="D29">
        <v>15</v>
      </c>
      <c r="E29" t="s">
        <v>12661</v>
      </c>
    </row>
    <row r="30" spans="1:5" x14ac:dyDescent="0.3">
      <c r="A30">
        <v>1338</v>
      </c>
      <c r="B30" t="s">
        <v>12681</v>
      </c>
      <c r="C30">
        <v>2273.23</v>
      </c>
      <c r="D30">
        <v>31</v>
      </c>
      <c r="E30" t="s">
        <v>12661</v>
      </c>
    </row>
    <row r="31" spans="1:5" hidden="1" x14ac:dyDescent="0.3">
      <c r="A31">
        <v>123172</v>
      </c>
      <c r="B31" t="s">
        <v>2090</v>
      </c>
      <c r="C31">
        <v>2226.86</v>
      </c>
      <c r="D31">
        <v>8</v>
      </c>
      <c r="E31" t="s">
        <v>12661</v>
      </c>
    </row>
    <row r="32" spans="1:5" x14ac:dyDescent="0.3">
      <c r="A32">
        <v>2641</v>
      </c>
      <c r="B32" t="s">
        <v>12682</v>
      </c>
      <c r="C32">
        <v>2217.6</v>
      </c>
      <c r="D32">
        <v>1</v>
      </c>
      <c r="E32" t="s">
        <v>12661</v>
      </c>
    </row>
    <row r="33" spans="1:5" x14ac:dyDescent="0.3">
      <c r="A33">
        <v>688148</v>
      </c>
      <c r="B33" t="s">
        <v>12683</v>
      </c>
      <c r="C33">
        <v>2199.6999999999998</v>
      </c>
      <c r="D33">
        <v>8</v>
      </c>
      <c r="E33" t="s">
        <v>12661</v>
      </c>
    </row>
    <row r="34" spans="1:5" x14ac:dyDescent="0.3">
      <c r="A34">
        <v>301001</v>
      </c>
      <c r="B34" t="s">
        <v>12684</v>
      </c>
      <c r="C34">
        <v>2144.62</v>
      </c>
      <c r="D34">
        <v>26</v>
      </c>
      <c r="E34" t="s">
        <v>12661</v>
      </c>
    </row>
    <row r="35" spans="1:5" x14ac:dyDescent="0.3">
      <c r="A35">
        <v>723</v>
      </c>
      <c r="B35" t="s">
        <v>12685</v>
      </c>
      <c r="C35">
        <v>2117.81</v>
      </c>
      <c r="D35">
        <v>51</v>
      </c>
      <c r="E35" t="s">
        <v>12661</v>
      </c>
    </row>
    <row r="36" spans="1:5" x14ac:dyDescent="0.3">
      <c r="A36">
        <v>2459</v>
      </c>
      <c r="B36" t="s">
        <v>12686</v>
      </c>
      <c r="C36">
        <v>2038.77</v>
      </c>
      <c r="D36">
        <v>4</v>
      </c>
      <c r="E36" t="s">
        <v>12661</v>
      </c>
    </row>
    <row r="37" spans="1:5" x14ac:dyDescent="0.3">
      <c r="A37">
        <v>301296</v>
      </c>
      <c r="B37" t="s">
        <v>12687</v>
      </c>
      <c r="C37">
        <v>2034.93</v>
      </c>
      <c r="D37">
        <v>1</v>
      </c>
      <c r="E37" t="s">
        <v>12661</v>
      </c>
    </row>
    <row r="38" spans="1:5" x14ac:dyDescent="0.3">
      <c r="A38">
        <v>688114</v>
      </c>
      <c r="B38" t="s">
        <v>12688</v>
      </c>
      <c r="C38">
        <v>1988.61</v>
      </c>
      <c r="D38">
        <v>8</v>
      </c>
      <c r="E38" t="s">
        <v>12661</v>
      </c>
    </row>
    <row r="39" spans="1:5" hidden="1" x14ac:dyDescent="0.3">
      <c r="A39">
        <v>118018</v>
      </c>
      <c r="B39" t="s">
        <v>2099</v>
      </c>
      <c r="C39">
        <v>1925.51</v>
      </c>
      <c r="D39">
        <v>3</v>
      </c>
      <c r="E39" t="s">
        <v>12661</v>
      </c>
    </row>
    <row r="40" spans="1:5" hidden="1" x14ac:dyDescent="0.3">
      <c r="A40">
        <v>123064</v>
      </c>
      <c r="B40" t="s">
        <v>1998</v>
      </c>
      <c r="C40">
        <v>1905.6</v>
      </c>
      <c r="D40">
        <v>60</v>
      </c>
      <c r="E40" t="s">
        <v>12661</v>
      </c>
    </row>
    <row r="41" spans="1:5" hidden="1" x14ac:dyDescent="0.3">
      <c r="A41">
        <v>118031</v>
      </c>
      <c r="B41" t="s">
        <v>2062</v>
      </c>
      <c r="C41">
        <v>1884.06</v>
      </c>
      <c r="D41">
        <v>71</v>
      </c>
      <c r="E41" t="s">
        <v>12661</v>
      </c>
    </row>
    <row r="42" spans="1:5" x14ac:dyDescent="0.3">
      <c r="A42">
        <v>600499</v>
      </c>
      <c r="B42" t="s">
        <v>12689</v>
      </c>
      <c r="C42">
        <v>1797.54</v>
      </c>
      <c r="D42">
        <v>5</v>
      </c>
      <c r="E42" t="s">
        <v>12661</v>
      </c>
    </row>
    <row r="43" spans="1:5" x14ac:dyDescent="0.3">
      <c r="A43">
        <v>301266</v>
      </c>
      <c r="B43" t="s">
        <v>1199</v>
      </c>
      <c r="C43">
        <v>1748.41</v>
      </c>
      <c r="D43">
        <v>6</v>
      </c>
      <c r="E43" t="s">
        <v>12661</v>
      </c>
    </row>
    <row r="44" spans="1:5" hidden="1" x14ac:dyDescent="0.3">
      <c r="A44">
        <v>113659</v>
      </c>
      <c r="B44" t="s">
        <v>12690</v>
      </c>
      <c r="C44">
        <v>1708.49</v>
      </c>
      <c r="D44">
        <v>13</v>
      </c>
      <c r="E44" t="s">
        <v>12661</v>
      </c>
    </row>
    <row r="45" spans="1:5" x14ac:dyDescent="0.3">
      <c r="A45">
        <v>688599</v>
      </c>
      <c r="B45" t="s">
        <v>12691</v>
      </c>
      <c r="C45">
        <v>1699.48</v>
      </c>
      <c r="D45">
        <v>3</v>
      </c>
      <c r="E45" t="s">
        <v>12661</v>
      </c>
    </row>
    <row r="46" spans="1:5" hidden="1" x14ac:dyDescent="0.3">
      <c r="A46">
        <v>113046</v>
      </c>
      <c r="B46" t="s">
        <v>2105</v>
      </c>
      <c r="C46">
        <v>1698.31</v>
      </c>
      <c r="D46">
        <v>37</v>
      </c>
      <c r="E46" t="s">
        <v>12661</v>
      </c>
    </row>
    <row r="47" spans="1:5" hidden="1" x14ac:dyDescent="0.3">
      <c r="A47">
        <v>123194</v>
      </c>
      <c r="B47" t="s">
        <v>2097</v>
      </c>
      <c r="C47">
        <v>1674.46</v>
      </c>
      <c r="D47">
        <v>13</v>
      </c>
      <c r="E47" t="s">
        <v>12661</v>
      </c>
    </row>
    <row r="48" spans="1:5" x14ac:dyDescent="0.3">
      <c r="A48">
        <v>300613</v>
      </c>
      <c r="B48" t="s">
        <v>12692</v>
      </c>
      <c r="C48">
        <v>1449.77</v>
      </c>
      <c r="D48">
        <v>37</v>
      </c>
      <c r="E48" t="s">
        <v>12661</v>
      </c>
    </row>
    <row r="49" spans="1:5" x14ac:dyDescent="0.3">
      <c r="A49">
        <v>300298</v>
      </c>
      <c r="B49" t="s">
        <v>12693</v>
      </c>
      <c r="C49">
        <v>1427.94</v>
      </c>
      <c r="D49">
        <v>6</v>
      </c>
      <c r="E49" t="s">
        <v>12661</v>
      </c>
    </row>
    <row r="50" spans="1:5" x14ac:dyDescent="0.3">
      <c r="A50">
        <v>301336</v>
      </c>
      <c r="B50" t="s">
        <v>12694</v>
      </c>
      <c r="C50">
        <v>1424.01</v>
      </c>
      <c r="D50">
        <v>28</v>
      </c>
      <c r="E50" t="s">
        <v>12661</v>
      </c>
    </row>
    <row r="51" spans="1:5" hidden="1" x14ac:dyDescent="0.3">
      <c r="A51">
        <v>127089</v>
      </c>
      <c r="B51" t="s">
        <v>2086</v>
      </c>
      <c r="C51">
        <v>1410.87</v>
      </c>
      <c r="D51">
        <v>11</v>
      </c>
      <c r="E51" t="s">
        <v>12661</v>
      </c>
    </row>
    <row r="52" spans="1:5" hidden="1" x14ac:dyDescent="0.3">
      <c r="A52">
        <v>118011</v>
      </c>
      <c r="B52" t="s">
        <v>12695</v>
      </c>
      <c r="C52">
        <v>1402.74</v>
      </c>
      <c r="D52">
        <v>6</v>
      </c>
      <c r="E52" t="s">
        <v>12661</v>
      </c>
    </row>
    <row r="53" spans="1:5" x14ac:dyDescent="0.3">
      <c r="A53">
        <v>301010</v>
      </c>
      <c r="B53" t="s">
        <v>12696</v>
      </c>
      <c r="C53">
        <v>1369.29</v>
      </c>
      <c r="D53">
        <v>29</v>
      </c>
      <c r="E53" t="s">
        <v>12661</v>
      </c>
    </row>
    <row r="54" spans="1:5" x14ac:dyDescent="0.3">
      <c r="A54">
        <v>300707</v>
      </c>
      <c r="B54" t="s">
        <v>12697</v>
      </c>
      <c r="C54">
        <v>1357.77</v>
      </c>
      <c r="D54">
        <v>19</v>
      </c>
      <c r="E54" t="s">
        <v>12661</v>
      </c>
    </row>
    <row r="55" spans="1:5" x14ac:dyDescent="0.3">
      <c r="A55">
        <v>2930</v>
      </c>
      <c r="B55" t="s">
        <v>12698</v>
      </c>
      <c r="C55">
        <v>1309.1099999999999</v>
      </c>
      <c r="D55">
        <v>11</v>
      </c>
      <c r="E55" t="s">
        <v>12661</v>
      </c>
    </row>
    <row r="56" spans="1:5" x14ac:dyDescent="0.3">
      <c r="A56">
        <v>300253</v>
      </c>
      <c r="B56" t="s">
        <v>12699</v>
      </c>
      <c r="C56">
        <v>1303.48</v>
      </c>
      <c r="D56">
        <v>55</v>
      </c>
      <c r="E56" t="s">
        <v>12661</v>
      </c>
    </row>
    <row r="57" spans="1:5" x14ac:dyDescent="0.3">
      <c r="A57">
        <v>2743</v>
      </c>
      <c r="B57" t="s">
        <v>12700</v>
      </c>
      <c r="C57">
        <v>1293.3699999999999</v>
      </c>
      <c r="D57">
        <v>22</v>
      </c>
      <c r="E57" t="s">
        <v>12661</v>
      </c>
    </row>
    <row r="58" spans="1:5" hidden="1" x14ac:dyDescent="0.3">
      <c r="A58">
        <v>127075</v>
      </c>
      <c r="B58" t="s">
        <v>12701</v>
      </c>
      <c r="C58">
        <v>1282.21</v>
      </c>
      <c r="D58">
        <v>2</v>
      </c>
      <c r="E58" t="s">
        <v>12661</v>
      </c>
    </row>
    <row r="59" spans="1:5" x14ac:dyDescent="0.3">
      <c r="A59">
        <v>300239</v>
      </c>
      <c r="B59" t="s">
        <v>12702</v>
      </c>
      <c r="C59">
        <v>1223.1300000000001</v>
      </c>
      <c r="D59">
        <v>18</v>
      </c>
      <c r="E59" t="s">
        <v>12661</v>
      </c>
    </row>
    <row r="60" spans="1:5" hidden="1" x14ac:dyDescent="0.3">
      <c r="A60">
        <v>118000</v>
      </c>
      <c r="B60" t="s">
        <v>12703</v>
      </c>
      <c r="C60">
        <v>1186.0999999999999</v>
      </c>
      <c r="D60">
        <v>3</v>
      </c>
      <c r="E60" t="s">
        <v>12661</v>
      </c>
    </row>
    <row r="61" spans="1:5" x14ac:dyDescent="0.3">
      <c r="A61">
        <v>2034</v>
      </c>
      <c r="B61" t="s">
        <v>12704</v>
      </c>
      <c r="C61">
        <v>1157.18</v>
      </c>
      <c r="D61">
        <v>12</v>
      </c>
      <c r="E61" t="s">
        <v>12661</v>
      </c>
    </row>
    <row r="62" spans="1:5" x14ac:dyDescent="0.3">
      <c r="A62">
        <v>300886</v>
      </c>
      <c r="B62" t="s">
        <v>12705</v>
      </c>
      <c r="C62">
        <v>1130.0899999999999</v>
      </c>
      <c r="D62">
        <v>17</v>
      </c>
      <c r="E62" t="s">
        <v>12661</v>
      </c>
    </row>
    <row r="63" spans="1:5" x14ac:dyDescent="0.3">
      <c r="A63">
        <v>301156</v>
      </c>
      <c r="B63" t="s">
        <v>12706</v>
      </c>
      <c r="C63">
        <v>1124.5</v>
      </c>
      <c r="D63">
        <v>13</v>
      </c>
      <c r="E63" t="s">
        <v>12661</v>
      </c>
    </row>
    <row r="64" spans="1:5" x14ac:dyDescent="0.3">
      <c r="A64">
        <v>300474</v>
      </c>
      <c r="B64" t="s">
        <v>12707</v>
      </c>
      <c r="C64">
        <v>1075.93</v>
      </c>
      <c r="D64">
        <v>57</v>
      </c>
      <c r="E64" t="s">
        <v>12661</v>
      </c>
    </row>
    <row r="65" spans="1:5" x14ac:dyDescent="0.3">
      <c r="A65">
        <v>301601</v>
      </c>
      <c r="B65" t="s">
        <v>12708</v>
      </c>
      <c r="C65">
        <v>1057.3499999999999</v>
      </c>
      <c r="D65">
        <v>51</v>
      </c>
      <c r="E65" t="s">
        <v>12661</v>
      </c>
    </row>
    <row r="66" spans="1:5" hidden="1" x14ac:dyDescent="0.3">
      <c r="A66">
        <v>123197</v>
      </c>
      <c r="B66" t="s">
        <v>12709</v>
      </c>
      <c r="C66">
        <v>1035.93</v>
      </c>
      <c r="D66">
        <v>1</v>
      </c>
      <c r="E66" t="s">
        <v>12661</v>
      </c>
    </row>
    <row r="67" spans="1:5" hidden="1" x14ac:dyDescent="0.3">
      <c r="A67">
        <v>127046</v>
      </c>
      <c r="B67" t="s">
        <v>2093</v>
      </c>
      <c r="C67">
        <v>1028.45</v>
      </c>
      <c r="D67">
        <v>16</v>
      </c>
      <c r="E67" t="s">
        <v>12661</v>
      </c>
    </row>
    <row r="68" spans="1:5" x14ac:dyDescent="0.3">
      <c r="A68">
        <v>512480</v>
      </c>
      <c r="B68" t="s">
        <v>218</v>
      </c>
      <c r="C68">
        <v>996.9</v>
      </c>
      <c r="D68">
        <v>19</v>
      </c>
      <c r="E68" t="s">
        <v>12661</v>
      </c>
    </row>
    <row r="69" spans="1:5" hidden="1" x14ac:dyDescent="0.3">
      <c r="A69">
        <v>123189</v>
      </c>
      <c r="B69" t="s">
        <v>2075</v>
      </c>
      <c r="C69">
        <v>966.93</v>
      </c>
      <c r="D69">
        <v>14</v>
      </c>
      <c r="E69" t="s">
        <v>12661</v>
      </c>
    </row>
    <row r="70" spans="1:5" x14ac:dyDescent="0.3">
      <c r="A70">
        <v>301348</v>
      </c>
      <c r="B70" t="s">
        <v>12710</v>
      </c>
      <c r="C70">
        <v>960.17</v>
      </c>
      <c r="D70">
        <v>16</v>
      </c>
      <c r="E70" t="s">
        <v>12661</v>
      </c>
    </row>
    <row r="71" spans="1:5" x14ac:dyDescent="0.3">
      <c r="A71">
        <v>688389</v>
      </c>
      <c r="B71" t="s">
        <v>12711</v>
      </c>
      <c r="C71">
        <v>949.65</v>
      </c>
      <c r="D71">
        <v>23</v>
      </c>
      <c r="E71" t="s">
        <v>12661</v>
      </c>
    </row>
    <row r="72" spans="1:5" x14ac:dyDescent="0.3">
      <c r="A72">
        <v>2775</v>
      </c>
      <c r="B72" t="s">
        <v>12712</v>
      </c>
      <c r="C72">
        <v>903.55</v>
      </c>
      <c r="D72">
        <v>39</v>
      </c>
      <c r="E72" t="s">
        <v>12661</v>
      </c>
    </row>
    <row r="73" spans="1:5" x14ac:dyDescent="0.3">
      <c r="A73">
        <v>920663</v>
      </c>
      <c r="B73" t="s">
        <v>12713</v>
      </c>
      <c r="C73">
        <v>884.04</v>
      </c>
      <c r="D73">
        <v>15</v>
      </c>
      <c r="E73" t="s">
        <v>12661</v>
      </c>
    </row>
    <row r="74" spans="1:5" x14ac:dyDescent="0.3">
      <c r="A74">
        <v>2408</v>
      </c>
      <c r="B74" t="s">
        <v>12714</v>
      </c>
      <c r="C74">
        <v>876.33</v>
      </c>
      <c r="D74">
        <v>4</v>
      </c>
      <c r="E74" t="s">
        <v>12661</v>
      </c>
    </row>
    <row r="75" spans="1:5" hidden="1" x14ac:dyDescent="0.3">
      <c r="A75">
        <v>111010</v>
      </c>
      <c r="B75" t="s">
        <v>2098</v>
      </c>
      <c r="C75">
        <v>874.7</v>
      </c>
      <c r="D75">
        <v>7</v>
      </c>
      <c r="E75" t="s">
        <v>12661</v>
      </c>
    </row>
    <row r="76" spans="1:5" x14ac:dyDescent="0.3">
      <c r="A76">
        <v>761</v>
      </c>
      <c r="B76" t="s">
        <v>350</v>
      </c>
      <c r="C76">
        <v>847.54</v>
      </c>
      <c r="D76">
        <v>1</v>
      </c>
      <c r="E76" t="s">
        <v>12661</v>
      </c>
    </row>
    <row r="77" spans="1:5" x14ac:dyDescent="0.3">
      <c r="A77">
        <v>688126</v>
      </c>
      <c r="B77" t="s">
        <v>12715</v>
      </c>
      <c r="C77">
        <v>833.97</v>
      </c>
      <c r="D77">
        <v>40</v>
      </c>
      <c r="E77" t="s">
        <v>12661</v>
      </c>
    </row>
    <row r="78" spans="1:5" x14ac:dyDescent="0.3">
      <c r="A78">
        <v>300069</v>
      </c>
      <c r="B78" t="s">
        <v>12716</v>
      </c>
      <c r="C78">
        <v>820.81</v>
      </c>
      <c r="D78">
        <v>24</v>
      </c>
      <c r="E78" t="s">
        <v>12661</v>
      </c>
    </row>
    <row r="79" spans="1:5" x14ac:dyDescent="0.3">
      <c r="A79">
        <v>1395</v>
      </c>
      <c r="B79" t="s">
        <v>12717</v>
      </c>
      <c r="C79">
        <v>816.36</v>
      </c>
      <c r="D79">
        <v>17</v>
      </c>
      <c r="E79" t="s">
        <v>12661</v>
      </c>
    </row>
    <row r="80" spans="1:5" x14ac:dyDescent="0.3">
      <c r="A80">
        <v>858</v>
      </c>
      <c r="B80" t="s">
        <v>12718</v>
      </c>
      <c r="C80">
        <v>804.07</v>
      </c>
      <c r="D80">
        <v>15</v>
      </c>
      <c r="E80" t="s">
        <v>12661</v>
      </c>
    </row>
    <row r="81" spans="1:5" x14ac:dyDescent="0.3">
      <c r="A81">
        <v>600903</v>
      </c>
      <c r="B81" t="s">
        <v>12719</v>
      </c>
      <c r="C81">
        <v>778.93</v>
      </c>
      <c r="D81">
        <v>35</v>
      </c>
      <c r="E81" t="s">
        <v>12661</v>
      </c>
    </row>
    <row r="82" spans="1:5" x14ac:dyDescent="0.3">
      <c r="A82">
        <v>2798</v>
      </c>
      <c r="B82" t="s">
        <v>12720</v>
      </c>
      <c r="C82">
        <v>746.8</v>
      </c>
      <c r="D82">
        <v>26</v>
      </c>
      <c r="E82" t="s">
        <v>12661</v>
      </c>
    </row>
    <row r="83" spans="1:5" x14ac:dyDescent="0.3">
      <c r="A83">
        <v>949</v>
      </c>
      <c r="B83" t="s">
        <v>12721</v>
      </c>
      <c r="C83">
        <v>745.92</v>
      </c>
      <c r="D83">
        <v>2</v>
      </c>
      <c r="E83" t="s">
        <v>12661</v>
      </c>
    </row>
    <row r="84" spans="1:5" x14ac:dyDescent="0.3">
      <c r="A84">
        <v>300787</v>
      </c>
      <c r="B84" t="s">
        <v>12722</v>
      </c>
      <c r="C84">
        <v>722.53</v>
      </c>
      <c r="D84">
        <v>9</v>
      </c>
      <c r="E84" t="s">
        <v>12661</v>
      </c>
    </row>
    <row r="85" spans="1:5" x14ac:dyDescent="0.3">
      <c r="A85">
        <v>2211</v>
      </c>
      <c r="B85" t="s">
        <v>12723</v>
      </c>
      <c r="C85">
        <v>692.08</v>
      </c>
      <c r="D85">
        <v>9</v>
      </c>
      <c r="E85" t="s">
        <v>12661</v>
      </c>
    </row>
    <row r="86" spans="1:5" x14ac:dyDescent="0.3">
      <c r="A86">
        <v>2242</v>
      </c>
      <c r="B86" t="s">
        <v>12724</v>
      </c>
      <c r="C86">
        <v>689.91</v>
      </c>
      <c r="D86">
        <v>2</v>
      </c>
      <c r="E86" t="s">
        <v>12661</v>
      </c>
    </row>
    <row r="87" spans="1:5" hidden="1" x14ac:dyDescent="0.3">
      <c r="A87">
        <v>127016</v>
      </c>
      <c r="B87" t="s">
        <v>2004</v>
      </c>
      <c r="C87">
        <v>677.58</v>
      </c>
      <c r="D87">
        <v>11</v>
      </c>
      <c r="E87" t="s">
        <v>12661</v>
      </c>
    </row>
    <row r="88" spans="1:5" x14ac:dyDescent="0.3">
      <c r="A88">
        <v>603538</v>
      </c>
      <c r="B88" t="s">
        <v>12725</v>
      </c>
      <c r="C88">
        <v>670.57</v>
      </c>
      <c r="D88">
        <v>4</v>
      </c>
      <c r="E88" t="s">
        <v>12661</v>
      </c>
    </row>
    <row r="89" spans="1:5" hidden="1" x14ac:dyDescent="0.3">
      <c r="A89">
        <v>127066</v>
      </c>
      <c r="B89" t="s">
        <v>2127</v>
      </c>
      <c r="C89">
        <v>655.12</v>
      </c>
      <c r="D89">
        <v>4</v>
      </c>
      <c r="E89" t="s">
        <v>12661</v>
      </c>
    </row>
    <row r="90" spans="1:5" x14ac:dyDescent="0.3">
      <c r="A90">
        <v>688728</v>
      </c>
      <c r="B90" t="s">
        <v>12726</v>
      </c>
      <c r="C90">
        <v>650.08000000000004</v>
      </c>
      <c r="D90">
        <v>66</v>
      </c>
      <c r="E90" t="s">
        <v>12661</v>
      </c>
    </row>
    <row r="91" spans="1:5" hidden="1" x14ac:dyDescent="0.3">
      <c r="A91">
        <v>113618</v>
      </c>
      <c r="B91" t="s">
        <v>12727</v>
      </c>
      <c r="C91">
        <v>644.54999999999995</v>
      </c>
      <c r="D91">
        <v>1</v>
      </c>
      <c r="E91" t="s">
        <v>12661</v>
      </c>
    </row>
    <row r="92" spans="1:5" hidden="1" x14ac:dyDescent="0.3">
      <c r="A92">
        <v>113702</v>
      </c>
      <c r="B92" t="s">
        <v>12728</v>
      </c>
      <c r="C92">
        <v>624.41999999999996</v>
      </c>
      <c r="D92">
        <v>22</v>
      </c>
      <c r="E92" t="s">
        <v>12661</v>
      </c>
    </row>
    <row r="93" spans="1:5" hidden="1" x14ac:dyDescent="0.3">
      <c r="A93">
        <v>123112</v>
      </c>
      <c r="B93" t="s">
        <v>2074</v>
      </c>
      <c r="C93">
        <v>623.98</v>
      </c>
      <c r="D93">
        <v>38</v>
      </c>
      <c r="E93" t="s">
        <v>12661</v>
      </c>
    </row>
    <row r="94" spans="1:5" hidden="1" x14ac:dyDescent="0.3">
      <c r="A94">
        <v>118020</v>
      </c>
      <c r="B94" t="s">
        <v>2070</v>
      </c>
      <c r="C94">
        <v>618.25</v>
      </c>
      <c r="D94">
        <v>26</v>
      </c>
      <c r="E94" t="s">
        <v>12661</v>
      </c>
    </row>
    <row r="95" spans="1:5" hidden="1" x14ac:dyDescent="0.3">
      <c r="A95">
        <v>127067</v>
      </c>
      <c r="B95" t="s">
        <v>12729</v>
      </c>
      <c r="C95">
        <v>615.37</v>
      </c>
      <c r="D95">
        <v>8</v>
      </c>
      <c r="E95" t="s">
        <v>12661</v>
      </c>
    </row>
    <row r="96" spans="1:5" x14ac:dyDescent="0.3">
      <c r="A96">
        <v>603225</v>
      </c>
      <c r="B96" t="s">
        <v>12730</v>
      </c>
      <c r="C96">
        <v>610.16999999999996</v>
      </c>
      <c r="D96">
        <v>7</v>
      </c>
      <c r="E96" t="s">
        <v>12661</v>
      </c>
    </row>
    <row r="97" spans="1:5" x14ac:dyDescent="0.3">
      <c r="A97">
        <v>301628</v>
      </c>
      <c r="B97" t="s">
        <v>12731</v>
      </c>
      <c r="C97">
        <v>597.07000000000005</v>
      </c>
      <c r="D97">
        <v>2</v>
      </c>
      <c r="E97" t="s">
        <v>12661</v>
      </c>
    </row>
    <row r="98" spans="1:5" x14ac:dyDescent="0.3">
      <c r="A98">
        <v>300649</v>
      </c>
      <c r="B98" t="s">
        <v>12732</v>
      </c>
      <c r="C98">
        <v>585.63</v>
      </c>
      <c r="D98">
        <v>12</v>
      </c>
      <c r="E98" t="s">
        <v>12661</v>
      </c>
    </row>
    <row r="99" spans="1:5" x14ac:dyDescent="0.3">
      <c r="A99">
        <v>159985</v>
      </c>
      <c r="B99" t="s">
        <v>2025</v>
      </c>
      <c r="C99">
        <v>584.95000000000005</v>
      </c>
      <c r="D99">
        <v>14</v>
      </c>
      <c r="E99" t="s">
        <v>12661</v>
      </c>
    </row>
    <row r="100" spans="1:5" hidden="1" x14ac:dyDescent="0.3">
      <c r="A100">
        <v>113053</v>
      </c>
      <c r="B100" t="s">
        <v>12733</v>
      </c>
      <c r="C100">
        <v>572.78</v>
      </c>
      <c r="D100">
        <v>12</v>
      </c>
      <c r="E100" t="s">
        <v>12661</v>
      </c>
    </row>
    <row r="101" spans="1:5" x14ac:dyDescent="0.3">
      <c r="A101">
        <v>600559</v>
      </c>
      <c r="B101" t="s">
        <v>12734</v>
      </c>
      <c r="C101">
        <v>565.62</v>
      </c>
      <c r="D101">
        <v>10</v>
      </c>
      <c r="E101" t="s">
        <v>12661</v>
      </c>
    </row>
    <row r="102" spans="1:5" x14ac:dyDescent="0.3">
      <c r="A102">
        <v>603309</v>
      </c>
      <c r="B102" t="s">
        <v>12735</v>
      </c>
      <c r="C102">
        <v>547.13</v>
      </c>
      <c r="D102">
        <v>12</v>
      </c>
      <c r="E102" t="s">
        <v>12661</v>
      </c>
    </row>
    <row r="103" spans="1:5" x14ac:dyDescent="0.3">
      <c r="A103">
        <v>2828</v>
      </c>
      <c r="B103" t="s">
        <v>755</v>
      </c>
      <c r="C103">
        <v>531.89</v>
      </c>
      <c r="D103">
        <v>2</v>
      </c>
      <c r="E103" t="s">
        <v>12661</v>
      </c>
    </row>
    <row r="104" spans="1:5" x14ac:dyDescent="0.3">
      <c r="A104">
        <v>2719</v>
      </c>
      <c r="B104" t="s">
        <v>12736</v>
      </c>
      <c r="C104">
        <v>529.32000000000005</v>
      </c>
      <c r="D104">
        <v>12</v>
      </c>
      <c r="E104" t="s">
        <v>12661</v>
      </c>
    </row>
    <row r="105" spans="1:5" x14ac:dyDescent="0.3">
      <c r="A105">
        <v>601988</v>
      </c>
      <c r="B105" t="s">
        <v>12737</v>
      </c>
      <c r="C105">
        <v>524.47</v>
      </c>
      <c r="D105">
        <v>36</v>
      </c>
      <c r="E105" t="s">
        <v>12661</v>
      </c>
    </row>
    <row r="106" spans="1:5" x14ac:dyDescent="0.3">
      <c r="A106">
        <v>601298</v>
      </c>
      <c r="B106" t="s">
        <v>2022</v>
      </c>
      <c r="C106">
        <v>506.63</v>
      </c>
      <c r="D106">
        <v>24</v>
      </c>
      <c r="E106" t="s">
        <v>12661</v>
      </c>
    </row>
    <row r="107" spans="1:5" x14ac:dyDescent="0.3">
      <c r="A107">
        <v>605178</v>
      </c>
      <c r="B107" t="s">
        <v>889</v>
      </c>
      <c r="C107">
        <v>498.87</v>
      </c>
      <c r="D107">
        <v>3</v>
      </c>
      <c r="E107" t="s">
        <v>12661</v>
      </c>
    </row>
    <row r="108" spans="1:5" x14ac:dyDescent="0.3">
      <c r="A108">
        <v>600543</v>
      </c>
      <c r="B108" t="s">
        <v>12738</v>
      </c>
      <c r="C108">
        <v>482.32</v>
      </c>
      <c r="D108">
        <v>12</v>
      </c>
      <c r="E108" t="s">
        <v>12661</v>
      </c>
    </row>
    <row r="109" spans="1:5" x14ac:dyDescent="0.3">
      <c r="A109">
        <v>688153</v>
      </c>
      <c r="B109" t="s">
        <v>12739</v>
      </c>
      <c r="C109">
        <v>474.27</v>
      </c>
      <c r="D109">
        <v>7</v>
      </c>
      <c r="E109" t="s">
        <v>12661</v>
      </c>
    </row>
    <row r="110" spans="1:5" hidden="1" x14ac:dyDescent="0.3">
      <c r="A110">
        <v>113656</v>
      </c>
      <c r="B110" t="s">
        <v>12740</v>
      </c>
      <c r="C110">
        <v>472.01</v>
      </c>
      <c r="D110">
        <v>12</v>
      </c>
      <c r="E110" t="s">
        <v>12661</v>
      </c>
    </row>
    <row r="111" spans="1:5" hidden="1" x14ac:dyDescent="0.3">
      <c r="A111">
        <v>113584</v>
      </c>
      <c r="B111" t="s">
        <v>12741</v>
      </c>
      <c r="C111">
        <v>470.7</v>
      </c>
      <c r="D111">
        <v>17</v>
      </c>
      <c r="E111" t="s">
        <v>12661</v>
      </c>
    </row>
    <row r="112" spans="1:5" x14ac:dyDescent="0.3">
      <c r="A112">
        <v>159869</v>
      </c>
      <c r="B112" t="s">
        <v>12742</v>
      </c>
      <c r="C112">
        <v>450.08</v>
      </c>
      <c r="D112">
        <v>2</v>
      </c>
      <c r="E112" t="s">
        <v>12661</v>
      </c>
    </row>
    <row r="113" spans="1:5" x14ac:dyDescent="0.3">
      <c r="A113">
        <v>161226</v>
      </c>
      <c r="B113" t="s">
        <v>12743</v>
      </c>
      <c r="C113">
        <v>448.6</v>
      </c>
      <c r="D113">
        <v>38</v>
      </c>
      <c r="E113" t="s">
        <v>12661</v>
      </c>
    </row>
    <row r="114" spans="1:5" x14ac:dyDescent="0.3">
      <c r="A114">
        <v>301502</v>
      </c>
      <c r="B114" t="s">
        <v>12744</v>
      </c>
      <c r="C114">
        <v>446.84</v>
      </c>
      <c r="D114">
        <v>18</v>
      </c>
      <c r="E114" t="s">
        <v>12661</v>
      </c>
    </row>
    <row r="115" spans="1:5" x14ac:dyDescent="0.3">
      <c r="A115">
        <v>301269</v>
      </c>
      <c r="B115" t="s">
        <v>12745</v>
      </c>
      <c r="C115">
        <v>446.3</v>
      </c>
      <c r="D115">
        <v>61</v>
      </c>
      <c r="E115" t="s">
        <v>12661</v>
      </c>
    </row>
    <row r="116" spans="1:5" x14ac:dyDescent="0.3">
      <c r="A116">
        <v>301609</v>
      </c>
      <c r="B116" t="s">
        <v>12746</v>
      </c>
      <c r="C116">
        <v>438.97</v>
      </c>
      <c r="D116">
        <v>1</v>
      </c>
      <c r="E116" t="s">
        <v>12661</v>
      </c>
    </row>
    <row r="117" spans="1:5" x14ac:dyDescent="0.3">
      <c r="A117">
        <v>300585</v>
      </c>
      <c r="B117" t="s">
        <v>1087</v>
      </c>
      <c r="C117">
        <v>413.37</v>
      </c>
      <c r="D117">
        <v>2</v>
      </c>
      <c r="E117" t="s">
        <v>12661</v>
      </c>
    </row>
    <row r="118" spans="1:5" hidden="1" x14ac:dyDescent="0.3">
      <c r="A118">
        <v>123129</v>
      </c>
      <c r="B118" t="s">
        <v>12747</v>
      </c>
      <c r="C118">
        <v>406.39</v>
      </c>
      <c r="D118">
        <v>8</v>
      </c>
      <c r="E118" t="s">
        <v>12661</v>
      </c>
    </row>
    <row r="119" spans="1:5" x14ac:dyDescent="0.3">
      <c r="A119">
        <v>600171</v>
      </c>
      <c r="B119" t="s">
        <v>12748</v>
      </c>
      <c r="C119">
        <v>404.27</v>
      </c>
      <c r="D119">
        <v>18</v>
      </c>
      <c r="E119" t="s">
        <v>12661</v>
      </c>
    </row>
    <row r="120" spans="1:5" hidden="1" x14ac:dyDescent="0.3">
      <c r="A120">
        <v>113681</v>
      </c>
      <c r="B120" t="s">
        <v>2060</v>
      </c>
      <c r="C120">
        <v>401.06</v>
      </c>
      <c r="D120">
        <v>5</v>
      </c>
      <c r="E120" t="s">
        <v>12661</v>
      </c>
    </row>
    <row r="121" spans="1:5" hidden="1" x14ac:dyDescent="0.3">
      <c r="A121">
        <v>127045</v>
      </c>
      <c r="B121" t="s">
        <v>12749</v>
      </c>
      <c r="C121">
        <v>400.4</v>
      </c>
      <c r="D121">
        <v>18</v>
      </c>
      <c r="E121" t="s">
        <v>12661</v>
      </c>
    </row>
    <row r="122" spans="1:5" hidden="1" x14ac:dyDescent="0.3">
      <c r="A122">
        <v>110087</v>
      </c>
      <c r="B122" t="s">
        <v>2061</v>
      </c>
      <c r="C122">
        <v>373.15</v>
      </c>
      <c r="D122">
        <v>37</v>
      </c>
      <c r="E122" t="s">
        <v>12661</v>
      </c>
    </row>
    <row r="123" spans="1:5" hidden="1" x14ac:dyDescent="0.3">
      <c r="A123">
        <v>123117</v>
      </c>
      <c r="B123" t="s">
        <v>2102</v>
      </c>
      <c r="C123">
        <v>372.65</v>
      </c>
      <c r="D123">
        <v>28</v>
      </c>
      <c r="E123" t="s">
        <v>12661</v>
      </c>
    </row>
    <row r="124" spans="1:5" x14ac:dyDescent="0.3">
      <c r="A124">
        <v>688484</v>
      </c>
      <c r="B124" t="s">
        <v>12750</v>
      </c>
      <c r="C124">
        <v>366.18</v>
      </c>
      <c r="D124">
        <v>2</v>
      </c>
      <c r="E124" t="s">
        <v>12661</v>
      </c>
    </row>
    <row r="125" spans="1:5" x14ac:dyDescent="0.3">
      <c r="A125">
        <v>601567</v>
      </c>
      <c r="B125" t="s">
        <v>12751</v>
      </c>
      <c r="C125">
        <v>364.5</v>
      </c>
      <c r="D125">
        <v>1</v>
      </c>
      <c r="E125" t="s">
        <v>12661</v>
      </c>
    </row>
    <row r="126" spans="1:5" hidden="1" x14ac:dyDescent="0.3">
      <c r="A126">
        <v>123155</v>
      </c>
      <c r="B126" t="s">
        <v>12752</v>
      </c>
      <c r="C126">
        <v>362.36</v>
      </c>
      <c r="D126">
        <v>6</v>
      </c>
      <c r="E126" t="s">
        <v>12661</v>
      </c>
    </row>
    <row r="127" spans="1:5" hidden="1" x14ac:dyDescent="0.3">
      <c r="A127">
        <v>127026</v>
      </c>
      <c r="B127" t="s">
        <v>12753</v>
      </c>
      <c r="C127">
        <v>354.52</v>
      </c>
      <c r="D127">
        <v>2</v>
      </c>
      <c r="E127" t="s">
        <v>12661</v>
      </c>
    </row>
    <row r="128" spans="1:5" hidden="1" x14ac:dyDescent="0.3">
      <c r="A128">
        <v>123171</v>
      </c>
      <c r="B128" t="s">
        <v>2072</v>
      </c>
      <c r="C128">
        <v>350.86</v>
      </c>
      <c r="D128">
        <v>1</v>
      </c>
      <c r="E128" t="s">
        <v>12661</v>
      </c>
    </row>
    <row r="129" spans="1:5" x14ac:dyDescent="0.3">
      <c r="A129">
        <v>600481</v>
      </c>
      <c r="B129" t="s">
        <v>12754</v>
      </c>
      <c r="C129">
        <v>350.11</v>
      </c>
      <c r="D129">
        <v>24</v>
      </c>
      <c r="E129" t="s">
        <v>12661</v>
      </c>
    </row>
    <row r="130" spans="1:5" x14ac:dyDescent="0.3">
      <c r="A130">
        <v>610</v>
      </c>
      <c r="B130" t="s">
        <v>12755</v>
      </c>
      <c r="C130">
        <v>349.97</v>
      </c>
      <c r="D130">
        <v>12</v>
      </c>
      <c r="E130" t="s">
        <v>12661</v>
      </c>
    </row>
    <row r="131" spans="1:5" x14ac:dyDescent="0.3">
      <c r="A131">
        <v>600127</v>
      </c>
      <c r="B131" t="s">
        <v>12756</v>
      </c>
      <c r="C131">
        <v>344.3</v>
      </c>
      <c r="D131">
        <v>4</v>
      </c>
      <c r="E131" t="s">
        <v>12661</v>
      </c>
    </row>
    <row r="132" spans="1:5" x14ac:dyDescent="0.3">
      <c r="A132">
        <v>2614</v>
      </c>
      <c r="B132" t="s">
        <v>12757</v>
      </c>
      <c r="C132">
        <v>337.76</v>
      </c>
      <c r="D132">
        <v>2</v>
      </c>
      <c r="E132" t="s">
        <v>12661</v>
      </c>
    </row>
    <row r="133" spans="1:5" x14ac:dyDescent="0.3">
      <c r="A133">
        <v>920819</v>
      </c>
      <c r="B133" t="s">
        <v>12758</v>
      </c>
      <c r="C133">
        <v>337.35</v>
      </c>
      <c r="D133">
        <v>5</v>
      </c>
      <c r="E133" t="s">
        <v>12661</v>
      </c>
    </row>
    <row r="134" spans="1:5" hidden="1" x14ac:dyDescent="0.3">
      <c r="A134">
        <v>123178</v>
      </c>
      <c r="B134" t="s">
        <v>2068</v>
      </c>
      <c r="C134">
        <v>331.86</v>
      </c>
      <c r="D134">
        <v>23</v>
      </c>
      <c r="E134" t="s">
        <v>12661</v>
      </c>
    </row>
    <row r="135" spans="1:5" hidden="1" x14ac:dyDescent="0.3">
      <c r="A135">
        <v>111004</v>
      </c>
      <c r="B135" t="s">
        <v>12759</v>
      </c>
      <c r="C135">
        <v>300.45</v>
      </c>
      <c r="D135">
        <v>4</v>
      </c>
      <c r="E135" t="s">
        <v>12661</v>
      </c>
    </row>
    <row r="136" spans="1:5" hidden="1" x14ac:dyDescent="0.3">
      <c r="A136">
        <v>118027</v>
      </c>
      <c r="B136" t="s">
        <v>12760</v>
      </c>
      <c r="C136">
        <v>291.79000000000002</v>
      </c>
      <c r="D136">
        <v>0</v>
      </c>
      <c r="E136" t="s">
        <v>12661</v>
      </c>
    </row>
    <row r="137" spans="1:5" x14ac:dyDescent="0.3">
      <c r="A137">
        <v>420</v>
      </c>
      <c r="B137" t="s">
        <v>12761</v>
      </c>
      <c r="C137">
        <v>283.79000000000002</v>
      </c>
      <c r="D137">
        <v>3</v>
      </c>
      <c r="E137" t="s">
        <v>12661</v>
      </c>
    </row>
    <row r="138" spans="1:5" x14ac:dyDescent="0.3">
      <c r="A138">
        <v>2227</v>
      </c>
      <c r="B138" t="s">
        <v>12762</v>
      </c>
      <c r="C138">
        <v>281.27999999999997</v>
      </c>
      <c r="D138">
        <v>12</v>
      </c>
      <c r="E138" t="s">
        <v>12661</v>
      </c>
    </row>
    <row r="139" spans="1:5" x14ac:dyDescent="0.3">
      <c r="A139">
        <v>300902</v>
      </c>
      <c r="B139" t="s">
        <v>12763</v>
      </c>
      <c r="C139">
        <v>281.22000000000003</v>
      </c>
      <c r="D139">
        <v>4</v>
      </c>
      <c r="E139" t="s">
        <v>12661</v>
      </c>
    </row>
    <row r="140" spans="1:5" x14ac:dyDescent="0.3">
      <c r="A140">
        <v>2755</v>
      </c>
      <c r="B140" t="s">
        <v>12764</v>
      </c>
      <c r="C140">
        <v>280.22000000000003</v>
      </c>
      <c r="D140">
        <v>5</v>
      </c>
      <c r="E140" t="s">
        <v>12661</v>
      </c>
    </row>
    <row r="141" spans="1:5" x14ac:dyDescent="0.3">
      <c r="A141">
        <v>3003</v>
      </c>
      <c r="B141" t="s">
        <v>12765</v>
      </c>
      <c r="C141">
        <v>279.18</v>
      </c>
      <c r="D141">
        <v>33</v>
      </c>
      <c r="E141" t="s">
        <v>12661</v>
      </c>
    </row>
    <row r="142" spans="1:5" hidden="1" x14ac:dyDescent="0.3">
      <c r="A142">
        <v>123149</v>
      </c>
      <c r="B142" t="s">
        <v>2065</v>
      </c>
      <c r="C142">
        <v>268.20999999999998</v>
      </c>
      <c r="D142">
        <v>2</v>
      </c>
      <c r="E142" t="s">
        <v>12661</v>
      </c>
    </row>
    <row r="143" spans="1:5" x14ac:dyDescent="0.3">
      <c r="A143">
        <v>300357</v>
      </c>
      <c r="B143" t="s">
        <v>12766</v>
      </c>
      <c r="C143">
        <v>267.67</v>
      </c>
      <c r="D143">
        <v>1</v>
      </c>
      <c r="E143" t="s">
        <v>12661</v>
      </c>
    </row>
    <row r="144" spans="1:5" x14ac:dyDescent="0.3">
      <c r="A144">
        <v>300112</v>
      </c>
      <c r="B144" t="s">
        <v>12767</v>
      </c>
      <c r="C144">
        <v>262.14</v>
      </c>
      <c r="D144">
        <v>4</v>
      </c>
      <c r="E144" t="s">
        <v>12661</v>
      </c>
    </row>
    <row r="145" spans="1:5" x14ac:dyDescent="0.3">
      <c r="A145">
        <v>300992</v>
      </c>
      <c r="B145" t="s">
        <v>12768</v>
      </c>
      <c r="C145">
        <v>256.10000000000002</v>
      </c>
      <c r="D145">
        <v>8</v>
      </c>
      <c r="E145" t="s">
        <v>12661</v>
      </c>
    </row>
    <row r="146" spans="1:5" x14ac:dyDescent="0.3">
      <c r="A146">
        <v>600810</v>
      </c>
      <c r="B146" t="s">
        <v>12769</v>
      </c>
      <c r="C146">
        <v>255.59</v>
      </c>
      <c r="D146">
        <v>10</v>
      </c>
      <c r="E146" t="s">
        <v>12661</v>
      </c>
    </row>
    <row r="147" spans="1:5" x14ac:dyDescent="0.3">
      <c r="A147">
        <v>300059</v>
      </c>
      <c r="B147" t="s">
        <v>12770</v>
      </c>
      <c r="C147">
        <v>250.94</v>
      </c>
      <c r="D147">
        <v>2</v>
      </c>
      <c r="E147" t="s">
        <v>12661</v>
      </c>
    </row>
    <row r="148" spans="1:5" hidden="1" x14ac:dyDescent="0.3">
      <c r="A148">
        <v>123124</v>
      </c>
      <c r="B148" t="s">
        <v>12771</v>
      </c>
      <c r="C148">
        <v>236.33</v>
      </c>
      <c r="D148">
        <v>4</v>
      </c>
      <c r="E148" t="s">
        <v>12661</v>
      </c>
    </row>
    <row r="149" spans="1:5" x14ac:dyDescent="0.3">
      <c r="A149">
        <v>301667</v>
      </c>
      <c r="B149" t="s">
        <v>12772</v>
      </c>
      <c r="C149">
        <v>230.34</v>
      </c>
      <c r="D149">
        <v>6</v>
      </c>
      <c r="E149" t="s">
        <v>12661</v>
      </c>
    </row>
    <row r="150" spans="1:5" hidden="1" x14ac:dyDescent="0.3">
      <c r="A150">
        <v>111009</v>
      </c>
      <c r="B150" t="s">
        <v>12773</v>
      </c>
      <c r="C150">
        <v>229.85</v>
      </c>
      <c r="D150">
        <v>4</v>
      </c>
      <c r="E150" t="s">
        <v>12661</v>
      </c>
    </row>
    <row r="151" spans="1:5" x14ac:dyDescent="0.3">
      <c r="A151">
        <v>688180</v>
      </c>
      <c r="B151" t="s">
        <v>12774</v>
      </c>
      <c r="C151">
        <v>225.3</v>
      </c>
      <c r="D151">
        <v>5</v>
      </c>
      <c r="E151" t="s">
        <v>12661</v>
      </c>
    </row>
    <row r="152" spans="1:5" hidden="1" x14ac:dyDescent="0.3">
      <c r="A152">
        <v>127069</v>
      </c>
      <c r="B152" t="s">
        <v>2085</v>
      </c>
      <c r="C152">
        <v>224.7</v>
      </c>
      <c r="D152">
        <v>29</v>
      </c>
      <c r="E152" t="s">
        <v>12661</v>
      </c>
    </row>
    <row r="153" spans="1:5" x14ac:dyDescent="0.3">
      <c r="A153">
        <v>603689</v>
      </c>
      <c r="B153" t="s">
        <v>12775</v>
      </c>
      <c r="C153">
        <v>203.64</v>
      </c>
      <c r="D153">
        <v>16</v>
      </c>
      <c r="E153" t="s">
        <v>12661</v>
      </c>
    </row>
    <row r="154" spans="1:5" x14ac:dyDescent="0.3">
      <c r="A154">
        <v>603833</v>
      </c>
      <c r="B154" t="s">
        <v>12776</v>
      </c>
      <c r="C154">
        <v>203.31</v>
      </c>
      <c r="D154">
        <v>1</v>
      </c>
      <c r="E154" t="s">
        <v>12661</v>
      </c>
    </row>
    <row r="155" spans="1:5" hidden="1" x14ac:dyDescent="0.3">
      <c r="A155">
        <v>113652</v>
      </c>
      <c r="B155" t="s">
        <v>2078</v>
      </c>
      <c r="C155">
        <v>190.55</v>
      </c>
      <c r="D155">
        <v>1</v>
      </c>
      <c r="E155" t="s">
        <v>12661</v>
      </c>
    </row>
    <row r="156" spans="1:5" x14ac:dyDescent="0.3">
      <c r="A156">
        <v>603072</v>
      </c>
      <c r="B156" t="s">
        <v>12777</v>
      </c>
      <c r="C156">
        <v>187.56</v>
      </c>
      <c r="D156">
        <v>1</v>
      </c>
      <c r="E156" t="s">
        <v>12661</v>
      </c>
    </row>
    <row r="157" spans="1:5" x14ac:dyDescent="0.3">
      <c r="A157">
        <v>600684</v>
      </c>
      <c r="B157" t="s">
        <v>531</v>
      </c>
      <c r="C157">
        <v>184.62</v>
      </c>
      <c r="D157">
        <v>9</v>
      </c>
      <c r="E157" t="s">
        <v>12661</v>
      </c>
    </row>
    <row r="158" spans="1:5" x14ac:dyDescent="0.3">
      <c r="A158">
        <v>301656</v>
      </c>
      <c r="B158" t="s">
        <v>12778</v>
      </c>
      <c r="C158">
        <v>181.35</v>
      </c>
      <c r="D158">
        <v>4</v>
      </c>
      <c r="E158" t="s">
        <v>12661</v>
      </c>
    </row>
    <row r="159" spans="1:5" hidden="1" x14ac:dyDescent="0.3">
      <c r="A159">
        <v>113616</v>
      </c>
      <c r="B159" t="s">
        <v>12779</v>
      </c>
      <c r="C159">
        <v>170.75</v>
      </c>
      <c r="D159">
        <v>3</v>
      </c>
      <c r="E159" t="s">
        <v>12661</v>
      </c>
    </row>
    <row r="160" spans="1:5" hidden="1" x14ac:dyDescent="0.3">
      <c r="A160">
        <v>113665</v>
      </c>
      <c r="B160" t="s">
        <v>2069</v>
      </c>
      <c r="C160">
        <v>167.07</v>
      </c>
      <c r="D160">
        <v>2</v>
      </c>
      <c r="E160" t="s">
        <v>12661</v>
      </c>
    </row>
    <row r="161" spans="1:5" hidden="1" x14ac:dyDescent="0.3">
      <c r="A161">
        <v>111015</v>
      </c>
      <c r="B161" t="s">
        <v>2079</v>
      </c>
      <c r="C161">
        <v>164.85</v>
      </c>
      <c r="D161">
        <v>22</v>
      </c>
      <c r="E161" t="s">
        <v>12661</v>
      </c>
    </row>
    <row r="162" spans="1:5" x14ac:dyDescent="0.3">
      <c r="A162">
        <v>423</v>
      </c>
      <c r="B162" t="s">
        <v>12780</v>
      </c>
      <c r="C162">
        <v>164.16</v>
      </c>
      <c r="D162">
        <v>6</v>
      </c>
      <c r="E162" t="s">
        <v>12661</v>
      </c>
    </row>
    <row r="163" spans="1:5" x14ac:dyDescent="0.3">
      <c r="A163">
        <v>603699</v>
      </c>
      <c r="B163" t="s">
        <v>12781</v>
      </c>
      <c r="C163">
        <v>161.34</v>
      </c>
      <c r="D163">
        <v>14</v>
      </c>
      <c r="E163" t="s">
        <v>12661</v>
      </c>
    </row>
    <row r="164" spans="1:5" x14ac:dyDescent="0.3">
      <c r="A164">
        <v>2732</v>
      </c>
      <c r="B164" t="s">
        <v>12782</v>
      </c>
      <c r="C164">
        <v>159.49</v>
      </c>
      <c r="D164">
        <v>13</v>
      </c>
      <c r="E164" t="s">
        <v>12661</v>
      </c>
    </row>
    <row r="165" spans="1:5" x14ac:dyDescent="0.3">
      <c r="A165">
        <v>600023</v>
      </c>
      <c r="B165" t="s">
        <v>2026</v>
      </c>
      <c r="C165">
        <v>153.96</v>
      </c>
      <c r="D165">
        <v>11</v>
      </c>
      <c r="E165" t="s">
        <v>12661</v>
      </c>
    </row>
    <row r="166" spans="1:5" x14ac:dyDescent="0.3">
      <c r="A166">
        <v>301090</v>
      </c>
      <c r="B166" t="s">
        <v>12783</v>
      </c>
      <c r="C166">
        <v>151.09</v>
      </c>
      <c r="D166">
        <v>4</v>
      </c>
      <c r="E166" t="s">
        <v>12661</v>
      </c>
    </row>
    <row r="167" spans="1:5" x14ac:dyDescent="0.3">
      <c r="A167">
        <v>1325</v>
      </c>
      <c r="B167" t="s">
        <v>12784</v>
      </c>
      <c r="C167">
        <v>147.26</v>
      </c>
      <c r="D167">
        <v>7</v>
      </c>
      <c r="E167" t="s">
        <v>12661</v>
      </c>
    </row>
    <row r="168" spans="1:5" x14ac:dyDescent="0.3">
      <c r="A168">
        <v>603501</v>
      </c>
      <c r="B168" t="s">
        <v>12785</v>
      </c>
      <c r="C168">
        <v>146.99</v>
      </c>
      <c r="D168">
        <v>46</v>
      </c>
      <c r="E168" t="s">
        <v>12661</v>
      </c>
    </row>
    <row r="169" spans="1:5" x14ac:dyDescent="0.3">
      <c r="A169">
        <v>301581</v>
      </c>
      <c r="B169" t="s">
        <v>12786</v>
      </c>
      <c r="C169">
        <v>144.82</v>
      </c>
      <c r="D169">
        <v>2</v>
      </c>
      <c r="E169" t="s">
        <v>12661</v>
      </c>
    </row>
    <row r="170" spans="1:5" x14ac:dyDescent="0.3">
      <c r="A170">
        <v>300691</v>
      </c>
      <c r="B170" t="s">
        <v>12787</v>
      </c>
      <c r="C170">
        <v>137.97999999999999</v>
      </c>
      <c r="D170">
        <v>2</v>
      </c>
      <c r="E170" t="s">
        <v>12661</v>
      </c>
    </row>
    <row r="171" spans="1:5" x14ac:dyDescent="0.3">
      <c r="A171">
        <v>920171</v>
      </c>
      <c r="B171" t="s">
        <v>12788</v>
      </c>
      <c r="C171">
        <v>137.08000000000001</v>
      </c>
      <c r="D171">
        <v>1</v>
      </c>
      <c r="E171" t="s">
        <v>12661</v>
      </c>
    </row>
    <row r="172" spans="1:5" x14ac:dyDescent="0.3">
      <c r="A172">
        <v>752</v>
      </c>
      <c r="B172" t="s">
        <v>12789</v>
      </c>
      <c r="C172">
        <v>137.07</v>
      </c>
      <c r="D172">
        <v>5</v>
      </c>
      <c r="E172" t="s">
        <v>12661</v>
      </c>
    </row>
    <row r="173" spans="1:5" hidden="1" x14ac:dyDescent="0.3">
      <c r="A173">
        <v>127098</v>
      </c>
      <c r="B173" t="s">
        <v>2113</v>
      </c>
      <c r="C173">
        <v>131.51</v>
      </c>
      <c r="D173">
        <v>20</v>
      </c>
      <c r="E173" t="s">
        <v>12661</v>
      </c>
    </row>
    <row r="174" spans="1:5" x14ac:dyDescent="0.3">
      <c r="A174">
        <v>778</v>
      </c>
      <c r="B174" t="s">
        <v>12790</v>
      </c>
      <c r="C174">
        <v>128.30000000000001</v>
      </c>
      <c r="D174">
        <v>3</v>
      </c>
      <c r="E174" t="s">
        <v>12661</v>
      </c>
    </row>
    <row r="175" spans="1:5" x14ac:dyDescent="0.3">
      <c r="A175">
        <v>300489</v>
      </c>
      <c r="B175" t="s">
        <v>540</v>
      </c>
      <c r="C175">
        <v>120.23</v>
      </c>
      <c r="D175">
        <v>8</v>
      </c>
      <c r="E175" t="s">
        <v>12661</v>
      </c>
    </row>
    <row r="176" spans="1:5" hidden="1" x14ac:dyDescent="0.3">
      <c r="A176">
        <v>123085</v>
      </c>
      <c r="B176" t="s">
        <v>12791</v>
      </c>
      <c r="C176">
        <v>119.44</v>
      </c>
      <c r="D176">
        <v>0</v>
      </c>
      <c r="E176" t="s">
        <v>12661</v>
      </c>
    </row>
    <row r="177" spans="1:5" x14ac:dyDescent="0.3">
      <c r="A177">
        <v>159766</v>
      </c>
      <c r="B177" t="s">
        <v>12792</v>
      </c>
      <c r="C177">
        <v>116.88</v>
      </c>
      <c r="D177">
        <v>1</v>
      </c>
      <c r="E177" t="s">
        <v>12661</v>
      </c>
    </row>
    <row r="178" spans="1:5" hidden="1" x14ac:dyDescent="0.3">
      <c r="A178">
        <v>123142</v>
      </c>
      <c r="B178" t="s">
        <v>2077</v>
      </c>
      <c r="C178">
        <v>116.27</v>
      </c>
      <c r="D178">
        <v>1</v>
      </c>
      <c r="E178" t="s">
        <v>12661</v>
      </c>
    </row>
    <row r="179" spans="1:5" x14ac:dyDescent="0.3">
      <c r="A179">
        <v>600771</v>
      </c>
      <c r="B179" t="s">
        <v>12793</v>
      </c>
      <c r="C179">
        <v>112.33</v>
      </c>
      <c r="D179">
        <v>5</v>
      </c>
      <c r="E179" t="s">
        <v>12661</v>
      </c>
    </row>
    <row r="180" spans="1:5" x14ac:dyDescent="0.3">
      <c r="A180">
        <v>3015</v>
      </c>
      <c r="B180" t="s">
        <v>12794</v>
      </c>
      <c r="C180">
        <v>111.21</v>
      </c>
      <c r="D180">
        <v>2</v>
      </c>
      <c r="E180" t="s">
        <v>12661</v>
      </c>
    </row>
    <row r="181" spans="1:5" x14ac:dyDescent="0.3">
      <c r="A181">
        <v>2526</v>
      </c>
      <c r="B181" t="s">
        <v>12795</v>
      </c>
      <c r="C181">
        <v>111.13</v>
      </c>
      <c r="D181">
        <v>1</v>
      </c>
      <c r="E181" t="s">
        <v>12661</v>
      </c>
    </row>
    <row r="182" spans="1:5" x14ac:dyDescent="0.3">
      <c r="A182">
        <v>300645</v>
      </c>
      <c r="B182" t="s">
        <v>12796</v>
      </c>
      <c r="C182">
        <v>111</v>
      </c>
      <c r="D182">
        <v>6</v>
      </c>
      <c r="E182" t="s">
        <v>12661</v>
      </c>
    </row>
    <row r="183" spans="1:5" x14ac:dyDescent="0.3">
      <c r="A183">
        <v>517</v>
      </c>
      <c r="B183" t="s">
        <v>12797</v>
      </c>
      <c r="C183">
        <v>101.2</v>
      </c>
      <c r="D183">
        <v>13</v>
      </c>
      <c r="E183" t="s">
        <v>12661</v>
      </c>
    </row>
    <row r="184" spans="1:5" hidden="1" x14ac:dyDescent="0.3">
      <c r="A184">
        <v>113048</v>
      </c>
      <c r="B184" t="s">
        <v>12798</v>
      </c>
      <c r="C184">
        <v>98.75</v>
      </c>
      <c r="D184">
        <v>4</v>
      </c>
      <c r="E184" t="s">
        <v>12661</v>
      </c>
    </row>
    <row r="185" spans="1:5" x14ac:dyDescent="0.3">
      <c r="A185">
        <v>603406</v>
      </c>
      <c r="B185" t="s">
        <v>12799</v>
      </c>
      <c r="C185">
        <v>97.96</v>
      </c>
      <c r="D185">
        <v>11</v>
      </c>
      <c r="E185" t="s">
        <v>12661</v>
      </c>
    </row>
    <row r="186" spans="1:5" x14ac:dyDescent="0.3">
      <c r="A186">
        <v>2862</v>
      </c>
      <c r="B186" t="s">
        <v>12800</v>
      </c>
      <c r="C186">
        <v>96.64</v>
      </c>
      <c r="D186">
        <v>4</v>
      </c>
      <c r="E186" t="s">
        <v>12661</v>
      </c>
    </row>
    <row r="187" spans="1:5" hidden="1" x14ac:dyDescent="0.3">
      <c r="A187">
        <v>123104</v>
      </c>
      <c r="B187" t="s">
        <v>2130</v>
      </c>
      <c r="C187">
        <v>94.38</v>
      </c>
      <c r="D187">
        <v>1</v>
      </c>
      <c r="E187" t="s">
        <v>12661</v>
      </c>
    </row>
    <row r="188" spans="1:5" x14ac:dyDescent="0.3">
      <c r="A188">
        <v>301449</v>
      </c>
      <c r="B188" t="s">
        <v>12801</v>
      </c>
      <c r="C188">
        <v>92.14</v>
      </c>
      <c r="D188">
        <v>12</v>
      </c>
      <c r="E188" t="s">
        <v>12661</v>
      </c>
    </row>
    <row r="189" spans="1:5" x14ac:dyDescent="0.3">
      <c r="A189">
        <v>512100</v>
      </c>
      <c r="B189" t="s">
        <v>12802</v>
      </c>
      <c r="C189">
        <v>83.86</v>
      </c>
      <c r="D189">
        <v>57</v>
      </c>
      <c r="E189" t="s">
        <v>12661</v>
      </c>
    </row>
    <row r="190" spans="1:5" x14ac:dyDescent="0.3">
      <c r="A190">
        <v>168204</v>
      </c>
      <c r="B190" t="s">
        <v>12803</v>
      </c>
      <c r="C190">
        <v>82.38</v>
      </c>
      <c r="D190">
        <v>22</v>
      </c>
      <c r="E190" t="s">
        <v>12661</v>
      </c>
    </row>
    <row r="191" spans="1:5" x14ac:dyDescent="0.3">
      <c r="A191">
        <v>600521</v>
      </c>
      <c r="B191" t="s">
        <v>12804</v>
      </c>
      <c r="C191">
        <v>76.98</v>
      </c>
      <c r="D191">
        <v>1</v>
      </c>
      <c r="E191" t="s">
        <v>12661</v>
      </c>
    </row>
    <row r="192" spans="1:5" hidden="1" x14ac:dyDescent="0.3">
      <c r="A192">
        <v>118036</v>
      </c>
      <c r="B192" t="s">
        <v>2084</v>
      </c>
      <c r="C192">
        <v>73.53</v>
      </c>
      <c r="D192">
        <v>7</v>
      </c>
      <c r="E192" t="s">
        <v>12661</v>
      </c>
    </row>
    <row r="193" spans="1:5" x14ac:dyDescent="0.3">
      <c r="A193">
        <v>2493</v>
      </c>
      <c r="B193" t="s">
        <v>12805</v>
      </c>
      <c r="C193">
        <v>72.69</v>
      </c>
      <c r="D193">
        <v>5</v>
      </c>
      <c r="E193" t="s">
        <v>12661</v>
      </c>
    </row>
    <row r="194" spans="1:5" hidden="1" x14ac:dyDescent="0.3">
      <c r="A194">
        <v>123150</v>
      </c>
      <c r="B194" t="s">
        <v>12806</v>
      </c>
      <c r="C194">
        <v>72.349999999999994</v>
      </c>
      <c r="D194">
        <v>3</v>
      </c>
      <c r="E194" t="s">
        <v>12661</v>
      </c>
    </row>
    <row r="195" spans="1:5" hidden="1" x14ac:dyDescent="0.3">
      <c r="A195">
        <v>123215</v>
      </c>
      <c r="B195" t="s">
        <v>12807</v>
      </c>
      <c r="C195">
        <v>70.77</v>
      </c>
      <c r="D195">
        <v>1</v>
      </c>
      <c r="E195" t="s">
        <v>12661</v>
      </c>
    </row>
    <row r="196" spans="1:5" x14ac:dyDescent="0.3">
      <c r="A196">
        <v>301000</v>
      </c>
      <c r="B196" t="s">
        <v>12808</v>
      </c>
      <c r="C196">
        <v>63.33</v>
      </c>
      <c r="D196">
        <v>1</v>
      </c>
      <c r="E196" t="s">
        <v>12661</v>
      </c>
    </row>
    <row r="197" spans="1:5" hidden="1" x14ac:dyDescent="0.3">
      <c r="A197">
        <v>123216</v>
      </c>
      <c r="B197" t="s">
        <v>2083</v>
      </c>
      <c r="C197">
        <v>62.96</v>
      </c>
      <c r="D197">
        <v>2</v>
      </c>
      <c r="E197" t="s">
        <v>12661</v>
      </c>
    </row>
    <row r="198" spans="1:5" x14ac:dyDescent="0.3">
      <c r="A198">
        <v>600927</v>
      </c>
      <c r="B198" t="s">
        <v>12809</v>
      </c>
      <c r="C198">
        <v>62.34</v>
      </c>
      <c r="D198">
        <v>4</v>
      </c>
      <c r="E198" t="s">
        <v>12661</v>
      </c>
    </row>
    <row r="199" spans="1:5" x14ac:dyDescent="0.3">
      <c r="A199">
        <v>688639</v>
      </c>
      <c r="B199" t="s">
        <v>12810</v>
      </c>
      <c r="C199">
        <v>57.96</v>
      </c>
      <c r="D199">
        <v>38</v>
      </c>
      <c r="E199" t="s">
        <v>12661</v>
      </c>
    </row>
    <row r="200" spans="1:5" x14ac:dyDescent="0.3">
      <c r="A200">
        <v>515790</v>
      </c>
      <c r="B200" t="s">
        <v>12811</v>
      </c>
      <c r="C200">
        <v>55.34</v>
      </c>
      <c r="D200">
        <v>3</v>
      </c>
      <c r="E200" t="s">
        <v>12661</v>
      </c>
    </row>
    <row r="201" spans="1:5" x14ac:dyDescent="0.3">
      <c r="A201">
        <v>725</v>
      </c>
      <c r="B201" t="s">
        <v>12812</v>
      </c>
      <c r="C201">
        <v>51.61</v>
      </c>
      <c r="D201">
        <v>15</v>
      </c>
      <c r="E201" t="s">
        <v>12661</v>
      </c>
    </row>
    <row r="202" spans="1:5" x14ac:dyDescent="0.3">
      <c r="A202">
        <v>605138</v>
      </c>
      <c r="B202" t="s">
        <v>12813</v>
      </c>
      <c r="C202">
        <v>45.46</v>
      </c>
      <c r="D202">
        <v>1</v>
      </c>
      <c r="E202" t="s">
        <v>12661</v>
      </c>
    </row>
    <row r="203" spans="1:5" x14ac:dyDescent="0.3">
      <c r="A203">
        <v>300908</v>
      </c>
      <c r="B203" t="s">
        <v>12814</v>
      </c>
      <c r="C203">
        <v>43.75</v>
      </c>
      <c r="D203">
        <v>63</v>
      </c>
      <c r="E203" t="s">
        <v>12661</v>
      </c>
    </row>
    <row r="204" spans="1:5" hidden="1" x14ac:dyDescent="0.3">
      <c r="A204">
        <v>127044</v>
      </c>
      <c r="B204" t="s">
        <v>12815</v>
      </c>
      <c r="C204">
        <v>41.66</v>
      </c>
      <c r="D204">
        <v>1</v>
      </c>
      <c r="E204" t="s">
        <v>12661</v>
      </c>
    </row>
    <row r="205" spans="1:5" x14ac:dyDescent="0.3">
      <c r="A205">
        <v>603109</v>
      </c>
      <c r="B205" t="s">
        <v>12816</v>
      </c>
      <c r="C205">
        <v>36.200000000000003</v>
      </c>
      <c r="D205">
        <v>2</v>
      </c>
      <c r="E205" t="s">
        <v>12661</v>
      </c>
    </row>
    <row r="206" spans="1:5" x14ac:dyDescent="0.3">
      <c r="A206">
        <v>1390</v>
      </c>
      <c r="B206" t="s">
        <v>12817</v>
      </c>
      <c r="C206">
        <v>36.17</v>
      </c>
      <c r="D206">
        <v>5</v>
      </c>
      <c r="E206" t="s">
        <v>12661</v>
      </c>
    </row>
    <row r="207" spans="1:5" x14ac:dyDescent="0.3">
      <c r="A207">
        <v>601098</v>
      </c>
      <c r="B207" t="s">
        <v>12818</v>
      </c>
      <c r="C207">
        <v>28.63</v>
      </c>
      <c r="D207">
        <v>3</v>
      </c>
      <c r="E207" t="s">
        <v>12661</v>
      </c>
    </row>
    <row r="208" spans="1:5" x14ac:dyDescent="0.3">
      <c r="A208">
        <v>1356</v>
      </c>
      <c r="B208" t="s">
        <v>12819</v>
      </c>
      <c r="C208">
        <v>26.5</v>
      </c>
      <c r="D208">
        <v>1</v>
      </c>
      <c r="E208" t="s">
        <v>12661</v>
      </c>
    </row>
    <row r="209" spans="1:5" x14ac:dyDescent="0.3">
      <c r="A209">
        <v>601166</v>
      </c>
      <c r="B209" t="s">
        <v>12820</v>
      </c>
      <c r="C209">
        <v>24.46</v>
      </c>
      <c r="D209">
        <v>6</v>
      </c>
      <c r="E209" t="s">
        <v>12661</v>
      </c>
    </row>
    <row r="210" spans="1:5" x14ac:dyDescent="0.3">
      <c r="A210">
        <v>600735</v>
      </c>
      <c r="B210" t="s">
        <v>12821</v>
      </c>
      <c r="C210">
        <v>16.34</v>
      </c>
      <c r="D210">
        <v>6</v>
      </c>
      <c r="E210" t="s">
        <v>12661</v>
      </c>
    </row>
    <row r="211" spans="1:5" x14ac:dyDescent="0.3">
      <c r="A211">
        <v>2542</v>
      </c>
      <c r="B211" t="s">
        <v>12822</v>
      </c>
      <c r="C211">
        <v>16.07</v>
      </c>
      <c r="D211">
        <v>7</v>
      </c>
      <c r="E211" t="s">
        <v>12661</v>
      </c>
    </row>
    <row r="212" spans="1:5" x14ac:dyDescent="0.3">
      <c r="A212">
        <v>300087</v>
      </c>
      <c r="B212" t="s">
        <v>12823</v>
      </c>
      <c r="C212">
        <v>13.57</v>
      </c>
      <c r="D212">
        <v>4</v>
      </c>
      <c r="E212" t="s">
        <v>12661</v>
      </c>
    </row>
    <row r="213" spans="1:5" x14ac:dyDescent="0.3">
      <c r="A213">
        <v>603208</v>
      </c>
      <c r="B213" t="s">
        <v>12824</v>
      </c>
      <c r="C213">
        <v>6.83</v>
      </c>
      <c r="D213">
        <v>3</v>
      </c>
      <c r="E213" t="s">
        <v>12661</v>
      </c>
    </row>
    <row r="214" spans="1:5" x14ac:dyDescent="0.3">
      <c r="A214">
        <v>16</v>
      </c>
      <c r="B214" t="s">
        <v>12825</v>
      </c>
      <c r="C214">
        <v>6.25</v>
      </c>
      <c r="D214">
        <v>7</v>
      </c>
      <c r="E214" t="s">
        <v>12661</v>
      </c>
    </row>
    <row r="215" spans="1:5" x14ac:dyDescent="0.3">
      <c r="A215">
        <v>603878</v>
      </c>
      <c r="B215" t="s">
        <v>12826</v>
      </c>
      <c r="C215">
        <v>3.7</v>
      </c>
      <c r="D215">
        <v>1</v>
      </c>
      <c r="E215" t="s">
        <v>12661</v>
      </c>
    </row>
    <row r="216" spans="1:5" x14ac:dyDescent="0.3">
      <c r="A216">
        <v>2461</v>
      </c>
      <c r="B216" t="s">
        <v>12827</v>
      </c>
      <c r="C216">
        <v>0.7</v>
      </c>
      <c r="D216">
        <v>3</v>
      </c>
      <c r="E216" t="s">
        <v>12661</v>
      </c>
    </row>
    <row r="217" spans="1:5" x14ac:dyDescent="0.3">
      <c r="A217">
        <v>753</v>
      </c>
      <c r="B217" t="s">
        <v>2006</v>
      </c>
      <c r="C217">
        <v>0</v>
      </c>
      <c r="D217">
        <v>0</v>
      </c>
      <c r="E217" t="s">
        <v>12661</v>
      </c>
    </row>
    <row r="218" spans="1:5" hidden="1" x14ac:dyDescent="0.3">
      <c r="A218">
        <v>127033</v>
      </c>
      <c r="B218" t="s">
        <v>12828</v>
      </c>
      <c r="C218">
        <v>0</v>
      </c>
      <c r="D218">
        <v>40</v>
      </c>
      <c r="E218" t="s">
        <v>12661</v>
      </c>
    </row>
    <row r="219" spans="1:5" x14ac:dyDescent="0.3">
      <c r="A219">
        <v>301</v>
      </c>
      <c r="B219" t="s">
        <v>12829</v>
      </c>
      <c r="C219">
        <v>-2.4700000000000002</v>
      </c>
      <c r="D219">
        <v>3</v>
      </c>
      <c r="E219" t="s">
        <v>12661</v>
      </c>
    </row>
    <row r="220" spans="1:5" x14ac:dyDescent="0.3">
      <c r="A220">
        <v>300837</v>
      </c>
      <c r="B220" t="s">
        <v>12830</v>
      </c>
      <c r="C220">
        <v>-6.81</v>
      </c>
      <c r="D220">
        <v>5</v>
      </c>
      <c r="E220" t="s">
        <v>12661</v>
      </c>
    </row>
    <row r="221" spans="1:5" x14ac:dyDescent="0.3">
      <c r="A221">
        <v>2476</v>
      </c>
      <c r="B221" t="s">
        <v>660</v>
      </c>
      <c r="C221">
        <v>-9.0299999999999994</v>
      </c>
      <c r="D221">
        <v>11</v>
      </c>
      <c r="E221" t="s">
        <v>12661</v>
      </c>
    </row>
    <row r="222" spans="1:5" x14ac:dyDescent="0.3">
      <c r="A222">
        <v>560080</v>
      </c>
      <c r="B222" t="s">
        <v>12831</v>
      </c>
      <c r="C222">
        <v>-9.61</v>
      </c>
      <c r="D222">
        <v>1</v>
      </c>
      <c r="E222" t="s">
        <v>12661</v>
      </c>
    </row>
    <row r="223" spans="1:5" x14ac:dyDescent="0.3">
      <c r="A223">
        <v>2820</v>
      </c>
      <c r="B223" t="s">
        <v>12832</v>
      </c>
      <c r="C223">
        <v>-13.68</v>
      </c>
      <c r="D223">
        <v>33</v>
      </c>
      <c r="E223" t="s">
        <v>12661</v>
      </c>
    </row>
    <row r="224" spans="1:5" x14ac:dyDescent="0.3">
      <c r="A224">
        <v>862</v>
      </c>
      <c r="B224" t="s">
        <v>12833</v>
      </c>
      <c r="C224">
        <v>-17.100000000000001</v>
      </c>
      <c r="D224">
        <v>1</v>
      </c>
      <c r="E224" t="s">
        <v>12661</v>
      </c>
    </row>
    <row r="225" spans="1:5" x14ac:dyDescent="0.3">
      <c r="A225">
        <v>603258</v>
      </c>
      <c r="B225" t="s">
        <v>12834</v>
      </c>
      <c r="C225">
        <v>-17.91</v>
      </c>
      <c r="D225">
        <v>1</v>
      </c>
      <c r="E225" t="s">
        <v>12661</v>
      </c>
    </row>
    <row r="226" spans="1:5" x14ac:dyDescent="0.3">
      <c r="A226">
        <v>832063</v>
      </c>
      <c r="B226" t="s">
        <v>12835</v>
      </c>
      <c r="C226">
        <v>-19.87</v>
      </c>
      <c r="D226">
        <v>12</v>
      </c>
      <c r="E226" t="s">
        <v>12661</v>
      </c>
    </row>
    <row r="227" spans="1:5" x14ac:dyDescent="0.3">
      <c r="A227">
        <v>2120</v>
      </c>
      <c r="B227" t="s">
        <v>12836</v>
      </c>
      <c r="C227">
        <v>-20.100000000000001</v>
      </c>
      <c r="D227">
        <v>7</v>
      </c>
      <c r="E227" t="s">
        <v>12661</v>
      </c>
    </row>
    <row r="228" spans="1:5" x14ac:dyDescent="0.3">
      <c r="A228">
        <v>600265</v>
      </c>
      <c r="B228" t="s">
        <v>12837</v>
      </c>
      <c r="C228">
        <v>-21.66</v>
      </c>
      <c r="D228">
        <v>6</v>
      </c>
      <c r="E228" t="s">
        <v>12661</v>
      </c>
    </row>
    <row r="229" spans="1:5" x14ac:dyDescent="0.3">
      <c r="A229">
        <v>603866</v>
      </c>
      <c r="B229" t="s">
        <v>12838</v>
      </c>
      <c r="C229">
        <v>-23.98</v>
      </c>
      <c r="D229">
        <v>11</v>
      </c>
      <c r="E229" t="s">
        <v>12661</v>
      </c>
    </row>
    <row r="230" spans="1:5" x14ac:dyDescent="0.3">
      <c r="A230">
        <v>300942</v>
      </c>
      <c r="B230" t="s">
        <v>12839</v>
      </c>
      <c r="C230">
        <v>-25.44</v>
      </c>
      <c r="D230">
        <v>41</v>
      </c>
      <c r="E230" t="s">
        <v>12661</v>
      </c>
    </row>
    <row r="231" spans="1:5" x14ac:dyDescent="0.3">
      <c r="A231">
        <v>159770</v>
      </c>
      <c r="B231" t="s">
        <v>12840</v>
      </c>
      <c r="C231">
        <v>-27.34</v>
      </c>
      <c r="D231">
        <v>5</v>
      </c>
      <c r="E231" t="s">
        <v>12661</v>
      </c>
    </row>
    <row r="232" spans="1:5" hidden="1" x14ac:dyDescent="0.3">
      <c r="A232">
        <v>113640</v>
      </c>
      <c r="B232" t="s">
        <v>2067</v>
      </c>
      <c r="C232">
        <v>-35.840000000000003</v>
      </c>
      <c r="D232">
        <v>6</v>
      </c>
      <c r="E232" t="s">
        <v>12661</v>
      </c>
    </row>
    <row r="233" spans="1:5" x14ac:dyDescent="0.3">
      <c r="A233">
        <v>600581</v>
      </c>
      <c r="B233" t="s">
        <v>12841</v>
      </c>
      <c r="C233">
        <v>-42.92</v>
      </c>
      <c r="D233">
        <v>12</v>
      </c>
      <c r="E233" t="s">
        <v>12661</v>
      </c>
    </row>
    <row r="234" spans="1:5" x14ac:dyDescent="0.3">
      <c r="A234">
        <v>2226</v>
      </c>
      <c r="B234" t="s">
        <v>12842</v>
      </c>
      <c r="C234">
        <v>-47.88</v>
      </c>
      <c r="D234">
        <v>3</v>
      </c>
      <c r="E234" t="s">
        <v>12661</v>
      </c>
    </row>
    <row r="235" spans="1:5" x14ac:dyDescent="0.3">
      <c r="A235">
        <v>2327</v>
      </c>
      <c r="B235" t="s">
        <v>12843</v>
      </c>
      <c r="C235">
        <v>-50.47</v>
      </c>
      <c r="D235">
        <v>10</v>
      </c>
      <c r="E235" t="s">
        <v>12661</v>
      </c>
    </row>
    <row r="236" spans="1:5" x14ac:dyDescent="0.3">
      <c r="A236">
        <v>603076</v>
      </c>
      <c r="B236" t="s">
        <v>12844</v>
      </c>
      <c r="C236">
        <v>-60.23</v>
      </c>
      <c r="D236">
        <v>1</v>
      </c>
      <c r="E236" t="s">
        <v>12661</v>
      </c>
    </row>
    <row r="237" spans="1:5" x14ac:dyDescent="0.3">
      <c r="A237">
        <v>1382</v>
      </c>
      <c r="B237" t="s">
        <v>12845</v>
      </c>
      <c r="C237">
        <v>-68.56</v>
      </c>
      <c r="D237">
        <v>44</v>
      </c>
      <c r="E237" t="s">
        <v>12661</v>
      </c>
    </row>
    <row r="238" spans="1:5" x14ac:dyDescent="0.3">
      <c r="A238">
        <v>301176</v>
      </c>
      <c r="B238" t="s">
        <v>12846</v>
      </c>
      <c r="C238">
        <v>-68.67</v>
      </c>
      <c r="D238">
        <v>3</v>
      </c>
      <c r="E238" t="s">
        <v>12661</v>
      </c>
    </row>
    <row r="239" spans="1:5" x14ac:dyDescent="0.3">
      <c r="A239">
        <v>2997</v>
      </c>
      <c r="B239" t="s">
        <v>12847</v>
      </c>
      <c r="C239">
        <v>-70.58</v>
      </c>
      <c r="D239">
        <v>11</v>
      </c>
      <c r="E239" t="s">
        <v>12661</v>
      </c>
    </row>
    <row r="240" spans="1:5" hidden="1" x14ac:dyDescent="0.3">
      <c r="A240">
        <v>127062</v>
      </c>
      <c r="B240" t="s">
        <v>2071</v>
      </c>
      <c r="C240">
        <v>-70.709999999999994</v>
      </c>
      <c r="D240">
        <v>23</v>
      </c>
      <c r="E240" t="s">
        <v>12661</v>
      </c>
    </row>
    <row r="241" spans="1:5" hidden="1" x14ac:dyDescent="0.3">
      <c r="A241">
        <v>118037</v>
      </c>
      <c r="B241" t="s">
        <v>2073</v>
      </c>
      <c r="C241">
        <v>-71.88</v>
      </c>
      <c r="D241">
        <v>12</v>
      </c>
      <c r="E241" t="s">
        <v>12661</v>
      </c>
    </row>
    <row r="242" spans="1:5" x14ac:dyDescent="0.3">
      <c r="A242">
        <v>300360</v>
      </c>
      <c r="B242" t="s">
        <v>12848</v>
      </c>
      <c r="C242">
        <v>-77.930000000000007</v>
      </c>
      <c r="D242">
        <v>6</v>
      </c>
      <c r="E242" t="s">
        <v>12661</v>
      </c>
    </row>
    <row r="243" spans="1:5" hidden="1" x14ac:dyDescent="0.3">
      <c r="A243">
        <v>123091</v>
      </c>
      <c r="B243" t="s">
        <v>12849</v>
      </c>
      <c r="C243">
        <v>-84.63</v>
      </c>
      <c r="D243">
        <v>1</v>
      </c>
      <c r="E243" t="s">
        <v>12661</v>
      </c>
    </row>
    <row r="244" spans="1:5" x14ac:dyDescent="0.3">
      <c r="A244">
        <v>2282</v>
      </c>
      <c r="B244" t="s">
        <v>975</v>
      </c>
      <c r="C244">
        <v>-86.04</v>
      </c>
      <c r="D244">
        <v>6</v>
      </c>
      <c r="E244" t="s">
        <v>12661</v>
      </c>
    </row>
    <row r="245" spans="1:5" hidden="1" x14ac:dyDescent="0.3">
      <c r="A245">
        <v>113563</v>
      </c>
      <c r="B245" t="s">
        <v>1992</v>
      </c>
      <c r="C245">
        <v>-88.53</v>
      </c>
      <c r="D245">
        <v>4</v>
      </c>
      <c r="E245" t="s">
        <v>12661</v>
      </c>
    </row>
    <row r="246" spans="1:5" x14ac:dyDescent="0.3">
      <c r="A246">
        <v>2398</v>
      </c>
      <c r="B246" t="s">
        <v>12850</v>
      </c>
      <c r="C246">
        <v>-88.98</v>
      </c>
      <c r="D246">
        <v>6</v>
      </c>
      <c r="E246" t="s">
        <v>12661</v>
      </c>
    </row>
    <row r="247" spans="1:5" x14ac:dyDescent="0.3">
      <c r="A247">
        <v>603223</v>
      </c>
      <c r="B247" t="s">
        <v>568</v>
      </c>
      <c r="C247">
        <v>-95.06</v>
      </c>
      <c r="D247">
        <v>1</v>
      </c>
      <c r="E247" t="s">
        <v>12661</v>
      </c>
    </row>
    <row r="248" spans="1:5" x14ac:dyDescent="0.3">
      <c r="A248">
        <v>603248</v>
      </c>
      <c r="B248" t="s">
        <v>12851</v>
      </c>
      <c r="C248">
        <v>-108.68</v>
      </c>
      <c r="D248">
        <v>9</v>
      </c>
      <c r="E248" t="s">
        <v>12661</v>
      </c>
    </row>
    <row r="249" spans="1:5" x14ac:dyDescent="0.3">
      <c r="A249">
        <v>2507</v>
      </c>
      <c r="B249" t="s">
        <v>12852</v>
      </c>
      <c r="C249">
        <v>-109.09</v>
      </c>
      <c r="D249">
        <v>2</v>
      </c>
      <c r="E249" t="s">
        <v>12661</v>
      </c>
    </row>
    <row r="250" spans="1:5" x14ac:dyDescent="0.3">
      <c r="A250">
        <v>873649</v>
      </c>
      <c r="B250" t="s">
        <v>12853</v>
      </c>
      <c r="C250">
        <v>-114.52</v>
      </c>
      <c r="D250">
        <v>5</v>
      </c>
      <c r="E250" t="s">
        <v>12661</v>
      </c>
    </row>
    <row r="251" spans="1:5" x14ac:dyDescent="0.3">
      <c r="A251">
        <v>603370</v>
      </c>
      <c r="B251" t="s">
        <v>12854</v>
      </c>
      <c r="C251">
        <v>-114.83</v>
      </c>
      <c r="D251">
        <v>79</v>
      </c>
      <c r="E251" t="s">
        <v>12661</v>
      </c>
    </row>
    <row r="252" spans="1:5" x14ac:dyDescent="0.3">
      <c r="A252">
        <v>1205</v>
      </c>
      <c r="B252" t="s">
        <v>12855</v>
      </c>
      <c r="C252">
        <v>-131.72</v>
      </c>
      <c r="D252">
        <v>19</v>
      </c>
      <c r="E252" t="s">
        <v>12661</v>
      </c>
    </row>
    <row r="253" spans="1:5" x14ac:dyDescent="0.3">
      <c r="A253">
        <v>603912</v>
      </c>
      <c r="B253" t="s">
        <v>12856</v>
      </c>
      <c r="C253">
        <v>-144.13999999999999</v>
      </c>
      <c r="D253">
        <v>8</v>
      </c>
      <c r="E253" t="s">
        <v>12661</v>
      </c>
    </row>
    <row r="254" spans="1:5" x14ac:dyDescent="0.3">
      <c r="A254">
        <v>301508</v>
      </c>
      <c r="B254" t="s">
        <v>12857</v>
      </c>
      <c r="C254">
        <v>-145.05000000000001</v>
      </c>
      <c r="D254">
        <v>6</v>
      </c>
      <c r="E254" t="s">
        <v>12661</v>
      </c>
    </row>
    <row r="255" spans="1:5" x14ac:dyDescent="0.3">
      <c r="A255">
        <v>159996</v>
      </c>
      <c r="B255" t="s">
        <v>12858</v>
      </c>
      <c r="C255">
        <v>-154.32</v>
      </c>
      <c r="D255">
        <v>4</v>
      </c>
      <c r="E255" t="s">
        <v>12661</v>
      </c>
    </row>
    <row r="256" spans="1:5" x14ac:dyDescent="0.3">
      <c r="A256">
        <v>159566</v>
      </c>
      <c r="B256" t="s">
        <v>2177</v>
      </c>
      <c r="C256">
        <v>-164.86</v>
      </c>
      <c r="D256">
        <v>4</v>
      </c>
      <c r="E256" t="s">
        <v>12661</v>
      </c>
    </row>
    <row r="257" spans="1:5" x14ac:dyDescent="0.3">
      <c r="A257">
        <v>705</v>
      </c>
      <c r="B257" t="s">
        <v>12859</v>
      </c>
      <c r="C257">
        <v>-209.78</v>
      </c>
      <c r="D257">
        <v>7</v>
      </c>
      <c r="E257" t="s">
        <v>12661</v>
      </c>
    </row>
    <row r="258" spans="1:5" x14ac:dyDescent="0.3">
      <c r="A258">
        <v>601718</v>
      </c>
      <c r="B258" t="s">
        <v>12860</v>
      </c>
      <c r="C258">
        <v>-213.99</v>
      </c>
      <c r="D258">
        <v>3</v>
      </c>
      <c r="E258" t="s">
        <v>12661</v>
      </c>
    </row>
    <row r="259" spans="1:5" x14ac:dyDescent="0.3">
      <c r="A259">
        <v>2633</v>
      </c>
      <c r="B259" t="s">
        <v>330</v>
      </c>
      <c r="C259">
        <v>-216.66</v>
      </c>
      <c r="D259">
        <v>7</v>
      </c>
      <c r="E259" t="s">
        <v>12661</v>
      </c>
    </row>
    <row r="260" spans="1:5" x14ac:dyDescent="0.3">
      <c r="A260">
        <v>603213</v>
      </c>
      <c r="B260" t="s">
        <v>470</v>
      </c>
      <c r="C260">
        <v>-224.31</v>
      </c>
      <c r="D260">
        <v>26</v>
      </c>
      <c r="E260" t="s">
        <v>12661</v>
      </c>
    </row>
    <row r="261" spans="1:5" x14ac:dyDescent="0.3">
      <c r="A261">
        <v>600535</v>
      </c>
      <c r="B261" t="s">
        <v>12861</v>
      </c>
      <c r="C261">
        <v>-226.45</v>
      </c>
      <c r="D261">
        <v>7</v>
      </c>
      <c r="E261" t="s">
        <v>12661</v>
      </c>
    </row>
    <row r="262" spans="1:5" x14ac:dyDescent="0.3">
      <c r="A262">
        <v>300869</v>
      </c>
      <c r="B262" t="s">
        <v>12862</v>
      </c>
      <c r="C262">
        <v>-231.2</v>
      </c>
      <c r="D262">
        <v>23</v>
      </c>
      <c r="E262" t="s">
        <v>12661</v>
      </c>
    </row>
    <row r="263" spans="1:5" x14ac:dyDescent="0.3">
      <c r="A263">
        <v>300172</v>
      </c>
      <c r="B263" t="s">
        <v>12863</v>
      </c>
      <c r="C263">
        <v>-232.03</v>
      </c>
      <c r="D263">
        <v>6</v>
      </c>
      <c r="E263" t="s">
        <v>12661</v>
      </c>
    </row>
    <row r="264" spans="1:5" x14ac:dyDescent="0.3">
      <c r="A264">
        <v>920418</v>
      </c>
      <c r="B264" t="s">
        <v>12864</v>
      </c>
      <c r="C264">
        <v>-235.79</v>
      </c>
      <c r="D264">
        <v>30</v>
      </c>
      <c r="E264" t="s">
        <v>12661</v>
      </c>
    </row>
    <row r="265" spans="1:5" x14ac:dyDescent="0.3">
      <c r="A265">
        <v>603202</v>
      </c>
      <c r="B265" t="s">
        <v>12865</v>
      </c>
      <c r="C265">
        <v>-239.2</v>
      </c>
      <c r="D265">
        <v>7</v>
      </c>
      <c r="E265" t="s">
        <v>12661</v>
      </c>
    </row>
    <row r="266" spans="1:5" x14ac:dyDescent="0.3">
      <c r="A266">
        <v>812</v>
      </c>
      <c r="B266" t="s">
        <v>12866</v>
      </c>
      <c r="C266">
        <v>-240.53</v>
      </c>
      <c r="D266">
        <v>5</v>
      </c>
      <c r="E266" t="s">
        <v>12661</v>
      </c>
    </row>
    <row r="267" spans="1:5" hidden="1" x14ac:dyDescent="0.3">
      <c r="A267">
        <v>113624</v>
      </c>
      <c r="B267" t="s">
        <v>2082</v>
      </c>
      <c r="C267">
        <v>-244.66</v>
      </c>
      <c r="D267">
        <v>12</v>
      </c>
      <c r="E267" t="s">
        <v>12661</v>
      </c>
    </row>
    <row r="268" spans="1:5" x14ac:dyDescent="0.3">
      <c r="A268">
        <v>301565</v>
      </c>
      <c r="B268" t="s">
        <v>12867</v>
      </c>
      <c r="C268">
        <v>-254.25</v>
      </c>
      <c r="D268">
        <v>7</v>
      </c>
      <c r="E268" t="s">
        <v>12661</v>
      </c>
    </row>
    <row r="269" spans="1:5" x14ac:dyDescent="0.3">
      <c r="A269">
        <v>2982</v>
      </c>
      <c r="B269" t="s">
        <v>12868</v>
      </c>
      <c r="C269">
        <v>-260.81</v>
      </c>
      <c r="D269">
        <v>11</v>
      </c>
      <c r="E269" t="s">
        <v>12661</v>
      </c>
    </row>
    <row r="270" spans="1:5" x14ac:dyDescent="0.3">
      <c r="A270">
        <v>688003</v>
      </c>
      <c r="B270" t="s">
        <v>12869</v>
      </c>
      <c r="C270">
        <v>-262.38</v>
      </c>
      <c r="D270">
        <v>3</v>
      </c>
      <c r="E270" t="s">
        <v>12661</v>
      </c>
    </row>
    <row r="271" spans="1:5" hidden="1" x14ac:dyDescent="0.3">
      <c r="A271">
        <v>118024</v>
      </c>
      <c r="B271" t="s">
        <v>12870</v>
      </c>
      <c r="C271">
        <v>-279.69</v>
      </c>
      <c r="D271">
        <v>1</v>
      </c>
      <c r="E271" t="s">
        <v>12661</v>
      </c>
    </row>
    <row r="272" spans="1:5" x14ac:dyDescent="0.3">
      <c r="A272">
        <v>603530</v>
      </c>
      <c r="B272" t="s">
        <v>2027</v>
      </c>
      <c r="C272">
        <v>-281.22000000000003</v>
      </c>
      <c r="D272">
        <v>5</v>
      </c>
      <c r="E272" t="s">
        <v>12661</v>
      </c>
    </row>
    <row r="273" spans="1:5" x14ac:dyDescent="0.3">
      <c r="A273">
        <v>1369</v>
      </c>
      <c r="B273" t="s">
        <v>12871</v>
      </c>
      <c r="C273">
        <v>-295.25</v>
      </c>
      <c r="D273">
        <v>6</v>
      </c>
      <c r="E273" t="s">
        <v>12661</v>
      </c>
    </row>
    <row r="274" spans="1:5" x14ac:dyDescent="0.3">
      <c r="A274">
        <v>603257</v>
      </c>
      <c r="B274" t="s">
        <v>12872</v>
      </c>
      <c r="C274">
        <v>-305.94</v>
      </c>
      <c r="D274">
        <v>13</v>
      </c>
      <c r="E274" t="s">
        <v>12661</v>
      </c>
    </row>
    <row r="275" spans="1:5" x14ac:dyDescent="0.3">
      <c r="A275">
        <v>300866</v>
      </c>
      <c r="B275" t="s">
        <v>12873</v>
      </c>
      <c r="C275">
        <v>-321.83</v>
      </c>
      <c r="D275">
        <v>4</v>
      </c>
      <c r="E275" t="s">
        <v>12661</v>
      </c>
    </row>
    <row r="276" spans="1:5" x14ac:dyDescent="0.3">
      <c r="A276">
        <v>688680</v>
      </c>
      <c r="B276" t="s">
        <v>12874</v>
      </c>
      <c r="C276">
        <v>-333.56</v>
      </c>
      <c r="D276">
        <v>6</v>
      </c>
      <c r="E276" t="s">
        <v>12661</v>
      </c>
    </row>
    <row r="277" spans="1:5" x14ac:dyDescent="0.3">
      <c r="A277">
        <v>300338</v>
      </c>
      <c r="B277" t="s">
        <v>12372</v>
      </c>
      <c r="C277">
        <v>-335.13</v>
      </c>
      <c r="D277">
        <v>12</v>
      </c>
      <c r="E277" t="s">
        <v>12661</v>
      </c>
    </row>
    <row r="278" spans="1:5" x14ac:dyDescent="0.3">
      <c r="A278">
        <v>1388</v>
      </c>
      <c r="B278" t="s">
        <v>12875</v>
      </c>
      <c r="C278">
        <v>-335.37</v>
      </c>
      <c r="D278">
        <v>42</v>
      </c>
      <c r="E278" t="s">
        <v>12661</v>
      </c>
    </row>
    <row r="279" spans="1:5" x14ac:dyDescent="0.3">
      <c r="A279">
        <v>600119</v>
      </c>
      <c r="B279" t="s">
        <v>12876</v>
      </c>
      <c r="C279">
        <v>-342.11</v>
      </c>
      <c r="D279">
        <v>9</v>
      </c>
      <c r="E279" t="s">
        <v>12661</v>
      </c>
    </row>
    <row r="280" spans="1:5" hidden="1" x14ac:dyDescent="0.3">
      <c r="A280">
        <v>113638</v>
      </c>
      <c r="B280" t="s">
        <v>2128</v>
      </c>
      <c r="C280">
        <v>-351.71</v>
      </c>
      <c r="D280">
        <v>6</v>
      </c>
      <c r="E280" t="s">
        <v>12661</v>
      </c>
    </row>
    <row r="281" spans="1:5" x14ac:dyDescent="0.3">
      <c r="A281">
        <v>601059</v>
      </c>
      <c r="B281" t="s">
        <v>12877</v>
      </c>
      <c r="C281">
        <v>-356.12</v>
      </c>
      <c r="D281">
        <v>39</v>
      </c>
      <c r="E281" t="s">
        <v>12661</v>
      </c>
    </row>
    <row r="282" spans="1:5" x14ac:dyDescent="0.3">
      <c r="A282">
        <v>300332</v>
      </c>
      <c r="B282" t="s">
        <v>12878</v>
      </c>
      <c r="C282">
        <v>-358.66</v>
      </c>
      <c r="D282">
        <v>40</v>
      </c>
      <c r="E282" t="s">
        <v>12661</v>
      </c>
    </row>
    <row r="283" spans="1:5" x14ac:dyDescent="0.3">
      <c r="A283">
        <v>688750</v>
      </c>
      <c r="B283" t="s">
        <v>12879</v>
      </c>
      <c r="C283">
        <v>-376.05</v>
      </c>
      <c r="D283">
        <v>23</v>
      </c>
      <c r="E283" t="s">
        <v>12661</v>
      </c>
    </row>
    <row r="284" spans="1:5" x14ac:dyDescent="0.3">
      <c r="A284">
        <v>300604</v>
      </c>
      <c r="B284" t="s">
        <v>12880</v>
      </c>
      <c r="C284">
        <v>-379.66</v>
      </c>
      <c r="D284">
        <v>1</v>
      </c>
      <c r="E284" t="s">
        <v>12661</v>
      </c>
    </row>
    <row r="285" spans="1:5" x14ac:dyDescent="0.3">
      <c r="A285">
        <v>600993</v>
      </c>
      <c r="B285" t="s">
        <v>12881</v>
      </c>
      <c r="C285">
        <v>-383.8</v>
      </c>
      <c r="D285">
        <v>7</v>
      </c>
      <c r="E285" t="s">
        <v>12661</v>
      </c>
    </row>
    <row r="286" spans="1:5" x14ac:dyDescent="0.3">
      <c r="A286">
        <v>2656</v>
      </c>
      <c r="B286" t="s">
        <v>12882</v>
      </c>
      <c r="C286">
        <v>-388.76</v>
      </c>
      <c r="D286">
        <v>7</v>
      </c>
      <c r="E286" t="s">
        <v>12661</v>
      </c>
    </row>
    <row r="287" spans="1:5" x14ac:dyDescent="0.3">
      <c r="A287">
        <v>301556</v>
      </c>
      <c r="B287" t="s">
        <v>12883</v>
      </c>
      <c r="C287">
        <v>-395.77</v>
      </c>
      <c r="D287">
        <v>6</v>
      </c>
      <c r="E287" t="s">
        <v>12661</v>
      </c>
    </row>
    <row r="288" spans="1:5" x14ac:dyDescent="0.3">
      <c r="A288">
        <v>301592</v>
      </c>
      <c r="B288" t="s">
        <v>12884</v>
      </c>
      <c r="C288">
        <v>-415.99</v>
      </c>
      <c r="D288">
        <v>3</v>
      </c>
      <c r="E288" t="s">
        <v>12661</v>
      </c>
    </row>
    <row r="289" spans="1:5" x14ac:dyDescent="0.3">
      <c r="A289">
        <v>301015</v>
      </c>
      <c r="B289" t="s">
        <v>12885</v>
      </c>
      <c r="C289">
        <v>-424.22</v>
      </c>
      <c r="D289">
        <v>18</v>
      </c>
      <c r="E289" t="s">
        <v>12661</v>
      </c>
    </row>
    <row r="290" spans="1:5" x14ac:dyDescent="0.3">
      <c r="A290">
        <v>301036</v>
      </c>
      <c r="B290" t="s">
        <v>12886</v>
      </c>
      <c r="C290">
        <v>-430.02</v>
      </c>
      <c r="D290">
        <v>4</v>
      </c>
      <c r="E290" t="s">
        <v>12661</v>
      </c>
    </row>
    <row r="291" spans="1:5" x14ac:dyDescent="0.3">
      <c r="A291">
        <v>159326</v>
      </c>
      <c r="B291" t="s">
        <v>2176</v>
      </c>
      <c r="C291">
        <v>-430.8</v>
      </c>
      <c r="D291">
        <v>1</v>
      </c>
      <c r="E291" t="s">
        <v>12661</v>
      </c>
    </row>
    <row r="292" spans="1:5" hidden="1" x14ac:dyDescent="0.3">
      <c r="A292">
        <v>113660</v>
      </c>
      <c r="B292" t="s">
        <v>12887</v>
      </c>
      <c r="C292">
        <v>-436.38</v>
      </c>
      <c r="D292">
        <v>2</v>
      </c>
      <c r="E292" t="s">
        <v>12661</v>
      </c>
    </row>
    <row r="293" spans="1:5" x14ac:dyDescent="0.3">
      <c r="A293">
        <v>159992</v>
      </c>
      <c r="B293" t="s">
        <v>156</v>
      </c>
      <c r="C293">
        <v>-454.39</v>
      </c>
      <c r="D293">
        <v>38</v>
      </c>
      <c r="E293" t="s">
        <v>12661</v>
      </c>
    </row>
    <row r="294" spans="1:5" x14ac:dyDescent="0.3">
      <c r="A294">
        <v>603376</v>
      </c>
      <c r="B294" t="s">
        <v>12888</v>
      </c>
      <c r="C294">
        <v>-454.72</v>
      </c>
      <c r="D294">
        <v>8</v>
      </c>
      <c r="E294" t="s">
        <v>12661</v>
      </c>
    </row>
    <row r="295" spans="1:5" x14ac:dyDescent="0.3">
      <c r="A295">
        <v>603395</v>
      </c>
      <c r="B295" t="s">
        <v>12889</v>
      </c>
      <c r="C295">
        <v>-473.89</v>
      </c>
      <c r="D295">
        <v>7</v>
      </c>
      <c r="E295" t="s">
        <v>12661</v>
      </c>
    </row>
    <row r="296" spans="1:5" x14ac:dyDescent="0.3">
      <c r="A296">
        <v>300563</v>
      </c>
      <c r="B296" t="s">
        <v>12890</v>
      </c>
      <c r="C296">
        <v>-474.87</v>
      </c>
      <c r="D296">
        <v>4</v>
      </c>
      <c r="E296" t="s">
        <v>12661</v>
      </c>
    </row>
    <row r="297" spans="1:5" x14ac:dyDescent="0.3">
      <c r="A297">
        <v>603382</v>
      </c>
      <c r="B297" t="s">
        <v>12891</v>
      </c>
      <c r="C297">
        <v>-481.29</v>
      </c>
      <c r="D297">
        <v>26</v>
      </c>
      <c r="E297" t="s">
        <v>12661</v>
      </c>
    </row>
    <row r="298" spans="1:5" hidden="1" x14ac:dyDescent="0.3">
      <c r="A298">
        <v>123196</v>
      </c>
      <c r="B298" t="s">
        <v>2112</v>
      </c>
      <c r="C298">
        <v>-483.89</v>
      </c>
      <c r="D298">
        <v>3</v>
      </c>
      <c r="E298" t="s">
        <v>12661</v>
      </c>
    </row>
    <row r="299" spans="1:5" x14ac:dyDescent="0.3">
      <c r="A299">
        <v>301479</v>
      </c>
      <c r="B299" t="s">
        <v>12892</v>
      </c>
      <c r="C299">
        <v>-485.07</v>
      </c>
      <c r="D299">
        <v>4</v>
      </c>
      <c r="E299" t="s">
        <v>12661</v>
      </c>
    </row>
    <row r="300" spans="1:5" x14ac:dyDescent="0.3">
      <c r="A300">
        <v>603855</v>
      </c>
      <c r="B300" t="s">
        <v>12893</v>
      </c>
      <c r="C300">
        <v>-488.04</v>
      </c>
      <c r="D300">
        <v>8</v>
      </c>
      <c r="E300" t="s">
        <v>12661</v>
      </c>
    </row>
    <row r="301" spans="1:5" hidden="1" x14ac:dyDescent="0.3">
      <c r="A301">
        <v>113653</v>
      </c>
      <c r="B301" t="s">
        <v>12894</v>
      </c>
      <c r="C301">
        <v>-501.98</v>
      </c>
      <c r="D301">
        <v>1</v>
      </c>
      <c r="E301" t="s">
        <v>12661</v>
      </c>
    </row>
    <row r="302" spans="1:5" x14ac:dyDescent="0.3">
      <c r="A302">
        <v>300640</v>
      </c>
      <c r="B302" t="s">
        <v>12895</v>
      </c>
      <c r="C302">
        <v>-521.87</v>
      </c>
      <c r="D302">
        <v>27</v>
      </c>
      <c r="E302" t="s">
        <v>12661</v>
      </c>
    </row>
    <row r="303" spans="1:5" x14ac:dyDescent="0.3">
      <c r="A303">
        <v>600161</v>
      </c>
      <c r="B303" t="s">
        <v>12896</v>
      </c>
      <c r="C303">
        <v>-536.71</v>
      </c>
      <c r="D303">
        <v>31</v>
      </c>
      <c r="E303" t="s">
        <v>12661</v>
      </c>
    </row>
    <row r="304" spans="1:5" x14ac:dyDescent="0.3">
      <c r="A304">
        <v>688772</v>
      </c>
      <c r="B304" t="s">
        <v>12897</v>
      </c>
      <c r="C304">
        <v>-544.22</v>
      </c>
      <c r="D304">
        <v>3</v>
      </c>
      <c r="E304" t="s">
        <v>12661</v>
      </c>
    </row>
    <row r="305" spans="1:5" x14ac:dyDescent="0.3">
      <c r="A305">
        <v>688567</v>
      </c>
      <c r="B305" t="s">
        <v>12898</v>
      </c>
      <c r="C305">
        <v>-544.96</v>
      </c>
      <c r="D305">
        <v>1</v>
      </c>
      <c r="E305" t="s">
        <v>12661</v>
      </c>
    </row>
    <row r="306" spans="1:5" x14ac:dyDescent="0.3">
      <c r="A306">
        <v>2807</v>
      </c>
      <c r="B306" t="s">
        <v>2024</v>
      </c>
      <c r="C306">
        <v>-552.29999999999995</v>
      </c>
      <c r="D306">
        <v>36</v>
      </c>
      <c r="E306" t="s">
        <v>12661</v>
      </c>
    </row>
    <row r="307" spans="1:5" x14ac:dyDescent="0.3">
      <c r="A307">
        <v>600028</v>
      </c>
      <c r="B307" t="s">
        <v>12899</v>
      </c>
      <c r="C307">
        <v>-554.70000000000005</v>
      </c>
      <c r="D307">
        <v>3</v>
      </c>
      <c r="E307" t="s">
        <v>12661</v>
      </c>
    </row>
    <row r="308" spans="1:5" x14ac:dyDescent="0.3">
      <c r="A308">
        <v>600775</v>
      </c>
      <c r="B308" t="s">
        <v>12900</v>
      </c>
      <c r="C308">
        <v>-559.55999999999995</v>
      </c>
      <c r="D308">
        <v>2</v>
      </c>
      <c r="E308" t="s">
        <v>12661</v>
      </c>
    </row>
    <row r="309" spans="1:5" x14ac:dyDescent="0.3">
      <c r="A309">
        <v>603529</v>
      </c>
      <c r="B309" t="s">
        <v>12901</v>
      </c>
      <c r="C309">
        <v>-568.91</v>
      </c>
      <c r="D309">
        <v>7</v>
      </c>
      <c r="E309" t="s">
        <v>12661</v>
      </c>
    </row>
    <row r="310" spans="1:5" hidden="1" x14ac:dyDescent="0.3">
      <c r="A310">
        <v>128142</v>
      </c>
      <c r="B310" t="s">
        <v>2129</v>
      </c>
      <c r="C310">
        <v>-572.23</v>
      </c>
      <c r="D310">
        <v>21</v>
      </c>
      <c r="E310" t="s">
        <v>12661</v>
      </c>
    </row>
    <row r="311" spans="1:5" x14ac:dyDescent="0.3">
      <c r="A311">
        <v>301215</v>
      </c>
      <c r="B311" t="s">
        <v>12902</v>
      </c>
      <c r="C311">
        <v>-580.54</v>
      </c>
      <c r="D311">
        <v>8</v>
      </c>
      <c r="E311" t="s">
        <v>12661</v>
      </c>
    </row>
    <row r="312" spans="1:5" x14ac:dyDescent="0.3">
      <c r="A312">
        <v>601778</v>
      </c>
      <c r="B312" t="s">
        <v>12903</v>
      </c>
      <c r="C312">
        <v>-586.49</v>
      </c>
      <c r="D312">
        <v>1</v>
      </c>
      <c r="E312" t="s">
        <v>12661</v>
      </c>
    </row>
    <row r="313" spans="1:5" hidden="1" x14ac:dyDescent="0.3">
      <c r="A313">
        <v>123065</v>
      </c>
      <c r="B313" t="s">
        <v>2081</v>
      </c>
      <c r="C313">
        <v>-592.51</v>
      </c>
      <c r="D313">
        <v>14</v>
      </c>
      <c r="E313" t="s">
        <v>12661</v>
      </c>
    </row>
    <row r="314" spans="1:5" hidden="1" x14ac:dyDescent="0.3">
      <c r="A314">
        <v>123214</v>
      </c>
      <c r="B314" t="s">
        <v>2096</v>
      </c>
      <c r="C314">
        <v>-615.01</v>
      </c>
      <c r="D314">
        <v>0</v>
      </c>
      <c r="E314" t="s">
        <v>12661</v>
      </c>
    </row>
    <row r="315" spans="1:5" x14ac:dyDescent="0.3">
      <c r="A315">
        <v>300697</v>
      </c>
      <c r="B315" t="s">
        <v>12904</v>
      </c>
      <c r="C315">
        <v>-621.94000000000005</v>
      </c>
      <c r="D315">
        <v>2</v>
      </c>
      <c r="E315" t="s">
        <v>12661</v>
      </c>
    </row>
    <row r="316" spans="1:5" x14ac:dyDescent="0.3">
      <c r="A316">
        <v>688166</v>
      </c>
      <c r="B316" t="s">
        <v>12905</v>
      </c>
      <c r="C316">
        <v>-622.64</v>
      </c>
      <c r="D316">
        <v>47</v>
      </c>
      <c r="E316" t="s">
        <v>12661</v>
      </c>
    </row>
    <row r="317" spans="1:5" x14ac:dyDescent="0.3">
      <c r="A317">
        <v>301575</v>
      </c>
      <c r="B317" t="s">
        <v>12906</v>
      </c>
      <c r="C317">
        <v>-626.96</v>
      </c>
      <c r="D317">
        <v>6</v>
      </c>
      <c r="E317" t="s">
        <v>12661</v>
      </c>
    </row>
    <row r="318" spans="1:5" x14ac:dyDescent="0.3">
      <c r="A318">
        <v>688755</v>
      </c>
      <c r="B318" t="s">
        <v>12907</v>
      </c>
      <c r="C318">
        <v>-649.09</v>
      </c>
      <c r="D318">
        <v>63</v>
      </c>
      <c r="E318" t="s">
        <v>12661</v>
      </c>
    </row>
    <row r="319" spans="1:5" x14ac:dyDescent="0.3">
      <c r="A319">
        <v>603998</v>
      </c>
      <c r="B319" t="s">
        <v>12908</v>
      </c>
      <c r="C319">
        <v>-649.19000000000005</v>
      </c>
      <c r="D319">
        <v>28</v>
      </c>
      <c r="E319" t="s">
        <v>12661</v>
      </c>
    </row>
    <row r="320" spans="1:5" x14ac:dyDescent="0.3">
      <c r="A320">
        <v>159928</v>
      </c>
      <c r="B320" t="s">
        <v>12909</v>
      </c>
      <c r="C320">
        <v>-681.96</v>
      </c>
      <c r="D320">
        <v>5</v>
      </c>
      <c r="E320" t="s">
        <v>12661</v>
      </c>
    </row>
    <row r="321" spans="1:5" x14ac:dyDescent="0.3">
      <c r="A321">
        <v>300290</v>
      </c>
      <c r="B321" t="s">
        <v>913</v>
      </c>
      <c r="C321">
        <v>-709.55</v>
      </c>
      <c r="D321">
        <v>1</v>
      </c>
      <c r="E321" t="s">
        <v>12661</v>
      </c>
    </row>
    <row r="322" spans="1:5" x14ac:dyDescent="0.3">
      <c r="A322">
        <v>560280</v>
      </c>
      <c r="B322" t="s">
        <v>2164</v>
      </c>
      <c r="C322">
        <v>-731.72</v>
      </c>
      <c r="D322">
        <v>6</v>
      </c>
      <c r="E322" t="s">
        <v>12661</v>
      </c>
    </row>
    <row r="323" spans="1:5" x14ac:dyDescent="0.3">
      <c r="A323">
        <v>605108</v>
      </c>
      <c r="B323" t="s">
        <v>12910</v>
      </c>
      <c r="C323">
        <v>-762.93</v>
      </c>
      <c r="D323">
        <v>14</v>
      </c>
      <c r="E323" t="s">
        <v>12661</v>
      </c>
    </row>
    <row r="324" spans="1:5" x14ac:dyDescent="0.3">
      <c r="A324">
        <v>300973</v>
      </c>
      <c r="B324" t="s">
        <v>12911</v>
      </c>
      <c r="C324">
        <v>-783.09</v>
      </c>
      <c r="D324">
        <v>22</v>
      </c>
      <c r="E324" t="s">
        <v>12661</v>
      </c>
    </row>
    <row r="325" spans="1:5" x14ac:dyDescent="0.3">
      <c r="A325">
        <v>688689</v>
      </c>
      <c r="B325" t="s">
        <v>12912</v>
      </c>
      <c r="C325">
        <v>-790.26</v>
      </c>
      <c r="D325">
        <v>6</v>
      </c>
      <c r="E325" t="s">
        <v>12661</v>
      </c>
    </row>
    <row r="326" spans="1:5" x14ac:dyDescent="0.3">
      <c r="A326">
        <v>300014</v>
      </c>
      <c r="B326" t="s">
        <v>12913</v>
      </c>
      <c r="C326">
        <v>-805.86</v>
      </c>
      <c r="D326">
        <v>1</v>
      </c>
      <c r="E326" t="s">
        <v>12661</v>
      </c>
    </row>
    <row r="327" spans="1:5" x14ac:dyDescent="0.3">
      <c r="A327">
        <v>600058</v>
      </c>
      <c r="B327" t="s">
        <v>12914</v>
      </c>
      <c r="C327">
        <v>-807.89</v>
      </c>
      <c r="D327">
        <v>5</v>
      </c>
      <c r="E327" t="s">
        <v>12661</v>
      </c>
    </row>
    <row r="328" spans="1:5" x14ac:dyDescent="0.3">
      <c r="A328">
        <v>703</v>
      </c>
      <c r="B328" t="s">
        <v>2016</v>
      </c>
      <c r="C328">
        <v>-813.69</v>
      </c>
      <c r="D328">
        <v>13</v>
      </c>
      <c r="E328" t="s">
        <v>12661</v>
      </c>
    </row>
    <row r="329" spans="1:5" x14ac:dyDescent="0.3">
      <c r="A329">
        <v>1386</v>
      </c>
      <c r="B329" t="s">
        <v>11996</v>
      </c>
      <c r="C329">
        <v>-816.32</v>
      </c>
      <c r="D329">
        <v>12</v>
      </c>
      <c r="E329" t="s">
        <v>12661</v>
      </c>
    </row>
    <row r="330" spans="1:5" x14ac:dyDescent="0.3">
      <c r="A330">
        <v>600997</v>
      </c>
      <c r="B330" t="s">
        <v>12915</v>
      </c>
      <c r="C330">
        <v>-853.71</v>
      </c>
      <c r="D330">
        <v>1</v>
      </c>
      <c r="E330" t="s">
        <v>12661</v>
      </c>
    </row>
    <row r="331" spans="1:5" x14ac:dyDescent="0.3">
      <c r="A331">
        <v>603367</v>
      </c>
      <c r="B331" t="s">
        <v>12916</v>
      </c>
      <c r="C331">
        <v>-913.28</v>
      </c>
      <c r="D331">
        <v>57</v>
      </c>
      <c r="E331" t="s">
        <v>12661</v>
      </c>
    </row>
    <row r="332" spans="1:5" x14ac:dyDescent="0.3">
      <c r="A332">
        <v>300247</v>
      </c>
      <c r="B332" t="s">
        <v>12917</v>
      </c>
      <c r="C332">
        <v>-1000.4</v>
      </c>
      <c r="D332">
        <v>15</v>
      </c>
      <c r="E332" t="s">
        <v>12661</v>
      </c>
    </row>
    <row r="333" spans="1:5" x14ac:dyDescent="0.3">
      <c r="A333">
        <v>603639</v>
      </c>
      <c r="B333" t="s">
        <v>12918</v>
      </c>
      <c r="C333">
        <v>-1035.0899999999999</v>
      </c>
      <c r="D333">
        <v>21</v>
      </c>
      <c r="E333" t="s">
        <v>12661</v>
      </c>
    </row>
    <row r="334" spans="1:5" x14ac:dyDescent="0.3">
      <c r="A334">
        <v>2694</v>
      </c>
      <c r="B334" t="s">
        <v>12919</v>
      </c>
      <c r="C334">
        <v>-1047.94</v>
      </c>
      <c r="D334">
        <v>9</v>
      </c>
      <c r="E334" t="s">
        <v>12661</v>
      </c>
    </row>
    <row r="335" spans="1:5" x14ac:dyDescent="0.3">
      <c r="A335">
        <v>301173</v>
      </c>
      <c r="B335" t="s">
        <v>12920</v>
      </c>
      <c r="C335">
        <v>-1165.81</v>
      </c>
      <c r="D335">
        <v>17</v>
      </c>
      <c r="E335" t="s">
        <v>12661</v>
      </c>
    </row>
    <row r="336" spans="1:5" hidden="1" x14ac:dyDescent="0.3">
      <c r="A336">
        <v>113623</v>
      </c>
      <c r="B336" t="s">
        <v>12921</v>
      </c>
      <c r="C336">
        <v>-1183.3900000000001</v>
      </c>
      <c r="D336">
        <v>19</v>
      </c>
      <c r="E336" t="s">
        <v>12661</v>
      </c>
    </row>
    <row r="337" spans="1:5" x14ac:dyDescent="0.3">
      <c r="A337">
        <v>300813</v>
      </c>
      <c r="B337" t="s">
        <v>12922</v>
      </c>
      <c r="C337">
        <v>-1184.47</v>
      </c>
      <c r="D337">
        <v>22</v>
      </c>
      <c r="E337" t="s">
        <v>12661</v>
      </c>
    </row>
    <row r="338" spans="1:5" x14ac:dyDescent="0.3">
      <c r="A338">
        <v>600435</v>
      </c>
      <c r="B338" t="s">
        <v>12923</v>
      </c>
      <c r="C338">
        <v>-1194.3499999999999</v>
      </c>
      <c r="D338">
        <v>9</v>
      </c>
      <c r="E338" t="s">
        <v>12661</v>
      </c>
    </row>
    <row r="339" spans="1:5" x14ac:dyDescent="0.3">
      <c r="A339">
        <v>920047</v>
      </c>
      <c r="B339" t="s">
        <v>12924</v>
      </c>
      <c r="C339">
        <v>-1212.77</v>
      </c>
      <c r="D339">
        <v>15</v>
      </c>
      <c r="E339" t="s">
        <v>12661</v>
      </c>
    </row>
    <row r="340" spans="1:5" x14ac:dyDescent="0.3">
      <c r="A340">
        <v>512010</v>
      </c>
      <c r="B340" t="s">
        <v>12925</v>
      </c>
      <c r="C340">
        <v>-1277.6099999999999</v>
      </c>
      <c r="D340">
        <v>53</v>
      </c>
      <c r="E340" t="s">
        <v>12661</v>
      </c>
    </row>
    <row r="341" spans="1:5" x14ac:dyDescent="0.3">
      <c r="A341">
        <v>2634</v>
      </c>
      <c r="B341" t="s">
        <v>12926</v>
      </c>
      <c r="C341">
        <v>-1304.3800000000001</v>
      </c>
      <c r="D341">
        <v>9</v>
      </c>
      <c r="E341" t="s">
        <v>12661</v>
      </c>
    </row>
    <row r="342" spans="1:5" x14ac:dyDescent="0.3">
      <c r="A342">
        <v>2667</v>
      </c>
      <c r="B342" t="s">
        <v>12927</v>
      </c>
      <c r="C342">
        <v>-1304.8499999999999</v>
      </c>
      <c r="D342">
        <v>8</v>
      </c>
      <c r="E342" t="s">
        <v>12661</v>
      </c>
    </row>
    <row r="343" spans="1:5" hidden="1" x14ac:dyDescent="0.3">
      <c r="A343">
        <v>123122</v>
      </c>
      <c r="B343" t="s">
        <v>2080</v>
      </c>
      <c r="C343">
        <v>-1342.36</v>
      </c>
      <c r="D343">
        <v>20</v>
      </c>
      <c r="E343" t="s">
        <v>12661</v>
      </c>
    </row>
    <row r="344" spans="1:5" hidden="1" x14ac:dyDescent="0.3">
      <c r="A344">
        <v>123107</v>
      </c>
      <c r="B344" t="s">
        <v>2104</v>
      </c>
      <c r="C344">
        <v>-1427.58</v>
      </c>
      <c r="D344">
        <v>30</v>
      </c>
      <c r="E344" t="s">
        <v>12661</v>
      </c>
    </row>
    <row r="345" spans="1:5" x14ac:dyDescent="0.3">
      <c r="A345">
        <v>300406</v>
      </c>
      <c r="B345" t="s">
        <v>12928</v>
      </c>
      <c r="C345">
        <v>-1439.53</v>
      </c>
      <c r="D345">
        <v>88</v>
      </c>
      <c r="E345" t="s">
        <v>12661</v>
      </c>
    </row>
    <row r="346" spans="1:5" x14ac:dyDescent="0.3">
      <c r="A346">
        <v>300500</v>
      </c>
      <c r="B346" t="s">
        <v>12929</v>
      </c>
      <c r="C346">
        <v>-1453.86</v>
      </c>
      <c r="D346">
        <v>4</v>
      </c>
      <c r="E346" t="s">
        <v>12661</v>
      </c>
    </row>
    <row r="347" spans="1:5" x14ac:dyDescent="0.3">
      <c r="A347">
        <v>688366</v>
      </c>
      <c r="B347" t="s">
        <v>12930</v>
      </c>
      <c r="C347">
        <v>-1455.49</v>
      </c>
      <c r="D347">
        <v>58</v>
      </c>
      <c r="E347" t="s">
        <v>12661</v>
      </c>
    </row>
    <row r="348" spans="1:5" x14ac:dyDescent="0.3">
      <c r="A348">
        <v>600789</v>
      </c>
      <c r="B348" t="s">
        <v>12931</v>
      </c>
      <c r="C348">
        <v>-1465.69</v>
      </c>
      <c r="D348">
        <v>82</v>
      </c>
      <c r="E348" t="s">
        <v>12661</v>
      </c>
    </row>
    <row r="349" spans="1:5" x14ac:dyDescent="0.3">
      <c r="A349">
        <v>512660</v>
      </c>
      <c r="B349" t="s">
        <v>12932</v>
      </c>
      <c r="C349">
        <v>-1488.96</v>
      </c>
      <c r="D349">
        <v>8</v>
      </c>
      <c r="E349" t="s">
        <v>12661</v>
      </c>
    </row>
    <row r="350" spans="1:5" x14ac:dyDescent="0.3">
      <c r="A350">
        <v>600589</v>
      </c>
      <c r="B350" t="s">
        <v>1874</v>
      </c>
      <c r="C350">
        <v>-1529.51</v>
      </c>
      <c r="D350">
        <v>1</v>
      </c>
      <c r="E350" t="s">
        <v>12661</v>
      </c>
    </row>
    <row r="351" spans="1:5" x14ac:dyDescent="0.3">
      <c r="A351">
        <v>603055</v>
      </c>
      <c r="B351" t="s">
        <v>12933</v>
      </c>
      <c r="C351">
        <v>-1575.44</v>
      </c>
      <c r="D351">
        <v>37</v>
      </c>
      <c r="E351" t="s">
        <v>12661</v>
      </c>
    </row>
    <row r="352" spans="1:5" x14ac:dyDescent="0.3">
      <c r="A352">
        <v>688271</v>
      </c>
      <c r="B352" t="s">
        <v>12934</v>
      </c>
      <c r="C352">
        <v>-1637.1</v>
      </c>
      <c r="D352">
        <v>67</v>
      </c>
      <c r="E352" t="s">
        <v>12661</v>
      </c>
    </row>
    <row r="353" spans="1:5" x14ac:dyDescent="0.3">
      <c r="A353">
        <v>568</v>
      </c>
      <c r="B353" t="s">
        <v>12935</v>
      </c>
      <c r="C353">
        <v>-1676.94</v>
      </c>
      <c r="D353">
        <v>48</v>
      </c>
      <c r="E353" t="s">
        <v>12661</v>
      </c>
    </row>
    <row r="354" spans="1:5" x14ac:dyDescent="0.3">
      <c r="A354">
        <v>603628</v>
      </c>
      <c r="B354" t="s">
        <v>12936</v>
      </c>
      <c r="C354">
        <v>-1680.49</v>
      </c>
      <c r="D354">
        <v>40</v>
      </c>
      <c r="E354" t="s">
        <v>12661</v>
      </c>
    </row>
    <row r="355" spans="1:5" x14ac:dyDescent="0.3">
      <c r="A355">
        <v>56</v>
      </c>
      <c r="B355" t="s">
        <v>12937</v>
      </c>
      <c r="C355">
        <v>-1738.76</v>
      </c>
      <c r="D355">
        <v>9</v>
      </c>
      <c r="E355" t="s">
        <v>12661</v>
      </c>
    </row>
    <row r="356" spans="1:5" x14ac:dyDescent="0.3">
      <c r="A356">
        <v>603313</v>
      </c>
      <c r="B356" t="s">
        <v>12938</v>
      </c>
      <c r="C356">
        <v>-1742.19</v>
      </c>
      <c r="D356">
        <v>20</v>
      </c>
      <c r="E356" t="s">
        <v>12661</v>
      </c>
    </row>
    <row r="357" spans="1:5" x14ac:dyDescent="0.3">
      <c r="A357">
        <v>2129</v>
      </c>
      <c r="B357" t="s">
        <v>12939</v>
      </c>
      <c r="C357">
        <v>-1753.72</v>
      </c>
      <c r="D357">
        <v>6</v>
      </c>
      <c r="E357" t="s">
        <v>12661</v>
      </c>
    </row>
    <row r="358" spans="1:5" x14ac:dyDescent="0.3">
      <c r="A358">
        <v>301211</v>
      </c>
      <c r="B358" t="s">
        <v>12940</v>
      </c>
      <c r="C358">
        <v>-1769.27</v>
      </c>
      <c r="D358">
        <v>25</v>
      </c>
      <c r="E358" t="s">
        <v>12661</v>
      </c>
    </row>
    <row r="359" spans="1:5" x14ac:dyDescent="0.3">
      <c r="A359">
        <v>600309</v>
      </c>
      <c r="B359" t="s">
        <v>12941</v>
      </c>
      <c r="C359">
        <v>-1769.71</v>
      </c>
      <c r="D359">
        <v>28</v>
      </c>
      <c r="E359" t="s">
        <v>12661</v>
      </c>
    </row>
    <row r="360" spans="1:5" hidden="1" x14ac:dyDescent="0.3">
      <c r="A360">
        <v>110076</v>
      </c>
      <c r="B360" t="s">
        <v>12942</v>
      </c>
      <c r="C360">
        <v>-1797.12</v>
      </c>
      <c r="D360">
        <v>5</v>
      </c>
      <c r="E360" t="s">
        <v>12661</v>
      </c>
    </row>
    <row r="361" spans="1:5" x14ac:dyDescent="0.3">
      <c r="A361">
        <v>562700</v>
      </c>
      <c r="B361" t="s">
        <v>12943</v>
      </c>
      <c r="C361">
        <v>-1801.15</v>
      </c>
      <c r="D361">
        <v>18</v>
      </c>
      <c r="E361" t="s">
        <v>12661</v>
      </c>
    </row>
    <row r="362" spans="1:5" x14ac:dyDescent="0.3">
      <c r="A362">
        <v>601111</v>
      </c>
      <c r="B362" t="s">
        <v>2006</v>
      </c>
      <c r="C362">
        <v>-1814.97</v>
      </c>
      <c r="D362">
        <v>8</v>
      </c>
      <c r="E362" t="s">
        <v>12661</v>
      </c>
    </row>
    <row r="363" spans="1:5" x14ac:dyDescent="0.3">
      <c r="A363">
        <v>2568</v>
      </c>
      <c r="B363" t="s">
        <v>12944</v>
      </c>
      <c r="C363">
        <v>-1862.57</v>
      </c>
      <c r="D363">
        <v>52</v>
      </c>
      <c r="E363" t="s">
        <v>12661</v>
      </c>
    </row>
    <row r="364" spans="1:5" x14ac:dyDescent="0.3">
      <c r="A364">
        <v>600938</v>
      </c>
      <c r="B364" t="s">
        <v>2012</v>
      </c>
      <c r="C364">
        <v>-1895.52</v>
      </c>
      <c r="D364">
        <v>44</v>
      </c>
      <c r="E364" t="s">
        <v>12661</v>
      </c>
    </row>
    <row r="365" spans="1:5" hidden="1" x14ac:dyDescent="0.3">
      <c r="A365">
        <v>110093</v>
      </c>
      <c r="B365" t="s">
        <v>2094</v>
      </c>
      <c r="C365">
        <v>-1896.42</v>
      </c>
      <c r="D365">
        <v>28</v>
      </c>
      <c r="E365" t="s">
        <v>12661</v>
      </c>
    </row>
    <row r="366" spans="1:5" x14ac:dyDescent="0.3">
      <c r="A366">
        <v>159852</v>
      </c>
      <c r="B366" t="s">
        <v>12945</v>
      </c>
      <c r="C366">
        <v>-1970.47</v>
      </c>
      <c r="D366">
        <v>50</v>
      </c>
      <c r="E366" t="s">
        <v>12661</v>
      </c>
    </row>
    <row r="367" spans="1:5" x14ac:dyDescent="0.3">
      <c r="A367">
        <v>600346</v>
      </c>
      <c r="B367" t="s">
        <v>12946</v>
      </c>
      <c r="C367">
        <v>-1982.03</v>
      </c>
      <c r="D367">
        <v>38</v>
      </c>
      <c r="E367" t="s">
        <v>12661</v>
      </c>
    </row>
    <row r="368" spans="1:5" x14ac:dyDescent="0.3">
      <c r="A368">
        <v>603108</v>
      </c>
      <c r="B368" t="s">
        <v>12947</v>
      </c>
      <c r="C368">
        <v>-2010.09</v>
      </c>
      <c r="D368">
        <v>97</v>
      </c>
      <c r="E368" t="s">
        <v>12661</v>
      </c>
    </row>
    <row r="369" spans="1:5" x14ac:dyDescent="0.3">
      <c r="A369">
        <v>688687</v>
      </c>
      <c r="B369" t="s">
        <v>12948</v>
      </c>
      <c r="C369">
        <v>-2080.23</v>
      </c>
      <c r="D369">
        <v>73</v>
      </c>
      <c r="E369" t="s">
        <v>12661</v>
      </c>
    </row>
    <row r="370" spans="1:5" x14ac:dyDescent="0.3">
      <c r="A370">
        <v>300429</v>
      </c>
      <c r="B370" t="s">
        <v>12949</v>
      </c>
      <c r="C370">
        <v>-2366.08</v>
      </c>
      <c r="D370">
        <v>18</v>
      </c>
      <c r="E370" t="s">
        <v>12661</v>
      </c>
    </row>
    <row r="371" spans="1:5" x14ac:dyDescent="0.3">
      <c r="A371">
        <v>2726</v>
      </c>
      <c r="B371" t="s">
        <v>12950</v>
      </c>
      <c r="C371">
        <v>-2456.54</v>
      </c>
      <c r="D371">
        <v>36</v>
      </c>
      <c r="E371" t="s">
        <v>12661</v>
      </c>
    </row>
    <row r="372" spans="1:5" x14ac:dyDescent="0.3">
      <c r="A372">
        <v>2984</v>
      </c>
      <c r="B372" t="s">
        <v>12951</v>
      </c>
      <c r="C372">
        <v>-2471.5300000000002</v>
      </c>
      <c r="D372">
        <v>14</v>
      </c>
      <c r="E372" t="s">
        <v>12661</v>
      </c>
    </row>
    <row r="373" spans="1:5" x14ac:dyDescent="0.3">
      <c r="A373">
        <v>603160</v>
      </c>
      <c r="B373" t="s">
        <v>12952</v>
      </c>
      <c r="C373">
        <v>-2474.84</v>
      </c>
      <c r="D373">
        <v>82</v>
      </c>
      <c r="E373" t="s">
        <v>12661</v>
      </c>
    </row>
    <row r="374" spans="1:5" x14ac:dyDescent="0.3">
      <c r="A374">
        <v>600019</v>
      </c>
      <c r="B374" t="s">
        <v>12953</v>
      </c>
      <c r="C374">
        <v>-2641.46</v>
      </c>
      <c r="D374">
        <v>8</v>
      </c>
      <c r="E374" t="s">
        <v>12661</v>
      </c>
    </row>
    <row r="375" spans="1:5" hidden="1" x14ac:dyDescent="0.3">
      <c r="A375">
        <v>110092</v>
      </c>
      <c r="B375" t="s">
        <v>2058</v>
      </c>
      <c r="C375">
        <v>-2664.06</v>
      </c>
      <c r="D375">
        <v>70</v>
      </c>
      <c r="E375" t="s">
        <v>12661</v>
      </c>
    </row>
    <row r="376" spans="1:5" x14ac:dyDescent="0.3">
      <c r="A376">
        <v>603896</v>
      </c>
      <c r="B376" t="s">
        <v>12954</v>
      </c>
      <c r="C376">
        <v>-2667.48</v>
      </c>
      <c r="D376">
        <v>57</v>
      </c>
      <c r="E376" t="s">
        <v>12661</v>
      </c>
    </row>
    <row r="377" spans="1:5" x14ac:dyDescent="0.3">
      <c r="A377">
        <v>688396</v>
      </c>
      <c r="B377" t="s">
        <v>12955</v>
      </c>
      <c r="C377">
        <v>-2914.44</v>
      </c>
      <c r="D377">
        <v>17</v>
      </c>
      <c r="E377" t="s">
        <v>12661</v>
      </c>
    </row>
    <row r="378" spans="1:5" x14ac:dyDescent="0.3">
      <c r="A378">
        <v>596</v>
      </c>
      <c r="B378" t="s">
        <v>12956</v>
      </c>
      <c r="C378">
        <v>-2917.53</v>
      </c>
      <c r="D378">
        <v>45</v>
      </c>
      <c r="E378" t="s">
        <v>12661</v>
      </c>
    </row>
    <row r="379" spans="1:5" x14ac:dyDescent="0.3">
      <c r="A379">
        <v>600588</v>
      </c>
      <c r="B379" t="s">
        <v>12957</v>
      </c>
      <c r="C379">
        <v>-2923.49</v>
      </c>
      <c r="D379">
        <v>7</v>
      </c>
      <c r="E379" t="s">
        <v>12661</v>
      </c>
    </row>
    <row r="380" spans="1:5" x14ac:dyDescent="0.3">
      <c r="A380">
        <v>2299</v>
      </c>
      <c r="B380" t="s">
        <v>12958</v>
      </c>
      <c r="C380">
        <v>-3006.16</v>
      </c>
      <c r="D380">
        <v>14</v>
      </c>
      <c r="E380" t="s">
        <v>12661</v>
      </c>
    </row>
    <row r="381" spans="1:5" x14ac:dyDescent="0.3">
      <c r="A381">
        <v>688408</v>
      </c>
      <c r="B381" t="s">
        <v>12959</v>
      </c>
      <c r="C381">
        <v>-3250.35</v>
      </c>
      <c r="D381">
        <v>28</v>
      </c>
      <c r="E381" t="s">
        <v>12661</v>
      </c>
    </row>
    <row r="382" spans="1:5" x14ac:dyDescent="0.3">
      <c r="A382">
        <v>300498</v>
      </c>
      <c r="B382" t="s">
        <v>12098</v>
      </c>
      <c r="C382">
        <v>-3554.84</v>
      </c>
      <c r="D382">
        <v>74</v>
      </c>
      <c r="E382" t="s">
        <v>12661</v>
      </c>
    </row>
    <row r="383" spans="1:5" x14ac:dyDescent="0.3">
      <c r="A383">
        <v>301017</v>
      </c>
      <c r="B383" t="s">
        <v>12960</v>
      </c>
      <c r="C383">
        <v>-3626.57</v>
      </c>
      <c r="D383">
        <v>25</v>
      </c>
      <c r="E383" t="s">
        <v>12661</v>
      </c>
    </row>
    <row r="384" spans="1:5" x14ac:dyDescent="0.3">
      <c r="A384">
        <v>603708</v>
      </c>
      <c r="B384" t="s">
        <v>12961</v>
      </c>
      <c r="C384">
        <v>-3647.63</v>
      </c>
      <c r="D384">
        <v>41</v>
      </c>
      <c r="E384" t="s">
        <v>12661</v>
      </c>
    </row>
    <row r="385" spans="1:5" x14ac:dyDescent="0.3">
      <c r="A385">
        <v>300967</v>
      </c>
      <c r="B385" t="s">
        <v>12962</v>
      </c>
      <c r="C385">
        <v>-3653.25</v>
      </c>
      <c r="D385">
        <v>18</v>
      </c>
      <c r="E385" t="s">
        <v>12661</v>
      </c>
    </row>
    <row r="386" spans="1:5" x14ac:dyDescent="0.3">
      <c r="A386">
        <v>300459</v>
      </c>
      <c r="B386" t="s">
        <v>12963</v>
      </c>
      <c r="C386">
        <v>-3673.13</v>
      </c>
      <c r="D386">
        <v>25</v>
      </c>
      <c r="E386" t="s">
        <v>12661</v>
      </c>
    </row>
    <row r="387" spans="1:5" x14ac:dyDescent="0.3">
      <c r="A387">
        <v>603589</v>
      </c>
      <c r="B387" t="s">
        <v>12964</v>
      </c>
      <c r="C387">
        <v>-3722.15</v>
      </c>
      <c r="D387">
        <v>36</v>
      </c>
      <c r="E387" t="s">
        <v>12661</v>
      </c>
    </row>
    <row r="388" spans="1:5" hidden="1" x14ac:dyDescent="0.3">
      <c r="A388">
        <v>128127</v>
      </c>
      <c r="B388" t="s">
        <v>12965</v>
      </c>
      <c r="C388">
        <v>-3811.08</v>
      </c>
      <c r="D388">
        <v>49</v>
      </c>
      <c r="E388" t="s">
        <v>12661</v>
      </c>
    </row>
    <row r="389" spans="1:5" x14ac:dyDescent="0.3">
      <c r="A389">
        <v>512170</v>
      </c>
      <c r="B389" t="s">
        <v>12966</v>
      </c>
      <c r="C389">
        <v>-3944.89</v>
      </c>
      <c r="D389">
        <v>57</v>
      </c>
      <c r="E389" t="s">
        <v>12661</v>
      </c>
    </row>
    <row r="390" spans="1:5" x14ac:dyDescent="0.3">
      <c r="A390">
        <v>920725</v>
      </c>
      <c r="B390" t="s">
        <v>12967</v>
      </c>
      <c r="C390">
        <v>-4000.25</v>
      </c>
      <c r="D390">
        <v>34</v>
      </c>
      <c r="E390" t="s">
        <v>12661</v>
      </c>
    </row>
    <row r="391" spans="1:5" hidden="1" x14ac:dyDescent="0.3">
      <c r="A391">
        <v>128119</v>
      </c>
      <c r="B391" t="s">
        <v>12968</v>
      </c>
      <c r="C391">
        <v>-4041.05</v>
      </c>
      <c r="D391">
        <v>28</v>
      </c>
      <c r="E391" t="s">
        <v>12661</v>
      </c>
    </row>
    <row r="392" spans="1:5" x14ac:dyDescent="0.3">
      <c r="A392">
        <v>300401</v>
      </c>
      <c r="B392" t="s">
        <v>12969</v>
      </c>
      <c r="C392">
        <v>-4453.78</v>
      </c>
      <c r="D392">
        <v>77</v>
      </c>
      <c r="E392" t="s">
        <v>12661</v>
      </c>
    </row>
    <row r="393" spans="1:5" x14ac:dyDescent="0.3">
      <c r="A393">
        <v>159859</v>
      </c>
      <c r="B393" t="s">
        <v>12970</v>
      </c>
      <c r="C393">
        <v>-4455.76</v>
      </c>
      <c r="D393">
        <v>56</v>
      </c>
      <c r="E393" t="s">
        <v>12661</v>
      </c>
    </row>
    <row r="394" spans="1:5" x14ac:dyDescent="0.3">
      <c r="A394">
        <v>601995</v>
      </c>
      <c r="B394" t="s">
        <v>12971</v>
      </c>
      <c r="C394">
        <v>-4936.17</v>
      </c>
      <c r="D394">
        <v>92</v>
      </c>
      <c r="E394" t="s">
        <v>12661</v>
      </c>
    </row>
    <row r="395" spans="1:5" hidden="1" x14ac:dyDescent="0.3">
      <c r="A395">
        <v>110081</v>
      </c>
      <c r="B395" t="s">
        <v>2059</v>
      </c>
      <c r="C395">
        <v>-5080.0600000000004</v>
      </c>
      <c r="D395">
        <v>46</v>
      </c>
      <c r="E395" t="s">
        <v>12661</v>
      </c>
    </row>
    <row r="396" spans="1:5" x14ac:dyDescent="0.3">
      <c r="A396">
        <v>600029</v>
      </c>
      <c r="B396" t="s">
        <v>12972</v>
      </c>
      <c r="C396">
        <v>-5827.93</v>
      </c>
      <c r="D396">
        <v>88</v>
      </c>
      <c r="E396" t="s">
        <v>12661</v>
      </c>
    </row>
    <row r="397" spans="1:5" x14ac:dyDescent="0.3">
      <c r="A397">
        <v>603638</v>
      </c>
      <c r="B397" t="s">
        <v>12973</v>
      </c>
      <c r="C397">
        <v>-6328.33</v>
      </c>
      <c r="D397">
        <v>27</v>
      </c>
      <c r="E397" t="s">
        <v>12661</v>
      </c>
    </row>
    <row r="398" spans="1:5" x14ac:dyDescent="0.3">
      <c r="A398">
        <v>2064</v>
      </c>
      <c r="B398" t="s">
        <v>12974</v>
      </c>
      <c r="C398">
        <v>-6665.4</v>
      </c>
      <c r="D398">
        <v>14</v>
      </c>
      <c r="E398" t="s">
        <v>12661</v>
      </c>
    </row>
    <row r="399" spans="1:5" x14ac:dyDescent="0.3">
      <c r="A399">
        <v>300791</v>
      </c>
      <c r="B399" t="s">
        <v>12975</v>
      </c>
      <c r="C399">
        <v>-6800.58</v>
      </c>
      <c r="D399">
        <v>101</v>
      </c>
      <c r="E399" t="s">
        <v>12661</v>
      </c>
    </row>
    <row r="400" spans="1:5" x14ac:dyDescent="0.3">
      <c r="A400">
        <v>600809</v>
      </c>
      <c r="B400" t="s">
        <v>12976</v>
      </c>
      <c r="C400">
        <v>-6868.61</v>
      </c>
      <c r="D400">
        <v>59</v>
      </c>
      <c r="E400" t="s">
        <v>12661</v>
      </c>
    </row>
    <row r="401" spans="1:5" hidden="1" x14ac:dyDescent="0.3">
      <c r="A401">
        <v>110075</v>
      </c>
      <c r="B401" t="s">
        <v>2008</v>
      </c>
      <c r="C401">
        <v>-6878.86</v>
      </c>
      <c r="D401">
        <v>40</v>
      </c>
      <c r="E401" t="s">
        <v>12661</v>
      </c>
    </row>
    <row r="402" spans="1:5" x14ac:dyDescent="0.3">
      <c r="A402">
        <v>300482</v>
      </c>
      <c r="B402" t="s">
        <v>12977</v>
      </c>
      <c r="C402">
        <v>-7115.6</v>
      </c>
      <c r="D402">
        <v>115</v>
      </c>
      <c r="E402" t="s">
        <v>12661</v>
      </c>
    </row>
    <row r="403" spans="1:5" x14ac:dyDescent="0.3">
      <c r="A403">
        <v>2078</v>
      </c>
      <c r="B403" t="s">
        <v>2010</v>
      </c>
      <c r="C403">
        <v>-8013.33</v>
      </c>
      <c r="D403">
        <v>139</v>
      </c>
      <c r="E403" t="s">
        <v>12661</v>
      </c>
    </row>
    <row r="404" spans="1:5" x14ac:dyDescent="0.3">
      <c r="A404">
        <v>601717</v>
      </c>
      <c r="B404" t="s">
        <v>12978</v>
      </c>
      <c r="C404">
        <v>-11655.63</v>
      </c>
      <c r="D404">
        <v>21</v>
      </c>
      <c r="E404" t="s">
        <v>12661</v>
      </c>
    </row>
    <row r="405" spans="1:5" x14ac:dyDescent="0.3">
      <c r="A405">
        <v>2714</v>
      </c>
      <c r="B405" t="s">
        <v>12095</v>
      </c>
      <c r="C405">
        <v>-13506.23</v>
      </c>
      <c r="D405">
        <v>81</v>
      </c>
      <c r="E405" t="s">
        <v>12661</v>
      </c>
    </row>
    <row r="406" spans="1:5" x14ac:dyDescent="0.3">
      <c r="A406">
        <v>300294</v>
      </c>
      <c r="B406" t="s">
        <v>12979</v>
      </c>
      <c r="C406">
        <v>-16444.52</v>
      </c>
      <c r="D406">
        <v>110</v>
      </c>
      <c r="E406" t="s">
        <v>12661</v>
      </c>
    </row>
    <row r="407" spans="1:5" x14ac:dyDescent="0.3">
      <c r="A407" t="s">
        <v>12980</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12981</v>
      </c>
      <c r="B1" t="s">
        <v>12982</v>
      </c>
      <c r="C1" t="s">
        <v>12983</v>
      </c>
      <c r="D1" t="s">
        <v>12984</v>
      </c>
    </row>
    <row r="2" spans="1:4" x14ac:dyDescent="0.3">
      <c r="A2">
        <v>301234</v>
      </c>
      <c r="B2" t="s">
        <v>12985</v>
      </c>
      <c r="C2">
        <v>10822.91</v>
      </c>
      <c r="D2">
        <v>24</v>
      </c>
    </row>
    <row r="3" spans="1:4" hidden="1" x14ac:dyDescent="0.3">
      <c r="A3">
        <v>110081</v>
      </c>
      <c r="B3" t="s">
        <v>2059</v>
      </c>
      <c r="C3">
        <v>5483.44</v>
      </c>
      <c r="D3">
        <v>9</v>
      </c>
    </row>
    <row r="4" spans="1:4" x14ac:dyDescent="0.3">
      <c r="A4">
        <v>603896</v>
      </c>
      <c r="B4" t="s">
        <v>12954</v>
      </c>
      <c r="C4">
        <v>4247.25</v>
      </c>
      <c r="D4">
        <v>31</v>
      </c>
    </row>
    <row r="5" spans="1:4" x14ac:dyDescent="0.3">
      <c r="A5">
        <v>300498</v>
      </c>
      <c r="B5" t="s">
        <v>12098</v>
      </c>
      <c r="C5">
        <v>3494.42</v>
      </c>
      <c r="D5">
        <v>31</v>
      </c>
    </row>
    <row r="6" spans="1:4" x14ac:dyDescent="0.3">
      <c r="A6">
        <v>603108</v>
      </c>
      <c r="B6" t="s">
        <v>12947</v>
      </c>
      <c r="C6">
        <v>3481.23</v>
      </c>
      <c r="D6">
        <v>31</v>
      </c>
    </row>
    <row r="7" spans="1:4" x14ac:dyDescent="0.3">
      <c r="A7">
        <v>603367</v>
      </c>
      <c r="B7" t="s">
        <v>12916</v>
      </c>
      <c r="C7">
        <v>3167.28</v>
      </c>
      <c r="D7">
        <v>31</v>
      </c>
    </row>
    <row r="8" spans="1:4" x14ac:dyDescent="0.3">
      <c r="A8">
        <v>300112</v>
      </c>
      <c r="B8" t="s">
        <v>12767</v>
      </c>
      <c r="C8">
        <v>2971.57</v>
      </c>
      <c r="D8">
        <v>26</v>
      </c>
    </row>
    <row r="9" spans="1:4" hidden="1" x14ac:dyDescent="0.3">
      <c r="A9">
        <v>300338</v>
      </c>
      <c r="B9" t="s">
        <v>12372</v>
      </c>
      <c r="C9">
        <v>2402.35</v>
      </c>
      <c r="D9">
        <v>30</v>
      </c>
    </row>
    <row r="10" spans="1:4" x14ac:dyDescent="0.3">
      <c r="A10">
        <v>300973</v>
      </c>
      <c r="B10" t="s">
        <v>12911</v>
      </c>
      <c r="C10">
        <v>2079.5300000000002</v>
      </c>
      <c r="D10">
        <v>16</v>
      </c>
    </row>
    <row r="11" spans="1:4" x14ac:dyDescent="0.3">
      <c r="A11">
        <v>300942</v>
      </c>
      <c r="B11" t="s">
        <v>12839</v>
      </c>
      <c r="C11">
        <v>2052.92</v>
      </c>
      <c r="D11">
        <v>31</v>
      </c>
    </row>
    <row r="12" spans="1:4" x14ac:dyDescent="0.3">
      <c r="A12">
        <v>688366</v>
      </c>
      <c r="B12" t="s">
        <v>12986</v>
      </c>
      <c r="C12">
        <v>2004.67</v>
      </c>
      <c r="D12">
        <v>31</v>
      </c>
    </row>
    <row r="13" spans="1:4" x14ac:dyDescent="0.3">
      <c r="A13">
        <v>300886</v>
      </c>
      <c r="B13" t="s">
        <v>12705</v>
      </c>
      <c r="C13">
        <v>1967.48</v>
      </c>
      <c r="D13">
        <v>31</v>
      </c>
    </row>
    <row r="14" spans="1:4" x14ac:dyDescent="0.3">
      <c r="A14">
        <v>603395</v>
      </c>
      <c r="B14" t="s">
        <v>12987</v>
      </c>
      <c r="C14">
        <v>1860</v>
      </c>
      <c r="D14">
        <v>31</v>
      </c>
    </row>
    <row r="15" spans="1:4" x14ac:dyDescent="0.3">
      <c r="A15">
        <v>603055</v>
      </c>
      <c r="B15" t="s">
        <v>12933</v>
      </c>
      <c r="C15">
        <v>1849.6</v>
      </c>
      <c r="D15">
        <v>9</v>
      </c>
    </row>
    <row r="16" spans="1:4" x14ac:dyDescent="0.3">
      <c r="A16">
        <v>300294</v>
      </c>
      <c r="B16" t="s">
        <v>12979</v>
      </c>
      <c r="C16">
        <v>1794</v>
      </c>
      <c r="D16">
        <v>31</v>
      </c>
    </row>
    <row r="17" spans="1:4" hidden="1" x14ac:dyDescent="0.3">
      <c r="A17">
        <v>16</v>
      </c>
      <c r="B17" t="s">
        <v>12825</v>
      </c>
      <c r="C17">
        <v>1740.66</v>
      </c>
      <c r="D17">
        <v>31</v>
      </c>
    </row>
    <row r="18" spans="1:4" hidden="1" x14ac:dyDescent="0.3">
      <c r="A18">
        <v>2719</v>
      </c>
      <c r="B18" t="s">
        <v>12736</v>
      </c>
      <c r="C18">
        <v>1694.87</v>
      </c>
      <c r="D18">
        <v>31</v>
      </c>
    </row>
    <row r="19" spans="1:4" x14ac:dyDescent="0.3">
      <c r="A19">
        <v>300775</v>
      </c>
      <c r="B19" t="s">
        <v>12988</v>
      </c>
      <c r="C19">
        <v>1560.67</v>
      </c>
      <c r="D19">
        <v>24</v>
      </c>
    </row>
    <row r="20" spans="1:4" x14ac:dyDescent="0.3">
      <c r="A20">
        <v>603639</v>
      </c>
      <c r="B20" t="s">
        <v>12918</v>
      </c>
      <c r="C20">
        <v>1553.38</v>
      </c>
      <c r="D20">
        <v>31</v>
      </c>
    </row>
    <row r="21" spans="1:4" x14ac:dyDescent="0.3">
      <c r="A21">
        <v>600789</v>
      </c>
      <c r="B21" t="s">
        <v>12931</v>
      </c>
      <c r="C21">
        <v>1499.93</v>
      </c>
      <c r="D21">
        <v>16</v>
      </c>
    </row>
    <row r="22" spans="1:4" x14ac:dyDescent="0.3">
      <c r="A22">
        <v>300332</v>
      </c>
      <c r="B22" t="s">
        <v>12878</v>
      </c>
      <c r="C22">
        <v>1471</v>
      </c>
      <c r="D22">
        <v>10</v>
      </c>
    </row>
    <row r="23" spans="1:4" x14ac:dyDescent="0.3">
      <c r="A23">
        <v>300640</v>
      </c>
      <c r="B23" t="s">
        <v>12895</v>
      </c>
      <c r="C23">
        <v>1439.21</v>
      </c>
      <c r="D23">
        <v>14</v>
      </c>
    </row>
    <row r="24" spans="1:4" x14ac:dyDescent="0.3">
      <c r="A24">
        <v>603786</v>
      </c>
      <c r="B24" t="s">
        <v>12989</v>
      </c>
      <c r="C24">
        <v>1427.74</v>
      </c>
      <c r="D24">
        <v>28</v>
      </c>
    </row>
    <row r="25" spans="1:4" x14ac:dyDescent="0.3">
      <c r="A25">
        <v>688639</v>
      </c>
      <c r="B25" t="s">
        <v>12810</v>
      </c>
      <c r="C25">
        <v>1425.52</v>
      </c>
      <c r="D25">
        <v>31</v>
      </c>
    </row>
    <row r="26" spans="1:4" hidden="1" x14ac:dyDescent="0.3">
      <c r="A26">
        <v>118007</v>
      </c>
      <c r="B26" t="s">
        <v>12990</v>
      </c>
      <c r="C26">
        <v>1311.17</v>
      </c>
      <c r="D26">
        <v>23</v>
      </c>
    </row>
    <row r="27" spans="1:4" x14ac:dyDescent="0.3">
      <c r="A27">
        <v>2714</v>
      </c>
      <c r="B27" t="s">
        <v>12095</v>
      </c>
      <c r="C27">
        <v>1281</v>
      </c>
      <c r="D27">
        <v>31</v>
      </c>
    </row>
    <row r="28" spans="1:4" x14ac:dyDescent="0.3">
      <c r="A28">
        <v>300987</v>
      </c>
      <c r="B28" t="s">
        <v>12991</v>
      </c>
      <c r="C28">
        <v>1267.46</v>
      </c>
      <c r="D28">
        <v>30</v>
      </c>
    </row>
    <row r="29" spans="1:4" x14ac:dyDescent="0.3">
      <c r="A29">
        <v>301062</v>
      </c>
      <c r="B29" t="s">
        <v>12992</v>
      </c>
      <c r="C29">
        <v>1262.17</v>
      </c>
      <c r="D29">
        <v>31</v>
      </c>
    </row>
    <row r="30" spans="1:4" x14ac:dyDescent="0.3">
      <c r="A30">
        <v>605108</v>
      </c>
      <c r="B30" t="s">
        <v>12910</v>
      </c>
      <c r="C30">
        <v>1232.56</v>
      </c>
      <c r="D30">
        <v>31</v>
      </c>
    </row>
    <row r="31" spans="1:4" x14ac:dyDescent="0.3">
      <c r="A31">
        <v>301001</v>
      </c>
      <c r="B31" t="s">
        <v>12684</v>
      </c>
      <c r="C31">
        <v>1198.72</v>
      </c>
      <c r="D31">
        <v>31</v>
      </c>
    </row>
    <row r="32" spans="1:4" x14ac:dyDescent="0.3">
      <c r="A32">
        <v>300645</v>
      </c>
      <c r="B32" t="s">
        <v>12796</v>
      </c>
      <c r="C32">
        <v>1190.93</v>
      </c>
      <c r="D32">
        <v>31</v>
      </c>
    </row>
    <row r="33" spans="1:4" x14ac:dyDescent="0.3">
      <c r="A33">
        <v>603382</v>
      </c>
      <c r="B33" t="s">
        <v>12891</v>
      </c>
      <c r="C33">
        <v>1106.6500000000001</v>
      </c>
      <c r="D33">
        <v>31</v>
      </c>
    </row>
    <row r="34" spans="1:4" hidden="1" x14ac:dyDescent="0.3">
      <c r="A34">
        <v>600581</v>
      </c>
      <c r="B34" t="s">
        <v>12841</v>
      </c>
      <c r="C34">
        <v>1094.01</v>
      </c>
      <c r="D34">
        <v>31</v>
      </c>
    </row>
    <row r="35" spans="1:4" hidden="1" x14ac:dyDescent="0.3">
      <c r="A35">
        <v>600119</v>
      </c>
      <c r="B35" t="s">
        <v>12876</v>
      </c>
      <c r="C35">
        <v>1085.3699999999999</v>
      </c>
      <c r="D35">
        <v>31</v>
      </c>
    </row>
    <row r="36" spans="1:4" hidden="1" x14ac:dyDescent="0.3">
      <c r="A36">
        <v>2694</v>
      </c>
      <c r="B36" t="s">
        <v>12919</v>
      </c>
      <c r="C36">
        <v>1075.68</v>
      </c>
      <c r="D36">
        <v>31</v>
      </c>
    </row>
    <row r="37" spans="1:4" x14ac:dyDescent="0.3">
      <c r="A37">
        <v>300908</v>
      </c>
      <c r="B37" t="s">
        <v>12814</v>
      </c>
      <c r="C37">
        <v>995.26</v>
      </c>
      <c r="D37">
        <v>23</v>
      </c>
    </row>
    <row r="38" spans="1:4" x14ac:dyDescent="0.3">
      <c r="A38">
        <v>300406</v>
      </c>
      <c r="B38" t="s">
        <v>12928</v>
      </c>
      <c r="C38">
        <v>984.73</v>
      </c>
      <c r="D38">
        <v>31</v>
      </c>
    </row>
    <row r="39" spans="1:4" x14ac:dyDescent="0.3">
      <c r="A39">
        <v>2732</v>
      </c>
      <c r="B39" t="s">
        <v>12782</v>
      </c>
      <c r="C39">
        <v>945</v>
      </c>
      <c r="D39">
        <v>31</v>
      </c>
    </row>
    <row r="40" spans="1:4" x14ac:dyDescent="0.3">
      <c r="A40">
        <v>301535</v>
      </c>
      <c r="B40" t="s">
        <v>12993</v>
      </c>
      <c r="C40">
        <v>886.41</v>
      </c>
      <c r="D40">
        <v>22</v>
      </c>
    </row>
    <row r="41" spans="1:4" x14ac:dyDescent="0.3">
      <c r="A41">
        <v>300482</v>
      </c>
      <c r="B41" t="s">
        <v>12977</v>
      </c>
      <c r="C41">
        <v>842.24</v>
      </c>
      <c r="D41">
        <v>31</v>
      </c>
    </row>
    <row r="42" spans="1:4" x14ac:dyDescent="0.3">
      <c r="A42">
        <v>605189</v>
      </c>
      <c r="B42" t="s">
        <v>12994</v>
      </c>
      <c r="C42">
        <v>841.06</v>
      </c>
      <c r="D42">
        <v>0</v>
      </c>
    </row>
    <row r="43" spans="1:4" x14ac:dyDescent="0.3">
      <c r="A43">
        <v>603107</v>
      </c>
      <c r="B43" t="s">
        <v>12995</v>
      </c>
      <c r="C43">
        <v>817.12</v>
      </c>
      <c r="D43">
        <v>14</v>
      </c>
    </row>
    <row r="44" spans="1:4" x14ac:dyDescent="0.3">
      <c r="A44">
        <v>2078</v>
      </c>
      <c r="B44" t="s">
        <v>2010</v>
      </c>
      <c r="C44">
        <v>813.07</v>
      </c>
      <c r="D44">
        <v>31</v>
      </c>
    </row>
    <row r="45" spans="1:4" x14ac:dyDescent="0.3">
      <c r="A45">
        <v>300172</v>
      </c>
      <c r="B45" t="s">
        <v>12863</v>
      </c>
      <c r="C45">
        <v>806</v>
      </c>
      <c r="D45">
        <v>31</v>
      </c>
    </row>
    <row r="46" spans="1:4" x14ac:dyDescent="0.3">
      <c r="A46">
        <v>2800</v>
      </c>
      <c r="B46" t="s">
        <v>12996</v>
      </c>
      <c r="C46">
        <v>791.04</v>
      </c>
      <c r="D46">
        <v>31</v>
      </c>
    </row>
    <row r="47" spans="1:4" x14ac:dyDescent="0.3">
      <c r="A47">
        <v>300284</v>
      </c>
      <c r="B47" t="s">
        <v>12997</v>
      </c>
      <c r="C47">
        <v>761.9</v>
      </c>
      <c r="D47">
        <v>10</v>
      </c>
    </row>
    <row r="48" spans="1:4" x14ac:dyDescent="0.3">
      <c r="A48">
        <v>2398</v>
      </c>
      <c r="B48" t="s">
        <v>12850</v>
      </c>
      <c r="C48">
        <v>749.87</v>
      </c>
      <c r="D48">
        <v>31</v>
      </c>
    </row>
    <row r="49" spans="1:4" x14ac:dyDescent="0.3">
      <c r="A49">
        <v>2982</v>
      </c>
      <c r="B49" t="s">
        <v>12868</v>
      </c>
      <c r="C49">
        <v>746.57</v>
      </c>
      <c r="D49">
        <v>0</v>
      </c>
    </row>
    <row r="50" spans="1:4" x14ac:dyDescent="0.3">
      <c r="A50">
        <v>300798</v>
      </c>
      <c r="B50" t="s">
        <v>12998</v>
      </c>
      <c r="C50">
        <v>740.43</v>
      </c>
      <c r="D50">
        <v>31</v>
      </c>
    </row>
    <row r="51" spans="1:4" x14ac:dyDescent="0.3">
      <c r="A51">
        <v>159531</v>
      </c>
      <c r="B51" t="s">
        <v>12999</v>
      </c>
      <c r="C51">
        <v>726.16</v>
      </c>
      <c r="D51">
        <v>2</v>
      </c>
    </row>
    <row r="52" spans="1:4" x14ac:dyDescent="0.3">
      <c r="A52">
        <v>605033</v>
      </c>
      <c r="B52" t="s">
        <v>13000</v>
      </c>
      <c r="C52">
        <v>695.66</v>
      </c>
      <c r="D52">
        <v>2</v>
      </c>
    </row>
    <row r="53" spans="1:4" x14ac:dyDescent="0.3">
      <c r="A53">
        <v>2395</v>
      </c>
      <c r="B53" t="s">
        <v>13001</v>
      </c>
      <c r="C53">
        <v>682.01</v>
      </c>
      <c r="D53">
        <v>6</v>
      </c>
    </row>
    <row r="54" spans="1:4" x14ac:dyDescent="0.3">
      <c r="A54">
        <v>603801</v>
      </c>
      <c r="B54" t="s">
        <v>13002</v>
      </c>
      <c r="C54">
        <v>677.72</v>
      </c>
      <c r="D54">
        <v>28</v>
      </c>
    </row>
    <row r="55" spans="1:4" x14ac:dyDescent="0.3">
      <c r="A55">
        <v>300865</v>
      </c>
      <c r="B55" t="s">
        <v>13003</v>
      </c>
      <c r="C55">
        <v>671.03</v>
      </c>
      <c r="D55">
        <v>19</v>
      </c>
    </row>
    <row r="56" spans="1:4" x14ac:dyDescent="0.3">
      <c r="A56">
        <v>300869</v>
      </c>
      <c r="B56" t="s">
        <v>12862</v>
      </c>
      <c r="C56">
        <v>670</v>
      </c>
      <c r="D56">
        <v>31</v>
      </c>
    </row>
    <row r="57" spans="1:4" x14ac:dyDescent="0.3">
      <c r="A57">
        <v>301556</v>
      </c>
      <c r="B57" t="s">
        <v>12883</v>
      </c>
      <c r="C57">
        <v>667.91</v>
      </c>
      <c r="D57">
        <v>31</v>
      </c>
    </row>
    <row r="58" spans="1:4" x14ac:dyDescent="0.3">
      <c r="A58">
        <v>605333</v>
      </c>
      <c r="B58" t="s">
        <v>13004</v>
      </c>
      <c r="C58">
        <v>659.02</v>
      </c>
      <c r="D58">
        <v>15</v>
      </c>
    </row>
    <row r="59" spans="1:4" x14ac:dyDescent="0.3">
      <c r="A59">
        <v>1338</v>
      </c>
      <c r="B59" t="s">
        <v>12681</v>
      </c>
      <c r="C59">
        <v>608</v>
      </c>
      <c r="D59">
        <v>31</v>
      </c>
    </row>
    <row r="60" spans="1:4" hidden="1" x14ac:dyDescent="0.3">
      <c r="A60">
        <v>113707</v>
      </c>
      <c r="B60" t="s">
        <v>13005</v>
      </c>
      <c r="C60">
        <v>573</v>
      </c>
      <c r="D60">
        <v>26</v>
      </c>
    </row>
    <row r="61" spans="1:4" hidden="1" x14ac:dyDescent="0.3">
      <c r="A61">
        <v>110092</v>
      </c>
      <c r="B61" t="s">
        <v>2058</v>
      </c>
      <c r="C61">
        <v>544.62</v>
      </c>
      <c r="D61">
        <v>25</v>
      </c>
    </row>
    <row r="62" spans="1:4" x14ac:dyDescent="0.3">
      <c r="A62">
        <v>738</v>
      </c>
      <c r="B62" t="s">
        <v>13006</v>
      </c>
      <c r="C62">
        <v>540.57000000000005</v>
      </c>
      <c r="D62">
        <v>19</v>
      </c>
    </row>
    <row r="63" spans="1:4" x14ac:dyDescent="0.3">
      <c r="A63">
        <v>300854</v>
      </c>
      <c r="B63" t="s">
        <v>13007</v>
      </c>
      <c r="C63">
        <v>517.17999999999995</v>
      </c>
      <c r="D63">
        <v>3</v>
      </c>
    </row>
    <row r="64" spans="1:4" hidden="1" x14ac:dyDescent="0.3">
      <c r="A64">
        <v>610</v>
      </c>
      <c r="B64" t="s">
        <v>12755</v>
      </c>
      <c r="C64">
        <v>503.99</v>
      </c>
      <c r="D64">
        <v>31</v>
      </c>
    </row>
    <row r="65" spans="1:4" hidden="1" x14ac:dyDescent="0.3">
      <c r="A65">
        <v>600476</v>
      </c>
      <c r="B65" t="s">
        <v>13008</v>
      </c>
      <c r="C65">
        <v>491.05</v>
      </c>
      <c r="D65">
        <v>31</v>
      </c>
    </row>
    <row r="66" spans="1:4" x14ac:dyDescent="0.3">
      <c r="A66">
        <v>688589</v>
      </c>
      <c r="B66" t="s">
        <v>13009</v>
      </c>
      <c r="C66">
        <v>469.48</v>
      </c>
      <c r="D66">
        <v>3</v>
      </c>
    </row>
    <row r="67" spans="1:4" x14ac:dyDescent="0.3">
      <c r="A67">
        <v>301332</v>
      </c>
      <c r="B67" t="s">
        <v>13010</v>
      </c>
      <c r="C67">
        <v>457.13</v>
      </c>
      <c r="D67">
        <v>2</v>
      </c>
    </row>
    <row r="68" spans="1:4" x14ac:dyDescent="0.3">
      <c r="A68">
        <v>2591</v>
      </c>
      <c r="B68" t="s">
        <v>13011</v>
      </c>
      <c r="C68">
        <v>410.26</v>
      </c>
      <c r="D68">
        <v>22</v>
      </c>
    </row>
    <row r="69" spans="1:4" x14ac:dyDescent="0.3">
      <c r="A69">
        <v>603755</v>
      </c>
      <c r="B69" t="s">
        <v>13012</v>
      </c>
      <c r="C69">
        <v>407.18</v>
      </c>
      <c r="D69">
        <v>4</v>
      </c>
    </row>
    <row r="70" spans="1:4" x14ac:dyDescent="0.3">
      <c r="A70">
        <v>605567</v>
      </c>
      <c r="B70" t="s">
        <v>13013</v>
      </c>
      <c r="C70">
        <v>407.02</v>
      </c>
      <c r="D70">
        <v>22</v>
      </c>
    </row>
    <row r="71" spans="1:4" x14ac:dyDescent="0.3">
      <c r="A71">
        <v>301276</v>
      </c>
      <c r="B71" t="s">
        <v>13014</v>
      </c>
      <c r="C71">
        <v>372.27</v>
      </c>
      <c r="D71">
        <v>6</v>
      </c>
    </row>
    <row r="72" spans="1:4" x14ac:dyDescent="0.3">
      <c r="A72">
        <v>603696</v>
      </c>
      <c r="B72" t="s">
        <v>13015</v>
      </c>
      <c r="C72">
        <v>360.72</v>
      </c>
      <c r="D72">
        <v>7</v>
      </c>
    </row>
    <row r="73" spans="1:4" x14ac:dyDescent="0.3">
      <c r="A73">
        <v>2034</v>
      </c>
      <c r="B73" t="s">
        <v>12704</v>
      </c>
      <c r="C73">
        <v>351.64</v>
      </c>
      <c r="D73">
        <v>11</v>
      </c>
    </row>
    <row r="74" spans="1:4" x14ac:dyDescent="0.3">
      <c r="A74">
        <v>301057</v>
      </c>
      <c r="B74" t="s">
        <v>13016</v>
      </c>
      <c r="C74">
        <v>329.08</v>
      </c>
      <c r="D74">
        <v>3</v>
      </c>
    </row>
    <row r="75" spans="1:4" x14ac:dyDescent="0.3">
      <c r="A75">
        <v>300517</v>
      </c>
      <c r="B75" t="s">
        <v>13017</v>
      </c>
      <c r="C75">
        <v>327.38</v>
      </c>
      <c r="D75">
        <v>4</v>
      </c>
    </row>
    <row r="76" spans="1:4" x14ac:dyDescent="0.3">
      <c r="A76">
        <v>2282</v>
      </c>
      <c r="B76" t="s">
        <v>975</v>
      </c>
      <c r="C76">
        <v>322.8</v>
      </c>
      <c r="D76">
        <v>31</v>
      </c>
    </row>
    <row r="77" spans="1:4" x14ac:dyDescent="0.3">
      <c r="A77">
        <v>563300</v>
      </c>
      <c r="B77" t="s">
        <v>13018</v>
      </c>
      <c r="C77">
        <v>318.07</v>
      </c>
      <c r="D77">
        <v>10</v>
      </c>
    </row>
    <row r="78" spans="1:4" x14ac:dyDescent="0.3">
      <c r="A78">
        <v>301539</v>
      </c>
      <c r="B78" t="s">
        <v>13019</v>
      </c>
      <c r="C78">
        <v>314.24</v>
      </c>
      <c r="D78">
        <v>9</v>
      </c>
    </row>
    <row r="79" spans="1:4" x14ac:dyDescent="0.3">
      <c r="A79">
        <v>300481</v>
      </c>
      <c r="B79" t="s">
        <v>13020</v>
      </c>
      <c r="C79">
        <v>310.52999999999997</v>
      </c>
      <c r="D79">
        <v>2</v>
      </c>
    </row>
    <row r="80" spans="1:4" x14ac:dyDescent="0.3">
      <c r="A80">
        <v>300837</v>
      </c>
      <c r="B80" t="s">
        <v>12830</v>
      </c>
      <c r="C80">
        <v>308.88</v>
      </c>
      <c r="D80">
        <v>3</v>
      </c>
    </row>
    <row r="81" spans="1:4" x14ac:dyDescent="0.3">
      <c r="A81">
        <v>301159</v>
      </c>
      <c r="B81" t="s">
        <v>13021</v>
      </c>
      <c r="C81">
        <v>279.97000000000003</v>
      </c>
      <c r="D81">
        <v>4</v>
      </c>
    </row>
    <row r="82" spans="1:4" x14ac:dyDescent="0.3">
      <c r="A82">
        <v>688721</v>
      </c>
      <c r="B82" t="s">
        <v>13022</v>
      </c>
      <c r="C82">
        <v>274.33</v>
      </c>
      <c r="D82">
        <v>1</v>
      </c>
    </row>
    <row r="83" spans="1:4" x14ac:dyDescent="0.3">
      <c r="A83">
        <v>2690</v>
      </c>
      <c r="B83" t="s">
        <v>13023</v>
      </c>
      <c r="C83">
        <v>253.48</v>
      </c>
      <c r="D83">
        <v>5</v>
      </c>
    </row>
    <row r="84" spans="1:4" x14ac:dyDescent="0.3">
      <c r="A84">
        <v>1211</v>
      </c>
      <c r="B84" t="s">
        <v>13024</v>
      </c>
      <c r="C84">
        <v>242.24</v>
      </c>
      <c r="D84">
        <v>13</v>
      </c>
    </row>
    <row r="85" spans="1:4" x14ac:dyDescent="0.3">
      <c r="A85">
        <v>603136</v>
      </c>
      <c r="B85" t="s">
        <v>633</v>
      </c>
      <c r="C85">
        <v>223.74</v>
      </c>
      <c r="D85">
        <v>6</v>
      </c>
    </row>
    <row r="86" spans="1:4" hidden="1" x14ac:dyDescent="0.3">
      <c r="A86">
        <v>752</v>
      </c>
      <c r="B86" t="s">
        <v>12789</v>
      </c>
      <c r="C86">
        <v>221.69</v>
      </c>
      <c r="D86">
        <v>20</v>
      </c>
    </row>
    <row r="87" spans="1:4" x14ac:dyDescent="0.3">
      <c r="A87">
        <v>300813</v>
      </c>
      <c r="B87" t="s">
        <v>12922</v>
      </c>
      <c r="C87">
        <v>209.33</v>
      </c>
      <c r="D87">
        <v>4</v>
      </c>
    </row>
    <row r="88" spans="1:4" x14ac:dyDescent="0.3">
      <c r="A88">
        <v>300705</v>
      </c>
      <c r="B88" t="s">
        <v>13025</v>
      </c>
      <c r="C88">
        <v>195.48</v>
      </c>
      <c r="D88">
        <v>14</v>
      </c>
    </row>
    <row r="89" spans="1:4" x14ac:dyDescent="0.3">
      <c r="A89">
        <v>300945</v>
      </c>
      <c r="B89" t="s">
        <v>13026</v>
      </c>
      <c r="C89">
        <v>189.73</v>
      </c>
      <c r="D89">
        <v>3</v>
      </c>
    </row>
    <row r="90" spans="1:4" hidden="1" x14ac:dyDescent="0.3">
      <c r="A90">
        <v>113665</v>
      </c>
      <c r="B90" t="s">
        <v>2069</v>
      </c>
      <c r="C90">
        <v>188.79</v>
      </c>
      <c r="D90">
        <v>15</v>
      </c>
    </row>
    <row r="91" spans="1:4" x14ac:dyDescent="0.3">
      <c r="A91">
        <v>301173</v>
      </c>
      <c r="B91" t="s">
        <v>12920</v>
      </c>
      <c r="C91">
        <v>181.23</v>
      </c>
      <c r="D91">
        <v>31</v>
      </c>
    </row>
    <row r="92" spans="1:4" hidden="1" x14ac:dyDescent="0.3">
      <c r="A92">
        <v>113681</v>
      </c>
      <c r="B92" t="s">
        <v>2060</v>
      </c>
      <c r="C92">
        <v>162.82</v>
      </c>
      <c r="D92">
        <v>2</v>
      </c>
    </row>
    <row r="93" spans="1:4" x14ac:dyDescent="0.3">
      <c r="A93">
        <v>301508</v>
      </c>
      <c r="B93" t="s">
        <v>12857</v>
      </c>
      <c r="C93">
        <v>156</v>
      </c>
      <c r="D93">
        <v>31</v>
      </c>
    </row>
    <row r="94" spans="1:4" x14ac:dyDescent="0.3">
      <c r="A94">
        <v>688569</v>
      </c>
      <c r="B94" t="s">
        <v>13027</v>
      </c>
      <c r="C94">
        <v>152.9</v>
      </c>
      <c r="D94">
        <v>3</v>
      </c>
    </row>
    <row r="95" spans="1:4" x14ac:dyDescent="0.3">
      <c r="A95">
        <v>603709</v>
      </c>
      <c r="B95" t="s">
        <v>13028</v>
      </c>
      <c r="C95">
        <v>152</v>
      </c>
      <c r="D95">
        <v>31</v>
      </c>
    </row>
    <row r="96" spans="1:4" x14ac:dyDescent="0.3">
      <c r="A96">
        <v>301010</v>
      </c>
      <c r="B96" t="s">
        <v>12696</v>
      </c>
      <c r="C96">
        <v>150.24</v>
      </c>
      <c r="D96">
        <v>31</v>
      </c>
    </row>
    <row r="97" spans="1:4" x14ac:dyDescent="0.3">
      <c r="A97">
        <v>300917</v>
      </c>
      <c r="B97" t="s">
        <v>13029</v>
      </c>
      <c r="C97">
        <v>143.09</v>
      </c>
      <c r="D97">
        <v>1</v>
      </c>
    </row>
    <row r="98" spans="1:4" x14ac:dyDescent="0.3">
      <c r="A98">
        <v>2077</v>
      </c>
      <c r="B98" t="s">
        <v>13030</v>
      </c>
      <c r="C98">
        <v>134.57</v>
      </c>
      <c r="D98">
        <v>2</v>
      </c>
    </row>
    <row r="99" spans="1:4" x14ac:dyDescent="0.3">
      <c r="A99">
        <v>301331</v>
      </c>
      <c r="B99" t="s">
        <v>12675</v>
      </c>
      <c r="C99">
        <v>131.85</v>
      </c>
      <c r="D99">
        <v>2</v>
      </c>
    </row>
    <row r="100" spans="1:4" hidden="1" x14ac:dyDescent="0.3">
      <c r="A100">
        <v>123199</v>
      </c>
      <c r="B100" t="s">
        <v>13031</v>
      </c>
      <c r="C100">
        <v>111.09</v>
      </c>
      <c r="D100">
        <v>5</v>
      </c>
    </row>
    <row r="101" spans="1:4" x14ac:dyDescent="0.3">
      <c r="A101">
        <v>688727</v>
      </c>
      <c r="B101" t="s">
        <v>13032</v>
      </c>
      <c r="C101">
        <v>108.54</v>
      </c>
      <c r="D101">
        <v>2</v>
      </c>
    </row>
    <row r="102" spans="1:4" x14ac:dyDescent="0.3">
      <c r="A102">
        <v>301418</v>
      </c>
      <c r="B102" t="s">
        <v>13033</v>
      </c>
      <c r="C102">
        <v>102.74</v>
      </c>
      <c r="D102">
        <v>5</v>
      </c>
    </row>
    <row r="103" spans="1:4" x14ac:dyDescent="0.3">
      <c r="A103">
        <v>688750</v>
      </c>
      <c r="B103" t="s">
        <v>13034</v>
      </c>
      <c r="C103">
        <v>91.43</v>
      </c>
      <c r="D103">
        <v>2</v>
      </c>
    </row>
    <row r="104" spans="1:4" x14ac:dyDescent="0.3">
      <c r="A104">
        <v>2949</v>
      </c>
      <c r="B104" t="s">
        <v>13035</v>
      </c>
      <c r="C104">
        <v>90</v>
      </c>
      <c r="D104">
        <v>31</v>
      </c>
    </row>
    <row r="105" spans="1:4" x14ac:dyDescent="0.3">
      <c r="A105">
        <v>513</v>
      </c>
      <c r="B105" t="s">
        <v>13036</v>
      </c>
      <c r="C105">
        <v>81.06</v>
      </c>
      <c r="D105">
        <v>17</v>
      </c>
    </row>
    <row r="106" spans="1:4" x14ac:dyDescent="0.3">
      <c r="A106">
        <v>603001</v>
      </c>
      <c r="B106" t="s">
        <v>13037</v>
      </c>
      <c r="C106">
        <v>78.98</v>
      </c>
      <c r="D106">
        <v>1</v>
      </c>
    </row>
    <row r="107" spans="1:4" x14ac:dyDescent="0.3">
      <c r="A107">
        <v>301586</v>
      </c>
      <c r="B107" t="s">
        <v>13038</v>
      </c>
      <c r="C107">
        <v>71.19</v>
      </c>
      <c r="D107">
        <v>1</v>
      </c>
    </row>
    <row r="108" spans="1:4" x14ac:dyDescent="0.3">
      <c r="A108">
        <v>603213</v>
      </c>
      <c r="B108" t="s">
        <v>470</v>
      </c>
      <c r="C108">
        <v>71.05</v>
      </c>
      <c r="D108">
        <v>12</v>
      </c>
    </row>
    <row r="109" spans="1:4" x14ac:dyDescent="0.3">
      <c r="A109">
        <v>3003</v>
      </c>
      <c r="B109" t="s">
        <v>12765</v>
      </c>
      <c r="C109">
        <v>70</v>
      </c>
      <c r="D109">
        <v>31</v>
      </c>
    </row>
    <row r="110" spans="1:4" x14ac:dyDescent="0.3">
      <c r="A110">
        <v>600863</v>
      </c>
      <c r="B110" t="s">
        <v>13039</v>
      </c>
      <c r="C110">
        <v>63.58</v>
      </c>
      <c r="D110">
        <v>11</v>
      </c>
    </row>
    <row r="111" spans="1:4" x14ac:dyDescent="0.3">
      <c r="A111">
        <v>600609</v>
      </c>
      <c r="B111" t="s">
        <v>13040</v>
      </c>
      <c r="C111">
        <v>60.98</v>
      </c>
      <c r="D111">
        <v>1</v>
      </c>
    </row>
    <row r="112" spans="1:4" x14ac:dyDescent="0.3">
      <c r="A112">
        <v>2991</v>
      </c>
      <c r="B112" t="s">
        <v>13041</v>
      </c>
      <c r="C112">
        <v>54.42</v>
      </c>
      <c r="D112">
        <v>7</v>
      </c>
    </row>
    <row r="113" spans="1:4" hidden="1" x14ac:dyDescent="0.3">
      <c r="A113">
        <v>300123</v>
      </c>
      <c r="B113" t="s">
        <v>13042</v>
      </c>
      <c r="C113">
        <v>48.69</v>
      </c>
      <c r="D113">
        <v>4</v>
      </c>
    </row>
    <row r="114" spans="1:4" hidden="1" x14ac:dyDescent="0.3">
      <c r="A114">
        <v>127067</v>
      </c>
      <c r="B114" t="s">
        <v>12729</v>
      </c>
      <c r="C114">
        <v>40.340000000000003</v>
      </c>
      <c r="D114">
        <v>1</v>
      </c>
    </row>
    <row r="115" spans="1:4" x14ac:dyDescent="0.3">
      <c r="A115">
        <v>605003</v>
      </c>
      <c r="B115" t="s">
        <v>13043</v>
      </c>
      <c r="C115">
        <v>40.21</v>
      </c>
      <c r="D115">
        <v>4</v>
      </c>
    </row>
    <row r="116" spans="1:4" x14ac:dyDescent="0.3">
      <c r="A116">
        <v>301056</v>
      </c>
      <c r="B116" t="s">
        <v>13044</v>
      </c>
      <c r="C116">
        <v>32.06</v>
      </c>
      <c r="D116">
        <v>1</v>
      </c>
    </row>
    <row r="117" spans="1:4" x14ac:dyDescent="0.3">
      <c r="A117">
        <v>655</v>
      </c>
      <c r="B117" t="s">
        <v>13045</v>
      </c>
      <c r="C117">
        <v>27.15</v>
      </c>
      <c r="D117">
        <v>1</v>
      </c>
    </row>
    <row r="118" spans="1:4" x14ac:dyDescent="0.3">
      <c r="A118">
        <v>600305</v>
      </c>
      <c r="B118" t="s">
        <v>13046</v>
      </c>
      <c r="C118">
        <v>22.4</v>
      </c>
      <c r="D118">
        <v>6</v>
      </c>
    </row>
    <row r="119" spans="1:4" x14ac:dyDescent="0.3">
      <c r="A119">
        <v>300429</v>
      </c>
      <c r="B119" t="s">
        <v>12949</v>
      </c>
      <c r="C119">
        <v>17.5</v>
      </c>
      <c r="D119">
        <v>1</v>
      </c>
    </row>
    <row r="120" spans="1:4" x14ac:dyDescent="0.3">
      <c r="A120">
        <v>300796</v>
      </c>
      <c r="B120" t="s">
        <v>13047</v>
      </c>
      <c r="C120">
        <v>15.54</v>
      </c>
      <c r="D120">
        <v>1</v>
      </c>
    </row>
    <row r="121" spans="1:4" x14ac:dyDescent="0.3">
      <c r="A121">
        <v>600029</v>
      </c>
      <c r="B121" t="s">
        <v>12972</v>
      </c>
      <c r="C121">
        <v>7</v>
      </c>
      <c r="D121">
        <v>31</v>
      </c>
    </row>
    <row r="122" spans="1:4" x14ac:dyDescent="0.3">
      <c r="A122">
        <v>603205</v>
      </c>
      <c r="B122" t="s">
        <v>13048</v>
      </c>
      <c r="C122">
        <v>6.97</v>
      </c>
      <c r="D122">
        <v>1</v>
      </c>
    </row>
    <row r="123" spans="1:4" hidden="1" x14ac:dyDescent="0.3">
      <c r="A123">
        <v>123171</v>
      </c>
      <c r="B123" t="s">
        <v>2072</v>
      </c>
      <c r="C123">
        <v>0.18</v>
      </c>
      <c r="D123">
        <v>8</v>
      </c>
    </row>
    <row r="124" spans="1:4" x14ac:dyDescent="0.3">
      <c r="A124">
        <v>110102</v>
      </c>
      <c r="B124" t="s">
        <v>13049</v>
      </c>
      <c r="C124">
        <v>0</v>
      </c>
      <c r="D124">
        <v>17</v>
      </c>
    </row>
    <row r="125" spans="1:4" x14ac:dyDescent="0.3">
      <c r="A125">
        <v>113708</v>
      </c>
      <c r="B125" t="s">
        <v>13049</v>
      </c>
      <c r="C125">
        <v>0</v>
      </c>
      <c r="D125">
        <v>15</v>
      </c>
    </row>
    <row r="126" spans="1:4" x14ac:dyDescent="0.3">
      <c r="A126">
        <v>123278</v>
      </c>
      <c r="B126" t="s">
        <v>13049</v>
      </c>
      <c r="C126">
        <v>0</v>
      </c>
      <c r="D126">
        <v>0</v>
      </c>
    </row>
    <row r="127" spans="1:4" x14ac:dyDescent="0.3">
      <c r="A127">
        <v>600363</v>
      </c>
      <c r="B127" t="s">
        <v>13050</v>
      </c>
      <c r="C127">
        <v>-8.65</v>
      </c>
      <c r="D127">
        <v>10</v>
      </c>
    </row>
    <row r="128" spans="1:4" x14ac:dyDescent="0.3">
      <c r="A128">
        <v>300777</v>
      </c>
      <c r="B128" t="s">
        <v>13051</v>
      </c>
      <c r="C128">
        <v>-18.239999999999998</v>
      </c>
      <c r="D128">
        <v>0</v>
      </c>
    </row>
    <row r="129" spans="1:4" x14ac:dyDescent="0.3">
      <c r="A129">
        <v>605300</v>
      </c>
      <c r="B129" t="s">
        <v>13052</v>
      </c>
      <c r="C129">
        <v>-19.04</v>
      </c>
      <c r="D129">
        <v>31</v>
      </c>
    </row>
    <row r="130" spans="1:4" x14ac:dyDescent="0.3">
      <c r="A130">
        <v>688755</v>
      </c>
      <c r="B130" t="s">
        <v>12907</v>
      </c>
      <c r="C130">
        <v>-52.39</v>
      </c>
      <c r="D130">
        <v>31</v>
      </c>
    </row>
    <row r="131" spans="1:4" x14ac:dyDescent="0.3">
      <c r="A131">
        <v>301081</v>
      </c>
      <c r="B131" t="s">
        <v>13053</v>
      </c>
      <c r="C131">
        <v>-54.82</v>
      </c>
      <c r="D131">
        <v>4</v>
      </c>
    </row>
    <row r="132" spans="1:4" hidden="1" x14ac:dyDescent="0.3">
      <c r="A132">
        <v>600543</v>
      </c>
      <c r="B132" t="s">
        <v>12738</v>
      </c>
      <c r="C132">
        <v>-55.4</v>
      </c>
      <c r="D132">
        <v>31</v>
      </c>
    </row>
    <row r="133" spans="1:4" x14ac:dyDescent="0.3">
      <c r="A133">
        <v>301591</v>
      </c>
      <c r="B133" t="s">
        <v>13054</v>
      </c>
      <c r="C133">
        <v>-68.900000000000006</v>
      </c>
      <c r="D133">
        <v>3</v>
      </c>
    </row>
    <row r="134" spans="1:4" x14ac:dyDescent="0.3">
      <c r="A134">
        <v>300525</v>
      </c>
      <c r="B134" t="s">
        <v>13055</v>
      </c>
      <c r="C134">
        <v>-70.739999999999995</v>
      </c>
      <c r="D134">
        <v>4</v>
      </c>
    </row>
    <row r="135" spans="1:4" x14ac:dyDescent="0.3">
      <c r="A135">
        <v>603515</v>
      </c>
      <c r="B135" t="s">
        <v>12677</v>
      </c>
      <c r="C135">
        <v>-102</v>
      </c>
      <c r="D135">
        <v>0</v>
      </c>
    </row>
    <row r="136" spans="1:4" x14ac:dyDescent="0.3">
      <c r="A136">
        <v>600416</v>
      </c>
      <c r="B136" t="s">
        <v>13056</v>
      </c>
      <c r="C136">
        <v>-102.74</v>
      </c>
      <c r="D136">
        <v>28</v>
      </c>
    </row>
    <row r="137" spans="1:4" x14ac:dyDescent="0.3">
      <c r="A137">
        <v>301311</v>
      </c>
      <c r="B137" t="s">
        <v>13057</v>
      </c>
      <c r="C137">
        <v>-109.41</v>
      </c>
      <c r="D137">
        <v>7</v>
      </c>
    </row>
    <row r="138" spans="1:4" x14ac:dyDescent="0.3">
      <c r="A138">
        <v>603628</v>
      </c>
      <c r="B138" t="s">
        <v>12936</v>
      </c>
      <c r="C138">
        <v>-117.28</v>
      </c>
      <c r="D138">
        <v>31</v>
      </c>
    </row>
    <row r="139" spans="1:4" x14ac:dyDescent="0.3">
      <c r="A139">
        <v>301503</v>
      </c>
      <c r="B139" t="s">
        <v>13058</v>
      </c>
      <c r="C139">
        <v>-121.25</v>
      </c>
      <c r="D139">
        <v>31</v>
      </c>
    </row>
    <row r="140" spans="1:4" x14ac:dyDescent="0.3">
      <c r="A140">
        <v>2946</v>
      </c>
      <c r="B140" t="s">
        <v>13059</v>
      </c>
      <c r="C140">
        <v>-130.61000000000001</v>
      </c>
      <c r="D140">
        <v>3</v>
      </c>
    </row>
    <row r="141" spans="1:4" x14ac:dyDescent="0.3">
      <c r="A141">
        <v>600529</v>
      </c>
      <c r="B141" t="s">
        <v>13060</v>
      </c>
      <c r="C141">
        <v>-133.13</v>
      </c>
      <c r="D141">
        <v>7</v>
      </c>
    </row>
    <row r="142" spans="1:4" x14ac:dyDescent="0.3">
      <c r="A142">
        <v>601898</v>
      </c>
      <c r="B142" t="s">
        <v>12664</v>
      </c>
      <c r="C142">
        <v>-136.81</v>
      </c>
      <c r="D142">
        <v>8</v>
      </c>
    </row>
    <row r="143" spans="1:4" x14ac:dyDescent="0.3">
      <c r="A143">
        <v>1234</v>
      </c>
      <c r="B143" t="s">
        <v>829</v>
      </c>
      <c r="C143">
        <v>-200.91</v>
      </c>
      <c r="D143">
        <v>22</v>
      </c>
    </row>
    <row r="144" spans="1:4" x14ac:dyDescent="0.3">
      <c r="A144">
        <v>1379</v>
      </c>
      <c r="B144" t="s">
        <v>13061</v>
      </c>
      <c r="C144">
        <v>-203.96</v>
      </c>
      <c r="D144">
        <v>17</v>
      </c>
    </row>
    <row r="145" spans="1:4" x14ac:dyDescent="0.3">
      <c r="A145">
        <v>300911</v>
      </c>
      <c r="B145" t="s">
        <v>13062</v>
      </c>
      <c r="C145">
        <v>-210.18</v>
      </c>
      <c r="D145">
        <v>6</v>
      </c>
    </row>
    <row r="146" spans="1:4" x14ac:dyDescent="0.3">
      <c r="A146">
        <v>301601</v>
      </c>
      <c r="B146" t="s">
        <v>12708</v>
      </c>
      <c r="C146">
        <v>-251.9</v>
      </c>
      <c r="D146">
        <v>31</v>
      </c>
    </row>
    <row r="147" spans="1:4" x14ac:dyDescent="0.3">
      <c r="A147">
        <v>1277</v>
      </c>
      <c r="B147" t="s">
        <v>13063</v>
      </c>
      <c r="C147">
        <v>-298.22000000000003</v>
      </c>
      <c r="D147">
        <v>31</v>
      </c>
    </row>
    <row r="148" spans="1:4" x14ac:dyDescent="0.3">
      <c r="A148">
        <v>2540</v>
      </c>
      <c r="B148" t="s">
        <v>13064</v>
      </c>
      <c r="C148">
        <v>-315.01</v>
      </c>
      <c r="D148">
        <v>3</v>
      </c>
    </row>
    <row r="149" spans="1:4" x14ac:dyDescent="0.3">
      <c r="A149">
        <v>300231</v>
      </c>
      <c r="B149" t="s">
        <v>13065</v>
      </c>
      <c r="C149">
        <v>-317.48</v>
      </c>
      <c r="D149">
        <v>6</v>
      </c>
    </row>
    <row r="150" spans="1:4" x14ac:dyDescent="0.3">
      <c r="A150">
        <v>688449</v>
      </c>
      <c r="B150" t="s">
        <v>13066</v>
      </c>
      <c r="C150">
        <v>-322.01</v>
      </c>
      <c r="D150">
        <v>0</v>
      </c>
    </row>
    <row r="151" spans="1:4" x14ac:dyDescent="0.3">
      <c r="A151">
        <v>688793</v>
      </c>
      <c r="B151" t="s">
        <v>13067</v>
      </c>
      <c r="C151">
        <v>-414.45</v>
      </c>
      <c r="D151">
        <v>24</v>
      </c>
    </row>
    <row r="152" spans="1:4" x14ac:dyDescent="0.3">
      <c r="A152">
        <v>2295</v>
      </c>
      <c r="B152" t="s">
        <v>1017</v>
      </c>
      <c r="C152">
        <v>-485.29</v>
      </c>
      <c r="D152">
        <v>31</v>
      </c>
    </row>
    <row r="153" spans="1:4" x14ac:dyDescent="0.3">
      <c r="A153">
        <v>301348</v>
      </c>
      <c r="B153" t="s">
        <v>12710</v>
      </c>
      <c r="C153">
        <v>-514.16</v>
      </c>
      <c r="D153">
        <v>2</v>
      </c>
    </row>
    <row r="154" spans="1:4" x14ac:dyDescent="0.3">
      <c r="A154">
        <v>688687</v>
      </c>
      <c r="B154" t="s">
        <v>13068</v>
      </c>
      <c r="C154">
        <v>-549.5</v>
      </c>
      <c r="D154">
        <v>31</v>
      </c>
    </row>
    <row r="155" spans="1:4" x14ac:dyDescent="0.3">
      <c r="A155">
        <v>603216</v>
      </c>
      <c r="B155" t="s">
        <v>1150</v>
      </c>
      <c r="C155">
        <v>-593.26</v>
      </c>
      <c r="D155">
        <v>26</v>
      </c>
    </row>
    <row r="156" spans="1:4" x14ac:dyDescent="0.3">
      <c r="A156">
        <v>686</v>
      </c>
      <c r="B156" t="s">
        <v>13069</v>
      </c>
      <c r="C156">
        <v>-643.25</v>
      </c>
      <c r="D156">
        <v>16</v>
      </c>
    </row>
    <row r="157" spans="1:4" hidden="1" x14ac:dyDescent="0.3">
      <c r="A157">
        <v>2211</v>
      </c>
      <c r="B157" t="s">
        <v>12723</v>
      </c>
      <c r="C157">
        <v>-680.05</v>
      </c>
      <c r="D157">
        <v>13</v>
      </c>
    </row>
    <row r="158" spans="1:4" x14ac:dyDescent="0.3">
      <c r="A158">
        <v>1279</v>
      </c>
      <c r="B158" t="s">
        <v>13070</v>
      </c>
      <c r="C158">
        <v>-832</v>
      </c>
      <c r="D158">
        <v>31</v>
      </c>
    </row>
    <row r="159" spans="1:4" x14ac:dyDescent="0.3">
      <c r="A159">
        <v>301268</v>
      </c>
      <c r="B159" t="s">
        <v>13071</v>
      </c>
      <c r="C159">
        <v>-956.03</v>
      </c>
      <c r="D159">
        <v>31</v>
      </c>
    </row>
    <row r="160" spans="1:4" x14ac:dyDescent="0.3">
      <c r="A160">
        <v>603878</v>
      </c>
      <c r="B160" t="s">
        <v>12826</v>
      </c>
      <c r="C160">
        <v>-1040</v>
      </c>
      <c r="D160">
        <v>31</v>
      </c>
    </row>
    <row r="161" spans="1:4" x14ac:dyDescent="0.3">
      <c r="A161">
        <v>688223</v>
      </c>
      <c r="B161" t="s">
        <v>12672</v>
      </c>
      <c r="C161">
        <v>-1092.99</v>
      </c>
      <c r="D161">
        <v>31</v>
      </c>
    </row>
    <row r="162" spans="1:4" x14ac:dyDescent="0.3">
      <c r="A162">
        <v>601688</v>
      </c>
      <c r="B162" t="s">
        <v>13072</v>
      </c>
      <c r="C162">
        <v>-1100</v>
      </c>
      <c r="D162">
        <v>31</v>
      </c>
    </row>
    <row r="163" spans="1:4" x14ac:dyDescent="0.3">
      <c r="A163">
        <v>300697</v>
      </c>
      <c r="B163" t="s">
        <v>12904</v>
      </c>
      <c r="C163">
        <v>-1102.04</v>
      </c>
      <c r="D163">
        <v>26</v>
      </c>
    </row>
    <row r="164" spans="1:4" x14ac:dyDescent="0.3">
      <c r="A164">
        <v>301622</v>
      </c>
      <c r="B164" t="s">
        <v>13073</v>
      </c>
      <c r="C164">
        <v>-1147.73</v>
      </c>
      <c r="D164">
        <v>28</v>
      </c>
    </row>
    <row r="165" spans="1:4" x14ac:dyDescent="0.3">
      <c r="A165">
        <v>301036</v>
      </c>
      <c r="B165" t="s">
        <v>12886</v>
      </c>
      <c r="C165">
        <v>-1201.01</v>
      </c>
      <c r="D165">
        <v>29</v>
      </c>
    </row>
    <row r="166" spans="1:4" x14ac:dyDescent="0.3">
      <c r="A166">
        <v>600389</v>
      </c>
      <c r="B166" t="s">
        <v>13074</v>
      </c>
      <c r="C166">
        <v>-1427.38</v>
      </c>
      <c r="D166">
        <v>11</v>
      </c>
    </row>
    <row r="167" spans="1:4" x14ac:dyDescent="0.3">
      <c r="A167">
        <v>300971</v>
      </c>
      <c r="B167" t="s">
        <v>13075</v>
      </c>
      <c r="C167">
        <v>-1552.69</v>
      </c>
      <c r="D167">
        <v>26</v>
      </c>
    </row>
    <row r="168" spans="1:4" hidden="1" x14ac:dyDescent="0.3">
      <c r="A168">
        <v>2227</v>
      </c>
      <c r="B168" t="s">
        <v>12762</v>
      </c>
      <c r="C168">
        <v>-1663.02</v>
      </c>
      <c r="D168">
        <v>31</v>
      </c>
    </row>
    <row r="169" spans="1:4" x14ac:dyDescent="0.3">
      <c r="A169">
        <v>688516</v>
      </c>
      <c r="B169" t="s">
        <v>13076</v>
      </c>
      <c r="C169">
        <v>-2234.31</v>
      </c>
      <c r="D169">
        <v>11</v>
      </c>
    </row>
    <row r="170" spans="1:4" x14ac:dyDescent="0.3">
      <c r="A170">
        <v>300351</v>
      </c>
      <c r="B170" t="s">
        <v>13077</v>
      </c>
      <c r="C170">
        <v>-2319.35</v>
      </c>
      <c r="D170">
        <v>30</v>
      </c>
    </row>
    <row r="171" spans="1:4" hidden="1" x14ac:dyDescent="0.3">
      <c r="A171">
        <v>2691</v>
      </c>
      <c r="B171" t="s">
        <v>13078</v>
      </c>
      <c r="C171">
        <v>-3294.42</v>
      </c>
      <c r="D171">
        <v>31</v>
      </c>
    </row>
    <row r="172" spans="1:4" hidden="1" x14ac:dyDescent="0.3">
      <c r="A172">
        <v>2634</v>
      </c>
      <c r="B172" t="s">
        <v>12926</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13079</v>
      </c>
      <c r="C1" t="s">
        <v>13080</v>
      </c>
      <c r="D1" t="s">
        <v>315</v>
      </c>
    </row>
    <row r="2" spans="1:4" x14ac:dyDescent="0.3">
      <c r="A2">
        <v>20260323</v>
      </c>
      <c r="B2" t="s">
        <v>280</v>
      </c>
      <c r="C2" t="s">
        <v>280</v>
      </c>
      <c r="D2" t="str">
        <f>IF(B2=C2,"准","不准")</f>
        <v>准</v>
      </c>
    </row>
    <row r="3" spans="1:4" x14ac:dyDescent="0.3">
      <c r="A3">
        <v>20260721</v>
      </c>
      <c r="B3" t="s">
        <v>280</v>
      </c>
      <c r="C3" t="s">
        <v>13081</v>
      </c>
      <c r="D3" t="str">
        <f>IF(B3=C3,"准","不准")</f>
        <v>不准</v>
      </c>
    </row>
    <row r="4" spans="1:4" x14ac:dyDescent="0.3">
      <c r="A4">
        <v>20260819</v>
      </c>
      <c r="B4" t="s">
        <v>13082</v>
      </c>
      <c r="C4" t="s">
        <v>13082</v>
      </c>
      <c r="D4" t="str">
        <f>IF(B4=C4,"准","不准")</f>
        <v>准</v>
      </c>
    </row>
    <row r="5" spans="1:4" x14ac:dyDescent="0.3">
      <c r="A5">
        <v>20260911</v>
      </c>
      <c r="B5" t="s">
        <v>13082</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19"/>
  <sheetViews>
    <sheetView workbookViewId="0"/>
  </sheetViews>
  <sheetFormatPr defaultRowHeight="14" x14ac:dyDescent="0.3"/>
  <sheetData>
    <row r="1" spans="1:19" x14ac:dyDescent="0.3">
      <c r="A1" t="s">
        <v>13083</v>
      </c>
      <c r="B1" t="s">
        <v>13084</v>
      </c>
      <c r="C1" t="s">
        <v>12981</v>
      </c>
      <c r="D1" t="s">
        <v>12982</v>
      </c>
      <c r="E1" t="s">
        <v>2135</v>
      </c>
      <c r="F1" t="s">
        <v>13085</v>
      </c>
      <c r="G1" t="s">
        <v>13086</v>
      </c>
      <c r="H1" t="s">
        <v>13087</v>
      </c>
      <c r="I1" t="s">
        <v>13088</v>
      </c>
      <c r="J1" t="s">
        <v>13089</v>
      </c>
      <c r="K1" t="s">
        <v>2055</v>
      </c>
      <c r="L1" t="s">
        <v>13090</v>
      </c>
      <c r="M1" t="s">
        <v>13091</v>
      </c>
      <c r="N1" t="s">
        <v>13092</v>
      </c>
      <c r="O1" t="s">
        <v>13093</v>
      </c>
      <c r="P1" t="s">
        <v>13094</v>
      </c>
      <c r="Q1" t="s">
        <v>13095</v>
      </c>
      <c r="R1" t="s">
        <v>13096</v>
      </c>
      <c r="S1" t="s">
        <v>13097</v>
      </c>
    </row>
    <row r="2" spans="1:19" x14ac:dyDescent="0.3">
      <c r="A2" t="s">
        <v>13098</v>
      </c>
      <c r="B2" t="s">
        <v>13099</v>
      </c>
      <c r="C2" t="s">
        <v>13100</v>
      </c>
      <c r="D2" t="s">
        <v>13101</v>
      </c>
      <c r="E2">
        <v>18.2</v>
      </c>
      <c r="F2">
        <v>23.66</v>
      </c>
      <c r="G2">
        <v>108</v>
      </c>
      <c r="H2">
        <v>15.47</v>
      </c>
      <c r="J2">
        <v>6.0030000000000001</v>
      </c>
      <c r="K2" t="s">
        <v>13102</v>
      </c>
      <c r="L2" t="s">
        <v>13103</v>
      </c>
      <c r="M2" t="s">
        <v>13103</v>
      </c>
      <c r="N2">
        <v>19.2</v>
      </c>
      <c r="O2">
        <v>20321021</v>
      </c>
    </row>
    <row r="3" spans="1:19" x14ac:dyDescent="0.3">
      <c r="A3" t="s">
        <v>13104</v>
      </c>
      <c r="B3" t="s">
        <v>13105</v>
      </c>
      <c r="C3" t="s">
        <v>13106</v>
      </c>
      <c r="D3" t="s">
        <v>13107</v>
      </c>
      <c r="E3">
        <v>23.93</v>
      </c>
      <c r="F3">
        <v>31.109000000000002</v>
      </c>
      <c r="G3">
        <v>110</v>
      </c>
      <c r="H3">
        <v>20.34</v>
      </c>
      <c r="J3">
        <v>6</v>
      </c>
      <c r="K3" t="s">
        <v>13102</v>
      </c>
      <c r="L3" t="s">
        <v>13103</v>
      </c>
      <c r="M3" t="s">
        <v>13103</v>
      </c>
      <c r="N3">
        <v>6</v>
      </c>
      <c r="O3">
        <v>20321020</v>
      </c>
    </row>
    <row r="4" spans="1:19" x14ac:dyDescent="0.3">
      <c r="A4" t="s">
        <v>13108</v>
      </c>
      <c r="B4" t="s">
        <v>13109</v>
      </c>
      <c r="C4" t="s">
        <v>13110</v>
      </c>
      <c r="D4" t="s">
        <v>13111</v>
      </c>
      <c r="E4">
        <v>95.49</v>
      </c>
      <c r="F4">
        <v>124.137</v>
      </c>
      <c r="G4">
        <v>110</v>
      </c>
      <c r="H4">
        <v>81.165999999999997</v>
      </c>
      <c r="J4">
        <v>5.9969999999999999</v>
      </c>
      <c r="K4" t="s">
        <v>13102</v>
      </c>
      <c r="L4" t="s">
        <v>13103</v>
      </c>
      <c r="M4" t="s">
        <v>13103</v>
      </c>
      <c r="N4">
        <v>10</v>
      </c>
      <c r="O4">
        <v>20321019</v>
      </c>
    </row>
    <row r="5" spans="1:19" x14ac:dyDescent="0.3">
      <c r="A5" t="s">
        <v>13112</v>
      </c>
      <c r="B5" t="s">
        <v>13113</v>
      </c>
      <c r="C5" t="s">
        <v>13114</v>
      </c>
      <c r="D5" t="s">
        <v>13115</v>
      </c>
      <c r="E5">
        <v>5.65</v>
      </c>
      <c r="F5">
        <v>7.3449999999999998</v>
      </c>
      <c r="G5">
        <v>109</v>
      </c>
      <c r="H5">
        <v>4.5199999999999996</v>
      </c>
      <c r="J5">
        <v>5.9859999999999998</v>
      </c>
      <c r="K5" t="s">
        <v>13102</v>
      </c>
      <c r="L5" t="s">
        <v>13103</v>
      </c>
      <c r="M5" t="s">
        <v>13103</v>
      </c>
      <c r="N5">
        <v>10</v>
      </c>
      <c r="O5">
        <v>20321015</v>
      </c>
    </row>
    <row r="6" spans="1:19" x14ac:dyDescent="0.3">
      <c r="A6" t="s">
        <v>13116</v>
      </c>
      <c r="B6" t="s">
        <v>13117</v>
      </c>
      <c r="C6" t="s">
        <v>13118</v>
      </c>
      <c r="D6" t="s">
        <v>13119</v>
      </c>
      <c r="E6">
        <v>18.48</v>
      </c>
      <c r="F6">
        <v>24.024000000000001</v>
      </c>
      <c r="G6">
        <v>110</v>
      </c>
      <c r="H6">
        <v>15.708</v>
      </c>
      <c r="J6">
        <v>5.984</v>
      </c>
      <c r="K6" t="s">
        <v>13102</v>
      </c>
      <c r="L6" t="s">
        <v>13103</v>
      </c>
      <c r="M6" t="s">
        <v>13103</v>
      </c>
      <c r="N6">
        <v>5.75</v>
      </c>
      <c r="O6">
        <v>20321014</v>
      </c>
    </row>
    <row r="7" spans="1:19" x14ac:dyDescent="0.3">
      <c r="A7" t="s">
        <v>13120</v>
      </c>
      <c r="B7" t="s">
        <v>13121</v>
      </c>
      <c r="C7" t="s">
        <v>13122</v>
      </c>
      <c r="D7" t="s">
        <v>13123</v>
      </c>
      <c r="E7">
        <v>9.16</v>
      </c>
      <c r="F7">
        <v>11.907999999999999</v>
      </c>
      <c r="G7">
        <v>110</v>
      </c>
      <c r="H7">
        <v>7.7859999999999996</v>
      </c>
      <c r="I7">
        <v>58.76</v>
      </c>
      <c r="J7">
        <v>5.94</v>
      </c>
      <c r="K7" t="s">
        <v>13102</v>
      </c>
      <c r="L7" t="s">
        <v>13103</v>
      </c>
      <c r="M7" t="s">
        <v>13103</v>
      </c>
      <c r="N7">
        <v>9.6</v>
      </c>
      <c r="O7">
        <v>20320928</v>
      </c>
      <c r="P7">
        <v>131.55000000000001</v>
      </c>
      <c r="Q7">
        <v>0.5</v>
      </c>
      <c r="R7">
        <v>7.59</v>
      </c>
      <c r="S7">
        <v>-2.44</v>
      </c>
    </row>
    <row r="8" spans="1:19" x14ac:dyDescent="0.3">
      <c r="A8" t="s">
        <v>13124</v>
      </c>
      <c r="B8" t="s">
        <v>13125</v>
      </c>
      <c r="C8" t="s">
        <v>13126</v>
      </c>
      <c r="D8" t="s">
        <v>13127</v>
      </c>
      <c r="E8">
        <v>44.82</v>
      </c>
      <c r="F8">
        <v>58.265999999999998</v>
      </c>
      <c r="G8">
        <v>110</v>
      </c>
      <c r="H8">
        <v>38.097000000000001</v>
      </c>
      <c r="J8">
        <v>5.94</v>
      </c>
      <c r="K8" t="s">
        <v>13102</v>
      </c>
      <c r="L8" t="s">
        <v>13103</v>
      </c>
      <c r="M8" t="s">
        <v>13103</v>
      </c>
      <c r="N8">
        <v>5.25</v>
      </c>
      <c r="O8">
        <v>20320928</v>
      </c>
    </row>
    <row r="9" spans="1:19" x14ac:dyDescent="0.3">
      <c r="A9" t="s">
        <v>13128</v>
      </c>
      <c r="B9" t="s">
        <v>13129</v>
      </c>
      <c r="C9" t="s">
        <v>13130</v>
      </c>
      <c r="D9" t="s">
        <v>13131</v>
      </c>
      <c r="E9">
        <v>66.97</v>
      </c>
      <c r="F9">
        <v>87.061000000000007</v>
      </c>
      <c r="G9">
        <v>110</v>
      </c>
      <c r="H9">
        <v>56.923999999999999</v>
      </c>
      <c r="I9">
        <v>56.94</v>
      </c>
      <c r="J9">
        <v>5.9370000000000003</v>
      </c>
      <c r="K9" t="s">
        <v>13102</v>
      </c>
      <c r="L9" t="s">
        <v>13103</v>
      </c>
      <c r="M9" t="s">
        <v>13103</v>
      </c>
      <c r="N9">
        <v>7.6</v>
      </c>
      <c r="O9">
        <v>20320927</v>
      </c>
      <c r="P9">
        <v>141.4</v>
      </c>
      <c r="Q9">
        <v>-5.73</v>
      </c>
      <c r="R9">
        <v>60.34</v>
      </c>
      <c r="S9">
        <v>-7.44</v>
      </c>
    </row>
    <row r="10" spans="1:19" x14ac:dyDescent="0.3">
      <c r="A10" t="s">
        <v>13132</v>
      </c>
      <c r="B10" t="s">
        <v>13133</v>
      </c>
      <c r="C10" t="s">
        <v>13134</v>
      </c>
      <c r="D10" t="s">
        <v>13135</v>
      </c>
      <c r="E10">
        <v>24.01</v>
      </c>
      <c r="F10">
        <v>31.213000000000001</v>
      </c>
      <c r="G10">
        <v>110</v>
      </c>
      <c r="H10">
        <v>20.408999999999999</v>
      </c>
      <c r="J10">
        <v>5.9370000000000003</v>
      </c>
      <c r="K10" t="s">
        <v>13102</v>
      </c>
      <c r="L10" t="s">
        <v>13103</v>
      </c>
      <c r="M10" t="s">
        <v>13103</v>
      </c>
      <c r="N10">
        <v>8</v>
      </c>
      <c r="O10">
        <v>20320927</v>
      </c>
      <c r="R10">
        <v>18.579999999999998</v>
      </c>
      <c r="S10">
        <v>-1.8</v>
      </c>
    </row>
    <row r="11" spans="1:19" x14ac:dyDescent="0.3">
      <c r="A11" t="s">
        <v>13136</v>
      </c>
      <c r="B11" t="s">
        <v>13137</v>
      </c>
      <c r="C11" t="s">
        <v>13138</v>
      </c>
      <c r="D11" t="s">
        <v>13139</v>
      </c>
      <c r="E11">
        <v>83.96</v>
      </c>
      <c r="F11">
        <v>109.148</v>
      </c>
      <c r="G11">
        <v>110</v>
      </c>
      <c r="H11">
        <v>71.366</v>
      </c>
      <c r="I11">
        <v>53.72</v>
      </c>
      <c r="J11">
        <v>5.923</v>
      </c>
      <c r="K11" t="s">
        <v>13102</v>
      </c>
      <c r="L11" t="s">
        <v>13103</v>
      </c>
      <c r="M11" t="s">
        <v>13103</v>
      </c>
      <c r="N11">
        <v>10</v>
      </c>
      <c r="O11">
        <v>20320922</v>
      </c>
      <c r="P11">
        <v>147.68</v>
      </c>
      <c r="Q11">
        <v>-2.63</v>
      </c>
      <c r="R11">
        <v>80.66</v>
      </c>
      <c r="S11">
        <v>-5.1100000000000003</v>
      </c>
    </row>
    <row r="12" spans="1:19" x14ac:dyDescent="0.3">
      <c r="A12" t="s">
        <v>13140</v>
      </c>
      <c r="B12" t="s">
        <v>13141</v>
      </c>
      <c r="C12" t="s">
        <v>13142</v>
      </c>
      <c r="D12" t="s">
        <v>13143</v>
      </c>
      <c r="E12">
        <v>74.5</v>
      </c>
      <c r="F12">
        <v>96.85</v>
      </c>
      <c r="G12">
        <v>110</v>
      </c>
      <c r="H12">
        <v>63.325000000000003</v>
      </c>
      <c r="I12">
        <v>62.08</v>
      </c>
      <c r="J12">
        <v>5.923</v>
      </c>
      <c r="K12" t="s">
        <v>13102</v>
      </c>
      <c r="L12" t="s">
        <v>13103</v>
      </c>
      <c r="M12" t="s">
        <v>13103</v>
      </c>
      <c r="N12">
        <v>8.4879999999999995</v>
      </c>
      <c r="O12">
        <v>20320922</v>
      </c>
      <c r="P12">
        <v>145</v>
      </c>
      <c r="Q12">
        <v>-0.14000000000000001</v>
      </c>
      <c r="R12">
        <v>66.650000000000006</v>
      </c>
      <c r="S12">
        <v>-5.86</v>
      </c>
    </row>
    <row r="13" spans="1:19" x14ac:dyDescent="0.3">
      <c r="A13" t="s">
        <v>13144</v>
      </c>
      <c r="B13" t="s">
        <v>13145</v>
      </c>
      <c r="C13" t="s">
        <v>13146</v>
      </c>
      <c r="D13" t="s">
        <v>12847</v>
      </c>
      <c r="E13">
        <v>29.18</v>
      </c>
      <c r="F13">
        <v>37.933999999999997</v>
      </c>
      <c r="G13">
        <v>108</v>
      </c>
      <c r="H13">
        <v>24.803000000000001</v>
      </c>
      <c r="I13">
        <v>64.209999999999994</v>
      </c>
      <c r="J13">
        <v>5.91</v>
      </c>
      <c r="K13" t="s">
        <v>13102</v>
      </c>
      <c r="L13" t="s">
        <v>13103</v>
      </c>
      <c r="M13" t="s">
        <v>13103</v>
      </c>
      <c r="N13">
        <v>6.86</v>
      </c>
      <c r="O13">
        <v>20320917</v>
      </c>
      <c r="P13">
        <v>133.99</v>
      </c>
      <c r="Q13">
        <v>-1.1499999999999999</v>
      </c>
      <c r="R13">
        <v>23.81</v>
      </c>
      <c r="S13">
        <v>-3.17</v>
      </c>
    </row>
    <row r="14" spans="1:19" x14ac:dyDescent="0.3">
      <c r="A14" t="s">
        <v>13147</v>
      </c>
      <c r="B14" t="s">
        <v>13148</v>
      </c>
      <c r="C14" t="s">
        <v>13149</v>
      </c>
      <c r="D14" t="s">
        <v>13150</v>
      </c>
      <c r="E14">
        <v>31.1</v>
      </c>
      <c r="F14">
        <v>40.43</v>
      </c>
      <c r="G14">
        <v>113</v>
      </c>
      <c r="H14">
        <v>26.434999999999999</v>
      </c>
      <c r="I14">
        <v>72.319999999999993</v>
      </c>
      <c r="J14">
        <v>5.8879999999999999</v>
      </c>
      <c r="K14" t="s">
        <v>13102</v>
      </c>
      <c r="L14" t="s">
        <v>13103</v>
      </c>
      <c r="M14" t="s">
        <v>13103</v>
      </c>
      <c r="N14">
        <v>3.7</v>
      </c>
      <c r="O14">
        <v>20320909</v>
      </c>
      <c r="P14">
        <v>143.94999999999999</v>
      </c>
      <c r="Q14">
        <v>-3.19</v>
      </c>
      <c r="R14">
        <v>25.98</v>
      </c>
      <c r="S14">
        <v>-5.18</v>
      </c>
    </row>
    <row r="15" spans="1:19" x14ac:dyDescent="0.3">
      <c r="A15" t="s">
        <v>13151</v>
      </c>
      <c r="B15" t="s">
        <v>13152</v>
      </c>
      <c r="C15" t="s">
        <v>13153</v>
      </c>
      <c r="D15" t="s">
        <v>13154</v>
      </c>
      <c r="E15">
        <v>14.87</v>
      </c>
      <c r="F15">
        <v>19.331</v>
      </c>
      <c r="G15">
        <v>110</v>
      </c>
      <c r="H15">
        <v>12.638999999999999</v>
      </c>
      <c r="I15">
        <v>68.14</v>
      </c>
      <c r="J15">
        <v>5.8689999999999998</v>
      </c>
      <c r="K15" t="s">
        <v>13102</v>
      </c>
      <c r="L15" t="s">
        <v>13103</v>
      </c>
      <c r="M15" t="s">
        <v>13103</v>
      </c>
      <c r="N15">
        <v>10.234</v>
      </c>
      <c r="O15">
        <v>20320902</v>
      </c>
      <c r="P15">
        <v>127.89</v>
      </c>
      <c r="Q15">
        <v>-0.42</v>
      </c>
      <c r="R15">
        <v>11.31</v>
      </c>
      <c r="S15">
        <v>-1.1399999999999999</v>
      </c>
    </row>
    <row r="16" spans="1:19" x14ac:dyDescent="0.3">
      <c r="A16" t="s">
        <v>13155</v>
      </c>
      <c r="B16" t="s">
        <v>13156</v>
      </c>
      <c r="C16" t="s">
        <v>13157</v>
      </c>
      <c r="D16" t="s">
        <v>12731</v>
      </c>
      <c r="E16">
        <v>84.04</v>
      </c>
      <c r="F16">
        <v>109.252</v>
      </c>
      <c r="G16">
        <v>110</v>
      </c>
      <c r="H16">
        <v>71.433999999999997</v>
      </c>
      <c r="I16">
        <v>62.53</v>
      </c>
      <c r="J16">
        <v>5.827</v>
      </c>
      <c r="K16" t="s">
        <v>13102</v>
      </c>
      <c r="L16" t="s">
        <v>13103</v>
      </c>
      <c r="M16" t="s">
        <v>13103</v>
      </c>
      <c r="N16">
        <v>5.5</v>
      </c>
      <c r="O16">
        <v>20320818</v>
      </c>
      <c r="P16">
        <v>170</v>
      </c>
      <c r="Q16">
        <v>-3.35</v>
      </c>
      <c r="R16">
        <v>87.9</v>
      </c>
      <c r="S16">
        <v>-4.58</v>
      </c>
    </row>
    <row r="17" spans="1:19" x14ac:dyDescent="0.3">
      <c r="A17" t="s">
        <v>13158</v>
      </c>
      <c r="B17" t="s">
        <v>13159</v>
      </c>
      <c r="C17" t="s">
        <v>13160</v>
      </c>
      <c r="D17" t="s">
        <v>13161</v>
      </c>
      <c r="E17">
        <v>35.590000000000003</v>
      </c>
      <c r="F17">
        <v>46.267000000000003</v>
      </c>
      <c r="G17">
        <v>110</v>
      </c>
      <c r="H17">
        <v>30.251999999999999</v>
      </c>
      <c r="I17">
        <v>105.49</v>
      </c>
      <c r="J17">
        <v>5.8250000000000002</v>
      </c>
      <c r="K17" t="s">
        <v>13102</v>
      </c>
      <c r="L17" t="s">
        <v>13103</v>
      </c>
      <c r="M17" t="s">
        <v>13103</v>
      </c>
      <c r="N17">
        <v>6.0750000000000002</v>
      </c>
      <c r="O17">
        <v>20320817</v>
      </c>
      <c r="P17">
        <v>178.99</v>
      </c>
      <c r="Q17">
        <v>2.27</v>
      </c>
      <c r="R17">
        <v>31</v>
      </c>
      <c r="S17">
        <v>-3.25</v>
      </c>
    </row>
    <row r="18" spans="1:19" x14ac:dyDescent="0.3">
      <c r="A18" t="s">
        <v>13162</v>
      </c>
      <c r="B18" t="s">
        <v>13163</v>
      </c>
      <c r="C18" t="s">
        <v>13164</v>
      </c>
      <c r="D18" t="s">
        <v>13165</v>
      </c>
      <c r="E18">
        <v>104.25</v>
      </c>
      <c r="F18">
        <v>135.52500000000001</v>
      </c>
      <c r="G18">
        <v>110</v>
      </c>
      <c r="H18">
        <v>88.611999999999995</v>
      </c>
      <c r="I18">
        <v>84.93</v>
      </c>
      <c r="J18">
        <v>5.8220000000000001</v>
      </c>
      <c r="K18" t="s">
        <v>13102</v>
      </c>
      <c r="L18" t="s">
        <v>13103</v>
      </c>
      <c r="M18" t="s">
        <v>13103</v>
      </c>
      <c r="N18">
        <v>18.8</v>
      </c>
      <c r="O18">
        <v>20320816</v>
      </c>
      <c r="P18">
        <v>141.38</v>
      </c>
      <c r="Q18">
        <v>0.05</v>
      </c>
      <c r="R18">
        <v>79.7</v>
      </c>
      <c r="S18">
        <v>-1.39</v>
      </c>
    </row>
    <row r="19" spans="1:19" x14ac:dyDescent="0.3">
      <c r="A19" t="s">
        <v>13166</v>
      </c>
      <c r="B19" t="s">
        <v>13167</v>
      </c>
      <c r="C19" t="s">
        <v>13168</v>
      </c>
      <c r="D19" t="s">
        <v>12867</v>
      </c>
      <c r="E19">
        <v>20.28</v>
      </c>
      <c r="F19">
        <v>26.364000000000001</v>
      </c>
      <c r="G19">
        <v>110</v>
      </c>
      <c r="H19">
        <v>17.238</v>
      </c>
      <c r="I19">
        <v>57.01</v>
      </c>
      <c r="J19">
        <v>5.7919999999999998</v>
      </c>
      <c r="K19" t="s">
        <v>13102</v>
      </c>
      <c r="L19" t="s">
        <v>13103</v>
      </c>
      <c r="M19" t="s">
        <v>13103</v>
      </c>
      <c r="N19">
        <v>10.68</v>
      </c>
      <c r="O19">
        <v>20320805</v>
      </c>
      <c r="P19">
        <v>137.5</v>
      </c>
      <c r="Q19">
        <v>-1.08</v>
      </c>
      <c r="R19">
        <v>17.760000000000002</v>
      </c>
      <c r="S19">
        <v>-2.31</v>
      </c>
    </row>
    <row r="20" spans="1:19" x14ac:dyDescent="0.3">
      <c r="A20" t="s">
        <v>13169</v>
      </c>
      <c r="B20" t="s">
        <v>13170</v>
      </c>
      <c r="C20" t="s">
        <v>13171</v>
      </c>
      <c r="D20" t="s">
        <v>13172</v>
      </c>
      <c r="E20">
        <v>86.4</v>
      </c>
      <c r="F20">
        <v>112.32</v>
      </c>
      <c r="G20">
        <v>110</v>
      </c>
      <c r="H20">
        <v>73.44</v>
      </c>
      <c r="I20">
        <v>116.83</v>
      </c>
      <c r="J20">
        <v>5.7919999999999998</v>
      </c>
      <c r="K20" t="s">
        <v>13102</v>
      </c>
      <c r="L20" t="s">
        <v>13103</v>
      </c>
      <c r="M20" t="s">
        <v>13103</v>
      </c>
      <c r="N20">
        <v>7.5</v>
      </c>
      <c r="O20">
        <v>20320805</v>
      </c>
      <c r="P20">
        <v>147.09</v>
      </c>
      <c r="Q20">
        <v>-4.42</v>
      </c>
      <c r="R20">
        <v>58.61</v>
      </c>
      <c r="S20">
        <v>-6.04</v>
      </c>
    </row>
    <row r="21" spans="1:19" x14ac:dyDescent="0.3">
      <c r="A21" t="s">
        <v>13173</v>
      </c>
      <c r="B21" t="s">
        <v>13174</v>
      </c>
      <c r="C21" t="s">
        <v>13175</v>
      </c>
      <c r="D21" t="s">
        <v>13176</v>
      </c>
      <c r="E21">
        <v>81.3</v>
      </c>
      <c r="F21">
        <v>105.69</v>
      </c>
      <c r="G21">
        <v>110</v>
      </c>
      <c r="H21">
        <v>69.105000000000004</v>
      </c>
      <c r="I21">
        <v>60.77</v>
      </c>
      <c r="J21">
        <v>5.7919999999999998</v>
      </c>
      <c r="K21" t="s">
        <v>13102</v>
      </c>
      <c r="L21" t="s">
        <v>13103</v>
      </c>
      <c r="M21" t="s">
        <v>13103</v>
      </c>
      <c r="N21">
        <v>15.8</v>
      </c>
      <c r="O21">
        <v>20320805</v>
      </c>
      <c r="P21">
        <v>148.11000000000001</v>
      </c>
      <c r="Q21">
        <v>-2.74</v>
      </c>
      <c r="R21">
        <v>74.900000000000006</v>
      </c>
      <c r="S21">
        <v>-0.77</v>
      </c>
    </row>
    <row r="22" spans="1:19" x14ac:dyDescent="0.3">
      <c r="A22" t="s">
        <v>13177</v>
      </c>
      <c r="B22" t="s">
        <v>13178</v>
      </c>
      <c r="C22" t="s">
        <v>13179</v>
      </c>
      <c r="D22" t="s">
        <v>13180</v>
      </c>
      <c r="E22">
        <v>9.6199999999999992</v>
      </c>
      <c r="F22">
        <v>12.506</v>
      </c>
      <c r="G22">
        <v>110</v>
      </c>
      <c r="H22">
        <v>7.6959999999999997</v>
      </c>
      <c r="I22">
        <v>47.9</v>
      </c>
      <c r="J22">
        <v>5.7859999999999996</v>
      </c>
      <c r="K22" t="s">
        <v>13102</v>
      </c>
      <c r="L22" t="s">
        <v>13103</v>
      </c>
      <c r="M22" t="s">
        <v>13103</v>
      </c>
      <c r="N22">
        <v>5.3</v>
      </c>
      <c r="O22">
        <v>20320803</v>
      </c>
      <c r="P22">
        <v>139.75</v>
      </c>
      <c r="Q22">
        <v>-0.95</v>
      </c>
      <c r="R22">
        <v>9.09</v>
      </c>
      <c r="S22">
        <v>-1.84</v>
      </c>
    </row>
    <row r="23" spans="1:19" x14ac:dyDescent="0.3">
      <c r="A23" t="s">
        <v>13181</v>
      </c>
      <c r="B23" t="s">
        <v>13182</v>
      </c>
      <c r="C23" t="s">
        <v>13183</v>
      </c>
      <c r="D23" t="s">
        <v>13184</v>
      </c>
      <c r="E23">
        <v>267.33</v>
      </c>
      <c r="F23">
        <v>347.529</v>
      </c>
      <c r="G23">
        <v>110</v>
      </c>
      <c r="H23">
        <v>227.23099999999999</v>
      </c>
      <c r="I23">
        <v>61.01</v>
      </c>
      <c r="J23">
        <v>5.7839999999999998</v>
      </c>
      <c r="K23" t="s">
        <v>13102</v>
      </c>
      <c r="L23" t="s">
        <v>13103</v>
      </c>
      <c r="M23" t="s">
        <v>13103</v>
      </c>
      <c r="N23">
        <v>7.86</v>
      </c>
      <c r="O23">
        <v>20320802</v>
      </c>
      <c r="P23">
        <v>157.5</v>
      </c>
      <c r="Q23">
        <v>-3.12</v>
      </c>
      <c r="R23">
        <v>261.5</v>
      </c>
      <c r="S23">
        <v>-2.4300000000000002</v>
      </c>
    </row>
    <row r="24" spans="1:19" x14ac:dyDescent="0.3">
      <c r="A24" t="s">
        <v>13185</v>
      </c>
      <c r="B24" t="s">
        <v>13186</v>
      </c>
      <c r="C24" t="s">
        <v>13187</v>
      </c>
      <c r="D24" t="s">
        <v>12904</v>
      </c>
      <c r="E24">
        <v>13.98</v>
      </c>
      <c r="F24">
        <v>18.173999999999999</v>
      </c>
      <c r="G24">
        <v>110</v>
      </c>
      <c r="H24">
        <v>11.882999999999999</v>
      </c>
      <c r="I24">
        <v>59.3</v>
      </c>
      <c r="J24">
        <v>5.7729999999999997</v>
      </c>
      <c r="K24" t="s">
        <v>13102</v>
      </c>
      <c r="L24" t="s">
        <v>13103</v>
      </c>
      <c r="M24" t="s">
        <v>13103</v>
      </c>
      <c r="N24">
        <v>5.45</v>
      </c>
      <c r="O24">
        <v>20320729</v>
      </c>
      <c r="P24">
        <v>146.19999999999999</v>
      </c>
      <c r="Q24">
        <v>-2.54</v>
      </c>
      <c r="R24">
        <v>12.83</v>
      </c>
      <c r="S24">
        <v>-3.75</v>
      </c>
    </row>
    <row r="25" spans="1:19" x14ac:dyDescent="0.3">
      <c r="A25" t="s">
        <v>13188</v>
      </c>
      <c r="B25" t="s">
        <v>13189</v>
      </c>
      <c r="C25" t="s">
        <v>13190</v>
      </c>
      <c r="D25" t="s">
        <v>13191</v>
      </c>
      <c r="E25">
        <v>40.33</v>
      </c>
      <c r="F25">
        <v>52.429000000000002</v>
      </c>
      <c r="G25">
        <v>110</v>
      </c>
      <c r="H25">
        <v>34.28</v>
      </c>
      <c r="I25">
        <v>91.28</v>
      </c>
      <c r="J25">
        <v>5.7729999999999997</v>
      </c>
      <c r="K25" t="s">
        <v>13102</v>
      </c>
      <c r="L25" t="s">
        <v>13103</v>
      </c>
      <c r="M25" t="s">
        <v>13103</v>
      </c>
      <c r="N25">
        <v>8.7799999999999994</v>
      </c>
      <c r="O25">
        <v>20320729</v>
      </c>
      <c r="P25">
        <v>153.43</v>
      </c>
      <c r="Q25">
        <v>-3.91</v>
      </c>
      <c r="R25">
        <v>32.35</v>
      </c>
      <c r="S25">
        <v>-6.39</v>
      </c>
    </row>
    <row r="26" spans="1:19" x14ac:dyDescent="0.3">
      <c r="A26" t="s">
        <v>13192</v>
      </c>
      <c r="B26" t="s">
        <v>13193</v>
      </c>
      <c r="C26" t="s">
        <v>13194</v>
      </c>
      <c r="D26" t="s">
        <v>13195</v>
      </c>
      <c r="E26">
        <v>16.149999999999999</v>
      </c>
      <c r="F26">
        <v>20.995000000000001</v>
      </c>
      <c r="G26">
        <v>110</v>
      </c>
      <c r="H26">
        <v>13.727</v>
      </c>
      <c r="I26">
        <v>36.020000000000003</v>
      </c>
      <c r="J26">
        <v>5.77</v>
      </c>
      <c r="K26" t="s">
        <v>13102</v>
      </c>
      <c r="L26" t="s">
        <v>13103</v>
      </c>
      <c r="M26" t="s">
        <v>13103</v>
      </c>
      <c r="N26">
        <v>15</v>
      </c>
      <c r="O26">
        <v>20320728</v>
      </c>
      <c r="P26">
        <v>132.65</v>
      </c>
      <c r="Q26">
        <v>0.46</v>
      </c>
      <c r="R26">
        <v>15.75</v>
      </c>
      <c r="S26">
        <v>3.96</v>
      </c>
    </row>
    <row r="27" spans="1:19" x14ac:dyDescent="0.3">
      <c r="A27" t="s">
        <v>13196</v>
      </c>
      <c r="B27" t="s">
        <v>13197</v>
      </c>
      <c r="C27" t="s">
        <v>13198</v>
      </c>
      <c r="D27" t="s">
        <v>13199</v>
      </c>
      <c r="E27">
        <v>149.83000000000001</v>
      </c>
      <c r="F27">
        <v>194.779</v>
      </c>
      <c r="G27">
        <v>110</v>
      </c>
      <c r="H27">
        <v>127.35599999999999</v>
      </c>
      <c r="I27">
        <v>91.73</v>
      </c>
      <c r="J27">
        <v>5.77</v>
      </c>
      <c r="K27" t="s">
        <v>13102</v>
      </c>
      <c r="L27" t="s">
        <v>13103</v>
      </c>
      <c r="M27" t="s">
        <v>13103</v>
      </c>
      <c r="N27">
        <v>12.7</v>
      </c>
      <c r="O27">
        <v>20320728</v>
      </c>
      <c r="P27">
        <v>163.37</v>
      </c>
      <c r="Q27">
        <v>-5.18</v>
      </c>
      <c r="R27">
        <v>127.67</v>
      </c>
      <c r="S27">
        <v>-3.14</v>
      </c>
    </row>
    <row r="28" spans="1:19" x14ac:dyDescent="0.3">
      <c r="A28" t="s">
        <v>13200</v>
      </c>
      <c r="B28" t="s">
        <v>13201</v>
      </c>
      <c r="C28" t="s">
        <v>13202</v>
      </c>
      <c r="D28" t="s">
        <v>13203</v>
      </c>
      <c r="E28">
        <v>58.56</v>
      </c>
      <c r="F28">
        <v>76.128</v>
      </c>
      <c r="G28">
        <v>108</v>
      </c>
      <c r="H28">
        <v>49.776000000000003</v>
      </c>
      <c r="I28">
        <v>76.37</v>
      </c>
      <c r="J28">
        <v>5.7670000000000003</v>
      </c>
      <c r="K28" t="s">
        <v>13102</v>
      </c>
      <c r="L28" t="s">
        <v>13103</v>
      </c>
      <c r="M28" t="s">
        <v>13103</v>
      </c>
      <c r="N28">
        <v>15.33</v>
      </c>
      <c r="O28">
        <v>20320727</v>
      </c>
      <c r="P28">
        <v>136.04</v>
      </c>
      <c r="Q28">
        <v>-1.87</v>
      </c>
      <c r="R28">
        <v>45.17</v>
      </c>
      <c r="S28">
        <v>-3.42</v>
      </c>
    </row>
    <row r="29" spans="1:19" x14ac:dyDescent="0.3">
      <c r="A29" t="s">
        <v>13204</v>
      </c>
      <c r="B29" t="s">
        <v>13205</v>
      </c>
      <c r="C29" t="s">
        <v>13206</v>
      </c>
      <c r="D29" t="s">
        <v>13207</v>
      </c>
      <c r="E29">
        <v>13.56</v>
      </c>
      <c r="F29">
        <v>17.628</v>
      </c>
      <c r="G29">
        <v>110</v>
      </c>
      <c r="H29">
        <v>11.526</v>
      </c>
      <c r="I29">
        <v>56.76</v>
      </c>
      <c r="J29">
        <v>5.7560000000000002</v>
      </c>
      <c r="K29" t="s">
        <v>13102</v>
      </c>
      <c r="L29" t="s">
        <v>13103</v>
      </c>
      <c r="M29" t="s">
        <v>13103</v>
      </c>
      <c r="N29">
        <v>3.8</v>
      </c>
      <c r="O29">
        <v>20320723</v>
      </c>
      <c r="P29">
        <v>148.9</v>
      </c>
      <c r="Q29">
        <v>-3.31</v>
      </c>
      <c r="R29">
        <v>12.88</v>
      </c>
      <c r="S29">
        <v>-3.16</v>
      </c>
    </row>
    <row r="30" spans="1:19" x14ac:dyDescent="0.3">
      <c r="A30" t="s">
        <v>13208</v>
      </c>
      <c r="B30" t="s">
        <v>13209</v>
      </c>
      <c r="C30" t="s">
        <v>13210</v>
      </c>
      <c r="D30" t="s">
        <v>13211</v>
      </c>
      <c r="E30">
        <v>8.74</v>
      </c>
      <c r="F30">
        <v>11.362</v>
      </c>
      <c r="G30">
        <v>106</v>
      </c>
      <c r="H30">
        <v>7.4290000000000003</v>
      </c>
      <c r="I30">
        <v>37.15</v>
      </c>
      <c r="J30">
        <v>5.7560000000000002</v>
      </c>
      <c r="K30" t="s">
        <v>13102</v>
      </c>
      <c r="L30" t="s">
        <v>13103</v>
      </c>
      <c r="M30" t="s">
        <v>13103</v>
      </c>
      <c r="N30">
        <v>20</v>
      </c>
      <c r="O30">
        <v>20320723</v>
      </c>
      <c r="P30">
        <v>139.03</v>
      </c>
      <c r="Q30">
        <v>-1.34</v>
      </c>
      <c r="R30">
        <v>8.86</v>
      </c>
      <c r="S30">
        <v>-1.88</v>
      </c>
    </row>
    <row r="31" spans="1:19" x14ac:dyDescent="0.3">
      <c r="A31" t="s">
        <v>13212</v>
      </c>
      <c r="B31" t="s">
        <v>13213</v>
      </c>
      <c r="C31" t="s">
        <v>13214</v>
      </c>
      <c r="D31" t="s">
        <v>13215</v>
      </c>
      <c r="E31">
        <v>23.78</v>
      </c>
      <c r="F31">
        <v>30.914000000000001</v>
      </c>
      <c r="G31">
        <v>114</v>
      </c>
      <c r="H31">
        <v>20.213000000000001</v>
      </c>
      <c r="I31">
        <v>65.05</v>
      </c>
      <c r="J31">
        <v>5.7450000000000001</v>
      </c>
      <c r="K31" t="s">
        <v>13102</v>
      </c>
      <c r="L31" t="s">
        <v>13103</v>
      </c>
      <c r="M31" t="s">
        <v>13103</v>
      </c>
      <c r="N31">
        <v>3</v>
      </c>
      <c r="O31">
        <v>20320719</v>
      </c>
      <c r="P31">
        <v>138.4</v>
      </c>
      <c r="Q31">
        <v>-0.34</v>
      </c>
      <c r="R31">
        <v>19.940000000000001</v>
      </c>
      <c r="S31">
        <v>-0.6</v>
      </c>
    </row>
    <row r="32" spans="1:19" x14ac:dyDescent="0.3">
      <c r="A32" t="s">
        <v>13216</v>
      </c>
      <c r="B32" t="s">
        <v>13217</v>
      </c>
      <c r="C32" t="s">
        <v>13218</v>
      </c>
      <c r="D32" t="s">
        <v>13219</v>
      </c>
      <c r="E32">
        <v>86.9</v>
      </c>
      <c r="F32">
        <v>112.97</v>
      </c>
      <c r="G32">
        <v>110</v>
      </c>
      <c r="H32">
        <v>73.864999999999995</v>
      </c>
      <c r="I32">
        <v>136.5</v>
      </c>
      <c r="J32">
        <v>5.7370000000000001</v>
      </c>
      <c r="K32" t="s">
        <v>13102</v>
      </c>
      <c r="L32" t="s">
        <v>13103</v>
      </c>
      <c r="M32" t="s">
        <v>13103</v>
      </c>
      <c r="N32">
        <v>5.5190000000000001</v>
      </c>
      <c r="O32">
        <v>20320716</v>
      </c>
      <c r="P32">
        <v>145.71</v>
      </c>
      <c r="Q32">
        <v>3.12</v>
      </c>
      <c r="R32">
        <v>53.54</v>
      </c>
      <c r="S32">
        <v>-4.08</v>
      </c>
    </row>
    <row r="33" spans="1:19" x14ac:dyDescent="0.3">
      <c r="A33" t="s">
        <v>13220</v>
      </c>
      <c r="B33" t="s">
        <v>13221</v>
      </c>
      <c r="C33" t="s">
        <v>13222</v>
      </c>
      <c r="D33" t="s">
        <v>13223</v>
      </c>
      <c r="E33">
        <v>108.89</v>
      </c>
      <c r="F33">
        <v>141.55699999999999</v>
      </c>
      <c r="G33">
        <v>105</v>
      </c>
      <c r="H33">
        <v>92.555999999999997</v>
      </c>
      <c r="I33">
        <v>84.19</v>
      </c>
      <c r="J33">
        <v>5.7320000000000002</v>
      </c>
      <c r="K33" t="s">
        <v>13102</v>
      </c>
      <c r="L33" t="s">
        <v>13103</v>
      </c>
      <c r="M33" t="s">
        <v>13103</v>
      </c>
      <c r="N33">
        <v>80</v>
      </c>
      <c r="O33">
        <v>20320714</v>
      </c>
      <c r="P33">
        <v>128.88999999999999</v>
      </c>
      <c r="Q33">
        <v>-0.28000000000000003</v>
      </c>
      <c r="R33">
        <v>76.2</v>
      </c>
      <c r="S33">
        <v>0.28999999999999998</v>
      </c>
    </row>
    <row r="34" spans="1:19" x14ac:dyDescent="0.3">
      <c r="A34" t="s">
        <v>13224</v>
      </c>
      <c r="B34" t="s">
        <v>13225</v>
      </c>
      <c r="C34" t="s">
        <v>13226</v>
      </c>
      <c r="D34" t="s">
        <v>13074</v>
      </c>
      <c r="E34">
        <v>20.440000000000001</v>
      </c>
      <c r="F34">
        <v>26.571999999999999</v>
      </c>
      <c r="G34">
        <v>108</v>
      </c>
      <c r="H34">
        <v>17.373999999999999</v>
      </c>
      <c r="I34">
        <v>62.5</v>
      </c>
      <c r="J34">
        <v>5.7290000000000001</v>
      </c>
      <c r="K34" t="s">
        <v>13102</v>
      </c>
      <c r="L34" t="s">
        <v>13103</v>
      </c>
      <c r="M34" t="s">
        <v>13103</v>
      </c>
      <c r="N34">
        <v>11.85</v>
      </c>
      <c r="O34">
        <v>20320713</v>
      </c>
      <c r="P34">
        <v>135.71</v>
      </c>
      <c r="Q34">
        <v>-1.48</v>
      </c>
      <c r="R34">
        <v>17.07</v>
      </c>
      <c r="S34">
        <v>-2.23</v>
      </c>
    </row>
    <row r="35" spans="1:19" x14ac:dyDescent="0.3">
      <c r="A35" t="s">
        <v>13227</v>
      </c>
      <c r="B35" t="s">
        <v>13228</v>
      </c>
      <c r="C35" t="s">
        <v>13229</v>
      </c>
      <c r="D35" t="s">
        <v>12808</v>
      </c>
      <c r="E35">
        <v>33.76</v>
      </c>
      <c r="F35">
        <v>43.887999999999998</v>
      </c>
      <c r="G35">
        <v>110</v>
      </c>
      <c r="H35">
        <v>28.696000000000002</v>
      </c>
      <c r="I35">
        <v>88.5</v>
      </c>
      <c r="J35">
        <v>5.7149999999999999</v>
      </c>
      <c r="K35" t="s">
        <v>13102</v>
      </c>
      <c r="L35" t="s">
        <v>13103</v>
      </c>
      <c r="M35" t="s">
        <v>13103</v>
      </c>
      <c r="N35">
        <v>5.9</v>
      </c>
      <c r="O35">
        <v>20320708</v>
      </c>
      <c r="P35">
        <v>132.38999999999999</v>
      </c>
      <c r="Q35">
        <v>1.06</v>
      </c>
      <c r="R35">
        <v>23.71</v>
      </c>
      <c r="S35">
        <v>2.2000000000000002</v>
      </c>
    </row>
    <row r="36" spans="1:19" x14ac:dyDescent="0.3">
      <c r="A36" t="s">
        <v>13230</v>
      </c>
      <c r="B36" t="s">
        <v>13231</v>
      </c>
      <c r="C36" t="s">
        <v>13232</v>
      </c>
      <c r="D36" t="s">
        <v>12989</v>
      </c>
      <c r="E36">
        <v>45.56</v>
      </c>
      <c r="F36">
        <v>59.228000000000002</v>
      </c>
      <c r="G36">
        <v>108</v>
      </c>
      <c r="H36">
        <v>38.725999999999999</v>
      </c>
      <c r="I36">
        <v>74.099999999999994</v>
      </c>
      <c r="J36">
        <v>5.6989999999999998</v>
      </c>
      <c r="K36" t="s">
        <v>13102</v>
      </c>
      <c r="L36" t="s">
        <v>13103</v>
      </c>
      <c r="M36" t="s">
        <v>13103</v>
      </c>
      <c r="N36">
        <v>14.91</v>
      </c>
      <c r="O36">
        <v>20320702</v>
      </c>
      <c r="P36">
        <v>137.69</v>
      </c>
      <c r="Q36">
        <v>-2.75</v>
      </c>
      <c r="R36">
        <v>36.03</v>
      </c>
      <c r="S36">
        <v>-0.41</v>
      </c>
    </row>
    <row r="37" spans="1:19" x14ac:dyDescent="0.3">
      <c r="A37" t="s">
        <v>13233</v>
      </c>
      <c r="B37" t="s">
        <v>13234</v>
      </c>
      <c r="C37" t="s">
        <v>13235</v>
      </c>
      <c r="D37" t="s">
        <v>13236</v>
      </c>
      <c r="E37">
        <v>14.04</v>
      </c>
      <c r="F37">
        <v>18.251999999999999</v>
      </c>
      <c r="G37">
        <v>110</v>
      </c>
      <c r="H37">
        <v>11.933999999999999</v>
      </c>
      <c r="I37">
        <v>65.959999999999994</v>
      </c>
      <c r="J37">
        <v>5.68</v>
      </c>
      <c r="K37" t="s">
        <v>13102</v>
      </c>
      <c r="L37" t="s">
        <v>13103</v>
      </c>
      <c r="M37" t="s">
        <v>13103</v>
      </c>
      <c r="N37">
        <v>33</v>
      </c>
      <c r="O37">
        <v>20320625</v>
      </c>
      <c r="P37">
        <v>122.34</v>
      </c>
      <c r="Q37">
        <v>-1</v>
      </c>
      <c r="R37">
        <v>10.35</v>
      </c>
      <c r="S37">
        <v>-1.62</v>
      </c>
    </row>
    <row r="38" spans="1:19" x14ac:dyDescent="0.3">
      <c r="A38" t="s">
        <v>13237</v>
      </c>
      <c r="B38" t="s">
        <v>13238</v>
      </c>
      <c r="C38" t="s">
        <v>13239</v>
      </c>
      <c r="D38" t="s">
        <v>13240</v>
      </c>
      <c r="E38">
        <v>35.57</v>
      </c>
      <c r="F38">
        <v>46.241</v>
      </c>
      <c r="G38">
        <v>113</v>
      </c>
      <c r="H38">
        <v>30.234000000000002</v>
      </c>
      <c r="I38">
        <v>102.34</v>
      </c>
      <c r="J38">
        <v>5.68</v>
      </c>
      <c r="K38" t="s">
        <v>13102</v>
      </c>
      <c r="L38" t="s">
        <v>13103</v>
      </c>
      <c r="M38" t="s">
        <v>13103</v>
      </c>
      <c r="N38">
        <v>6.3</v>
      </c>
      <c r="O38">
        <v>20320625</v>
      </c>
      <c r="P38">
        <v>129.30000000000001</v>
      </c>
      <c r="Q38">
        <v>1.08</v>
      </c>
      <c r="R38">
        <v>22.73</v>
      </c>
      <c r="S38">
        <v>-1.22</v>
      </c>
    </row>
    <row r="39" spans="1:19" x14ac:dyDescent="0.3">
      <c r="A39" t="s">
        <v>13241</v>
      </c>
      <c r="B39" t="s">
        <v>13242</v>
      </c>
      <c r="C39" t="s">
        <v>13243</v>
      </c>
      <c r="D39" t="s">
        <v>13244</v>
      </c>
      <c r="E39">
        <v>42.38</v>
      </c>
      <c r="F39">
        <v>55.094000000000001</v>
      </c>
      <c r="G39">
        <v>108</v>
      </c>
      <c r="H39">
        <v>36.023000000000003</v>
      </c>
      <c r="I39">
        <v>82.27</v>
      </c>
      <c r="J39">
        <v>5.6769999999999996</v>
      </c>
      <c r="K39" t="s">
        <v>13102</v>
      </c>
      <c r="L39" t="s">
        <v>13103</v>
      </c>
      <c r="M39" t="s">
        <v>13103</v>
      </c>
      <c r="N39">
        <v>25</v>
      </c>
      <c r="O39">
        <v>20320624</v>
      </c>
      <c r="P39">
        <v>129.59</v>
      </c>
      <c r="Q39">
        <v>-2.04</v>
      </c>
      <c r="R39">
        <v>30.13</v>
      </c>
      <c r="S39">
        <v>-4.83</v>
      </c>
    </row>
    <row r="40" spans="1:19" x14ac:dyDescent="0.3">
      <c r="A40" t="s">
        <v>13245</v>
      </c>
      <c r="B40" t="s">
        <v>13246</v>
      </c>
      <c r="C40" t="s">
        <v>13247</v>
      </c>
      <c r="D40" t="s">
        <v>13248</v>
      </c>
      <c r="E40">
        <v>245.7</v>
      </c>
      <c r="F40">
        <v>319.41000000000003</v>
      </c>
      <c r="G40">
        <v>113</v>
      </c>
      <c r="H40">
        <v>208.845</v>
      </c>
      <c r="I40">
        <v>127.43</v>
      </c>
      <c r="J40">
        <v>5.6740000000000004</v>
      </c>
      <c r="K40" t="s">
        <v>13102</v>
      </c>
      <c r="L40" t="s">
        <v>13103</v>
      </c>
      <c r="M40" t="s">
        <v>13103</v>
      </c>
      <c r="N40">
        <v>9.3000000000000007</v>
      </c>
      <c r="O40">
        <v>20320623</v>
      </c>
      <c r="P40">
        <v>138.80000000000001</v>
      </c>
      <c r="Q40">
        <v>-2.25</v>
      </c>
      <c r="R40">
        <v>149.94999999999999</v>
      </c>
      <c r="S40">
        <v>-6.28</v>
      </c>
    </row>
    <row r="41" spans="1:19" x14ac:dyDescent="0.3">
      <c r="A41" t="s">
        <v>13249</v>
      </c>
      <c r="B41" t="s">
        <v>13250</v>
      </c>
      <c r="C41" t="s">
        <v>13251</v>
      </c>
      <c r="D41" t="s">
        <v>13252</v>
      </c>
      <c r="E41">
        <v>30.98</v>
      </c>
      <c r="F41">
        <v>40.274000000000001</v>
      </c>
      <c r="G41">
        <v>106</v>
      </c>
      <c r="H41">
        <v>26.332999999999998</v>
      </c>
      <c r="I41">
        <v>72.88</v>
      </c>
      <c r="J41">
        <v>5.6740000000000004</v>
      </c>
      <c r="K41" t="s">
        <v>13102</v>
      </c>
      <c r="L41" t="s">
        <v>13103</v>
      </c>
      <c r="M41" t="s">
        <v>13103</v>
      </c>
      <c r="N41">
        <v>35</v>
      </c>
      <c r="O41">
        <v>20320623</v>
      </c>
      <c r="P41">
        <v>135.16</v>
      </c>
      <c r="Q41">
        <v>-0.97</v>
      </c>
      <c r="R41">
        <v>24.22</v>
      </c>
      <c r="S41">
        <v>0.41</v>
      </c>
    </row>
    <row r="42" spans="1:19" x14ac:dyDescent="0.3">
      <c r="A42" t="s">
        <v>13253</v>
      </c>
      <c r="B42" t="s">
        <v>13254</v>
      </c>
      <c r="C42" t="s">
        <v>13255</v>
      </c>
      <c r="D42" t="s">
        <v>13256</v>
      </c>
      <c r="E42">
        <v>335.33</v>
      </c>
      <c r="F42">
        <v>435.92899999999997</v>
      </c>
      <c r="G42">
        <v>110</v>
      </c>
      <c r="H42">
        <v>285.03100000000001</v>
      </c>
      <c r="I42">
        <v>99.66</v>
      </c>
      <c r="J42">
        <v>5.6710000000000003</v>
      </c>
      <c r="K42" t="s">
        <v>13102</v>
      </c>
      <c r="L42" t="s">
        <v>13103</v>
      </c>
      <c r="M42" t="s">
        <v>13103</v>
      </c>
      <c r="N42">
        <v>7.49</v>
      </c>
      <c r="O42">
        <v>20320622</v>
      </c>
      <c r="P42">
        <v>165.52</v>
      </c>
      <c r="Q42">
        <v>-2.2400000000000002</v>
      </c>
      <c r="R42">
        <v>278</v>
      </c>
      <c r="S42">
        <v>-6.45</v>
      </c>
    </row>
    <row r="43" spans="1:19" x14ac:dyDescent="0.3">
      <c r="A43" t="s">
        <v>13257</v>
      </c>
      <c r="B43" t="s">
        <v>13258</v>
      </c>
      <c r="C43" t="s">
        <v>13259</v>
      </c>
      <c r="D43" t="s">
        <v>12750</v>
      </c>
      <c r="E43">
        <v>43.71</v>
      </c>
      <c r="F43">
        <v>56.823</v>
      </c>
      <c r="G43">
        <v>108</v>
      </c>
      <c r="H43">
        <v>37.154000000000003</v>
      </c>
      <c r="I43">
        <v>94.24</v>
      </c>
      <c r="J43">
        <v>5.6580000000000004</v>
      </c>
      <c r="K43" t="s">
        <v>13102</v>
      </c>
      <c r="L43" t="s">
        <v>13103</v>
      </c>
      <c r="M43" t="s">
        <v>13103</v>
      </c>
      <c r="N43">
        <v>15.869</v>
      </c>
      <c r="O43">
        <v>20320617</v>
      </c>
      <c r="P43">
        <v>130.69999999999999</v>
      </c>
      <c r="Q43">
        <v>-1.74</v>
      </c>
      <c r="R43">
        <v>29.41</v>
      </c>
      <c r="S43">
        <v>-2.94</v>
      </c>
    </row>
    <row r="44" spans="1:19" x14ac:dyDescent="0.3">
      <c r="A44" t="s">
        <v>13260</v>
      </c>
      <c r="B44" t="s">
        <v>13261</v>
      </c>
      <c r="C44" t="s">
        <v>13262</v>
      </c>
      <c r="D44" t="s">
        <v>13263</v>
      </c>
      <c r="E44">
        <v>14.43</v>
      </c>
      <c r="F44">
        <v>18.759</v>
      </c>
      <c r="G44">
        <v>114</v>
      </c>
      <c r="H44">
        <v>12.265000000000001</v>
      </c>
      <c r="I44">
        <v>206.02</v>
      </c>
      <c r="J44">
        <v>5.6550000000000002</v>
      </c>
      <c r="K44" t="s">
        <v>13102</v>
      </c>
      <c r="L44" t="s">
        <v>13103</v>
      </c>
      <c r="M44" t="s">
        <v>13103</v>
      </c>
      <c r="N44">
        <v>2.9</v>
      </c>
      <c r="O44">
        <v>20320616</v>
      </c>
      <c r="P44">
        <v>253</v>
      </c>
      <c r="Q44">
        <v>-2.64</v>
      </c>
      <c r="R44">
        <v>11.93</v>
      </c>
      <c r="S44">
        <v>-1.73</v>
      </c>
    </row>
    <row r="45" spans="1:19" x14ac:dyDescent="0.3">
      <c r="A45" t="s">
        <v>13264</v>
      </c>
      <c r="B45" t="s">
        <v>13265</v>
      </c>
      <c r="C45" t="s">
        <v>13266</v>
      </c>
      <c r="D45" t="s">
        <v>13267</v>
      </c>
      <c r="E45">
        <v>30.62</v>
      </c>
      <c r="F45">
        <v>39.805999999999997</v>
      </c>
      <c r="G45">
        <v>115</v>
      </c>
      <c r="H45">
        <v>26.027000000000001</v>
      </c>
      <c r="I45">
        <v>67.099999999999994</v>
      </c>
      <c r="J45">
        <v>5.649</v>
      </c>
      <c r="K45" t="s">
        <v>13102</v>
      </c>
      <c r="L45" t="s">
        <v>13103</v>
      </c>
      <c r="M45" t="s">
        <v>13103</v>
      </c>
      <c r="N45">
        <v>9.6999999999999993</v>
      </c>
      <c r="O45">
        <v>20320614</v>
      </c>
      <c r="P45">
        <v>147.07</v>
      </c>
      <c r="Q45">
        <v>-2.96</v>
      </c>
      <c r="R45">
        <v>26.95</v>
      </c>
      <c r="S45">
        <v>-3.3</v>
      </c>
    </row>
    <row r="46" spans="1:19" x14ac:dyDescent="0.3">
      <c r="A46" t="s">
        <v>13268</v>
      </c>
      <c r="B46" t="s">
        <v>13269</v>
      </c>
      <c r="C46" t="s">
        <v>13270</v>
      </c>
      <c r="D46" t="s">
        <v>13271</v>
      </c>
      <c r="E46">
        <v>10.74</v>
      </c>
      <c r="F46">
        <v>13.962</v>
      </c>
      <c r="G46">
        <v>110</v>
      </c>
      <c r="H46">
        <v>8.5920000000000005</v>
      </c>
      <c r="I46">
        <v>63.43</v>
      </c>
      <c r="J46">
        <v>5.649</v>
      </c>
      <c r="K46" t="s">
        <v>13102</v>
      </c>
      <c r="L46" t="s">
        <v>13103</v>
      </c>
      <c r="M46" t="s">
        <v>13103</v>
      </c>
      <c r="N46">
        <v>18</v>
      </c>
      <c r="O46">
        <v>20320614</v>
      </c>
      <c r="P46">
        <v>127.82</v>
      </c>
      <c r="Q46">
        <v>-1.05</v>
      </c>
      <c r="R46">
        <v>8.4</v>
      </c>
      <c r="S46">
        <v>-0.12</v>
      </c>
    </row>
    <row r="47" spans="1:19" x14ac:dyDescent="0.3">
      <c r="A47" t="s">
        <v>13272</v>
      </c>
      <c r="B47" t="s">
        <v>13273</v>
      </c>
      <c r="C47" t="s">
        <v>13274</v>
      </c>
      <c r="D47" t="s">
        <v>12902</v>
      </c>
      <c r="E47">
        <v>5.99</v>
      </c>
      <c r="F47">
        <v>7.7869999999999999</v>
      </c>
      <c r="G47">
        <v>108</v>
      </c>
      <c r="H47">
        <v>5.0910000000000002</v>
      </c>
      <c r="I47">
        <v>52.41</v>
      </c>
      <c r="J47">
        <v>5.6379999999999999</v>
      </c>
      <c r="K47" t="s">
        <v>13102</v>
      </c>
      <c r="L47" t="s">
        <v>13103</v>
      </c>
      <c r="M47" t="s">
        <v>13103</v>
      </c>
      <c r="N47">
        <v>10.39</v>
      </c>
      <c r="O47">
        <v>20320610</v>
      </c>
      <c r="P47">
        <v>134.85</v>
      </c>
      <c r="Q47">
        <v>-1.38</v>
      </c>
      <c r="R47">
        <v>5.3</v>
      </c>
      <c r="S47">
        <v>-3.46</v>
      </c>
    </row>
    <row r="48" spans="1:19" x14ac:dyDescent="0.3">
      <c r="A48" t="s">
        <v>13275</v>
      </c>
      <c r="B48" t="s">
        <v>13276</v>
      </c>
      <c r="C48" t="s">
        <v>13277</v>
      </c>
      <c r="D48" t="s">
        <v>13278</v>
      </c>
      <c r="E48">
        <v>28.49</v>
      </c>
      <c r="F48">
        <v>37.036999999999999</v>
      </c>
      <c r="G48">
        <v>113</v>
      </c>
      <c r="H48">
        <v>24.216000000000001</v>
      </c>
      <c r="I48">
        <v>101.25</v>
      </c>
      <c r="J48">
        <v>5.6379999999999999</v>
      </c>
      <c r="K48" t="s">
        <v>13102</v>
      </c>
      <c r="L48" t="s">
        <v>13103</v>
      </c>
      <c r="M48" t="s">
        <v>13103</v>
      </c>
      <c r="N48">
        <v>2.67</v>
      </c>
      <c r="O48">
        <v>20320610</v>
      </c>
      <c r="P48">
        <v>143.18</v>
      </c>
      <c r="Q48">
        <v>-0.71</v>
      </c>
      <c r="R48">
        <v>20.27</v>
      </c>
      <c r="S48">
        <v>-1.41</v>
      </c>
    </row>
    <row r="49" spans="1:19" x14ac:dyDescent="0.3">
      <c r="A49" t="s">
        <v>13279</v>
      </c>
      <c r="B49" t="s">
        <v>13280</v>
      </c>
      <c r="C49" t="s">
        <v>13281</v>
      </c>
      <c r="D49" t="s">
        <v>13282</v>
      </c>
      <c r="E49">
        <v>241.7</v>
      </c>
      <c r="F49">
        <v>314.20999999999998</v>
      </c>
      <c r="G49">
        <v>108</v>
      </c>
      <c r="H49">
        <v>205.44499999999999</v>
      </c>
      <c r="I49">
        <v>37.28</v>
      </c>
      <c r="J49">
        <v>5.6360000000000001</v>
      </c>
      <c r="K49" t="s">
        <v>13102</v>
      </c>
      <c r="L49" t="s">
        <v>13103</v>
      </c>
      <c r="M49" t="s">
        <v>13103</v>
      </c>
      <c r="N49">
        <v>21.79</v>
      </c>
      <c r="O49">
        <v>20320609</v>
      </c>
      <c r="P49">
        <v>159.88999999999999</v>
      </c>
      <c r="Q49">
        <v>-1.81</v>
      </c>
      <c r="R49">
        <v>281.5</v>
      </c>
      <c r="S49">
        <v>-2.06</v>
      </c>
    </row>
    <row r="50" spans="1:19" x14ac:dyDescent="0.3">
      <c r="A50" t="s">
        <v>13283</v>
      </c>
      <c r="B50" t="s">
        <v>13284</v>
      </c>
      <c r="C50" t="s">
        <v>13285</v>
      </c>
      <c r="D50" t="s">
        <v>13286</v>
      </c>
      <c r="E50">
        <v>21.94</v>
      </c>
      <c r="F50">
        <v>28.521999999999998</v>
      </c>
      <c r="G50">
        <v>112</v>
      </c>
      <c r="H50">
        <v>17.552</v>
      </c>
      <c r="I50">
        <v>87.51</v>
      </c>
      <c r="J50">
        <v>5.63</v>
      </c>
      <c r="K50" t="s">
        <v>13102</v>
      </c>
      <c r="L50" t="s">
        <v>13103</v>
      </c>
      <c r="M50" t="s">
        <v>13103</v>
      </c>
      <c r="N50">
        <v>13.01</v>
      </c>
      <c r="O50">
        <v>20320607</v>
      </c>
      <c r="P50">
        <v>126.31</v>
      </c>
      <c r="Q50">
        <v>-1.5</v>
      </c>
      <c r="R50">
        <v>14.78</v>
      </c>
      <c r="S50">
        <v>-3.02</v>
      </c>
    </row>
    <row r="51" spans="1:19" x14ac:dyDescent="0.3">
      <c r="A51" t="s">
        <v>13287</v>
      </c>
      <c r="B51" t="s">
        <v>13288</v>
      </c>
      <c r="C51" t="s">
        <v>13289</v>
      </c>
      <c r="D51" t="s">
        <v>13290</v>
      </c>
      <c r="E51">
        <v>32.49</v>
      </c>
      <c r="F51">
        <v>42.237000000000002</v>
      </c>
      <c r="G51">
        <v>110</v>
      </c>
      <c r="H51">
        <v>27.617000000000001</v>
      </c>
      <c r="I51">
        <v>165.4</v>
      </c>
      <c r="J51">
        <v>5.6189999999999998</v>
      </c>
      <c r="K51" t="s">
        <v>13102</v>
      </c>
      <c r="L51" t="s">
        <v>13103</v>
      </c>
      <c r="M51" t="s">
        <v>13103</v>
      </c>
      <c r="N51">
        <v>9.08</v>
      </c>
      <c r="O51">
        <v>20320603</v>
      </c>
      <c r="P51">
        <v>123.26</v>
      </c>
      <c r="Q51">
        <v>-0.05</v>
      </c>
      <c r="R51">
        <v>15.09</v>
      </c>
      <c r="S51">
        <v>-0.46</v>
      </c>
    </row>
    <row r="52" spans="1:19" x14ac:dyDescent="0.3">
      <c r="A52" t="s">
        <v>13291</v>
      </c>
      <c r="B52" t="s">
        <v>13292</v>
      </c>
      <c r="C52" t="s">
        <v>13293</v>
      </c>
      <c r="D52" t="s">
        <v>13294</v>
      </c>
      <c r="E52">
        <v>33.18</v>
      </c>
      <c r="F52">
        <v>43.134</v>
      </c>
      <c r="G52">
        <v>115</v>
      </c>
      <c r="H52">
        <v>28.202999999999999</v>
      </c>
      <c r="I52">
        <v>84.11</v>
      </c>
      <c r="J52">
        <v>5.6139999999999999</v>
      </c>
      <c r="K52" t="s">
        <v>13102</v>
      </c>
      <c r="L52" t="s">
        <v>13103</v>
      </c>
      <c r="M52" t="s">
        <v>13103</v>
      </c>
      <c r="N52">
        <v>5.2190000000000003</v>
      </c>
      <c r="O52">
        <v>20320601</v>
      </c>
      <c r="P52">
        <v>136.5</v>
      </c>
      <c r="Q52">
        <v>-3.68</v>
      </c>
      <c r="R52">
        <v>24.6</v>
      </c>
      <c r="S52">
        <v>-7.73</v>
      </c>
    </row>
    <row r="53" spans="1:19" x14ac:dyDescent="0.3">
      <c r="A53" t="s">
        <v>13295</v>
      </c>
      <c r="B53" t="s">
        <v>13296</v>
      </c>
      <c r="C53" t="s">
        <v>13297</v>
      </c>
      <c r="D53" t="s">
        <v>13298</v>
      </c>
      <c r="E53">
        <v>53.43</v>
      </c>
      <c r="F53">
        <v>69.459000000000003</v>
      </c>
      <c r="G53">
        <v>113</v>
      </c>
      <c r="H53">
        <v>45.415999999999997</v>
      </c>
      <c r="I53">
        <v>291.02999999999997</v>
      </c>
      <c r="J53">
        <v>5.6109999999999998</v>
      </c>
      <c r="K53" t="s">
        <v>13102</v>
      </c>
      <c r="L53" t="s">
        <v>13103</v>
      </c>
      <c r="M53" t="s">
        <v>13103</v>
      </c>
      <c r="N53">
        <v>4.05</v>
      </c>
      <c r="O53">
        <v>20320531</v>
      </c>
      <c r="P53">
        <v>194.6</v>
      </c>
      <c r="Q53">
        <v>-0.71</v>
      </c>
      <c r="R53">
        <v>26.59</v>
      </c>
      <c r="S53">
        <v>-2.2400000000000002</v>
      </c>
    </row>
    <row r="54" spans="1:19" x14ac:dyDescent="0.3">
      <c r="A54" t="s">
        <v>13299</v>
      </c>
      <c r="B54" t="s">
        <v>13300</v>
      </c>
      <c r="C54" t="s">
        <v>13301</v>
      </c>
      <c r="D54" t="s">
        <v>13302</v>
      </c>
      <c r="E54">
        <v>28.24</v>
      </c>
      <c r="F54">
        <v>36.712000000000003</v>
      </c>
      <c r="G54">
        <v>110</v>
      </c>
      <c r="H54">
        <v>24.004000000000001</v>
      </c>
      <c r="I54">
        <v>46.06</v>
      </c>
      <c r="J54">
        <v>5.4989999999999997</v>
      </c>
      <c r="K54" t="s">
        <v>13102</v>
      </c>
      <c r="L54" t="s">
        <v>13103</v>
      </c>
      <c r="M54" t="s">
        <v>13103</v>
      </c>
      <c r="N54">
        <v>9.8000000000000007</v>
      </c>
      <c r="O54">
        <v>20320420</v>
      </c>
      <c r="P54">
        <v>143.37</v>
      </c>
      <c r="Q54">
        <v>-2.35</v>
      </c>
      <c r="R54">
        <v>27.72</v>
      </c>
      <c r="S54">
        <v>-1.74</v>
      </c>
    </row>
    <row r="55" spans="1:19" x14ac:dyDescent="0.3">
      <c r="A55" t="s">
        <v>13303</v>
      </c>
      <c r="B55" t="s">
        <v>13304</v>
      </c>
      <c r="C55" t="s">
        <v>13305</v>
      </c>
      <c r="D55" t="s">
        <v>13306</v>
      </c>
      <c r="E55">
        <v>54.13</v>
      </c>
      <c r="F55">
        <v>70.369</v>
      </c>
      <c r="G55">
        <v>115</v>
      </c>
      <c r="H55">
        <v>46.011000000000003</v>
      </c>
      <c r="I55">
        <v>46.44</v>
      </c>
      <c r="J55">
        <v>5.49</v>
      </c>
      <c r="K55" t="s">
        <v>13102</v>
      </c>
      <c r="L55" t="s">
        <v>13103</v>
      </c>
      <c r="M55" t="s">
        <v>13103</v>
      </c>
      <c r="N55">
        <v>4.6900000000000004</v>
      </c>
      <c r="O55">
        <v>20320417</v>
      </c>
      <c r="P55">
        <v>178.9</v>
      </c>
      <c r="Q55">
        <v>-4.32</v>
      </c>
      <c r="R55">
        <v>66.13</v>
      </c>
      <c r="S55">
        <v>-6.73</v>
      </c>
    </row>
    <row r="56" spans="1:19" x14ac:dyDescent="0.3">
      <c r="A56" t="s">
        <v>13307</v>
      </c>
      <c r="B56" t="s">
        <v>13308</v>
      </c>
      <c r="C56" t="s">
        <v>13309</v>
      </c>
      <c r="D56" t="s">
        <v>13310</v>
      </c>
      <c r="E56">
        <v>97.47</v>
      </c>
      <c r="F56">
        <v>126.711</v>
      </c>
      <c r="G56">
        <v>110</v>
      </c>
      <c r="H56">
        <v>82.85</v>
      </c>
      <c r="I56">
        <v>130.83000000000001</v>
      </c>
      <c r="J56">
        <v>5.4880000000000004</v>
      </c>
      <c r="K56" t="s">
        <v>13102</v>
      </c>
      <c r="L56" t="s">
        <v>13103</v>
      </c>
      <c r="M56" t="s">
        <v>13103</v>
      </c>
      <c r="N56">
        <v>7.5</v>
      </c>
      <c r="O56">
        <v>20320416</v>
      </c>
      <c r="P56">
        <v>159.5</v>
      </c>
      <c r="Q56">
        <v>-4.49</v>
      </c>
      <c r="R56">
        <v>67.349999999999994</v>
      </c>
      <c r="S56">
        <v>-3.39</v>
      </c>
    </row>
    <row r="57" spans="1:19" x14ac:dyDescent="0.3">
      <c r="A57" t="s">
        <v>12728</v>
      </c>
      <c r="B57" t="s">
        <v>13311</v>
      </c>
      <c r="C57" t="s">
        <v>13312</v>
      </c>
      <c r="D57" t="s">
        <v>13313</v>
      </c>
      <c r="E57">
        <v>104.79</v>
      </c>
      <c r="F57">
        <v>136.227</v>
      </c>
      <c r="G57">
        <v>108</v>
      </c>
      <c r="H57">
        <v>89.072000000000003</v>
      </c>
      <c r="I57">
        <v>102.71</v>
      </c>
      <c r="J57">
        <v>5.4880000000000004</v>
      </c>
      <c r="K57" t="s">
        <v>13102</v>
      </c>
      <c r="L57" t="s">
        <v>13103</v>
      </c>
      <c r="M57" t="s">
        <v>13103</v>
      </c>
      <c r="N57">
        <v>15</v>
      </c>
      <c r="O57">
        <v>20320416</v>
      </c>
      <c r="P57">
        <v>135.91999999999999</v>
      </c>
      <c r="Q57">
        <v>-0.67</v>
      </c>
      <c r="R57">
        <v>70.260000000000005</v>
      </c>
      <c r="S57">
        <v>-2.62</v>
      </c>
    </row>
    <row r="58" spans="1:19" x14ac:dyDescent="0.3">
      <c r="A58" t="s">
        <v>13314</v>
      </c>
      <c r="B58" t="s">
        <v>13315</v>
      </c>
      <c r="C58" t="s">
        <v>13316</v>
      </c>
      <c r="D58" t="s">
        <v>13317</v>
      </c>
      <c r="E58">
        <v>21.38</v>
      </c>
      <c r="F58">
        <v>27.794</v>
      </c>
      <c r="G58">
        <v>112</v>
      </c>
      <c r="H58">
        <v>18.172999999999998</v>
      </c>
      <c r="I58">
        <v>91.84</v>
      </c>
      <c r="J58">
        <v>5.4080000000000004</v>
      </c>
      <c r="K58" t="s">
        <v>13102</v>
      </c>
      <c r="L58" t="s">
        <v>13103</v>
      </c>
      <c r="M58" t="s">
        <v>13103</v>
      </c>
      <c r="N58">
        <v>3.75</v>
      </c>
      <c r="O58">
        <v>20320318</v>
      </c>
      <c r="P58">
        <v>129.30000000000001</v>
      </c>
      <c r="Q58">
        <v>-0.42</v>
      </c>
      <c r="R58">
        <v>14.41</v>
      </c>
      <c r="S58">
        <v>-1.71</v>
      </c>
    </row>
    <row r="59" spans="1:19" x14ac:dyDescent="0.3">
      <c r="A59" t="s">
        <v>13318</v>
      </c>
      <c r="B59" t="s">
        <v>13319</v>
      </c>
      <c r="C59" t="s">
        <v>13320</v>
      </c>
      <c r="D59" t="s">
        <v>13321</v>
      </c>
      <c r="E59">
        <v>32.25</v>
      </c>
      <c r="F59">
        <v>41.924999999999997</v>
      </c>
      <c r="G59">
        <v>113</v>
      </c>
      <c r="H59">
        <v>27.413</v>
      </c>
      <c r="I59">
        <v>115.05</v>
      </c>
      <c r="J59">
        <v>5.4080000000000004</v>
      </c>
      <c r="K59" t="s">
        <v>13102</v>
      </c>
      <c r="L59" t="s">
        <v>13103</v>
      </c>
      <c r="M59" t="s">
        <v>13103</v>
      </c>
      <c r="N59">
        <v>3.25</v>
      </c>
      <c r="O59">
        <v>20320318</v>
      </c>
      <c r="P59">
        <v>123.1</v>
      </c>
      <c r="Q59">
        <v>-0.7</v>
      </c>
      <c r="R59">
        <v>18.46</v>
      </c>
      <c r="S59">
        <v>-1.28</v>
      </c>
    </row>
    <row r="60" spans="1:19" x14ac:dyDescent="0.3">
      <c r="A60" t="s">
        <v>13322</v>
      </c>
      <c r="B60" t="s">
        <v>13323</v>
      </c>
      <c r="C60" t="s">
        <v>13324</v>
      </c>
      <c r="D60" t="s">
        <v>13325</v>
      </c>
      <c r="E60">
        <v>10.92</v>
      </c>
      <c r="F60">
        <v>14.196</v>
      </c>
      <c r="G60">
        <v>110</v>
      </c>
      <c r="H60">
        <v>9.282</v>
      </c>
      <c r="I60">
        <v>52.81</v>
      </c>
      <c r="J60">
        <v>5.3840000000000003</v>
      </c>
      <c r="K60" t="s">
        <v>13102</v>
      </c>
      <c r="L60" t="s">
        <v>13103</v>
      </c>
      <c r="M60" t="s">
        <v>13103</v>
      </c>
      <c r="N60">
        <v>7.585</v>
      </c>
      <c r="O60">
        <v>20320309</v>
      </c>
      <c r="P60">
        <v>134.19999999999999</v>
      </c>
      <c r="Q60">
        <v>-1.86</v>
      </c>
      <c r="R60">
        <v>9.59</v>
      </c>
      <c r="S60">
        <v>-1.94</v>
      </c>
    </row>
    <row r="61" spans="1:19" x14ac:dyDescent="0.3">
      <c r="A61" t="s">
        <v>13326</v>
      </c>
      <c r="B61" t="s">
        <v>13327</v>
      </c>
      <c r="C61" t="s">
        <v>13328</v>
      </c>
      <c r="D61" t="s">
        <v>13329</v>
      </c>
      <c r="E61">
        <v>13.37</v>
      </c>
      <c r="F61">
        <v>17.381</v>
      </c>
      <c r="G61">
        <v>114</v>
      </c>
      <c r="H61">
        <v>11.364000000000001</v>
      </c>
      <c r="I61">
        <v>82.4</v>
      </c>
      <c r="J61">
        <v>5.367</v>
      </c>
      <c r="K61" t="s">
        <v>13102</v>
      </c>
      <c r="L61" t="s">
        <v>13103</v>
      </c>
      <c r="M61" t="s">
        <v>13103</v>
      </c>
      <c r="N61">
        <v>3.9990000000000001</v>
      </c>
      <c r="O61">
        <v>20320303</v>
      </c>
      <c r="P61">
        <v>136.56</v>
      </c>
      <c r="Q61">
        <v>-1.55</v>
      </c>
      <c r="R61">
        <v>10.01</v>
      </c>
      <c r="S61">
        <v>-5.03</v>
      </c>
    </row>
    <row r="62" spans="1:19" x14ac:dyDescent="0.3">
      <c r="A62" t="s">
        <v>13330</v>
      </c>
      <c r="B62" t="s">
        <v>13331</v>
      </c>
      <c r="C62" t="s">
        <v>13332</v>
      </c>
      <c r="D62" t="s">
        <v>13333</v>
      </c>
      <c r="E62">
        <v>55.96</v>
      </c>
      <c r="F62">
        <v>72.748000000000005</v>
      </c>
      <c r="G62">
        <v>110</v>
      </c>
      <c r="H62">
        <v>47.566000000000003</v>
      </c>
      <c r="I62">
        <v>190.67</v>
      </c>
      <c r="J62">
        <v>5.3639999999999999</v>
      </c>
      <c r="K62" t="s">
        <v>13102</v>
      </c>
      <c r="L62" t="s">
        <v>13103</v>
      </c>
      <c r="M62" t="s">
        <v>13103</v>
      </c>
      <c r="N62">
        <v>5.76</v>
      </c>
      <c r="O62">
        <v>20320302</v>
      </c>
      <c r="P62">
        <v>119.99</v>
      </c>
      <c r="Q62">
        <v>-0.36</v>
      </c>
      <c r="R62">
        <v>23.1</v>
      </c>
      <c r="S62">
        <v>-3.47</v>
      </c>
    </row>
    <row r="63" spans="1:19" x14ac:dyDescent="0.3">
      <c r="A63" t="s">
        <v>13334</v>
      </c>
      <c r="B63" t="s">
        <v>13335</v>
      </c>
      <c r="C63" t="s">
        <v>13336</v>
      </c>
      <c r="D63" t="s">
        <v>13337</v>
      </c>
      <c r="E63">
        <v>12.41</v>
      </c>
      <c r="F63">
        <v>16.132999999999999</v>
      </c>
      <c r="G63">
        <v>110</v>
      </c>
      <c r="H63">
        <v>10.548</v>
      </c>
      <c r="I63">
        <v>114.19</v>
      </c>
      <c r="J63">
        <v>5.2930000000000001</v>
      </c>
      <c r="K63" t="s">
        <v>13102</v>
      </c>
      <c r="L63" t="s">
        <v>13103</v>
      </c>
      <c r="M63" t="s">
        <v>13103</v>
      </c>
      <c r="N63">
        <v>8.01</v>
      </c>
      <c r="O63">
        <v>20320205</v>
      </c>
      <c r="P63">
        <v>120.82</v>
      </c>
      <c r="Q63">
        <v>-0.87</v>
      </c>
      <c r="R63">
        <v>7</v>
      </c>
      <c r="S63">
        <v>-1.82</v>
      </c>
    </row>
    <row r="64" spans="1:19" x14ac:dyDescent="0.3">
      <c r="A64" t="s">
        <v>13338</v>
      </c>
      <c r="B64" t="s">
        <v>13339</v>
      </c>
      <c r="C64" t="s">
        <v>13340</v>
      </c>
      <c r="D64" t="s">
        <v>13341</v>
      </c>
      <c r="E64">
        <v>79.400000000000006</v>
      </c>
      <c r="F64">
        <v>103.22</v>
      </c>
      <c r="G64">
        <v>108</v>
      </c>
      <c r="H64">
        <v>67.489999999999995</v>
      </c>
      <c r="I64">
        <v>92.58</v>
      </c>
      <c r="J64">
        <v>5.2549999999999999</v>
      </c>
      <c r="K64" t="s">
        <v>13102</v>
      </c>
      <c r="L64" t="s">
        <v>13103</v>
      </c>
      <c r="M64" t="s">
        <v>13103</v>
      </c>
      <c r="N64">
        <v>19.010000000000002</v>
      </c>
      <c r="O64">
        <v>20320122</v>
      </c>
      <c r="P64">
        <v>125.57</v>
      </c>
      <c r="Q64">
        <v>-1.01</v>
      </c>
      <c r="R64">
        <v>51.77</v>
      </c>
      <c r="S64">
        <v>-1.1599999999999999</v>
      </c>
    </row>
    <row r="65" spans="1:19" x14ac:dyDescent="0.3">
      <c r="A65" t="s">
        <v>13342</v>
      </c>
      <c r="B65" t="s">
        <v>13343</v>
      </c>
      <c r="C65" t="s">
        <v>13344</v>
      </c>
      <c r="D65" t="s">
        <v>13345</v>
      </c>
      <c r="E65">
        <v>4.59</v>
      </c>
      <c r="F65">
        <v>5.9669999999999996</v>
      </c>
      <c r="G65">
        <v>110</v>
      </c>
      <c r="H65">
        <v>3.6720000000000002</v>
      </c>
      <c r="I65">
        <v>50.44</v>
      </c>
      <c r="J65">
        <v>5.2549999999999999</v>
      </c>
      <c r="K65" t="s">
        <v>13102</v>
      </c>
      <c r="L65" t="s">
        <v>13103</v>
      </c>
      <c r="M65" t="s">
        <v>13103</v>
      </c>
      <c r="N65">
        <v>10</v>
      </c>
      <c r="O65">
        <v>20320122</v>
      </c>
      <c r="P65">
        <v>119.3</v>
      </c>
      <c r="Q65">
        <v>-0.15</v>
      </c>
      <c r="R65">
        <v>3.64</v>
      </c>
      <c r="S65">
        <v>0.55000000000000004</v>
      </c>
    </row>
    <row r="66" spans="1:19" x14ac:dyDescent="0.3">
      <c r="A66" t="s">
        <v>13346</v>
      </c>
      <c r="B66" t="s">
        <v>13347</v>
      </c>
      <c r="C66" t="s">
        <v>13348</v>
      </c>
      <c r="D66" t="s">
        <v>13349</v>
      </c>
      <c r="E66">
        <v>60.02</v>
      </c>
      <c r="F66">
        <v>78.025999999999996</v>
      </c>
      <c r="G66">
        <v>107</v>
      </c>
      <c r="H66">
        <v>51.017000000000003</v>
      </c>
      <c r="I66">
        <v>82.86</v>
      </c>
      <c r="J66">
        <v>5.2380000000000004</v>
      </c>
      <c r="K66" t="s">
        <v>13102</v>
      </c>
      <c r="L66" t="s">
        <v>13103</v>
      </c>
      <c r="M66" t="s">
        <v>13103</v>
      </c>
      <c r="N66">
        <v>17.338999999999999</v>
      </c>
      <c r="O66">
        <v>20320116</v>
      </c>
      <c r="P66">
        <v>126.59</v>
      </c>
      <c r="Q66">
        <v>-0.96</v>
      </c>
      <c r="R66">
        <v>41.55</v>
      </c>
      <c r="S66">
        <v>-3.89</v>
      </c>
    </row>
    <row r="67" spans="1:19" x14ac:dyDescent="0.3">
      <c r="A67" t="s">
        <v>13350</v>
      </c>
      <c r="B67" t="s">
        <v>13351</v>
      </c>
      <c r="C67" t="s">
        <v>13352</v>
      </c>
      <c r="D67" t="s">
        <v>13353</v>
      </c>
      <c r="E67">
        <v>29.42</v>
      </c>
      <c r="F67">
        <v>38.246000000000002</v>
      </c>
      <c r="G67">
        <v>114</v>
      </c>
      <c r="H67">
        <v>25.007000000000001</v>
      </c>
      <c r="I67">
        <v>161.94</v>
      </c>
      <c r="J67">
        <v>5.2380000000000004</v>
      </c>
      <c r="K67" t="s">
        <v>13102</v>
      </c>
      <c r="L67" t="s">
        <v>13103</v>
      </c>
      <c r="M67" t="s">
        <v>13103</v>
      </c>
      <c r="N67">
        <v>4.4989999999999997</v>
      </c>
      <c r="O67">
        <v>20320116</v>
      </c>
      <c r="P67">
        <v>125.81</v>
      </c>
      <c r="Q67">
        <v>-0.74</v>
      </c>
      <c r="R67">
        <v>14.13</v>
      </c>
      <c r="S67">
        <v>0.43</v>
      </c>
    </row>
    <row r="68" spans="1:19" x14ac:dyDescent="0.3">
      <c r="A68" t="s">
        <v>13354</v>
      </c>
      <c r="B68" t="s">
        <v>13355</v>
      </c>
      <c r="C68" t="s">
        <v>13356</v>
      </c>
      <c r="D68" t="s">
        <v>13357</v>
      </c>
      <c r="E68">
        <v>48.5</v>
      </c>
      <c r="F68">
        <v>63.05</v>
      </c>
      <c r="G68">
        <v>110</v>
      </c>
      <c r="H68">
        <v>41.225000000000001</v>
      </c>
      <c r="I68">
        <v>33.24</v>
      </c>
      <c r="J68">
        <v>5.2160000000000002</v>
      </c>
      <c r="K68" t="s">
        <v>13358</v>
      </c>
      <c r="L68" t="s">
        <v>13103</v>
      </c>
      <c r="M68" t="s">
        <v>13103</v>
      </c>
      <c r="N68">
        <v>6.9459999999999997</v>
      </c>
      <c r="O68">
        <v>20320108</v>
      </c>
      <c r="P68">
        <v>261.87</v>
      </c>
      <c r="Q68">
        <v>-6.05</v>
      </c>
      <c r="R68">
        <v>95.32</v>
      </c>
      <c r="S68">
        <v>-6.73</v>
      </c>
    </row>
    <row r="69" spans="1:19" x14ac:dyDescent="0.3">
      <c r="A69" t="s">
        <v>13359</v>
      </c>
      <c r="B69" t="s">
        <v>13360</v>
      </c>
      <c r="C69" t="s">
        <v>13361</v>
      </c>
      <c r="D69" t="s">
        <v>12886</v>
      </c>
      <c r="E69">
        <v>36.4</v>
      </c>
      <c r="F69">
        <v>47.32</v>
      </c>
      <c r="G69">
        <v>110</v>
      </c>
      <c r="H69">
        <v>30.94</v>
      </c>
      <c r="I69">
        <v>113.15</v>
      </c>
      <c r="J69">
        <v>5.181</v>
      </c>
      <c r="K69" t="s">
        <v>13102</v>
      </c>
      <c r="L69" t="s">
        <v>13103</v>
      </c>
      <c r="M69" t="s">
        <v>13103</v>
      </c>
      <c r="N69">
        <v>8</v>
      </c>
      <c r="O69">
        <v>20311226</v>
      </c>
      <c r="P69">
        <v>120.39</v>
      </c>
      <c r="Q69">
        <v>-0.09</v>
      </c>
      <c r="R69">
        <v>20.56</v>
      </c>
      <c r="S69">
        <v>-8.99</v>
      </c>
    </row>
    <row r="70" spans="1:19" x14ac:dyDescent="0.3">
      <c r="A70" t="s">
        <v>13362</v>
      </c>
      <c r="B70" t="s">
        <v>13363</v>
      </c>
      <c r="C70" t="s">
        <v>13364</v>
      </c>
      <c r="D70" t="s">
        <v>13365</v>
      </c>
      <c r="E70">
        <v>88.38</v>
      </c>
      <c r="F70">
        <v>114.89400000000001</v>
      </c>
      <c r="G70">
        <v>108</v>
      </c>
      <c r="H70">
        <v>75.123000000000005</v>
      </c>
      <c r="I70">
        <v>110.51</v>
      </c>
      <c r="J70">
        <v>5.1779999999999999</v>
      </c>
      <c r="K70" t="s">
        <v>13102</v>
      </c>
      <c r="L70" t="s">
        <v>13103</v>
      </c>
      <c r="M70" t="s">
        <v>13103</v>
      </c>
      <c r="N70">
        <v>16.707000000000001</v>
      </c>
      <c r="O70">
        <v>20311225</v>
      </c>
      <c r="P70">
        <v>126.43</v>
      </c>
      <c r="Q70">
        <v>-1.34</v>
      </c>
      <c r="R70">
        <v>53.08</v>
      </c>
      <c r="S70">
        <v>-2.93</v>
      </c>
    </row>
    <row r="71" spans="1:19" x14ac:dyDescent="0.3">
      <c r="A71" t="s">
        <v>13366</v>
      </c>
      <c r="B71" t="s">
        <v>13367</v>
      </c>
      <c r="C71" t="s">
        <v>13368</v>
      </c>
      <c r="D71" t="s">
        <v>13369</v>
      </c>
      <c r="E71">
        <v>43.42</v>
      </c>
      <c r="F71">
        <v>56.445999999999998</v>
      </c>
      <c r="G71">
        <v>110</v>
      </c>
      <c r="H71">
        <v>36.906999999999996</v>
      </c>
      <c r="I71">
        <v>63.7</v>
      </c>
      <c r="J71">
        <v>5.1509999999999998</v>
      </c>
      <c r="K71" t="s">
        <v>13102</v>
      </c>
      <c r="L71" t="s">
        <v>13103</v>
      </c>
      <c r="M71" t="s">
        <v>13103</v>
      </c>
      <c r="N71">
        <v>8.2750000000000004</v>
      </c>
      <c r="O71">
        <v>20311215</v>
      </c>
      <c r="P71">
        <v>145.6</v>
      </c>
      <c r="Q71">
        <v>-2.16</v>
      </c>
      <c r="R71">
        <v>38.619999999999997</v>
      </c>
      <c r="S71">
        <v>-4.0999999999999996</v>
      </c>
    </row>
    <row r="72" spans="1:19" x14ac:dyDescent="0.3">
      <c r="A72" t="s">
        <v>13370</v>
      </c>
      <c r="B72" t="s">
        <v>13371</v>
      </c>
      <c r="C72" t="s">
        <v>13372</v>
      </c>
      <c r="D72" t="s">
        <v>12869</v>
      </c>
      <c r="E72">
        <v>55.13</v>
      </c>
      <c r="F72">
        <v>66.156000000000006</v>
      </c>
      <c r="G72">
        <v>112</v>
      </c>
      <c r="H72">
        <v>46.860999999999997</v>
      </c>
      <c r="I72">
        <v>33.14</v>
      </c>
      <c r="J72">
        <v>5.1429999999999998</v>
      </c>
      <c r="K72" t="s">
        <v>13373</v>
      </c>
      <c r="L72" t="s">
        <v>13103</v>
      </c>
      <c r="M72" t="s">
        <v>13103</v>
      </c>
      <c r="N72">
        <v>8.7189999999999994</v>
      </c>
      <c r="O72">
        <v>20311212</v>
      </c>
      <c r="P72">
        <v>154.99</v>
      </c>
      <c r="Q72">
        <v>-2.5</v>
      </c>
      <c r="R72">
        <v>64.180000000000007</v>
      </c>
      <c r="S72">
        <v>-6.18</v>
      </c>
    </row>
    <row r="73" spans="1:19" x14ac:dyDescent="0.3">
      <c r="A73" t="s">
        <v>13374</v>
      </c>
      <c r="B73" t="s">
        <v>13375</v>
      </c>
      <c r="C73" t="s">
        <v>13376</v>
      </c>
      <c r="D73" t="s">
        <v>12890</v>
      </c>
      <c r="E73">
        <v>38.619999999999997</v>
      </c>
      <c r="F73">
        <v>50.206000000000003</v>
      </c>
      <c r="G73">
        <v>110</v>
      </c>
      <c r="H73">
        <v>32.826999999999998</v>
      </c>
      <c r="I73">
        <v>130.37</v>
      </c>
      <c r="J73">
        <v>5.14</v>
      </c>
      <c r="K73" t="s">
        <v>13102</v>
      </c>
      <c r="L73" t="s">
        <v>13103</v>
      </c>
      <c r="M73" t="s">
        <v>13103</v>
      </c>
      <c r="N73">
        <v>4.9950000000000001</v>
      </c>
      <c r="O73">
        <v>20311211</v>
      </c>
      <c r="P73">
        <v>124.25</v>
      </c>
      <c r="Q73">
        <v>-0.66</v>
      </c>
      <c r="R73">
        <v>20.83</v>
      </c>
      <c r="S73">
        <v>-3.12</v>
      </c>
    </row>
    <row r="74" spans="1:19" x14ac:dyDescent="0.3">
      <c r="A74" t="s">
        <v>13377</v>
      </c>
      <c r="B74" t="s">
        <v>13378</v>
      </c>
      <c r="C74" t="s">
        <v>13379</v>
      </c>
      <c r="D74" t="s">
        <v>13380</v>
      </c>
      <c r="E74">
        <v>33.54</v>
      </c>
      <c r="F74">
        <v>43.601999999999997</v>
      </c>
      <c r="G74">
        <v>112</v>
      </c>
      <c r="H74">
        <v>26.832000000000001</v>
      </c>
      <c r="I74">
        <v>25.61</v>
      </c>
      <c r="J74">
        <v>5.14</v>
      </c>
      <c r="K74" t="s">
        <v>13358</v>
      </c>
      <c r="L74" t="s">
        <v>13103</v>
      </c>
      <c r="M74" t="s">
        <v>13103</v>
      </c>
      <c r="N74">
        <v>5.798</v>
      </c>
      <c r="O74">
        <v>20311211</v>
      </c>
      <c r="P74">
        <v>244.54</v>
      </c>
      <c r="Q74">
        <v>-3.69</v>
      </c>
      <c r="R74">
        <v>65.3</v>
      </c>
      <c r="S74">
        <v>-2.81</v>
      </c>
    </row>
    <row r="75" spans="1:19" x14ac:dyDescent="0.3">
      <c r="A75" t="s">
        <v>13381</v>
      </c>
      <c r="B75" t="s">
        <v>13382</v>
      </c>
      <c r="C75" t="s">
        <v>13383</v>
      </c>
      <c r="D75" t="s">
        <v>1173</v>
      </c>
      <c r="E75">
        <v>12.97</v>
      </c>
      <c r="F75">
        <v>16.861000000000001</v>
      </c>
      <c r="G75">
        <v>114</v>
      </c>
      <c r="H75">
        <v>11.023999999999999</v>
      </c>
      <c r="I75">
        <v>63.31</v>
      </c>
      <c r="J75">
        <v>5.1230000000000002</v>
      </c>
      <c r="K75" t="s">
        <v>13102</v>
      </c>
      <c r="L75" t="s">
        <v>13103</v>
      </c>
      <c r="M75" t="s">
        <v>13103</v>
      </c>
      <c r="N75">
        <v>2.4279999999999999</v>
      </c>
      <c r="O75">
        <v>20311205</v>
      </c>
      <c r="P75">
        <v>140.38999999999999</v>
      </c>
      <c r="Q75">
        <v>-2.2999999999999998</v>
      </c>
      <c r="R75">
        <v>11.15</v>
      </c>
      <c r="S75">
        <v>-4.04</v>
      </c>
    </row>
    <row r="76" spans="1:19" x14ac:dyDescent="0.3">
      <c r="A76" t="s">
        <v>13384</v>
      </c>
      <c r="B76" t="s">
        <v>13385</v>
      </c>
      <c r="C76" t="s">
        <v>13386</v>
      </c>
      <c r="D76" t="s">
        <v>13387</v>
      </c>
      <c r="E76">
        <v>364.15</v>
      </c>
      <c r="F76">
        <v>473.39499999999998</v>
      </c>
      <c r="G76">
        <v>113</v>
      </c>
      <c r="H76">
        <v>309.52699999999999</v>
      </c>
      <c r="I76">
        <v>68.45</v>
      </c>
      <c r="J76">
        <v>5.085</v>
      </c>
      <c r="K76" t="s">
        <v>13102</v>
      </c>
      <c r="L76" t="s">
        <v>13103</v>
      </c>
      <c r="M76" t="s">
        <v>13103</v>
      </c>
      <c r="N76">
        <v>5.6210000000000004</v>
      </c>
      <c r="O76">
        <v>20311121</v>
      </c>
      <c r="P76">
        <v>160.51</v>
      </c>
      <c r="Q76">
        <v>-2.77</v>
      </c>
      <c r="R76">
        <v>347</v>
      </c>
      <c r="S76">
        <v>-1.6</v>
      </c>
    </row>
    <row r="77" spans="1:19" x14ac:dyDescent="0.3">
      <c r="A77" t="s">
        <v>13388</v>
      </c>
      <c r="B77" t="s">
        <v>13389</v>
      </c>
      <c r="C77" t="s">
        <v>13390</v>
      </c>
      <c r="D77" t="s">
        <v>13391</v>
      </c>
      <c r="E77">
        <v>52.53</v>
      </c>
      <c r="F77">
        <v>68.289000000000001</v>
      </c>
      <c r="G77">
        <v>112</v>
      </c>
      <c r="H77">
        <v>44.651000000000003</v>
      </c>
      <c r="I77">
        <v>72.959999999999994</v>
      </c>
      <c r="J77">
        <v>5.0659999999999998</v>
      </c>
      <c r="K77" t="s">
        <v>13358</v>
      </c>
      <c r="L77" t="s">
        <v>13103</v>
      </c>
      <c r="M77" t="s">
        <v>13103</v>
      </c>
      <c r="N77">
        <v>9.9990000000000006</v>
      </c>
      <c r="O77">
        <v>20311114</v>
      </c>
      <c r="P77">
        <v>142.9</v>
      </c>
      <c r="Q77">
        <v>-3.99</v>
      </c>
      <c r="R77">
        <v>43.4</v>
      </c>
      <c r="S77">
        <v>-6.06</v>
      </c>
    </row>
    <row r="78" spans="1:19" x14ac:dyDescent="0.3">
      <c r="A78" t="s">
        <v>13392</v>
      </c>
      <c r="B78" t="s">
        <v>13393</v>
      </c>
      <c r="C78" t="s">
        <v>13394</v>
      </c>
      <c r="D78" t="s">
        <v>13395</v>
      </c>
      <c r="E78">
        <v>52.15</v>
      </c>
      <c r="F78">
        <v>67.795000000000002</v>
      </c>
      <c r="G78">
        <v>114</v>
      </c>
      <c r="H78">
        <v>44.328000000000003</v>
      </c>
      <c r="I78">
        <v>92.94</v>
      </c>
      <c r="J78">
        <v>5.0469999999999997</v>
      </c>
      <c r="K78" t="s">
        <v>13102</v>
      </c>
      <c r="L78" t="s">
        <v>13103</v>
      </c>
      <c r="M78" t="s">
        <v>13103</v>
      </c>
      <c r="N78">
        <v>4.4989999999999997</v>
      </c>
      <c r="O78">
        <v>20311107</v>
      </c>
      <c r="P78">
        <v>143.91999999999999</v>
      </c>
      <c r="Q78">
        <v>-1.66</v>
      </c>
      <c r="R78">
        <v>38.9</v>
      </c>
      <c r="S78">
        <v>-1.94</v>
      </c>
    </row>
    <row r="79" spans="1:19" x14ac:dyDescent="0.3">
      <c r="A79" t="s">
        <v>13396</v>
      </c>
      <c r="B79" t="s">
        <v>13397</v>
      </c>
      <c r="C79" t="s">
        <v>13398</v>
      </c>
      <c r="D79" t="s">
        <v>13399</v>
      </c>
      <c r="E79">
        <v>13.7</v>
      </c>
      <c r="F79">
        <v>17.809999999999999</v>
      </c>
      <c r="G79">
        <v>108</v>
      </c>
      <c r="H79">
        <v>11.645</v>
      </c>
      <c r="I79">
        <v>61.37</v>
      </c>
      <c r="J79">
        <v>5.0359999999999996</v>
      </c>
      <c r="K79" t="s">
        <v>13358</v>
      </c>
      <c r="L79" t="s">
        <v>13103</v>
      </c>
      <c r="M79" t="s">
        <v>13103</v>
      </c>
      <c r="N79">
        <v>8.4979999999999993</v>
      </c>
      <c r="O79">
        <v>20311103</v>
      </c>
      <c r="P79">
        <v>158.07</v>
      </c>
      <c r="Q79">
        <v>-5.04</v>
      </c>
      <c r="R79">
        <v>13.42</v>
      </c>
      <c r="S79">
        <v>7.0000000000000007E-2</v>
      </c>
    </row>
    <row r="80" spans="1:19" x14ac:dyDescent="0.3">
      <c r="A80" t="s">
        <v>13400</v>
      </c>
      <c r="B80" t="s">
        <v>13401</v>
      </c>
      <c r="C80" t="s">
        <v>13402</v>
      </c>
      <c r="D80" t="s">
        <v>13403</v>
      </c>
      <c r="E80">
        <v>55.47</v>
      </c>
      <c r="F80">
        <v>72.111000000000004</v>
      </c>
      <c r="G80">
        <v>110</v>
      </c>
      <c r="H80">
        <v>47.149000000000001</v>
      </c>
      <c r="I80">
        <v>63.08</v>
      </c>
      <c r="J80">
        <v>4.9889999999999999</v>
      </c>
      <c r="K80" t="s">
        <v>13358</v>
      </c>
      <c r="L80" t="s">
        <v>13103</v>
      </c>
      <c r="M80" t="s">
        <v>13103</v>
      </c>
      <c r="N80">
        <v>16.763000000000002</v>
      </c>
      <c r="O80">
        <v>20311017</v>
      </c>
      <c r="P80">
        <v>137.30000000000001</v>
      </c>
      <c r="Q80">
        <v>-1.1200000000000001</v>
      </c>
      <c r="R80">
        <v>46.7</v>
      </c>
      <c r="S80">
        <v>-2.12</v>
      </c>
    </row>
    <row r="81" spans="1:19" x14ac:dyDescent="0.3">
      <c r="A81" t="s">
        <v>13404</v>
      </c>
      <c r="B81" t="s">
        <v>13405</v>
      </c>
      <c r="C81" t="s">
        <v>13406</v>
      </c>
      <c r="D81" t="s">
        <v>13407</v>
      </c>
      <c r="E81">
        <v>9.49</v>
      </c>
      <c r="F81">
        <v>12.337</v>
      </c>
      <c r="G81">
        <v>106</v>
      </c>
      <c r="H81">
        <v>8.0660000000000007</v>
      </c>
      <c r="I81">
        <v>24.09</v>
      </c>
      <c r="J81">
        <v>4.9779999999999998</v>
      </c>
      <c r="K81" t="s">
        <v>13102</v>
      </c>
      <c r="L81" t="s">
        <v>13103</v>
      </c>
      <c r="M81" t="s">
        <v>13103</v>
      </c>
      <c r="N81">
        <v>38.018999999999998</v>
      </c>
      <c r="O81">
        <v>20311013</v>
      </c>
      <c r="P81">
        <v>139.65</v>
      </c>
      <c r="Q81">
        <v>-0.52</v>
      </c>
      <c r="R81">
        <v>10.68</v>
      </c>
      <c r="S81">
        <v>1.91</v>
      </c>
    </row>
    <row r="82" spans="1:19" x14ac:dyDescent="0.3">
      <c r="A82" t="s">
        <v>13408</v>
      </c>
      <c r="B82" t="s">
        <v>13409</v>
      </c>
      <c r="C82" t="s">
        <v>13410</v>
      </c>
      <c r="D82" t="s">
        <v>13411</v>
      </c>
      <c r="E82">
        <v>62.8</v>
      </c>
      <c r="F82">
        <v>81.64</v>
      </c>
      <c r="G82">
        <v>112</v>
      </c>
      <c r="H82">
        <v>53.38</v>
      </c>
      <c r="I82">
        <v>60.65</v>
      </c>
      <c r="J82">
        <v>4.9320000000000004</v>
      </c>
      <c r="K82" t="s">
        <v>13373</v>
      </c>
      <c r="L82" t="s">
        <v>13103</v>
      </c>
      <c r="M82" t="s">
        <v>13103</v>
      </c>
      <c r="N82">
        <v>19.998000000000001</v>
      </c>
      <c r="O82">
        <v>20310926</v>
      </c>
      <c r="P82">
        <v>150.93</v>
      </c>
      <c r="Q82">
        <v>-6.37</v>
      </c>
      <c r="R82">
        <v>59</v>
      </c>
      <c r="S82">
        <v>-4.99</v>
      </c>
    </row>
    <row r="83" spans="1:19" x14ac:dyDescent="0.3">
      <c r="A83" t="s">
        <v>13412</v>
      </c>
      <c r="B83" t="s">
        <v>13413</v>
      </c>
      <c r="C83" t="s">
        <v>13414</v>
      </c>
      <c r="D83" t="s">
        <v>13415</v>
      </c>
      <c r="E83">
        <v>19.190000000000001</v>
      </c>
      <c r="F83">
        <v>24.946999999999999</v>
      </c>
      <c r="G83">
        <v>110</v>
      </c>
      <c r="H83">
        <v>16.312000000000001</v>
      </c>
      <c r="I83">
        <v>38.18</v>
      </c>
      <c r="J83">
        <v>4.83</v>
      </c>
      <c r="K83" t="s">
        <v>13102</v>
      </c>
      <c r="L83" t="s">
        <v>13103</v>
      </c>
      <c r="M83" t="s">
        <v>13103</v>
      </c>
      <c r="N83">
        <v>12.923999999999999</v>
      </c>
      <c r="O83">
        <v>20310820</v>
      </c>
      <c r="P83">
        <v>132.91999999999999</v>
      </c>
      <c r="Q83">
        <v>-0.08</v>
      </c>
      <c r="R83">
        <v>18.46</v>
      </c>
      <c r="S83">
        <v>0.05</v>
      </c>
    </row>
    <row r="84" spans="1:19" x14ac:dyDescent="0.3">
      <c r="A84" t="s">
        <v>13416</v>
      </c>
      <c r="B84" t="s">
        <v>13417</v>
      </c>
      <c r="C84" t="s">
        <v>13418</v>
      </c>
      <c r="D84" t="s">
        <v>13419</v>
      </c>
      <c r="E84">
        <v>12.55</v>
      </c>
      <c r="F84">
        <v>16.315000000000001</v>
      </c>
      <c r="G84">
        <v>110</v>
      </c>
      <c r="H84">
        <v>10.667999999999999</v>
      </c>
      <c r="I84">
        <v>56.54</v>
      </c>
      <c r="J84">
        <v>4.8159999999999998</v>
      </c>
      <c r="K84" t="s">
        <v>13102</v>
      </c>
      <c r="L84" t="s">
        <v>13103</v>
      </c>
      <c r="M84" t="s">
        <v>13103</v>
      </c>
      <c r="N84">
        <v>3.0790000000000002</v>
      </c>
      <c r="O84">
        <v>20310815</v>
      </c>
      <c r="P84">
        <v>128.72</v>
      </c>
      <c r="Q84">
        <v>-1.4</v>
      </c>
      <c r="R84">
        <v>10.32</v>
      </c>
      <c r="S84">
        <v>-3.46</v>
      </c>
    </row>
    <row r="85" spans="1:19" x14ac:dyDescent="0.3">
      <c r="A85" t="s">
        <v>13420</v>
      </c>
      <c r="B85" t="s">
        <v>13421</v>
      </c>
      <c r="C85" t="s">
        <v>13422</v>
      </c>
      <c r="D85" t="s">
        <v>13423</v>
      </c>
      <c r="E85">
        <v>33.29</v>
      </c>
      <c r="F85">
        <v>43.277000000000001</v>
      </c>
      <c r="G85">
        <v>110</v>
      </c>
      <c r="H85">
        <v>28.297000000000001</v>
      </c>
      <c r="I85">
        <v>41.48</v>
      </c>
      <c r="J85">
        <v>4.7919999999999998</v>
      </c>
      <c r="K85" t="s">
        <v>13358</v>
      </c>
      <c r="L85" t="s">
        <v>13103</v>
      </c>
      <c r="M85" t="s">
        <v>13103</v>
      </c>
      <c r="N85">
        <v>11.696</v>
      </c>
      <c r="O85">
        <v>20310806</v>
      </c>
      <c r="P85">
        <v>303.02999999999997</v>
      </c>
      <c r="Q85">
        <v>-3.33</v>
      </c>
      <c r="R85">
        <v>71.3</v>
      </c>
      <c r="S85">
        <v>-6.1</v>
      </c>
    </row>
    <row r="86" spans="1:19" x14ac:dyDescent="0.3">
      <c r="A86" t="s">
        <v>2121</v>
      </c>
      <c r="B86" t="s">
        <v>13424</v>
      </c>
      <c r="C86" t="s">
        <v>13425</v>
      </c>
      <c r="D86" t="s">
        <v>13426</v>
      </c>
      <c r="E86">
        <v>3.58</v>
      </c>
      <c r="F86">
        <v>4.6539999999999999</v>
      </c>
      <c r="G86">
        <v>106</v>
      </c>
      <c r="H86">
        <v>3.0430000000000001</v>
      </c>
      <c r="I86">
        <v>5.66</v>
      </c>
      <c r="J86">
        <v>4.7149999999999999</v>
      </c>
      <c r="K86" t="s">
        <v>13102</v>
      </c>
      <c r="L86" t="s">
        <v>13103</v>
      </c>
      <c r="M86" t="s">
        <v>13103</v>
      </c>
      <c r="N86">
        <v>48.991999999999997</v>
      </c>
      <c r="O86">
        <v>20310709</v>
      </c>
      <c r="P86">
        <v>134</v>
      </c>
      <c r="Q86">
        <v>-0.45</v>
      </c>
      <c r="R86">
        <v>4.54</v>
      </c>
      <c r="S86">
        <v>-0.22</v>
      </c>
    </row>
    <row r="87" spans="1:19" x14ac:dyDescent="0.3">
      <c r="A87" t="s">
        <v>13427</v>
      </c>
      <c r="B87" t="s">
        <v>13428</v>
      </c>
      <c r="C87" t="s">
        <v>13429</v>
      </c>
      <c r="D87" t="s">
        <v>13430</v>
      </c>
      <c r="E87">
        <v>35.159999999999997</v>
      </c>
      <c r="F87">
        <v>45.707999999999998</v>
      </c>
      <c r="G87">
        <v>110</v>
      </c>
      <c r="H87">
        <v>29.885999999999999</v>
      </c>
      <c r="I87">
        <v>71.430000000000007</v>
      </c>
      <c r="J87">
        <v>4.6929999999999996</v>
      </c>
      <c r="K87" t="s">
        <v>13102</v>
      </c>
      <c r="L87" t="s">
        <v>13103</v>
      </c>
      <c r="M87" t="s">
        <v>13103</v>
      </c>
      <c r="N87">
        <v>28.016999999999999</v>
      </c>
      <c r="O87">
        <v>20310701</v>
      </c>
      <c r="P87">
        <v>124.72</v>
      </c>
      <c r="Q87">
        <v>-0.91</v>
      </c>
      <c r="R87">
        <v>25.58</v>
      </c>
      <c r="S87">
        <v>-1.46</v>
      </c>
    </row>
    <row r="88" spans="1:19" x14ac:dyDescent="0.3">
      <c r="A88" t="s">
        <v>13431</v>
      </c>
      <c r="B88" t="s">
        <v>13432</v>
      </c>
      <c r="C88" t="s">
        <v>13433</v>
      </c>
      <c r="D88" t="s">
        <v>13434</v>
      </c>
      <c r="E88">
        <v>16.690000000000001</v>
      </c>
      <c r="F88">
        <v>21.696999999999999</v>
      </c>
      <c r="G88">
        <v>114</v>
      </c>
      <c r="H88">
        <v>14.186999999999999</v>
      </c>
      <c r="I88">
        <v>28.61</v>
      </c>
      <c r="J88">
        <v>4.6630000000000003</v>
      </c>
      <c r="K88" t="s">
        <v>13102</v>
      </c>
      <c r="L88" t="s">
        <v>13103</v>
      </c>
      <c r="M88" t="s">
        <v>13103</v>
      </c>
      <c r="N88">
        <v>4.5970000000000004</v>
      </c>
      <c r="O88">
        <v>20310620</v>
      </c>
      <c r="P88">
        <v>138.69999999999999</v>
      </c>
      <c r="Q88">
        <v>-0.33</v>
      </c>
      <c r="R88">
        <v>18</v>
      </c>
      <c r="S88">
        <v>-1.96</v>
      </c>
    </row>
    <row r="89" spans="1:19" x14ac:dyDescent="0.3">
      <c r="A89" t="s">
        <v>13435</v>
      </c>
      <c r="B89" t="s">
        <v>13436</v>
      </c>
      <c r="C89" t="s">
        <v>13437</v>
      </c>
      <c r="D89" t="s">
        <v>13438</v>
      </c>
      <c r="E89">
        <v>22.19</v>
      </c>
      <c r="F89">
        <v>28.847000000000001</v>
      </c>
      <c r="G89">
        <v>113</v>
      </c>
      <c r="H89">
        <v>18.861000000000001</v>
      </c>
      <c r="I89">
        <v>57.72</v>
      </c>
      <c r="J89">
        <v>4.6580000000000004</v>
      </c>
      <c r="K89" t="s">
        <v>13102</v>
      </c>
      <c r="L89" t="s">
        <v>13103</v>
      </c>
      <c r="M89" t="s">
        <v>13103</v>
      </c>
      <c r="N89">
        <v>5.1970000000000001</v>
      </c>
      <c r="O89">
        <v>20310618</v>
      </c>
      <c r="P89">
        <v>139.44999999999999</v>
      </c>
      <c r="Q89">
        <v>-2.02</v>
      </c>
      <c r="R89">
        <v>19.62</v>
      </c>
      <c r="S89">
        <v>-4.57</v>
      </c>
    </row>
    <row r="90" spans="1:19" x14ac:dyDescent="0.3">
      <c r="A90" t="s">
        <v>13439</v>
      </c>
      <c r="B90" t="s">
        <v>13440</v>
      </c>
      <c r="C90" t="s">
        <v>13441</v>
      </c>
      <c r="D90" t="s">
        <v>13442</v>
      </c>
      <c r="E90">
        <v>9.99</v>
      </c>
      <c r="F90">
        <v>12.987</v>
      </c>
      <c r="G90">
        <v>110</v>
      </c>
      <c r="H90">
        <v>7.992</v>
      </c>
      <c r="I90">
        <v>31.68</v>
      </c>
      <c r="J90">
        <v>4.6520000000000001</v>
      </c>
      <c r="K90" t="s">
        <v>13102</v>
      </c>
      <c r="L90" t="s">
        <v>13103</v>
      </c>
      <c r="M90" t="s">
        <v>13103</v>
      </c>
      <c r="N90">
        <v>4.8659999999999997</v>
      </c>
      <c r="O90">
        <v>20310616</v>
      </c>
      <c r="P90">
        <v>138.13999999999999</v>
      </c>
      <c r="Q90">
        <v>-0.62</v>
      </c>
      <c r="R90">
        <v>10.48</v>
      </c>
      <c r="S90">
        <v>-1.6</v>
      </c>
    </row>
    <row r="91" spans="1:19" x14ac:dyDescent="0.3">
      <c r="A91" t="s">
        <v>13443</v>
      </c>
      <c r="B91" t="s">
        <v>13444</v>
      </c>
      <c r="C91" t="s">
        <v>13445</v>
      </c>
      <c r="D91" t="s">
        <v>12873</v>
      </c>
      <c r="E91">
        <v>105.96</v>
      </c>
      <c r="F91">
        <v>137.74799999999999</v>
      </c>
      <c r="G91">
        <v>108</v>
      </c>
      <c r="H91">
        <v>90.066000000000003</v>
      </c>
      <c r="I91">
        <v>36.92</v>
      </c>
      <c r="J91">
        <v>4.6520000000000001</v>
      </c>
      <c r="K91" t="s">
        <v>13102</v>
      </c>
      <c r="L91" t="s">
        <v>13103</v>
      </c>
      <c r="M91" t="s">
        <v>13103</v>
      </c>
      <c r="N91">
        <v>11.045999999999999</v>
      </c>
      <c r="O91">
        <v>20310616</v>
      </c>
      <c r="P91">
        <v>135.68</v>
      </c>
      <c r="Q91">
        <v>-1.51</v>
      </c>
      <c r="R91">
        <v>105</v>
      </c>
      <c r="S91">
        <v>-3.27</v>
      </c>
    </row>
    <row r="92" spans="1:19" x14ac:dyDescent="0.3">
      <c r="A92" t="s">
        <v>13446</v>
      </c>
      <c r="B92" t="s">
        <v>13447</v>
      </c>
      <c r="C92" t="s">
        <v>13448</v>
      </c>
      <c r="D92" t="s">
        <v>13449</v>
      </c>
      <c r="E92">
        <v>35.29</v>
      </c>
      <c r="F92">
        <v>45.877000000000002</v>
      </c>
      <c r="G92">
        <v>112</v>
      </c>
      <c r="H92">
        <v>29.997</v>
      </c>
      <c r="I92">
        <v>35.74</v>
      </c>
      <c r="J92">
        <v>4.6379999999999999</v>
      </c>
      <c r="K92" t="s">
        <v>13358</v>
      </c>
      <c r="L92" t="s">
        <v>13103</v>
      </c>
      <c r="M92" t="s">
        <v>13103</v>
      </c>
      <c r="N92">
        <v>6.1440000000000001</v>
      </c>
      <c r="O92">
        <v>20310611</v>
      </c>
      <c r="P92">
        <v>203.48</v>
      </c>
      <c r="Q92">
        <v>-2.44</v>
      </c>
      <c r="R92">
        <v>52.9</v>
      </c>
      <c r="S92">
        <v>-1.6</v>
      </c>
    </row>
    <row r="93" spans="1:19" x14ac:dyDescent="0.3">
      <c r="A93" t="s">
        <v>13450</v>
      </c>
      <c r="B93" t="s">
        <v>13451</v>
      </c>
      <c r="C93" t="s">
        <v>13452</v>
      </c>
      <c r="D93" t="s">
        <v>12936</v>
      </c>
      <c r="E93">
        <v>12.85</v>
      </c>
      <c r="F93">
        <v>16.704999999999998</v>
      </c>
      <c r="G93">
        <v>114</v>
      </c>
      <c r="H93">
        <v>10.922000000000001</v>
      </c>
      <c r="I93">
        <v>59.46</v>
      </c>
      <c r="J93">
        <v>4.4630000000000001</v>
      </c>
      <c r="K93" t="s">
        <v>13102</v>
      </c>
      <c r="L93" t="s">
        <v>13103</v>
      </c>
      <c r="M93" t="s">
        <v>13103</v>
      </c>
      <c r="N93">
        <v>4.9989999999999997</v>
      </c>
      <c r="O93">
        <v>20310408</v>
      </c>
      <c r="P93">
        <v>120.25</v>
      </c>
      <c r="Q93">
        <v>-7.0000000000000007E-2</v>
      </c>
      <c r="R93">
        <v>9.69</v>
      </c>
      <c r="S93">
        <v>-2.3199999999999998</v>
      </c>
    </row>
    <row r="94" spans="1:19" x14ac:dyDescent="0.3">
      <c r="A94" t="s">
        <v>13453</v>
      </c>
      <c r="B94" t="s">
        <v>13454</v>
      </c>
      <c r="C94" t="s">
        <v>13455</v>
      </c>
      <c r="D94" t="s">
        <v>13456</v>
      </c>
      <c r="E94">
        <v>28.38</v>
      </c>
      <c r="F94">
        <v>36.893999999999998</v>
      </c>
      <c r="G94">
        <v>110</v>
      </c>
      <c r="H94">
        <v>24.123000000000001</v>
      </c>
      <c r="I94">
        <v>38.299999999999997</v>
      </c>
      <c r="J94">
        <v>4.4470000000000001</v>
      </c>
      <c r="K94" t="s">
        <v>13358</v>
      </c>
      <c r="L94" t="s">
        <v>13103</v>
      </c>
      <c r="M94" t="s">
        <v>13103</v>
      </c>
      <c r="N94">
        <v>9.0950000000000006</v>
      </c>
      <c r="O94">
        <v>20310402</v>
      </c>
      <c r="P94">
        <v>275</v>
      </c>
      <c r="Q94">
        <v>-1.39</v>
      </c>
      <c r="R94">
        <v>56.43</v>
      </c>
      <c r="S94">
        <v>-3.04</v>
      </c>
    </row>
    <row r="95" spans="1:19" x14ac:dyDescent="0.3">
      <c r="A95" t="s">
        <v>2064</v>
      </c>
      <c r="B95" t="s">
        <v>13457</v>
      </c>
      <c r="C95" t="s">
        <v>13458</v>
      </c>
      <c r="D95" t="s">
        <v>13459</v>
      </c>
      <c r="E95">
        <v>5.54</v>
      </c>
      <c r="F95">
        <v>7.202</v>
      </c>
      <c r="G95">
        <v>112</v>
      </c>
      <c r="H95">
        <v>4.7089999999999996</v>
      </c>
      <c r="I95">
        <v>66.760000000000005</v>
      </c>
      <c r="J95">
        <v>4.4329999999999998</v>
      </c>
      <c r="K95" t="s">
        <v>13102</v>
      </c>
      <c r="L95" t="s">
        <v>13103</v>
      </c>
      <c r="M95" t="s">
        <v>13103</v>
      </c>
      <c r="N95">
        <v>29.498000000000001</v>
      </c>
      <c r="O95">
        <v>20310328</v>
      </c>
      <c r="P95">
        <v>119.2</v>
      </c>
      <c r="Q95">
        <v>-0.25</v>
      </c>
      <c r="R95">
        <v>3.96</v>
      </c>
      <c r="S95">
        <v>-1</v>
      </c>
    </row>
    <row r="96" spans="1:19" x14ac:dyDescent="0.3">
      <c r="A96" t="s">
        <v>13460</v>
      </c>
      <c r="B96" t="s">
        <v>13461</v>
      </c>
      <c r="C96" t="s">
        <v>13462</v>
      </c>
      <c r="D96" t="s">
        <v>13002</v>
      </c>
      <c r="E96">
        <v>11.13</v>
      </c>
      <c r="F96">
        <v>14.468999999999999</v>
      </c>
      <c r="G96">
        <v>110</v>
      </c>
      <c r="H96">
        <v>8.9039999999999999</v>
      </c>
      <c r="I96">
        <v>125.06</v>
      </c>
      <c r="J96">
        <v>4.4059999999999997</v>
      </c>
      <c r="K96" t="s">
        <v>13102</v>
      </c>
      <c r="L96" t="s">
        <v>13103</v>
      </c>
      <c r="M96" t="s">
        <v>13103</v>
      </c>
      <c r="N96">
        <v>6.7</v>
      </c>
      <c r="O96">
        <v>20310318</v>
      </c>
      <c r="P96">
        <v>118.7</v>
      </c>
      <c r="Q96">
        <v>-0.14000000000000001</v>
      </c>
      <c r="R96">
        <v>5.87</v>
      </c>
      <c r="S96">
        <v>-2.17</v>
      </c>
    </row>
    <row r="97" spans="1:19" x14ac:dyDescent="0.3">
      <c r="A97" t="s">
        <v>2101</v>
      </c>
      <c r="B97" t="s">
        <v>13463</v>
      </c>
      <c r="C97" t="s">
        <v>13464</v>
      </c>
      <c r="D97" t="s">
        <v>13077</v>
      </c>
      <c r="E97">
        <v>18.190000000000001</v>
      </c>
      <c r="F97">
        <v>23.646999999999998</v>
      </c>
      <c r="G97">
        <v>113</v>
      </c>
      <c r="H97">
        <v>15.462</v>
      </c>
      <c r="I97">
        <v>76.290000000000006</v>
      </c>
      <c r="J97">
        <v>4.3920000000000003</v>
      </c>
      <c r="K97" t="s">
        <v>13102</v>
      </c>
      <c r="L97" t="s">
        <v>13103</v>
      </c>
      <c r="M97" t="s">
        <v>13103</v>
      </c>
      <c r="N97">
        <v>9.7970000000000006</v>
      </c>
      <c r="O97">
        <v>20310313</v>
      </c>
      <c r="P97">
        <v>124.05</v>
      </c>
      <c r="Q97">
        <v>0.24</v>
      </c>
      <c r="R97">
        <v>12.8</v>
      </c>
      <c r="S97">
        <v>-1.1599999999999999</v>
      </c>
    </row>
    <row r="98" spans="1:19" x14ac:dyDescent="0.3">
      <c r="A98" t="s">
        <v>13465</v>
      </c>
      <c r="B98" t="s">
        <v>13466</v>
      </c>
      <c r="C98" t="s">
        <v>13467</v>
      </c>
      <c r="D98" t="s">
        <v>13468</v>
      </c>
      <c r="E98">
        <v>24.2</v>
      </c>
      <c r="F98">
        <v>31.46</v>
      </c>
      <c r="G98">
        <v>115</v>
      </c>
      <c r="H98">
        <v>20.57</v>
      </c>
      <c r="I98">
        <v>65.180000000000007</v>
      </c>
      <c r="J98">
        <v>4.3920000000000003</v>
      </c>
      <c r="K98" t="s">
        <v>13102</v>
      </c>
      <c r="L98" t="s">
        <v>13103</v>
      </c>
      <c r="M98" t="s">
        <v>13103</v>
      </c>
      <c r="N98">
        <v>3.5390000000000001</v>
      </c>
      <c r="O98">
        <v>20310313</v>
      </c>
      <c r="P98">
        <v>135.01</v>
      </c>
      <c r="Q98">
        <v>-0.75</v>
      </c>
      <c r="R98">
        <v>19.78</v>
      </c>
      <c r="S98">
        <v>-1.93</v>
      </c>
    </row>
    <row r="99" spans="1:19" x14ac:dyDescent="0.3">
      <c r="A99" t="s">
        <v>13469</v>
      </c>
      <c r="B99" t="s">
        <v>13470</v>
      </c>
      <c r="C99" t="s">
        <v>13471</v>
      </c>
      <c r="D99" t="s">
        <v>13472</v>
      </c>
      <c r="E99">
        <v>4.72</v>
      </c>
      <c r="F99">
        <v>6.1360000000000001</v>
      </c>
      <c r="G99">
        <v>108</v>
      </c>
      <c r="H99">
        <v>3.7759999999999998</v>
      </c>
      <c r="I99">
        <v>42.75</v>
      </c>
      <c r="J99">
        <v>4.2190000000000003</v>
      </c>
      <c r="K99" t="s">
        <v>13102</v>
      </c>
      <c r="L99" t="s">
        <v>13103</v>
      </c>
      <c r="M99" t="s">
        <v>13103</v>
      </c>
      <c r="N99">
        <v>18.998000000000001</v>
      </c>
      <c r="O99">
        <v>20310109</v>
      </c>
      <c r="P99">
        <v>121.88</v>
      </c>
      <c r="Q99">
        <v>-0.71</v>
      </c>
      <c r="R99">
        <v>4.03</v>
      </c>
      <c r="S99">
        <v>-0.98</v>
      </c>
    </row>
    <row r="100" spans="1:19" x14ac:dyDescent="0.3">
      <c r="A100" t="s">
        <v>13473</v>
      </c>
      <c r="B100" t="s">
        <v>13474</v>
      </c>
      <c r="C100" t="s">
        <v>13475</v>
      </c>
      <c r="D100" t="s">
        <v>13476</v>
      </c>
      <c r="E100">
        <v>12.5</v>
      </c>
      <c r="F100">
        <v>16.25</v>
      </c>
      <c r="G100">
        <v>113</v>
      </c>
      <c r="H100">
        <v>10.625</v>
      </c>
      <c r="I100">
        <v>77.94</v>
      </c>
      <c r="J100">
        <v>4.2110000000000003</v>
      </c>
      <c r="K100" t="s">
        <v>13102</v>
      </c>
      <c r="L100" t="s">
        <v>13103</v>
      </c>
      <c r="M100" t="s">
        <v>13103</v>
      </c>
      <c r="N100">
        <v>7.8460000000000001</v>
      </c>
      <c r="O100">
        <v>20310106</v>
      </c>
      <c r="P100">
        <v>123</v>
      </c>
      <c r="Q100">
        <v>-0.49</v>
      </c>
      <c r="R100">
        <v>8.64</v>
      </c>
      <c r="S100">
        <v>-1.71</v>
      </c>
    </row>
    <row r="101" spans="1:19" x14ac:dyDescent="0.3">
      <c r="A101" t="s">
        <v>13477</v>
      </c>
      <c r="B101" t="s">
        <v>13478</v>
      </c>
      <c r="C101" t="s">
        <v>13479</v>
      </c>
      <c r="D101" t="s">
        <v>13480</v>
      </c>
      <c r="E101">
        <v>4.8600000000000003</v>
      </c>
      <c r="F101">
        <v>6.3179999999999996</v>
      </c>
      <c r="G101">
        <v>108</v>
      </c>
      <c r="H101">
        <v>4.1310000000000002</v>
      </c>
      <c r="I101">
        <v>26.48</v>
      </c>
      <c r="J101">
        <v>4.1779999999999999</v>
      </c>
      <c r="K101" t="s">
        <v>13102</v>
      </c>
      <c r="L101" t="s">
        <v>13103</v>
      </c>
      <c r="M101" t="s">
        <v>13103</v>
      </c>
      <c r="N101">
        <v>10.814</v>
      </c>
      <c r="O101">
        <v>20301225</v>
      </c>
      <c r="P101">
        <v>128.82</v>
      </c>
      <c r="Q101">
        <v>-1.18</v>
      </c>
      <c r="R101">
        <v>4.95</v>
      </c>
      <c r="S101">
        <v>-2.17</v>
      </c>
    </row>
    <row r="102" spans="1:19" x14ac:dyDescent="0.3">
      <c r="A102" t="s">
        <v>13481</v>
      </c>
      <c r="B102" t="s">
        <v>13482</v>
      </c>
      <c r="C102" t="s">
        <v>13483</v>
      </c>
      <c r="D102" t="s">
        <v>13484</v>
      </c>
      <c r="E102">
        <v>40.130000000000003</v>
      </c>
      <c r="F102">
        <v>52.168999999999997</v>
      </c>
      <c r="G102">
        <v>113</v>
      </c>
      <c r="H102">
        <v>34.110999999999997</v>
      </c>
      <c r="I102">
        <v>25.66</v>
      </c>
      <c r="J102">
        <v>4.1040000000000001</v>
      </c>
      <c r="K102" t="s">
        <v>13373</v>
      </c>
      <c r="L102" t="s">
        <v>13103</v>
      </c>
      <c r="M102" t="s">
        <v>13103</v>
      </c>
      <c r="N102">
        <v>8.218</v>
      </c>
      <c r="O102">
        <v>20301128</v>
      </c>
      <c r="P102">
        <v>256.83</v>
      </c>
      <c r="Q102">
        <v>-4.7</v>
      </c>
      <c r="R102">
        <v>82.02</v>
      </c>
      <c r="S102">
        <v>-4.47</v>
      </c>
    </row>
    <row r="103" spans="1:19" x14ac:dyDescent="0.3">
      <c r="A103" t="s">
        <v>13485</v>
      </c>
      <c r="B103" t="s">
        <v>13486</v>
      </c>
      <c r="C103" t="s">
        <v>13487</v>
      </c>
      <c r="D103" t="s">
        <v>13488</v>
      </c>
      <c r="E103">
        <v>78.88</v>
      </c>
      <c r="F103">
        <v>102.544</v>
      </c>
      <c r="G103">
        <v>114</v>
      </c>
      <c r="H103">
        <v>67.048000000000002</v>
      </c>
      <c r="I103">
        <v>213.86</v>
      </c>
      <c r="J103">
        <v>4.0469999999999997</v>
      </c>
      <c r="K103" t="s">
        <v>13102</v>
      </c>
      <c r="L103" t="s">
        <v>13103</v>
      </c>
      <c r="M103" t="s">
        <v>13103</v>
      </c>
      <c r="N103">
        <v>3.9550000000000001</v>
      </c>
      <c r="O103">
        <v>20301107</v>
      </c>
      <c r="P103">
        <v>117.7</v>
      </c>
      <c r="Q103">
        <v>-0.3</v>
      </c>
      <c r="R103">
        <v>29.58</v>
      </c>
      <c r="S103">
        <v>-1.96</v>
      </c>
    </row>
    <row r="104" spans="1:19" x14ac:dyDescent="0.3">
      <c r="A104" t="s">
        <v>13489</v>
      </c>
      <c r="B104" t="s">
        <v>13490</v>
      </c>
      <c r="C104" t="s">
        <v>13491</v>
      </c>
      <c r="D104" t="s">
        <v>13492</v>
      </c>
      <c r="E104">
        <v>38.78</v>
      </c>
      <c r="F104">
        <v>50.414000000000001</v>
      </c>
      <c r="G104">
        <v>110</v>
      </c>
      <c r="H104">
        <v>31.024000000000001</v>
      </c>
      <c r="I104">
        <v>76.150000000000006</v>
      </c>
      <c r="J104">
        <v>4.0270000000000001</v>
      </c>
      <c r="K104" t="s">
        <v>13102</v>
      </c>
      <c r="L104" t="s">
        <v>13103</v>
      </c>
      <c r="M104" t="s">
        <v>13103</v>
      </c>
      <c r="N104">
        <v>13.897</v>
      </c>
      <c r="O104">
        <v>20301031</v>
      </c>
      <c r="P104">
        <v>122.28</v>
      </c>
      <c r="Q104">
        <v>-1.2</v>
      </c>
      <c r="R104">
        <v>26.92</v>
      </c>
      <c r="S104">
        <v>-9.9700000000000006</v>
      </c>
    </row>
    <row r="105" spans="1:19" x14ac:dyDescent="0.3">
      <c r="A105" t="s">
        <v>13493</v>
      </c>
      <c r="B105" t="s">
        <v>13494</v>
      </c>
      <c r="C105" t="s">
        <v>13495</v>
      </c>
      <c r="D105" t="s">
        <v>13496</v>
      </c>
      <c r="E105">
        <v>2</v>
      </c>
      <c r="F105">
        <v>2.6</v>
      </c>
      <c r="G105">
        <v>110</v>
      </c>
      <c r="H105">
        <v>1.7</v>
      </c>
      <c r="I105">
        <v>21.56</v>
      </c>
      <c r="J105">
        <v>4.0190000000000001</v>
      </c>
      <c r="K105" t="s">
        <v>13358</v>
      </c>
      <c r="L105" t="s">
        <v>13103</v>
      </c>
      <c r="M105" t="s">
        <v>13103</v>
      </c>
      <c r="N105">
        <v>45.99</v>
      </c>
      <c r="O105">
        <v>20301028</v>
      </c>
      <c r="P105">
        <v>125.81</v>
      </c>
      <c r="Q105">
        <v>-1.49</v>
      </c>
      <c r="R105">
        <v>2.0699999999999998</v>
      </c>
      <c r="S105">
        <v>-2.36</v>
      </c>
    </row>
    <row r="106" spans="1:19" x14ac:dyDescent="0.3">
      <c r="A106" t="s">
        <v>13497</v>
      </c>
      <c r="B106" t="s">
        <v>13498</v>
      </c>
      <c r="C106" t="s">
        <v>13499</v>
      </c>
      <c r="D106" t="s">
        <v>13500</v>
      </c>
      <c r="E106">
        <v>8.19</v>
      </c>
      <c r="F106">
        <v>10.647</v>
      </c>
      <c r="G106">
        <v>110</v>
      </c>
      <c r="H106">
        <v>6.9619999999999997</v>
      </c>
      <c r="I106">
        <v>29.36</v>
      </c>
      <c r="J106">
        <v>4.008</v>
      </c>
      <c r="K106" t="s">
        <v>13102</v>
      </c>
      <c r="L106" t="s">
        <v>13103</v>
      </c>
      <c r="M106" t="s">
        <v>13103</v>
      </c>
      <c r="N106">
        <v>9.8889999999999993</v>
      </c>
      <c r="O106">
        <v>20301024</v>
      </c>
      <c r="P106">
        <v>132.36000000000001</v>
      </c>
      <c r="Q106">
        <v>-1.5</v>
      </c>
      <c r="R106">
        <v>8.3800000000000008</v>
      </c>
      <c r="S106">
        <v>-2.56</v>
      </c>
    </row>
    <row r="107" spans="1:19" x14ac:dyDescent="0.3">
      <c r="A107" t="s">
        <v>13501</v>
      </c>
      <c r="B107" t="s">
        <v>13502</v>
      </c>
      <c r="C107" t="s">
        <v>13503</v>
      </c>
      <c r="D107" t="s">
        <v>13504</v>
      </c>
      <c r="E107">
        <v>6.45</v>
      </c>
      <c r="F107">
        <v>8.3849999999999998</v>
      </c>
      <c r="G107">
        <v>112</v>
      </c>
      <c r="H107">
        <v>5.4820000000000002</v>
      </c>
      <c r="I107">
        <v>54.66</v>
      </c>
      <c r="J107">
        <v>3.9889999999999999</v>
      </c>
      <c r="K107" t="s">
        <v>13102</v>
      </c>
      <c r="L107" t="s">
        <v>13103</v>
      </c>
      <c r="M107" t="s">
        <v>13103</v>
      </c>
      <c r="N107">
        <v>7.9969999999999999</v>
      </c>
      <c r="O107">
        <v>20301017</v>
      </c>
      <c r="P107">
        <v>126.13</v>
      </c>
      <c r="Q107">
        <v>-0.37</v>
      </c>
      <c r="R107">
        <v>5.26</v>
      </c>
      <c r="S107">
        <v>-0.56999999999999995</v>
      </c>
    </row>
    <row r="108" spans="1:19" x14ac:dyDescent="0.3">
      <c r="A108" t="s">
        <v>13505</v>
      </c>
      <c r="B108" t="s">
        <v>13506</v>
      </c>
      <c r="C108" t="s">
        <v>13507</v>
      </c>
      <c r="D108" t="s">
        <v>13508</v>
      </c>
      <c r="E108">
        <v>24.81</v>
      </c>
      <c r="F108">
        <v>32.253</v>
      </c>
      <c r="G108">
        <v>115</v>
      </c>
      <c r="H108">
        <v>21.088000000000001</v>
      </c>
      <c r="I108">
        <v>26.95</v>
      </c>
      <c r="J108">
        <v>3.8330000000000002</v>
      </c>
      <c r="K108" t="s">
        <v>13358</v>
      </c>
      <c r="L108" t="s">
        <v>13103</v>
      </c>
      <c r="M108" t="s">
        <v>13103</v>
      </c>
      <c r="N108">
        <v>6.5970000000000004</v>
      </c>
      <c r="O108">
        <v>20300821</v>
      </c>
      <c r="P108">
        <v>234.35</v>
      </c>
      <c r="Q108">
        <v>-5.45</v>
      </c>
      <c r="R108">
        <v>45.8</v>
      </c>
      <c r="S108">
        <v>-3.78</v>
      </c>
    </row>
    <row r="109" spans="1:19" x14ac:dyDescent="0.3">
      <c r="A109" t="s">
        <v>13509</v>
      </c>
      <c r="B109" t="s">
        <v>13510</v>
      </c>
      <c r="C109" t="s">
        <v>13511</v>
      </c>
      <c r="D109" t="s">
        <v>13512</v>
      </c>
      <c r="E109">
        <v>11.15</v>
      </c>
      <c r="F109">
        <v>14.494999999999999</v>
      </c>
      <c r="G109">
        <v>110</v>
      </c>
      <c r="H109">
        <v>9.4770000000000003</v>
      </c>
      <c r="I109">
        <v>16.96</v>
      </c>
      <c r="J109">
        <v>3.819</v>
      </c>
      <c r="K109" t="s">
        <v>13373</v>
      </c>
      <c r="L109" t="s">
        <v>13103</v>
      </c>
      <c r="M109" t="s">
        <v>13103</v>
      </c>
      <c r="N109">
        <v>19.641999999999999</v>
      </c>
      <c r="O109">
        <v>20300816</v>
      </c>
      <c r="P109">
        <v>154.83000000000001</v>
      </c>
      <c r="Q109">
        <v>-4.78</v>
      </c>
      <c r="R109">
        <v>14.76</v>
      </c>
      <c r="S109">
        <v>-3.21</v>
      </c>
    </row>
    <row r="110" spans="1:19" x14ac:dyDescent="0.3">
      <c r="A110" t="s">
        <v>13513</v>
      </c>
      <c r="B110" t="s">
        <v>13514</v>
      </c>
      <c r="C110" t="s">
        <v>13515</v>
      </c>
      <c r="D110" t="s">
        <v>13516</v>
      </c>
      <c r="E110">
        <v>18.059999999999999</v>
      </c>
      <c r="F110">
        <v>23.478000000000002</v>
      </c>
      <c r="G110">
        <v>115</v>
      </c>
      <c r="H110">
        <v>15.351000000000001</v>
      </c>
      <c r="I110">
        <v>38.380000000000003</v>
      </c>
      <c r="J110">
        <v>3.8140000000000001</v>
      </c>
      <c r="K110" t="s">
        <v>13373</v>
      </c>
      <c r="L110" t="s">
        <v>13103</v>
      </c>
      <c r="M110" t="s">
        <v>13103</v>
      </c>
      <c r="N110">
        <v>1.5369999999999999</v>
      </c>
      <c r="O110">
        <v>20300814</v>
      </c>
      <c r="P110">
        <v>320.97000000000003</v>
      </c>
      <c r="Q110">
        <v>-3.81</v>
      </c>
      <c r="R110">
        <v>41.89</v>
      </c>
      <c r="S110">
        <v>-5.87</v>
      </c>
    </row>
    <row r="111" spans="1:19" x14ac:dyDescent="0.3">
      <c r="A111" t="s">
        <v>13517</v>
      </c>
      <c r="B111" t="s">
        <v>13518</v>
      </c>
      <c r="C111" t="s">
        <v>13519</v>
      </c>
      <c r="D111" t="s">
        <v>13520</v>
      </c>
      <c r="E111">
        <v>24.6</v>
      </c>
      <c r="F111">
        <v>31.98</v>
      </c>
      <c r="G111">
        <v>115</v>
      </c>
      <c r="H111">
        <v>20.91</v>
      </c>
      <c r="I111">
        <v>71.31</v>
      </c>
      <c r="J111">
        <v>3.762</v>
      </c>
      <c r="K111" t="s">
        <v>13102</v>
      </c>
      <c r="L111" t="s">
        <v>13103</v>
      </c>
      <c r="M111" t="s">
        <v>13103</v>
      </c>
      <c r="N111">
        <v>8.1210000000000004</v>
      </c>
      <c r="O111">
        <v>20300726</v>
      </c>
      <c r="P111">
        <v>128.06</v>
      </c>
      <c r="Q111">
        <v>0.06</v>
      </c>
      <c r="R111">
        <v>18.39</v>
      </c>
      <c r="S111">
        <v>-1.66</v>
      </c>
    </row>
    <row r="112" spans="1:19" x14ac:dyDescent="0.3">
      <c r="A112" t="s">
        <v>13521</v>
      </c>
      <c r="B112" t="s">
        <v>13522</v>
      </c>
      <c r="C112" t="s">
        <v>13523</v>
      </c>
      <c r="D112" t="s">
        <v>13524</v>
      </c>
      <c r="E112">
        <v>10.53</v>
      </c>
      <c r="F112">
        <v>13.689</v>
      </c>
      <c r="G112">
        <v>115</v>
      </c>
      <c r="H112">
        <v>8.4239999999999995</v>
      </c>
      <c r="I112">
        <v>66.989999999999995</v>
      </c>
      <c r="J112">
        <v>3.7509999999999999</v>
      </c>
      <c r="K112" t="s">
        <v>13102</v>
      </c>
      <c r="L112" t="s">
        <v>13103</v>
      </c>
      <c r="M112" t="s">
        <v>13103</v>
      </c>
      <c r="N112">
        <v>3.38</v>
      </c>
      <c r="O112">
        <v>20300722</v>
      </c>
      <c r="P112">
        <v>126.24</v>
      </c>
      <c r="Q112">
        <v>-0.39</v>
      </c>
      <c r="R112">
        <v>7.96</v>
      </c>
      <c r="S112">
        <v>-2.69</v>
      </c>
    </row>
    <row r="113" spans="1:19" x14ac:dyDescent="0.3">
      <c r="A113" t="s">
        <v>13525</v>
      </c>
      <c r="B113" t="s">
        <v>13526</v>
      </c>
      <c r="C113" t="s">
        <v>13527</v>
      </c>
      <c r="D113" t="s">
        <v>13053</v>
      </c>
      <c r="E113">
        <v>7.22</v>
      </c>
      <c r="F113">
        <v>9.3859999999999992</v>
      </c>
      <c r="G113">
        <v>114</v>
      </c>
      <c r="H113">
        <v>6.1369999999999996</v>
      </c>
      <c r="I113">
        <v>1.93</v>
      </c>
      <c r="J113">
        <v>3.718</v>
      </c>
      <c r="K113" t="s">
        <v>13358</v>
      </c>
      <c r="L113" t="s">
        <v>13103</v>
      </c>
      <c r="M113" t="s">
        <v>13103</v>
      </c>
      <c r="N113">
        <v>2.5579999999999998</v>
      </c>
      <c r="O113">
        <v>20300710</v>
      </c>
      <c r="P113">
        <v>244.1</v>
      </c>
      <c r="Q113">
        <v>-2.36</v>
      </c>
      <c r="R113">
        <v>17.29</v>
      </c>
      <c r="S113">
        <v>-1.98</v>
      </c>
    </row>
    <row r="114" spans="1:19" x14ac:dyDescent="0.3">
      <c r="A114" t="s">
        <v>13528</v>
      </c>
      <c r="B114" t="s">
        <v>13529</v>
      </c>
      <c r="C114" t="s">
        <v>13530</v>
      </c>
      <c r="D114" t="s">
        <v>13531</v>
      </c>
      <c r="E114">
        <v>30.8</v>
      </c>
      <c r="F114">
        <v>40.04</v>
      </c>
      <c r="G114">
        <v>112</v>
      </c>
      <c r="H114">
        <v>26.18</v>
      </c>
      <c r="I114">
        <v>36.47</v>
      </c>
      <c r="J114">
        <v>3.7040000000000002</v>
      </c>
      <c r="K114" t="s">
        <v>13358</v>
      </c>
      <c r="L114" t="s">
        <v>13103</v>
      </c>
      <c r="M114" t="s">
        <v>13103</v>
      </c>
      <c r="N114">
        <v>2.6040000000000001</v>
      </c>
      <c r="O114">
        <v>20300705</v>
      </c>
      <c r="P114">
        <v>544.6</v>
      </c>
      <c r="Q114">
        <v>-5.12</v>
      </c>
      <c r="R114">
        <v>122.91</v>
      </c>
      <c r="S114">
        <v>-6.53</v>
      </c>
    </row>
    <row r="115" spans="1:19" x14ac:dyDescent="0.3">
      <c r="A115" t="s">
        <v>2122</v>
      </c>
      <c r="B115" t="s">
        <v>13532</v>
      </c>
      <c r="C115" t="s">
        <v>13533</v>
      </c>
      <c r="D115" t="s">
        <v>13534</v>
      </c>
      <c r="E115">
        <v>8</v>
      </c>
      <c r="F115">
        <v>10.4</v>
      </c>
      <c r="G115">
        <v>115</v>
      </c>
      <c r="H115">
        <v>6.8</v>
      </c>
      <c r="I115">
        <v>14.55</v>
      </c>
      <c r="J115">
        <v>3.6960000000000002</v>
      </c>
      <c r="K115" t="s">
        <v>13373</v>
      </c>
      <c r="L115" t="s">
        <v>13103</v>
      </c>
      <c r="M115" t="s">
        <v>13103</v>
      </c>
      <c r="N115">
        <v>3.363</v>
      </c>
      <c r="O115">
        <v>20300702</v>
      </c>
      <c r="P115">
        <v>139.04</v>
      </c>
      <c r="Q115">
        <v>-1.61</v>
      </c>
      <c r="R115">
        <v>9.7100000000000009</v>
      </c>
      <c r="S115">
        <v>-6.27</v>
      </c>
    </row>
    <row r="116" spans="1:19" x14ac:dyDescent="0.3">
      <c r="A116" t="s">
        <v>13535</v>
      </c>
      <c r="B116" t="s">
        <v>13536</v>
      </c>
      <c r="C116" t="s">
        <v>13537</v>
      </c>
      <c r="D116" t="s">
        <v>13538</v>
      </c>
      <c r="E116">
        <v>31.14</v>
      </c>
      <c r="F116">
        <v>40.481999999999999</v>
      </c>
      <c r="G116">
        <v>110</v>
      </c>
      <c r="H116">
        <v>26.469000000000001</v>
      </c>
      <c r="I116">
        <v>50</v>
      </c>
      <c r="J116">
        <v>3.367</v>
      </c>
      <c r="K116" t="s">
        <v>13102</v>
      </c>
      <c r="L116" t="s">
        <v>13103</v>
      </c>
      <c r="M116" t="s">
        <v>13103</v>
      </c>
      <c r="N116">
        <v>17.968</v>
      </c>
      <c r="O116">
        <v>20300304</v>
      </c>
      <c r="P116">
        <v>123.56</v>
      </c>
      <c r="Q116">
        <v>-0.06</v>
      </c>
      <c r="R116">
        <v>25.65</v>
      </c>
      <c r="S116">
        <v>0.08</v>
      </c>
    </row>
    <row r="117" spans="1:19" x14ac:dyDescent="0.3">
      <c r="A117" t="s">
        <v>13539</v>
      </c>
      <c r="B117" t="s">
        <v>13540</v>
      </c>
      <c r="C117" t="s">
        <v>13541</v>
      </c>
      <c r="D117" t="s">
        <v>13542</v>
      </c>
      <c r="E117">
        <v>5.8</v>
      </c>
      <c r="F117">
        <v>7.54</v>
      </c>
      <c r="G117">
        <v>115</v>
      </c>
      <c r="H117">
        <v>4.93</v>
      </c>
      <c r="I117">
        <v>48.28</v>
      </c>
      <c r="J117">
        <v>3.28</v>
      </c>
      <c r="K117" t="s">
        <v>13102</v>
      </c>
      <c r="L117" t="s">
        <v>13103</v>
      </c>
      <c r="M117" t="s">
        <v>13103</v>
      </c>
      <c r="N117">
        <v>7.5330000000000004</v>
      </c>
      <c r="O117">
        <v>20300131</v>
      </c>
      <c r="P117">
        <v>124.25</v>
      </c>
      <c r="Q117">
        <v>-0.46</v>
      </c>
      <c r="R117">
        <v>4.8600000000000003</v>
      </c>
      <c r="S117">
        <v>-2.8</v>
      </c>
    </row>
    <row r="118" spans="1:19" x14ac:dyDescent="0.3">
      <c r="A118" t="s">
        <v>13543</v>
      </c>
      <c r="B118" t="s">
        <v>13544</v>
      </c>
      <c r="C118" t="s">
        <v>13545</v>
      </c>
      <c r="D118" t="s">
        <v>13546</v>
      </c>
      <c r="E118">
        <v>19.38</v>
      </c>
      <c r="F118">
        <v>25.193999999999999</v>
      </c>
      <c r="G118">
        <v>115</v>
      </c>
      <c r="H118">
        <v>16.472999999999999</v>
      </c>
      <c r="I118">
        <v>54.25</v>
      </c>
      <c r="J118">
        <v>3.26</v>
      </c>
      <c r="K118" t="s">
        <v>13102</v>
      </c>
      <c r="L118" t="s">
        <v>13103</v>
      </c>
      <c r="M118" t="s">
        <v>13103</v>
      </c>
      <c r="N118">
        <v>5.8220000000000001</v>
      </c>
      <c r="O118">
        <v>20300124</v>
      </c>
      <c r="P118">
        <v>131.80000000000001</v>
      </c>
      <c r="Q118">
        <v>-0.48</v>
      </c>
      <c r="R118">
        <v>16.559999999999999</v>
      </c>
      <c r="S118">
        <v>-2.42</v>
      </c>
    </row>
    <row r="119" spans="1:19" x14ac:dyDescent="0.3">
      <c r="A119" t="s">
        <v>13547</v>
      </c>
      <c r="B119" t="s">
        <v>13548</v>
      </c>
      <c r="C119" t="s">
        <v>13549</v>
      </c>
      <c r="D119" t="s">
        <v>13550</v>
      </c>
      <c r="E119">
        <v>13.46</v>
      </c>
      <c r="F119">
        <v>17.498000000000001</v>
      </c>
      <c r="G119">
        <v>113</v>
      </c>
      <c r="H119">
        <v>11.441000000000001</v>
      </c>
      <c r="I119">
        <v>51.37</v>
      </c>
      <c r="J119">
        <v>3.206</v>
      </c>
      <c r="K119" t="s">
        <v>13102</v>
      </c>
      <c r="L119" t="s">
        <v>13103</v>
      </c>
      <c r="M119" t="s">
        <v>13103</v>
      </c>
      <c r="N119">
        <v>4.3140000000000001</v>
      </c>
      <c r="O119">
        <v>20300104</v>
      </c>
      <c r="P119">
        <v>128.19999999999999</v>
      </c>
      <c r="Q119">
        <v>-0.93</v>
      </c>
      <c r="R119">
        <v>11.4</v>
      </c>
      <c r="S119">
        <v>-2.4</v>
      </c>
    </row>
    <row r="120" spans="1:19" x14ac:dyDescent="0.3">
      <c r="A120" t="s">
        <v>13551</v>
      </c>
      <c r="B120" t="s">
        <v>13552</v>
      </c>
      <c r="C120" t="s">
        <v>13553</v>
      </c>
      <c r="D120" t="s">
        <v>13554</v>
      </c>
      <c r="E120">
        <v>5.59</v>
      </c>
      <c r="F120">
        <v>7.2670000000000003</v>
      </c>
      <c r="G120">
        <v>108</v>
      </c>
      <c r="H120">
        <v>4.7519999999999998</v>
      </c>
      <c r="I120">
        <v>30.54</v>
      </c>
      <c r="J120">
        <v>3.2029999999999998</v>
      </c>
      <c r="K120" t="s">
        <v>13102</v>
      </c>
      <c r="L120" t="s">
        <v>13103</v>
      </c>
      <c r="M120" t="s">
        <v>13103</v>
      </c>
      <c r="N120">
        <v>19.998999999999999</v>
      </c>
      <c r="O120">
        <v>20300103</v>
      </c>
      <c r="P120">
        <v>124</v>
      </c>
      <c r="Q120">
        <v>-2.14</v>
      </c>
      <c r="R120">
        <v>5.31</v>
      </c>
      <c r="S120">
        <v>-4.5</v>
      </c>
    </row>
    <row r="121" spans="1:19" x14ac:dyDescent="0.3">
      <c r="A121" t="s">
        <v>2060</v>
      </c>
      <c r="B121" t="s">
        <v>13555</v>
      </c>
      <c r="C121" t="s">
        <v>13556</v>
      </c>
      <c r="D121" t="s">
        <v>470</v>
      </c>
      <c r="E121">
        <v>10.95</v>
      </c>
      <c r="F121">
        <v>14.234999999999999</v>
      </c>
      <c r="G121">
        <v>115</v>
      </c>
      <c r="H121">
        <v>9.3070000000000004</v>
      </c>
      <c r="I121">
        <v>7.11</v>
      </c>
      <c r="J121">
        <v>3.1890000000000001</v>
      </c>
      <c r="K121" t="s">
        <v>13102</v>
      </c>
      <c r="L121" t="s">
        <v>13103</v>
      </c>
      <c r="M121" t="s">
        <v>13103</v>
      </c>
      <c r="N121">
        <v>5.476</v>
      </c>
      <c r="O121">
        <v>20291229</v>
      </c>
      <c r="P121">
        <v>132.84</v>
      </c>
      <c r="Q121">
        <v>-0.54</v>
      </c>
      <c r="R121">
        <v>13.58</v>
      </c>
      <c r="S121">
        <v>-0.95</v>
      </c>
    </row>
    <row r="122" spans="1:19" x14ac:dyDescent="0.3">
      <c r="A122" t="s">
        <v>13557</v>
      </c>
      <c r="B122" t="s">
        <v>13558</v>
      </c>
      <c r="C122" t="s">
        <v>13559</v>
      </c>
      <c r="D122" t="s">
        <v>13560</v>
      </c>
      <c r="E122">
        <v>10.17</v>
      </c>
      <c r="F122">
        <v>13.221</v>
      </c>
      <c r="G122">
        <v>108</v>
      </c>
      <c r="H122">
        <v>8.6449999999999996</v>
      </c>
      <c r="I122">
        <v>66.900000000000006</v>
      </c>
      <c r="J122">
        <v>3.1779999999999999</v>
      </c>
      <c r="K122" t="s">
        <v>13102</v>
      </c>
      <c r="L122" t="s">
        <v>13103</v>
      </c>
      <c r="M122" t="s">
        <v>13103</v>
      </c>
      <c r="N122">
        <v>9.9510000000000005</v>
      </c>
      <c r="O122">
        <v>20291225</v>
      </c>
      <c r="P122">
        <v>117.34</v>
      </c>
      <c r="Q122">
        <v>-0.48</v>
      </c>
      <c r="R122">
        <v>7.15</v>
      </c>
      <c r="S122">
        <v>-1.52</v>
      </c>
    </row>
    <row r="123" spans="1:19" x14ac:dyDescent="0.3">
      <c r="A123" t="s">
        <v>13561</v>
      </c>
      <c r="B123" t="s">
        <v>13562</v>
      </c>
      <c r="C123" t="s">
        <v>13563</v>
      </c>
      <c r="D123" t="s">
        <v>12147</v>
      </c>
      <c r="E123">
        <v>15.97</v>
      </c>
      <c r="F123">
        <v>20.760999999999999</v>
      </c>
      <c r="G123">
        <v>115</v>
      </c>
      <c r="H123">
        <v>13.574999999999999</v>
      </c>
      <c r="I123">
        <v>82.7</v>
      </c>
      <c r="J123">
        <v>3.1779999999999999</v>
      </c>
      <c r="K123" t="s">
        <v>13102</v>
      </c>
      <c r="L123" t="s">
        <v>13103</v>
      </c>
      <c r="M123" t="s">
        <v>13103</v>
      </c>
      <c r="N123">
        <v>13.022</v>
      </c>
      <c r="O123">
        <v>20291225</v>
      </c>
      <c r="P123">
        <v>120.46</v>
      </c>
      <c r="Q123">
        <v>-0.32</v>
      </c>
      <c r="R123">
        <v>10.53</v>
      </c>
      <c r="S123">
        <v>-2.86</v>
      </c>
    </row>
    <row r="124" spans="1:19" x14ac:dyDescent="0.3">
      <c r="A124" t="s">
        <v>13564</v>
      </c>
      <c r="B124" t="s">
        <v>13565</v>
      </c>
      <c r="C124" t="s">
        <v>13566</v>
      </c>
      <c r="D124" t="s">
        <v>13062</v>
      </c>
      <c r="E124">
        <v>21.31</v>
      </c>
      <c r="F124">
        <v>27.702999999999999</v>
      </c>
      <c r="G124">
        <v>115</v>
      </c>
      <c r="H124">
        <v>18.113</v>
      </c>
      <c r="I124">
        <v>18.86</v>
      </c>
      <c r="J124">
        <v>3.1669999999999998</v>
      </c>
      <c r="K124" t="s">
        <v>13358</v>
      </c>
      <c r="L124" t="s">
        <v>13103</v>
      </c>
      <c r="M124" t="s">
        <v>13103</v>
      </c>
      <c r="N124">
        <v>4.3520000000000003</v>
      </c>
      <c r="O124">
        <v>20291221</v>
      </c>
      <c r="P124">
        <v>185.06</v>
      </c>
      <c r="Q124">
        <v>-2.62</v>
      </c>
      <c r="R124">
        <v>33.18</v>
      </c>
      <c r="S124">
        <v>-0.24</v>
      </c>
    </row>
    <row r="125" spans="1:19" x14ac:dyDescent="0.3">
      <c r="A125" t="s">
        <v>13567</v>
      </c>
      <c r="B125" t="s">
        <v>13568</v>
      </c>
      <c r="C125" t="s">
        <v>13569</v>
      </c>
      <c r="D125" t="s">
        <v>12855</v>
      </c>
      <c r="E125">
        <v>15.33</v>
      </c>
      <c r="F125">
        <v>19.928999999999998</v>
      </c>
      <c r="G125">
        <v>115</v>
      </c>
      <c r="H125">
        <v>13.03</v>
      </c>
      <c r="I125">
        <v>43.03</v>
      </c>
      <c r="J125">
        <v>3.1259999999999999</v>
      </c>
      <c r="K125" t="s">
        <v>13102</v>
      </c>
      <c r="L125" t="s">
        <v>13103</v>
      </c>
      <c r="M125" t="s">
        <v>13103</v>
      </c>
      <c r="N125">
        <v>4.5410000000000004</v>
      </c>
      <c r="O125">
        <v>20291206</v>
      </c>
      <c r="P125">
        <v>125.49</v>
      </c>
      <c r="Q125">
        <v>-0.65</v>
      </c>
      <c r="R125">
        <v>13.45</v>
      </c>
      <c r="S125">
        <v>-1.75</v>
      </c>
    </row>
    <row r="126" spans="1:19" x14ac:dyDescent="0.3">
      <c r="A126" t="s">
        <v>2113</v>
      </c>
      <c r="B126" t="s">
        <v>13570</v>
      </c>
      <c r="C126" t="s">
        <v>13571</v>
      </c>
      <c r="D126" t="s">
        <v>13572</v>
      </c>
      <c r="E126">
        <v>42</v>
      </c>
      <c r="F126">
        <v>54.6</v>
      </c>
      <c r="G126">
        <v>112</v>
      </c>
      <c r="H126">
        <v>35.700000000000003</v>
      </c>
      <c r="I126">
        <v>190.55</v>
      </c>
      <c r="J126">
        <v>3.093</v>
      </c>
      <c r="K126" t="s">
        <v>13102</v>
      </c>
      <c r="L126" t="s">
        <v>13103</v>
      </c>
      <c r="M126" t="s">
        <v>13103</v>
      </c>
      <c r="N126">
        <v>4.6929999999999996</v>
      </c>
      <c r="O126">
        <v>20291124</v>
      </c>
      <c r="P126">
        <v>118.44</v>
      </c>
      <c r="Q126">
        <v>1.21</v>
      </c>
      <c r="R126">
        <v>17.12</v>
      </c>
      <c r="S126">
        <v>-1.04</v>
      </c>
    </row>
    <row r="127" spans="1:19" x14ac:dyDescent="0.3">
      <c r="A127" t="s">
        <v>2100</v>
      </c>
      <c r="B127" t="s">
        <v>13573</v>
      </c>
      <c r="C127" t="s">
        <v>13574</v>
      </c>
      <c r="D127" t="s">
        <v>13575</v>
      </c>
      <c r="E127">
        <v>12.91</v>
      </c>
      <c r="F127">
        <v>16.783000000000001</v>
      </c>
      <c r="G127">
        <v>115</v>
      </c>
      <c r="H127">
        <v>10.973000000000001</v>
      </c>
      <c r="I127">
        <v>48.75</v>
      </c>
      <c r="J127">
        <v>3.069</v>
      </c>
      <c r="K127" t="s">
        <v>13102</v>
      </c>
      <c r="L127" t="s">
        <v>13103</v>
      </c>
      <c r="M127" t="s">
        <v>13103</v>
      </c>
      <c r="N127">
        <v>2.9980000000000002</v>
      </c>
      <c r="O127">
        <v>20291115</v>
      </c>
      <c r="P127">
        <v>128.59</v>
      </c>
      <c r="Q127">
        <v>-0.98</v>
      </c>
      <c r="R127">
        <v>11.16</v>
      </c>
      <c r="S127">
        <v>-2.87</v>
      </c>
    </row>
    <row r="128" spans="1:19" x14ac:dyDescent="0.3">
      <c r="A128" t="s">
        <v>13576</v>
      </c>
      <c r="B128" t="s">
        <v>13577</v>
      </c>
      <c r="C128" t="s">
        <v>13578</v>
      </c>
      <c r="D128" t="s">
        <v>13579</v>
      </c>
      <c r="E128">
        <v>12.55</v>
      </c>
      <c r="F128">
        <v>16.315000000000001</v>
      </c>
      <c r="G128">
        <v>115</v>
      </c>
      <c r="H128">
        <v>10.667999999999999</v>
      </c>
      <c r="I128">
        <v>92.77</v>
      </c>
      <c r="J128">
        <v>3.0139999999999998</v>
      </c>
      <c r="K128" t="s">
        <v>13102</v>
      </c>
      <c r="L128" t="s">
        <v>13103</v>
      </c>
      <c r="M128" t="s">
        <v>13103</v>
      </c>
      <c r="N128">
        <v>8.7989999999999995</v>
      </c>
      <c r="O128">
        <v>20291026</v>
      </c>
      <c r="P128">
        <v>122.73</v>
      </c>
      <c r="Q128">
        <v>-1.39</v>
      </c>
      <c r="R128">
        <v>7.99</v>
      </c>
      <c r="S128">
        <v>-10.02</v>
      </c>
    </row>
    <row r="129" spans="1:19" x14ac:dyDescent="0.3">
      <c r="A129" t="s">
        <v>13580</v>
      </c>
      <c r="B129" t="s">
        <v>13581</v>
      </c>
      <c r="C129" t="s">
        <v>13582</v>
      </c>
      <c r="D129" t="s">
        <v>13583</v>
      </c>
      <c r="E129">
        <v>13.2</v>
      </c>
      <c r="F129">
        <v>17.16</v>
      </c>
      <c r="G129">
        <v>115</v>
      </c>
      <c r="H129">
        <v>11.22</v>
      </c>
      <c r="I129">
        <v>14.11</v>
      </c>
      <c r="J129">
        <v>3.0110000000000001</v>
      </c>
      <c r="K129" t="s">
        <v>13373</v>
      </c>
      <c r="L129" t="s">
        <v>13103</v>
      </c>
      <c r="M129" t="s">
        <v>13103</v>
      </c>
      <c r="N129">
        <v>2.8740000000000001</v>
      </c>
      <c r="O129">
        <v>20291025</v>
      </c>
      <c r="P129">
        <v>291.5</v>
      </c>
      <c r="Q129">
        <v>-4.22</v>
      </c>
      <c r="R129">
        <v>33.72</v>
      </c>
      <c r="S129">
        <v>-5.28</v>
      </c>
    </row>
    <row r="130" spans="1:19" x14ac:dyDescent="0.3">
      <c r="A130" t="s">
        <v>13584</v>
      </c>
      <c r="B130" t="s">
        <v>13585</v>
      </c>
      <c r="C130" t="s">
        <v>13586</v>
      </c>
      <c r="D130" t="s">
        <v>12992</v>
      </c>
      <c r="E130">
        <v>9.9499999999999993</v>
      </c>
      <c r="F130">
        <v>12.935</v>
      </c>
      <c r="G130">
        <v>115</v>
      </c>
      <c r="H130">
        <v>8.4570000000000007</v>
      </c>
      <c r="I130">
        <v>105.16</v>
      </c>
      <c r="J130">
        <v>3.0059999999999998</v>
      </c>
      <c r="K130" t="s">
        <v>13102</v>
      </c>
      <c r="L130" t="s">
        <v>13103</v>
      </c>
      <c r="M130" t="s">
        <v>13103</v>
      </c>
      <c r="N130">
        <v>1.7789999999999999</v>
      </c>
      <c r="O130">
        <v>20291023</v>
      </c>
      <c r="P130">
        <v>126.4</v>
      </c>
      <c r="Q130">
        <v>0.34</v>
      </c>
      <c r="R130">
        <v>6.13</v>
      </c>
      <c r="S130">
        <v>-1.92</v>
      </c>
    </row>
    <row r="131" spans="1:19" x14ac:dyDescent="0.3">
      <c r="A131" t="s">
        <v>13587</v>
      </c>
      <c r="B131" t="s">
        <v>13588</v>
      </c>
      <c r="C131" t="s">
        <v>13589</v>
      </c>
      <c r="D131" t="s">
        <v>13590</v>
      </c>
      <c r="E131">
        <v>20.47</v>
      </c>
      <c r="F131">
        <v>26.611000000000001</v>
      </c>
      <c r="G131">
        <v>115</v>
      </c>
      <c r="H131">
        <v>17.399000000000001</v>
      </c>
      <c r="I131">
        <v>73.62</v>
      </c>
      <c r="J131">
        <v>2.9950000000000001</v>
      </c>
      <c r="K131" t="s">
        <v>13102</v>
      </c>
      <c r="L131" t="s">
        <v>13103</v>
      </c>
      <c r="M131" t="s">
        <v>13103</v>
      </c>
      <c r="N131">
        <v>5.1059999999999999</v>
      </c>
      <c r="O131">
        <v>20291019</v>
      </c>
      <c r="P131">
        <v>128.41</v>
      </c>
      <c r="Q131">
        <v>-1.38</v>
      </c>
      <c r="R131">
        <v>15.14</v>
      </c>
      <c r="S131">
        <v>-4.0599999999999996</v>
      </c>
    </row>
    <row r="132" spans="1:19" x14ac:dyDescent="0.3">
      <c r="A132" t="s">
        <v>13591</v>
      </c>
      <c r="B132" t="s">
        <v>13592</v>
      </c>
      <c r="C132" t="s">
        <v>13593</v>
      </c>
      <c r="D132" t="s">
        <v>13594</v>
      </c>
      <c r="E132">
        <v>8.68</v>
      </c>
      <c r="F132">
        <v>11.284000000000001</v>
      </c>
      <c r="G132">
        <v>115</v>
      </c>
      <c r="H132">
        <v>7.3780000000000001</v>
      </c>
      <c r="I132">
        <v>28.66</v>
      </c>
      <c r="J132">
        <v>2.992</v>
      </c>
      <c r="K132" t="s">
        <v>13102</v>
      </c>
      <c r="L132" t="s">
        <v>13103</v>
      </c>
      <c r="M132" t="s">
        <v>13103</v>
      </c>
      <c r="N132">
        <v>6.9269999999999996</v>
      </c>
      <c r="O132">
        <v>20291018</v>
      </c>
      <c r="P132">
        <v>134</v>
      </c>
      <c r="Q132">
        <v>-0.5</v>
      </c>
      <c r="R132">
        <v>9.0399999999999991</v>
      </c>
      <c r="S132">
        <v>-1.2</v>
      </c>
    </row>
    <row r="133" spans="1:19" x14ac:dyDescent="0.3">
      <c r="A133" t="s">
        <v>13595</v>
      </c>
      <c r="B133" t="s">
        <v>13596</v>
      </c>
      <c r="C133" t="s">
        <v>13597</v>
      </c>
      <c r="D133" t="s">
        <v>13598</v>
      </c>
      <c r="E133">
        <v>8.3000000000000007</v>
      </c>
      <c r="F133">
        <v>10.79</v>
      </c>
      <c r="G133">
        <v>113</v>
      </c>
      <c r="H133">
        <v>7.0549999999999997</v>
      </c>
      <c r="I133">
        <v>59.4</v>
      </c>
      <c r="J133">
        <v>2.9889999999999999</v>
      </c>
      <c r="K133" t="s">
        <v>13102</v>
      </c>
      <c r="L133" t="s">
        <v>13103</v>
      </c>
      <c r="M133" t="s">
        <v>13103</v>
      </c>
      <c r="N133">
        <v>2.4249999999999998</v>
      </c>
      <c r="O133">
        <v>20291017</v>
      </c>
      <c r="P133">
        <v>124.64</v>
      </c>
      <c r="Q133">
        <v>-0.11</v>
      </c>
      <c r="R133">
        <v>6.49</v>
      </c>
      <c r="S133">
        <v>-1.67</v>
      </c>
    </row>
    <row r="134" spans="1:19" x14ac:dyDescent="0.3">
      <c r="A134" t="s">
        <v>13599</v>
      </c>
      <c r="B134" t="s">
        <v>13600</v>
      </c>
      <c r="C134" t="s">
        <v>13601</v>
      </c>
      <c r="D134" t="s">
        <v>13602</v>
      </c>
      <c r="E134">
        <v>27.34</v>
      </c>
      <c r="F134">
        <v>35.542000000000002</v>
      </c>
      <c r="G134">
        <v>118</v>
      </c>
      <c r="H134">
        <v>23.239000000000001</v>
      </c>
      <c r="I134">
        <v>41.95</v>
      </c>
      <c r="J134">
        <v>2.97</v>
      </c>
      <c r="K134" t="s">
        <v>13102</v>
      </c>
      <c r="L134" t="s">
        <v>13103</v>
      </c>
      <c r="M134" t="s">
        <v>13103</v>
      </c>
      <c r="N134">
        <v>5.585</v>
      </c>
      <c r="O134">
        <v>20291010</v>
      </c>
      <c r="P134">
        <v>128.61000000000001</v>
      </c>
      <c r="Q134">
        <v>-0.22</v>
      </c>
      <c r="R134">
        <v>24.77</v>
      </c>
      <c r="S134">
        <v>-1.47</v>
      </c>
    </row>
    <row r="135" spans="1:19" x14ac:dyDescent="0.3">
      <c r="A135" t="s">
        <v>13603</v>
      </c>
      <c r="B135" t="s">
        <v>13604</v>
      </c>
      <c r="C135" t="s">
        <v>13605</v>
      </c>
      <c r="D135" t="s">
        <v>13606</v>
      </c>
      <c r="E135">
        <v>11.91</v>
      </c>
      <c r="F135">
        <v>15.483000000000001</v>
      </c>
      <c r="G135">
        <v>116</v>
      </c>
      <c r="H135">
        <v>10.122999999999999</v>
      </c>
      <c r="I135">
        <v>10.26</v>
      </c>
      <c r="J135">
        <v>2.9180000000000001</v>
      </c>
      <c r="K135" t="s">
        <v>13358</v>
      </c>
      <c r="L135" t="s">
        <v>13103</v>
      </c>
      <c r="M135" t="s">
        <v>13103</v>
      </c>
      <c r="N135">
        <v>5.2489999999999997</v>
      </c>
      <c r="O135">
        <v>20290921</v>
      </c>
      <c r="P135">
        <v>277</v>
      </c>
      <c r="Q135">
        <v>0.72</v>
      </c>
      <c r="R135">
        <v>29.92</v>
      </c>
      <c r="S135">
        <v>0.88</v>
      </c>
    </row>
    <row r="136" spans="1:19" x14ac:dyDescent="0.3">
      <c r="A136" t="s">
        <v>2091</v>
      </c>
      <c r="B136" t="s">
        <v>13607</v>
      </c>
      <c r="C136" t="s">
        <v>13608</v>
      </c>
      <c r="D136" t="s">
        <v>1199</v>
      </c>
      <c r="E136">
        <v>28.09</v>
      </c>
      <c r="F136">
        <v>36.517000000000003</v>
      </c>
      <c r="G136">
        <v>115</v>
      </c>
      <c r="H136">
        <v>23.876999999999999</v>
      </c>
      <c r="I136">
        <v>68.540000000000006</v>
      </c>
      <c r="J136">
        <v>2.9119999999999999</v>
      </c>
      <c r="K136" t="s">
        <v>13102</v>
      </c>
      <c r="L136" t="s">
        <v>13103</v>
      </c>
      <c r="M136" t="s">
        <v>13103</v>
      </c>
      <c r="N136">
        <v>2.8479999999999999</v>
      </c>
      <c r="O136">
        <v>20290919</v>
      </c>
      <c r="P136">
        <v>129</v>
      </c>
      <c r="Q136">
        <v>-0.1</v>
      </c>
      <c r="R136">
        <v>21.5</v>
      </c>
      <c r="S136">
        <v>-2.27</v>
      </c>
    </row>
    <row r="137" spans="1:19" x14ac:dyDescent="0.3">
      <c r="A137" t="s">
        <v>13609</v>
      </c>
      <c r="B137" t="s">
        <v>13610</v>
      </c>
      <c r="C137" t="s">
        <v>13611</v>
      </c>
      <c r="D137" t="s">
        <v>13025</v>
      </c>
      <c r="E137">
        <v>14.55</v>
      </c>
      <c r="F137">
        <v>18.914999999999999</v>
      </c>
      <c r="G137">
        <v>113</v>
      </c>
      <c r="H137">
        <v>12.367000000000001</v>
      </c>
      <c r="I137">
        <v>78.22</v>
      </c>
      <c r="J137">
        <v>2.9009999999999998</v>
      </c>
      <c r="K137" t="s">
        <v>13102</v>
      </c>
      <c r="L137" t="s">
        <v>13103</v>
      </c>
      <c r="M137" t="s">
        <v>13103</v>
      </c>
      <c r="N137">
        <v>2.052</v>
      </c>
      <c r="O137">
        <v>20290915</v>
      </c>
      <c r="P137">
        <v>126.41</v>
      </c>
      <c r="Q137">
        <v>-0.46</v>
      </c>
      <c r="R137">
        <v>10.32</v>
      </c>
      <c r="S137">
        <v>-3.1</v>
      </c>
    </row>
    <row r="138" spans="1:19" x14ac:dyDescent="0.3">
      <c r="A138" t="s">
        <v>13612</v>
      </c>
      <c r="B138" t="s">
        <v>13613</v>
      </c>
      <c r="C138" t="s">
        <v>13614</v>
      </c>
      <c r="D138" t="s">
        <v>565</v>
      </c>
      <c r="E138">
        <v>33.659999999999997</v>
      </c>
      <c r="F138">
        <v>43.758000000000003</v>
      </c>
      <c r="G138">
        <v>112</v>
      </c>
      <c r="H138">
        <v>28.611000000000001</v>
      </c>
      <c r="I138">
        <v>33.56</v>
      </c>
      <c r="J138">
        <v>2.899</v>
      </c>
      <c r="K138" t="s">
        <v>13373</v>
      </c>
      <c r="L138" t="s">
        <v>13103</v>
      </c>
      <c r="M138" t="s">
        <v>13103</v>
      </c>
      <c r="N138">
        <v>10.489000000000001</v>
      </c>
      <c r="O138">
        <v>20290914</v>
      </c>
      <c r="P138">
        <v>226.16</v>
      </c>
      <c r="Q138">
        <v>-4.7699999999999996</v>
      </c>
      <c r="R138">
        <v>57</v>
      </c>
      <c r="S138">
        <v>-5</v>
      </c>
    </row>
    <row r="139" spans="1:19" x14ac:dyDescent="0.3">
      <c r="A139" t="s">
        <v>13615</v>
      </c>
      <c r="B139" t="s">
        <v>13616</v>
      </c>
      <c r="C139" t="s">
        <v>13617</v>
      </c>
      <c r="D139" t="s">
        <v>13618</v>
      </c>
      <c r="E139">
        <v>18.850000000000001</v>
      </c>
      <c r="F139">
        <v>24.504999999999999</v>
      </c>
      <c r="G139">
        <v>113</v>
      </c>
      <c r="H139">
        <v>16.023</v>
      </c>
      <c r="I139">
        <v>51.15</v>
      </c>
      <c r="J139">
        <v>2.89</v>
      </c>
      <c r="K139" t="s">
        <v>13102</v>
      </c>
      <c r="L139" t="s">
        <v>13103</v>
      </c>
      <c r="M139" t="s">
        <v>13103</v>
      </c>
      <c r="N139">
        <v>4.42</v>
      </c>
      <c r="O139">
        <v>20290911</v>
      </c>
      <c r="P139">
        <v>133.91</v>
      </c>
      <c r="Q139">
        <v>-1.66</v>
      </c>
      <c r="R139">
        <v>16.7</v>
      </c>
      <c r="S139">
        <v>-4.57</v>
      </c>
    </row>
    <row r="140" spans="1:19" x14ac:dyDescent="0.3">
      <c r="A140" t="s">
        <v>2114</v>
      </c>
      <c r="B140" t="s">
        <v>13619</v>
      </c>
      <c r="C140" t="s">
        <v>13620</v>
      </c>
      <c r="D140" t="s">
        <v>13621</v>
      </c>
      <c r="E140">
        <v>16.46</v>
      </c>
      <c r="F140">
        <v>21.398</v>
      </c>
      <c r="G140">
        <v>115</v>
      </c>
      <c r="H140">
        <v>13.991</v>
      </c>
      <c r="I140">
        <v>41.99</v>
      </c>
      <c r="J140">
        <v>2.8820000000000001</v>
      </c>
      <c r="K140" t="s">
        <v>13102</v>
      </c>
      <c r="L140" t="s">
        <v>13103</v>
      </c>
      <c r="M140" t="s">
        <v>13103</v>
      </c>
      <c r="N140">
        <v>2.4380000000000002</v>
      </c>
      <c r="O140">
        <v>20290908</v>
      </c>
      <c r="P140">
        <v>133.54</v>
      </c>
      <c r="Q140">
        <v>-0.51</v>
      </c>
      <c r="R140">
        <v>15.48</v>
      </c>
      <c r="S140">
        <v>-1.59</v>
      </c>
    </row>
    <row r="141" spans="1:19" x14ac:dyDescent="0.3">
      <c r="A141" t="s">
        <v>2116</v>
      </c>
      <c r="B141" t="s">
        <v>13622</v>
      </c>
      <c r="C141" t="s">
        <v>13623</v>
      </c>
      <c r="D141" t="s">
        <v>12839</v>
      </c>
      <c r="E141">
        <v>7.58</v>
      </c>
      <c r="F141">
        <v>9.8539999999999992</v>
      </c>
      <c r="G141">
        <v>115</v>
      </c>
      <c r="H141">
        <v>6.4429999999999996</v>
      </c>
      <c r="I141">
        <v>58.24</v>
      </c>
      <c r="J141">
        <v>2.8250000000000002</v>
      </c>
      <c r="K141" t="s">
        <v>13102</v>
      </c>
      <c r="L141" t="s">
        <v>13103</v>
      </c>
      <c r="M141" t="s">
        <v>13103</v>
      </c>
      <c r="N141">
        <v>2.9049999999999998</v>
      </c>
      <c r="O141">
        <v>20290818</v>
      </c>
      <c r="P141">
        <v>125.67</v>
      </c>
      <c r="Q141">
        <v>-0.97</v>
      </c>
      <c r="R141">
        <v>6.02</v>
      </c>
      <c r="S141">
        <v>-2.59</v>
      </c>
    </row>
    <row r="142" spans="1:19" x14ac:dyDescent="0.3">
      <c r="A142" t="s">
        <v>13624</v>
      </c>
      <c r="B142" t="s">
        <v>13625</v>
      </c>
      <c r="C142" t="s">
        <v>13626</v>
      </c>
      <c r="D142" t="s">
        <v>13627</v>
      </c>
      <c r="E142">
        <v>6.72</v>
      </c>
      <c r="F142">
        <v>8.7360000000000007</v>
      </c>
      <c r="G142">
        <v>110</v>
      </c>
      <c r="H142">
        <v>5.7119999999999997</v>
      </c>
      <c r="I142">
        <v>27.69</v>
      </c>
      <c r="J142">
        <v>2.8159999999999998</v>
      </c>
      <c r="K142" t="s">
        <v>13102</v>
      </c>
      <c r="L142" t="s">
        <v>13103</v>
      </c>
      <c r="M142" t="s">
        <v>13103</v>
      </c>
      <c r="N142">
        <v>6.7149999999999999</v>
      </c>
      <c r="O142">
        <v>20290815</v>
      </c>
      <c r="P142">
        <v>122.56</v>
      </c>
      <c r="Q142">
        <v>-0.45</v>
      </c>
      <c r="R142">
        <v>6.45</v>
      </c>
      <c r="S142">
        <v>-1.07</v>
      </c>
    </row>
    <row r="143" spans="1:19" x14ac:dyDescent="0.3">
      <c r="A143" t="s">
        <v>13628</v>
      </c>
      <c r="B143" t="s">
        <v>13629</v>
      </c>
      <c r="C143" t="s">
        <v>13630</v>
      </c>
      <c r="D143" t="s">
        <v>13631</v>
      </c>
      <c r="E143">
        <v>83.39</v>
      </c>
      <c r="F143">
        <v>108.407</v>
      </c>
      <c r="G143">
        <v>115</v>
      </c>
      <c r="H143">
        <v>70.882000000000005</v>
      </c>
      <c r="I143">
        <v>160.66999999999999</v>
      </c>
      <c r="J143">
        <v>2.8029999999999999</v>
      </c>
      <c r="K143" t="s">
        <v>13102</v>
      </c>
      <c r="L143" t="s">
        <v>13103</v>
      </c>
      <c r="M143" t="s">
        <v>13103</v>
      </c>
      <c r="N143">
        <v>11.398999999999999</v>
      </c>
      <c r="O143">
        <v>20290810</v>
      </c>
      <c r="P143">
        <v>119.85</v>
      </c>
      <c r="Q143">
        <v>0</v>
      </c>
      <c r="R143">
        <v>38.340000000000003</v>
      </c>
      <c r="S143">
        <v>-1.79</v>
      </c>
    </row>
    <row r="144" spans="1:19" x14ac:dyDescent="0.3">
      <c r="A144" t="s">
        <v>2095</v>
      </c>
      <c r="B144" t="s">
        <v>13632</v>
      </c>
      <c r="C144" t="s">
        <v>13633</v>
      </c>
      <c r="D144" t="s">
        <v>12754</v>
      </c>
      <c r="E144">
        <v>6.18</v>
      </c>
      <c r="F144">
        <v>8.0340000000000007</v>
      </c>
      <c r="G144">
        <v>110</v>
      </c>
      <c r="H144">
        <v>5.2530000000000001</v>
      </c>
      <c r="I144">
        <v>85.12</v>
      </c>
      <c r="J144">
        <v>2.7970000000000002</v>
      </c>
      <c r="K144" t="s">
        <v>13102</v>
      </c>
      <c r="L144" t="s">
        <v>13103</v>
      </c>
      <c r="M144" t="s">
        <v>13103</v>
      </c>
      <c r="N144">
        <v>14.006</v>
      </c>
      <c r="O144">
        <v>20290808</v>
      </c>
      <c r="P144">
        <v>111.43</v>
      </c>
      <c r="Q144">
        <v>-0.04</v>
      </c>
      <c r="R144">
        <v>3.72</v>
      </c>
      <c r="S144">
        <v>-1.59</v>
      </c>
    </row>
    <row r="145" spans="1:19" x14ac:dyDescent="0.3">
      <c r="A145" t="s">
        <v>2083</v>
      </c>
      <c r="B145" t="s">
        <v>13634</v>
      </c>
      <c r="C145" t="s">
        <v>13635</v>
      </c>
      <c r="D145" t="s">
        <v>13636</v>
      </c>
      <c r="E145">
        <v>6.61</v>
      </c>
      <c r="F145">
        <v>8.593</v>
      </c>
      <c r="G145">
        <v>115</v>
      </c>
      <c r="H145">
        <v>5.6189999999999998</v>
      </c>
      <c r="I145">
        <v>87.56</v>
      </c>
      <c r="J145">
        <v>2.786</v>
      </c>
      <c r="K145" t="s">
        <v>13102</v>
      </c>
      <c r="L145" t="s">
        <v>13103</v>
      </c>
      <c r="M145" t="s">
        <v>13103</v>
      </c>
      <c r="N145">
        <v>21.959</v>
      </c>
      <c r="O145">
        <v>20290804</v>
      </c>
      <c r="P145">
        <v>119.17</v>
      </c>
      <c r="Q145">
        <v>-1</v>
      </c>
      <c r="R145">
        <v>4.2</v>
      </c>
      <c r="S145">
        <v>-2.78</v>
      </c>
    </row>
    <row r="146" spans="1:19" x14ac:dyDescent="0.3">
      <c r="A146" t="s">
        <v>12807</v>
      </c>
      <c r="B146" t="s">
        <v>13637</v>
      </c>
      <c r="C146" t="s">
        <v>13638</v>
      </c>
      <c r="D146" t="s">
        <v>13071</v>
      </c>
      <c r="E146">
        <v>19.190000000000001</v>
      </c>
      <c r="F146">
        <v>24.946999999999999</v>
      </c>
      <c r="G146">
        <v>118</v>
      </c>
      <c r="H146">
        <v>16.312000000000001</v>
      </c>
      <c r="I146">
        <v>110.32</v>
      </c>
      <c r="J146">
        <v>2.7839999999999998</v>
      </c>
      <c r="K146" t="s">
        <v>13102</v>
      </c>
      <c r="L146" t="s">
        <v>13103</v>
      </c>
      <c r="M146" t="s">
        <v>13103</v>
      </c>
      <c r="N146">
        <v>8.5549999999999997</v>
      </c>
      <c r="O146">
        <v>20290803</v>
      </c>
      <c r="P146">
        <v>118.59</v>
      </c>
      <c r="Q146">
        <v>-0.66</v>
      </c>
      <c r="R146">
        <v>10.82</v>
      </c>
      <c r="S146">
        <v>-2.52</v>
      </c>
    </row>
    <row r="147" spans="1:19" x14ac:dyDescent="0.3">
      <c r="A147" t="s">
        <v>2096</v>
      </c>
      <c r="B147" t="s">
        <v>13639</v>
      </c>
      <c r="C147" t="s">
        <v>13640</v>
      </c>
      <c r="D147" t="s">
        <v>12702</v>
      </c>
      <c r="E147">
        <v>6.62</v>
      </c>
      <c r="F147">
        <v>8.6059999999999999</v>
      </c>
      <c r="G147">
        <v>113</v>
      </c>
      <c r="H147">
        <v>5.9580000000000002</v>
      </c>
      <c r="I147">
        <v>66.900000000000006</v>
      </c>
      <c r="J147">
        <v>2.7749999999999999</v>
      </c>
      <c r="K147" t="s">
        <v>13102</v>
      </c>
      <c r="L147" t="s">
        <v>13103</v>
      </c>
      <c r="M147" t="s">
        <v>13103</v>
      </c>
      <c r="N147">
        <v>4.5490000000000004</v>
      </c>
      <c r="O147">
        <v>20290731</v>
      </c>
      <c r="P147">
        <v>122.02</v>
      </c>
      <c r="Q147">
        <v>-0.99</v>
      </c>
      <c r="R147">
        <v>4.84</v>
      </c>
      <c r="S147">
        <v>-2.42</v>
      </c>
    </row>
    <row r="148" spans="1:19" x14ac:dyDescent="0.3">
      <c r="A148" t="s">
        <v>13641</v>
      </c>
      <c r="B148" t="s">
        <v>13642</v>
      </c>
      <c r="C148" t="s">
        <v>13643</v>
      </c>
      <c r="D148" t="s">
        <v>13644</v>
      </c>
      <c r="E148">
        <v>7.1</v>
      </c>
      <c r="F148">
        <v>9.23</v>
      </c>
      <c r="G148">
        <v>112</v>
      </c>
      <c r="H148">
        <v>6.39</v>
      </c>
      <c r="I148">
        <v>20.38</v>
      </c>
      <c r="J148">
        <v>2.7669999999999999</v>
      </c>
      <c r="K148" t="s">
        <v>13373</v>
      </c>
      <c r="L148" t="s">
        <v>13103</v>
      </c>
      <c r="M148" t="s">
        <v>13103</v>
      </c>
      <c r="N148">
        <v>3.2589999999999999</v>
      </c>
      <c r="O148">
        <v>20290728</v>
      </c>
      <c r="P148">
        <v>231.77</v>
      </c>
      <c r="Q148">
        <v>-3.83</v>
      </c>
      <c r="R148">
        <v>13.67</v>
      </c>
      <c r="S148">
        <v>-4.67</v>
      </c>
    </row>
    <row r="149" spans="1:19" x14ac:dyDescent="0.3">
      <c r="A149" t="s">
        <v>2117</v>
      </c>
      <c r="B149" t="s">
        <v>13645</v>
      </c>
      <c r="C149" t="s">
        <v>13646</v>
      </c>
      <c r="D149" t="s">
        <v>13647</v>
      </c>
      <c r="E149">
        <v>9.1999999999999993</v>
      </c>
      <c r="F149">
        <v>11.96</v>
      </c>
      <c r="G149">
        <v>115</v>
      </c>
      <c r="H149">
        <v>7.82</v>
      </c>
      <c r="I149">
        <v>31.23</v>
      </c>
      <c r="J149">
        <v>2.7639999999999998</v>
      </c>
      <c r="K149" t="s">
        <v>13102</v>
      </c>
      <c r="L149" t="s">
        <v>13103</v>
      </c>
      <c r="M149" t="s">
        <v>13103</v>
      </c>
      <c r="N149">
        <v>3.07</v>
      </c>
      <c r="O149">
        <v>20290727</v>
      </c>
      <c r="P149">
        <v>148.19999999999999</v>
      </c>
      <c r="Q149">
        <v>-0.14000000000000001</v>
      </c>
      <c r="R149">
        <v>10.39</v>
      </c>
      <c r="S149">
        <v>0.68</v>
      </c>
    </row>
    <row r="150" spans="1:19" x14ac:dyDescent="0.3">
      <c r="A150" t="s">
        <v>13648</v>
      </c>
      <c r="B150" t="s">
        <v>13649</v>
      </c>
      <c r="C150" t="s">
        <v>13650</v>
      </c>
      <c r="D150" t="s">
        <v>13651</v>
      </c>
      <c r="E150">
        <v>7.24</v>
      </c>
      <c r="F150">
        <v>9.4120000000000008</v>
      </c>
      <c r="G150">
        <v>107</v>
      </c>
      <c r="H150">
        <v>6.1539999999999999</v>
      </c>
      <c r="I150">
        <v>43.72</v>
      </c>
      <c r="J150">
        <v>2.7639999999999998</v>
      </c>
      <c r="K150" t="s">
        <v>13102</v>
      </c>
      <c r="L150" t="s">
        <v>13103</v>
      </c>
      <c r="M150" t="s">
        <v>13103</v>
      </c>
      <c r="N150">
        <v>29.998999999999999</v>
      </c>
      <c r="O150">
        <v>20290727</v>
      </c>
      <c r="P150">
        <v>121.28</v>
      </c>
      <c r="Q150">
        <v>-1.02</v>
      </c>
      <c r="R150">
        <v>6.11</v>
      </c>
      <c r="S150">
        <v>-1.93</v>
      </c>
    </row>
    <row r="151" spans="1:19" x14ac:dyDescent="0.3">
      <c r="A151" t="s">
        <v>2118</v>
      </c>
      <c r="B151" t="s">
        <v>13652</v>
      </c>
      <c r="C151" t="s">
        <v>13653</v>
      </c>
      <c r="D151" t="s">
        <v>13654</v>
      </c>
      <c r="E151">
        <v>17.510000000000002</v>
      </c>
      <c r="F151">
        <v>22.763000000000002</v>
      </c>
      <c r="G151">
        <v>113</v>
      </c>
      <c r="H151">
        <v>14.884</v>
      </c>
      <c r="I151">
        <v>35.39</v>
      </c>
      <c r="J151">
        <v>2.762</v>
      </c>
      <c r="K151" t="s">
        <v>13102</v>
      </c>
      <c r="L151" t="s">
        <v>13103</v>
      </c>
      <c r="M151" t="s">
        <v>13103</v>
      </c>
      <c r="N151">
        <v>1.6719999999999999</v>
      </c>
      <c r="O151">
        <v>20290726</v>
      </c>
      <c r="P151">
        <v>149.22999999999999</v>
      </c>
      <c r="Q151">
        <v>-0.81</v>
      </c>
      <c r="R151">
        <v>19.3</v>
      </c>
      <c r="S151">
        <v>-1.23</v>
      </c>
    </row>
    <row r="152" spans="1:19" x14ac:dyDescent="0.3">
      <c r="A152" t="s">
        <v>13655</v>
      </c>
      <c r="B152" t="s">
        <v>13656</v>
      </c>
      <c r="C152" t="s">
        <v>13657</v>
      </c>
      <c r="D152" t="s">
        <v>948</v>
      </c>
      <c r="E152">
        <v>10.44</v>
      </c>
      <c r="F152">
        <v>13.571999999999999</v>
      </c>
      <c r="G152">
        <v>115</v>
      </c>
      <c r="H152">
        <v>8.8740000000000006</v>
      </c>
      <c r="I152">
        <v>18.899999999999999</v>
      </c>
      <c r="J152">
        <v>2.7480000000000002</v>
      </c>
      <c r="K152" t="s">
        <v>13358</v>
      </c>
      <c r="L152" t="s">
        <v>13103</v>
      </c>
      <c r="M152" t="s">
        <v>13103</v>
      </c>
      <c r="N152">
        <v>1.4550000000000001</v>
      </c>
      <c r="O152">
        <v>20290721</v>
      </c>
      <c r="P152">
        <v>175.5</v>
      </c>
      <c r="Q152">
        <v>-4.1100000000000003</v>
      </c>
      <c r="R152">
        <v>15.41</v>
      </c>
      <c r="S152">
        <v>-6.44</v>
      </c>
    </row>
    <row r="153" spans="1:19" x14ac:dyDescent="0.3">
      <c r="A153" t="s">
        <v>13658</v>
      </c>
      <c r="B153" t="s">
        <v>13659</v>
      </c>
      <c r="C153" t="s">
        <v>13660</v>
      </c>
      <c r="D153" t="s">
        <v>13661</v>
      </c>
      <c r="E153">
        <v>6.91</v>
      </c>
      <c r="F153">
        <v>8.9830000000000005</v>
      </c>
      <c r="G153">
        <v>112</v>
      </c>
      <c r="H153">
        <v>5.8730000000000002</v>
      </c>
      <c r="I153">
        <v>70.06</v>
      </c>
      <c r="J153">
        <v>2.7480000000000002</v>
      </c>
      <c r="K153" t="s">
        <v>13102</v>
      </c>
      <c r="L153" t="s">
        <v>13103</v>
      </c>
      <c r="M153" t="s">
        <v>13103</v>
      </c>
      <c r="N153">
        <v>3.9990000000000001</v>
      </c>
      <c r="O153">
        <v>20290721</v>
      </c>
      <c r="P153">
        <v>121.58</v>
      </c>
      <c r="Q153">
        <v>-0.46</v>
      </c>
      <c r="R153">
        <v>4.9400000000000004</v>
      </c>
      <c r="S153">
        <v>-2.1800000000000002</v>
      </c>
    </row>
    <row r="154" spans="1:19" x14ac:dyDescent="0.3">
      <c r="A154" t="s">
        <v>13662</v>
      </c>
      <c r="B154" t="s">
        <v>13663</v>
      </c>
      <c r="C154" t="s">
        <v>13664</v>
      </c>
      <c r="D154" t="s">
        <v>13665</v>
      </c>
      <c r="E154">
        <v>7.3</v>
      </c>
      <c r="F154">
        <v>9.49</v>
      </c>
      <c r="G154">
        <v>113</v>
      </c>
      <c r="H154">
        <v>6.2050000000000001</v>
      </c>
      <c r="I154">
        <v>50.78</v>
      </c>
      <c r="J154">
        <v>2.7450000000000001</v>
      </c>
      <c r="K154" t="s">
        <v>13102</v>
      </c>
      <c r="L154" t="s">
        <v>13103</v>
      </c>
      <c r="M154" t="s">
        <v>13103</v>
      </c>
      <c r="N154">
        <v>4.1040000000000001</v>
      </c>
      <c r="O154">
        <v>20290720</v>
      </c>
      <c r="P154">
        <v>122.48</v>
      </c>
      <c r="Q154">
        <v>-0.86</v>
      </c>
      <c r="R154">
        <v>5.93</v>
      </c>
      <c r="S154">
        <v>-1.82</v>
      </c>
    </row>
    <row r="155" spans="1:19" x14ac:dyDescent="0.3">
      <c r="A155" t="s">
        <v>2086</v>
      </c>
      <c r="B155" t="s">
        <v>13666</v>
      </c>
      <c r="C155" t="s">
        <v>13667</v>
      </c>
      <c r="D155" t="s">
        <v>12686</v>
      </c>
      <c r="E155">
        <v>8.9</v>
      </c>
      <c r="F155">
        <v>11.57</v>
      </c>
      <c r="G155">
        <v>108</v>
      </c>
      <c r="H155">
        <v>7.5650000000000004</v>
      </c>
      <c r="I155">
        <v>53.25</v>
      </c>
      <c r="J155">
        <v>2.74</v>
      </c>
      <c r="K155" t="s">
        <v>13102</v>
      </c>
      <c r="L155" t="s">
        <v>13103</v>
      </c>
      <c r="M155" t="s">
        <v>13103</v>
      </c>
      <c r="N155">
        <v>89.587999999999994</v>
      </c>
      <c r="O155">
        <v>20290718</v>
      </c>
      <c r="P155">
        <v>111.41</v>
      </c>
      <c r="Q155">
        <v>0.01</v>
      </c>
      <c r="R155">
        <v>6.47</v>
      </c>
      <c r="S155">
        <v>0.15</v>
      </c>
    </row>
    <row r="156" spans="1:19" x14ac:dyDescent="0.3">
      <c r="A156" t="s">
        <v>13668</v>
      </c>
      <c r="B156" t="s">
        <v>13669</v>
      </c>
      <c r="C156" t="s">
        <v>13670</v>
      </c>
      <c r="D156" t="s">
        <v>13671</v>
      </c>
      <c r="E156">
        <v>7.12</v>
      </c>
      <c r="F156">
        <v>9.2560000000000002</v>
      </c>
      <c r="G156">
        <v>112</v>
      </c>
      <c r="H156">
        <v>6.0519999999999996</v>
      </c>
      <c r="I156">
        <v>34.119999999999997</v>
      </c>
      <c r="J156">
        <v>2.74</v>
      </c>
      <c r="K156" t="s">
        <v>13358</v>
      </c>
      <c r="L156" t="s">
        <v>13103</v>
      </c>
      <c r="M156" t="s">
        <v>13103</v>
      </c>
      <c r="N156">
        <v>9.0779999999999994</v>
      </c>
      <c r="O156">
        <v>20290718</v>
      </c>
      <c r="P156">
        <v>190.45</v>
      </c>
      <c r="Q156">
        <v>-2.59</v>
      </c>
      <c r="R156">
        <v>10.11</v>
      </c>
      <c r="S156">
        <v>-2.6</v>
      </c>
    </row>
    <row r="157" spans="1:19" x14ac:dyDescent="0.3">
      <c r="A157" t="s">
        <v>13672</v>
      </c>
      <c r="B157" t="s">
        <v>13673</v>
      </c>
      <c r="C157" t="s">
        <v>13674</v>
      </c>
      <c r="D157" t="s">
        <v>12826</v>
      </c>
      <c r="E157">
        <v>7.88</v>
      </c>
      <c r="F157">
        <v>10.244</v>
      </c>
      <c r="G157">
        <v>110</v>
      </c>
      <c r="H157">
        <v>6.6980000000000004</v>
      </c>
      <c r="I157">
        <v>108.26</v>
      </c>
      <c r="J157">
        <v>2.718</v>
      </c>
      <c r="K157" t="s">
        <v>13102</v>
      </c>
      <c r="L157" t="s">
        <v>13103</v>
      </c>
      <c r="M157" t="s">
        <v>13103</v>
      </c>
      <c r="N157">
        <v>3.093</v>
      </c>
      <c r="O157">
        <v>20290710</v>
      </c>
      <c r="P157">
        <v>118.66</v>
      </c>
      <c r="Q157">
        <v>-0.83</v>
      </c>
      <c r="R157">
        <v>4.49</v>
      </c>
      <c r="S157">
        <v>-1.97</v>
      </c>
    </row>
    <row r="158" spans="1:19" x14ac:dyDescent="0.3">
      <c r="A158" t="s">
        <v>2073</v>
      </c>
      <c r="B158" t="s">
        <v>13675</v>
      </c>
      <c r="C158" t="s">
        <v>13320</v>
      </c>
      <c r="D158" t="s">
        <v>13321</v>
      </c>
      <c r="E158">
        <v>28.64</v>
      </c>
      <c r="F158">
        <v>37.231999999999999</v>
      </c>
      <c r="G158">
        <v>111</v>
      </c>
      <c r="H158">
        <v>24.344000000000001</v>
      </c>
      <c r="I158">
        <v>90.27</v>
      </c>
      <c r="J158">
        <v>2.7069999999999999</v>
      </c>
      <c r="K158" t="s">
        <v>13102</v>
      </c>
      <c r="L158" t="s">
        <v>13103</v>
      </c>
      <c r="M158" t="s">
        <v>13103</v>
      </c>
      <c r="N158">
        <v>4.6790000000000003</v>
      </c>
      <c r="O158">
        <v>20290706</v>
      </c>
      <c r="P158">
        <v>122.64</v>
      </c>
      <c r="Q158">
        <v>-0.59</v>
      </c>
      <c r="R158">
        <v>18.46</v>
      </c>
      <c r="S158">
        <v>-1.28</v>
      </c>
    </row>
    <row r="159" spans="1:19" x14ac:dyDescent="0.3">
      <c r="A159" t="s">
        <v>2079</v>
      </c>
      <c r="B159" t="s">
        <v>13676</v>
      </c>
      <c r="C159" t="s">
        <v>13677</v>
      </c>
      <c r="D159" t="s">
        <v>13678</v>
      </c>
      <c r="E159">
        <v>20.28</v>
      </c>
      <c r="F159">
        <v>26.364000000000001</v>
      </c>
      <c r="G159">
        <v>115</v>
      </c>
      <c r="H159">
        <v>18.251999999999999</v>
      </c>
      <c r="I159">
        <v>13.43</v>
      </c>
      <c r="J159">
        <v>2.7069999999999999</v>
      </c>
      <c r="K159" t="s">
        <v>13373</v>
      </c>
      <c r="L159" t="s">
        <v>13103</v>
      </c>
      <c r="M159" t="s">
        <v>13103</v>
      </c>
      <c r="N159">
        <v>6.6589999999999998</v>
      </c>
      <c r="O159">
        <v>20290706</v>
      </c>
      <c r="P159">
        <v>127.03</v>
      </c>
      <c r="Q159">
        <v>-1.38</v>
      </c>
      <c r="R159">
        <v>22.71</v>
      </c>
      <c r="S159">
        <v>-7.31</v>
      </c>
    </row>
    <row r="160" spans="1:19" x14ac:dyDescent="0.3">
      <c r="A160" t="s">
        <v>13679</v>
      </c>
      <c r="B160" t="s">
        <v>13680</v>
      </c>
      <c r="C160" t="s">
        <v>13681</v>
      </c>
      <c r="D160" t="s">
        <v>13682</v>
      </c>
      <c r="E160">
        <v>16.41</v>
      </c>
      <c r="F160">
        <v>21.332999999999998</v>
      </c>
      <c r="G160">
        <v>115</v>
      </c>
      <c r="H160">
        <v>13.948</v>
      </c>
      <c r="I160">
        <v>37.6</v>
      </c>
      <c r="J160">
        <v>2.6989999999999998</v>
      </c>
      <c r="K160" t="s">
        <v>13102</v>
      </c>
      <c r="L160" t="s">
        <v>13103</v>
      </c>
      <c r="M160" t="s">
        <v>13103</v>
      </c>
      <c r="N160">
        <v>5.9960000000000004</v>
      </c>
      <c r="O160">
        <v>20290703</v>
      </c>
      <c r="P160">
        <v>136.01</v>
      </c>
      <c r="Q160">
        <v>-2.0499999999999998</v>
      </c>
      <c r="R160">
        <v>16.22</v>
      </c>
      <c r="S160">
        <v>-4.6399999999999997</v>
      </c>
    </row>
    <row r="161" spans="1:19" x14ac:dyDescent="0.3">
      <c r="A161" t="s">
        <v>2084</v>
      </c>
      <c r="B161" t="s">
        <v>13683</v>
      </c>
      <c r="C161" t="s">
        <v>13684</v>
      </c>
      <c r="D161" t="s">
        <v>13685</v>
      </c>
      <c r="E161">
        <v>18.5</v>
      </c>
      <c r="F161">
        <v>24.05</v>
      </c>
      <c r="G161">
        <v>115</v>
      </c>
      <c r="H161">
        <v>15.725</v>
      </c>
      <c r="I161">
        <v>36.869999999999997</v>
      </c>
      <c r="J161">
        <v>2.6850000000000001</v>
      </c>
      <c r="K161" t="s">
        <v>13102</v>
      </c>
      <c r="L161" t="s">
        <v>13103</v>
      </c>
      <c r="M161" t="s">
        <v>13103</v>
      </c>
      <c r="N161">
        <v>3.8</v>
      </c>
      <c r="O161">
        <v>20290628</v>
      </c>
      <c r="P161">
        <v>134.5</v>
      </c>
      <c r="Q161">
        <v>-0.3</v>
      </c>
      <c r="R161">
        <v>18.18</v>
      </c>
      <c r="S161">
        <v>-2.0499999999999998</v>
      </c>
    </row>
    <row r="162" spans="1:19" x14ac:dyDescent="0.3">
      <c r="A162" t="s">
        <v>13686</v>
      </c>
      <c r="B162" t="s">
        <v>13687</v>
      </c>
      <c r="C162" t="s">
        <v>13688</v>
      </c>
      <c r="D162" t="s">
        <v>13689</v>
      </c>
      <c r="E162">
        <v>18.079999999999998</v>
      </c>
      <c r="F162">
        <v>23.504000000000001</v>
      </c>
      <c r="G162">
        <v>112</v>
      </c>
      <c r="H162">
        <v>14.464</v>
      </c>
      <c r="I162">
        <v>149.41</v>
      </c>
      <c r="J162">
        <v>2.6629999999999998</v>
      </c>
      <c r="K162" t="s">
        <v>13102</v>
      </c>
      <c r="L162" t="s">
        <v>13103</v>
      </c>
      <c r="M162" t="s">
        <v>13103</v>
      </c>
      <c r="N162">
        <v>5.9989999999999997</v>
      </c>
      <c r="O162">
        <v>20290620</v>
      </c>
      <c r="P162">
        <v>119.19</v>
      </c>
      <c r="Q162">
        <v>-7.0000000000000007E-2</v>
      </c>
      <c r="R162">
        <v>8.64</v>
      </c>
      <c r="S162">
        <v>-2.15</v>
      </c>
    </row>
    <row r="163" spans="1:19" x14ac:dyDescent="0.3">
      <c r="A163" t="s">
        <v>13031</v>
      </c>
      <c r="B163" t="s">
        <v>13690</v>
      </c>
      <c r="C163" t="s">
        <v>13691</v>
      </c>
      <c r="D163" t="s">
        <v>13692</v>
      </c>
      <c r="E163">
        <v>13</v>
      </c>
      <c r="F163">
        <v>16.899999999999999</v>
      </c>
      <c r="G163">
        <v>108</v>
      </c>
      <c r="H163">
        <v>11.05</v>
      </c>
      <c r="I163">
        <v>40.159999999999997</v>
      </c>
      <c r="J163">
        <v>2.641</v>
      </c>
      <c r="K163" t="s">
        <v>13102</v>
      </c>
      <c r="L163" t="s">
        <v>13103</v>
      </c>
      <c r="M163" t="s">
        <v>13103</v>
      </c>
      <c r="N163">
        <v>3.1970000000000001</v>
      </c>
      <c r="O163">
        <v>20290612</v>
      </c>
      <c r="P163">
        <v>130.03</v>
      </c>
      <c r="Q163">
        <v>-1.69</v>
      </c>
      <c r="R163">
        <v>12.06</v>
      </c>
      <c r="S163">
        <v>-3.05</v>
      </c>
    </row>
    <row r="164" spans="1:19" x14ac:dyDescent="0.3">
      <c r="A164" t="s">
        <v>13693</v>
      </c>
      <c r="B164" t="s">
        <v>13694</v>
      </c>
      <c r="C164" t="s">
        <v>13695</v>
      </c>
      <c r="D164" t="s">
        <v>13696</v>
      </c>
      <c r="E164">
        <v>62.31</v>
      </c>
      <c r="F164">
        <v>81.003</v>
      </c>
      <c r="G164">
        <v>115</v>
      </c>
      <c r="H164">
        <v>52.963999999999999</v>
      </c>
      <c r="I164">
        <v>35.28</v>
      </c>
      <c r="J164">
        <v>2.641</v>
      </c>
      <c r="K164" t="s">
        <v>13373</v>
      </c>
      <c r="L164" t="s">
        <v>13103</v>
      </c>
      <c r="M164" t="s">
        <v>13103</v>
      </c>
      <c r="N164">
        <v>4.7990000000000004</v>
      </c>
      <c r="O164">
        <v>20290612</v>
      </c>
      <c r="P164">
        <v>138.97</v>
      </c>
      <c r="Q164">
        <v>-1.1299999999999999</v>
      </c>
      <c r="R164">
        <v>64.010000000000005</v>
      </c>
      <c r="S164">
        <v>-2.36</v>
      </c>
    </row>
    <row r="165" spans="1:19" x14ac:dyDescent="0.3">
      <c r="A165" t="s">
        <v>2063</v>
      </c>
      <c r="B165" t="s">
        <v>13697</v>
      </c>
      <c r="C165" t="s">
        <v>13698</v>
      </c>
      <c r="D165" t="s">
        <v>12672</v>
      </c>
      <c r="E165">
        <v>4.34</v>
      </c>
      <c r="F165">
        <v>5.2080000000000002</v>
      </c>
      <c r="G165">
        <v>108</v>
      </c>
      <c r="H165">
        <v>3.6890000000000001</v>
      </c>
      <c r="I165">
        <v>26.37</v>
      </c>
      <c r="J165">
        <v>2.496</v>
      </c>
      <c r="K165" t="s">
        <v>13102</v>
      </c>
      <c r="L165" t="s">
        <v>13103</v>
      </c>
      <c r="M165" t="s">
        <v>13103</v>
      </c>
      <c r="N165">
        <v>83.22</v>
      </c>
      <c r="O165">
        <v>20290420</v>
      </c>
      <c r="P165">
        <v>112.11</v>
      </c>
      <c r="Q165">
        <v>-0.14000000000000001</v>
      </c>
      <c r="R165">
        <v>3.85</v>
      </c>
      <c r="S165">
        <v>1.32</v>
      </c>
    </row>
    <row r="166" spans="1:19" x14ac:dyDescent="0.3">
      <c r="A166" t="s">
        <v>2112</v>
      </c>
      <c r="B166" t="s">
        <v>13699</v>
      </c>
      <c r="C166" t="s">
        <v>13700</v>
      </c>
      <c r="D166" t="s">
        <v>12796</v>
      </c>
      <c r="E166">
        <v>21.91</v>
      </c>
      <c r="F166">
        <v>28.483000000000001</v>
      </c>
      <c r="G166">
        <v>115</v>
      </c>
      <c r="H166">
        <v>18.623000000000001</v>
      </c>
      <c r="I166">
        <v>111.99</v>
      </c>
      <c r="J166">
        <v>2.4900000000000002</v>
      </c>
      <c r="K166" t="s">
        <v>13102</v>
      </c>
      <c r="L166" t="s">
        <v>13103</v>
      </c>
      <c r="M166" t="s">
        <v>13103</v>
      </c>
      <c r="N166">
        <v>3.5009999999999999</v>
      </c>
      <c r="O166">
        <v>20290418</v>
      </c>
      <c r="P166">
        <v>122.4</v>
      </c>
      <c r="Q166">
        <v>-0.93</v>
      </c>
      <c r="R166">
        <v>12.65</v>
      </c>
      <c r="S166">
        <v>-3.88</v>
      </c>
    </row>
    <row r="167" spans="1:19" x14ac:dyDescent="0.3">
      <c r="A167" t="s">
        <v>13701</v>
      </c>
      <c r="B167" t="s">
        <v>13702</v>
      </c>
      <c r="C167" t="s">
        <v>13703</v>
      </c>
      <c r="D167" t="s">
        <v>13704</v>
      </c>
      <c r="E167">
        <v>59.09</v>
      </c>
      <c r="F167">
        <v>76.816999999999993</v>
      </c>
      <c r="G167">
        <v>115</v>
      </c>
      <c r="H167">
        <v>50.226999999999997</v>
      </c>
      <c r="I167">
        <v>44.29</v>
      </c>
      <c r="J167">
        <v>2.488</v>
      </c>
      <c r="K167" t="s">
        <v>13102</v>
      </c>
      <c r="L167" t="s">
        <v>13103</v>
      </c>
      <c r="M167" t="s">
        <v>13103</v>
      </c>
      <c r="N167">
        <v>5.4550000000000001</v>
      </c>
      <c r="O167">
        <v>20290417</v>
      </c>
      <c r="P167">
        <v>155.54</v>
      </c>
      <c r="Q167">
        <v>-0.93</v>
      </c>
      <c r="R167">
        <v>63.7</v>
      </c>
      <c r="S167">
        <v>-0.41</v>
      </c>
    </row>
    <row r="168" spans="1:19" x14ac:dyDescent="0.3">
      <c r="A168" t="s">
        <v>13705</v>
      </c>
      <c r="B168" t="s">
        <v>13706</v>
      </c>
      <c r="C168" t="s">
        <v>13707</v>
      </c>
      <c r="D168" t="s">
        <v>13708</v>
      </c>
      <c r="E168">
        <v>37.54</v>
      </c>
      <c r="F168">
        <v>48.802</v>
      </c>
      <c r="G168">
        <v>115</v>
      </c>
      <c r="H168">
        <v>30.032</v>
      </c>
      <c r="I168">
        <v>193.44</v>
      </c>
      <c r="J168">
        <v>2.488</v>
      </c>
      <c r="K168" t="s">
        <v>13102</v>
      </c>
      <c r="L168" t="s">
        <v>13103</v>
      </c>
      <c r="M168" t="s">
        <v>13103</v>
      </c>
      <c r="N168">
        <v>7.7</v>
      </c>
      <c r="O168">
        <v>20290417</v>
      </c>
      <c r="P168">
        <v>122.33</v>
      </c>
      <c r="Q168">
        <v>0.01</v>
      </c>
      <c r="R168">
        <v>15.65</v>
      </c>
      <c r="S168">
        <v>3.51</v>
      </c>
    </row>
    <row r="169" spans="1:19" x14ac:dyDescent="0.3">
      <c r="A169" t="s">
        <v>2097</v>
      </c>
      <c r="B169" t="s">
        <v>13709</v>
      </c>
      <c r="C169" t="s">
        <v>13710</v>
      </c>
      <c r="D169" t="s">
        <v>12885</v>
      </c>
      <c r="E169">
        <v>24.79</v>
      </c>
      <c r="F169">
        <v>32.226999999999997</v>
      </c>
      <c r="G169">
        <v>113</v>
      </c>
      <c r="H169">
        <v>21.071999999999999</v>
      </c>
      <c r="I169">
        <v>48.78</v>
      </c>
      <c r="J169">
        <v>2.48</v>
      </c>
      <c r="K169" t="s">
        <v>13102</v>
      </c>
      <c r="L169" t="s">
        <v>13103</v>
      </c>
      <c r="M169" t="s">
        <v>13103</v>
      </c>
      <c r="N169">
        <v>8.4589999999999996</v>
      </c>
      <c r="O169">
        <v>20290414</v>
      </c>
      <c r="P169">
        <v>127.59</v>
      </c>
      <c r="Q169">
        <v>-1.5</v>
      </c>
      <c r="R169">
        <v>21.26</v>
      </c>
      <c r="S169">
        <v>-5.17</v>
      </c>
    </row>
    <row r="170" spans="1:19" x14ac:dyDescent="0.3">
      <c r="A170" t="s">
        <v>13711</v>
      </c>
      <c r="B170" t="s">
        <v>13712</v>
      </c>
      <c r="C170" t="s">
        <v>13713</v>
      </c>
      <c r="D170" t="s">
        <v>12722</v>
      </c>
      <c r="E170">
        <v>14.5</v>
      </c>
      <c r="F170">
        <v>18.850000000000001</v>
      </c>
      <c r="G170">
        <v>115</v>
      </c>
      <c r="H170">
        <v>12.324999999999999</v>
      </c>
      <c r="I170">
        <v>59.23</v>
      </c>
      <c r="J170">
        <v>2.4769999999999999</v>
      </c>
      <c r="K170" t="s">
        <v>13102</v>
      </c>
      <c r="L170" t="s">
        <v>13103</v>
      </c>
      <c r="M170" t="s">
        <v>13103</v>
      </c>
      <c r="N170">
        <v>5.9969999999999999</v>
      </c>
      <c r="O170">
        <v>20290413</v>
      </c>
      <c r="P170">
        <v>124.53</v>
      </c>
      <c r="Q170">
        <v>-0.37</v>
      </c>
      <c r="R170">
        <v>11.34</v>
      </c>
      <c r="S170">
        <v>-2.33</v>
      </c>
    </row>
    <row r="171" spans="1:19" x14ac:dyDescent="0.3">
      <c r="A171" t="s">
        <v>13714</v>
      </c>
      <c r="B171" t="s">
        <v>13715</v>
      </c>
      <c r="C171" t="s">
        <v>13716</v>
      </c>
      <c r="D171" t="s">
        <v>13717</v>
      </c>
      <c r="E171">
        <v>17.32</v>
      </c>
      <c r="F171">
        <v>22.515999999999998</v>
      </c>
      <c r="G171">
        <v>115</v>
      </c>
      <c r="H171">
        <v>14.722</v>
      </c>
      <c r="I171">
        <v>109</v>
      </c>
      <c r="J171">
        <v>2.4769999999999999</v>
      </c>
      <c r="K171" t="s">
        <v>13102</v>
      </c>
      <c r="L171" t="s">
        <v>13103</v>
      </c>
      <c r="M171" t="s">
        <v>13103</v>
      </c>
      <c r="N171">
        <v>7.1870000000000003</v>
      </c>
      <c r="O171">
        <v>20290413</v>
      </c>
      <c r="P171">
        <v>121.27</v>
      </c>
      <c r="Q171">
        <v>0.23</v>
      </c>
      <c r="R171">
        <v>10.050000000000001</v>
      </c>
      <c r="S171">
        <v>-1.18</v>
      </c>
    </row>
    <row r="172" spans="1:19" x14ac:dyDescent="0.3">
      <c r="A172" t="s">
        <v>13718</v>
      </c>
      <c r="B172" t="s">
        <v>13719</v>
      </c>
      <c r="C172" t="s">
        <v>13720</v>
      </c>
      <c r="D172" t="s">
        <v>12836</v>
      </c>
      <c r="E172">
        <v>11.53</v>
      </c>
      <c r="F172">
        <v>14.989000000000001</v>
      </c>
      <c r="G172">
        <v>108</v>
      </c>
      <c r="H172">
        <v>9.8000000000000007</v>
      </c>
      <c r="I172">
        <v>109.92</v>
      </c>
      <c r="J172">
        <v>2.4710000000000001</v>
      </c>
      <c r="K172" t="s">
        <v>13102</v>
      </c>
      <c r="L172" t="s">
        <v>13103</v>
      </c>
      <c r="M172" t="s">
        <v>13103</v>
      </c>
      <c r="N172">
        <v>24.498999999999999</v>
      </c>
      <c r="O172">
        <v>20290411</v>
      </c>
      <c r="P172">
        <v>116.52</v>
      </c>
      <c r="Q172">
        <v>1.02</v>
      </c>
      <c r="R172">
        <v>6.4</v>
      </c>
      <c r="S172">
        <v>-1.39</v>
      </c>
    </row>
    <row r="173" spans="1:19" x14ac:dyDescent="0.3">
      <c r="A173" t="s">
        <v>2075</v>
      </c>
      <c r="B173" t="s">
        <v>13721</v>
      </c>
      <c r="C173" t="s">
        <v>13722</v>
      </c>
      <c r="D173" t="s">
        <v>12962</v>
      </c>
      <c r="E173">
        <v>15.18</v>
      </c>
      <c r="F173">
        <v>19.734000000000002</v>
      </c>
      <c r="G173">
        <v>113</v>
      </c>
      <c r="H173">
        <v>12.903</v>
      </c>
      <c r="I173">
        <v>27.53</v>
      </c>
      <c r="J173">
        <v>2.4580000000000002</v>
      </c>
      <c r="K173" t="s">
        <v>13102</v>
      </c>
      <c r="L173" t="s">
        <v>13103</v>
      </c>
      <c r="M173" t="s">
        <v>13103</v>
      </c>
      <c r="N173">
        <v>3.286</v>
      </c>
      <c r="O173">
        <v>20290406</v>
      </c>
      <c r="P173">
        <v>131.9</v>
      </c>
      <c r="Q173">
        <v>-0.26</v>
      </c>
      <c r="R173">
        <v>15.7</v>
      </c>
      <c r="S173">
        <v>-1.94</v>
      </c>
    </row>
    <row r="174" spans="1:19" x14ac:dyDescent="0.3">
      <c r="A174" t="s">
        <v>13723</v>
      </c>
      <c r="B174" t="s">
        <v>13724</v>
      </c>
      <c r="C174" t="s">
        <v>13725</v>
      </c>
      <c r="D174" t="s">
        <v>13726</v>
      </c>
      <c r="E174">
        <v>21.77</v>
      </c>
      <c r="F174">
        <v>28.300999999999998</v>
      </c>
      <c r="G174">
        <v>115</v>
      </c>
      <c r="H174">
        <v>18.504999999999999</v>
      </c>
      <c r="I174">
        <v>27.04</v>
      </c>
      <c r="J174">
        <v>2.452</v>
      </c>
      <c r="K174" t="s">
        <v>13358</v>
      </c>
      <c r="L174" t="s">
        <v>13103</v>
      </c>
      <c r="M174" t="s">
        <v>13103</v>
      </c>
      <c r="N174">
        <v>2.242</v>
      </c>
      <c r="O174">
        <v>20290404</v>
      </c>
      <c r="P174">
        <v>173.9</v>
      </c>
      <c r="Q174">
        <v>-1.75</v>
      </c>
      <c r="R174">
        <v>29.8</v>
      </c>
      <c r="S174">
        <v>-0.96</v>
      </c>
    </row>
    <row r="175" spans="1:19" x14ac:dyDescent="0.3">
      <c r="A175" t="s">
        <v>13727</v>
      </c>
      <c r="B175" t="s">
        <v>13728</v>
      </c>
      <c r="C175" t="s">
        <v>13729</v>
      </c>
      <c r="D175" t="s">
        <v>13730</v>
      </c>
      <c r="E175">
        <v>6.93</v>
      </c>
      <c r="F175">
        <v>9.0090000000000003</v>
      </c>
      <c r="G175">
        <v>112</v>
      </c>
      <c r="H175">
        <v>5.5439999999999996</v>
      </c>
      <c r="I175">
        <v>17.97</v>
      </c>
      <c r="J175">
        <v>2.4300000000000002</v>
      </c>
      <c r="K175" t="s">
        <v>13102</v>
      </c>
      <c r="L175" t="s">
        <v>13103</v>
      </c>
      <c r="M175" t="s">
        <v>13103</v>
      </c>
      <c r="N175">
        <v>24.809000000000001</v>
      </c>
      <c r="O175">
        <v>20290327</v>
      </c>
      <c r="P175">
        <v>135.5</v>
      </c>
      <c r="Q175">
        <v>0.15</v>
      </c>
      <c r="R175">
        <v>7.96</v>
      </c>
      <c r="S175">
        <v>2.1800000000000002</v>
      </c>
    </row>
    <row r="176" spans="1:19" x14ac:dyDescent="0.3">
      <c r="A176" t="s">
        <v>13731</v>
      </c>
      <c r="B176" t="s">
        <v>13732</v>
      </c>
      <c r="C176" t="s">
        <v>13733</v>
      </c>
      <c r="D176" t="s">
        <v>13734</v>
      </c>
      <c r="E176">
        <v>7.39</v>
      </c>
      <c r="F176">
        <v>9.6069999999999993</v>
      </c>
      <c r="G176">
        <v>108</v>
      </c>
      <c r="H176">
        <v>6.2809999999999997</v>
      </c>
      <c r="I176">
        <v>41.81</v>
      </c>
      <c r="J176">
        <v>2.4220000000000002</v>
      </c>
      <c r="K176" t="s">
        <v>13102</v>
      </c>
      <c r="L176" t="s">
        <v>13103</v>
      </c>
      <c r="M176" t="s">
        <v>13103</v>
      </c>
      <c r="N176">
        <v>48.359000000000002</v>
      </c>
      <c r="O176">
        <v>20290324</v>
      </c>
      <c r="P176">
        <v>120.7</v>
      </c>
      <c r="Q176">
        <v>-0.49</v>
      </c>
      <c r="R176">
        <v>6.29</v>
      </c>
      <c r="S176">
        <v>-1.56</v>
      </c>
    </row>
    <row r="177" spans="1:19" x14ac:dyDescent="0.3">
      <c r="A177" t="s">
        <v>2124</v>
      </c>
      <c r="B177" t="s">
        <v>13735</v>
      </c>
      <c r="C177" t="s">
        <v>13736</v>
      </c>
      <c r="D177" t="s">
        <v>13737</v>
      </c>
      <c r="E177">
        <v>11.63</v>
      </c>
      <c r="F177">
        <v>15.119</v>
      </c>
      <c r="G177">
        <v>115</v>
      </c>
      <c r="H177">
        <v>9.8859999999999992</v>
      </c>
      <c r="I177">
        <v>37.049999999999997</v>
      </c>
      <c r="J177">
        <v>2.419</v>
      </c>
      <c r="K177" t="s">
        <v>13102</v>
      </c>
      <c r="L177" t="s">
        <v>13103</v>
      </c>
      <c r="M177" t="s">
        <v>13103</v>
      </c>
      <c r="N177">
        <v>6.3289999999999997</v>
      </c>
      <c r="O177">
        <v>20290323</v>
      </c>
      <c r="P177">
        <v>124.68</v>
      </c>
      <c r="Q177">
        <v>-1.0900000000000001</v>
      </c>
      <c r="R177">
        <v>10.58</v>
      </c>
      <c r="S177">
        <v>-3.2</v>
      </c>
    </row>
    <row r="178" spans="1:19" x14ac:dyDescent="0.3">
      <c r="A178" t="s">
        <v>13738</v>
      </c>
      <c r="B178" t="s">
        <v>13739</v>
      </c>
      <c r="C178" t="s">
        <v>13740</v>
      </c>
      <c r="D178" t="s">
        <v>13741</v>
      </c>
      <c r="E178">
        <v>7.46</v>
      </c>
      <c r="F178">
        <v>9.6980000000000004</v>
      </c>
      <c r="G178">
        <v>107</v>
      </c>
      <c r="H178">
        <v>5.968</v>
      </c>
      <c r="I178">
        <v>24.5</v>
      </c>
      <c r="J178">
        <v>2.4</v>
      </c>
      <c r="K178" t="s">
        <v>13102</v>
      </c>
      <c r="L178" t="s">
        <v>13103</v>
      </c>
      <c r="M178" t="s">
        <v>13103</v>
      </c>
      <c r="N178">
        <v>14.273999999999999</v>
      </c>
      <c r="O178">
        <v>20290316</v>
      </c>
      <c r="P178">
        <v>131.34</v>
      </c>
      <c r="Q178">
        <v>-2.2400000000000002</v>
      </c>
      <c r="R178">
        <v>7.87</v>
      </c>
      <c r="S178">
        <v>-3.44</v>
      </c>
    </row>
    <row r="179" spans="1:19" x14ac:dyDescent="0.3">
      <c r="A179" t="s">
        <v>2094</v>
      </c>
      <c r="B179" t="s">
        <v>13742</v>
      </c>
      <c r="C179" t="s">
        <v>13743</v>
      </c>
      <c r="D179" t="s">
        <v>12769</v>
      </c>
      <c r="E179">
        <v>8.08</v>
      </c>
      <c r="F179">
        <v>10.504</v>
      </c>
      <c r="G179">
        <v>107</v>
      </c>
      <c r="H179">
        <v>6.4640000000000004</v>
      </c>
      <c r="I179">
        <v>57.85</v>
      </c>
      <c r="J179">
        <v>2.4</v>
      </c>
      <c r="K179" t="s">
        <v>13102</v>
      </c>
      <c r="L179" t="s">
        <v>13103</v>
      </c>
      <c r="M179" t="s">
        <v>13103</v>
      </c>
      <c r="N179">
        <v>22.196999999999999</v>
      </c>
      <c r="O179">
        <v>20290316</v>
      </c>
      <c r="P179">
        <v>115.66</v>
      </c>
      <c r="Q179">
        <v>-0.16</v>
      </c>
      <c r="R179">
        <v>5.92</v>
      </c>
      <c r="S179">
        <v>-1.5</v>
      </c>
    </row>
    <row r="180" spans="1:19" x14ac:dyDescent="0.3">
      <c r="A180" t="s">
        <v>2115</v>
      </c>
      <c r="B180" t="s">
        <v>13744</v>
      </c>
      <c r="C180" t="s">
        <v>13745</v>
      </c>
      <c r="D180" t="s">
        <v>13064</v>
      </c>
      <c r="E180">
        <v>5.18</v>
      </c>
      <c r="F180">
        <v>6.734</v>
      </c>
      <c r="G180">
        <v>112</v>
      </c>
      <c r="H180">
        <v>4.6619999999999999</v>
      </c>
      <c r="I180">
        <v>36.51</v>
      </c>
      <c r="J180">
        <v>2.3809999999999998</v>
      </c>
      <c r="K180" t="s">
        <v>13102</v>
      </c>
      <c r="L180" t="s">
        <v>13103</v>
      </c>
      <c r="M180" t="s">
        <v>13103</v>
      </c>
      <c r="N180">
        <v>11.585000000000001</v>
      </c>
      <c r="O180">
        <v>20290309</v>
      </c>
      <c r="P180">
        <v>124.91</v>
      </c>
      <c r="Q180">
        <v>-0.66</v>
      </c>
      <c r="R180">
        <v>4.74</v>
      </c>
      <c r="S180">
        <v>-1.25</v>
      </c>
    </row>
    <row r="181" spans="1:19" x14ac:dyDescent="0.3">
      <c r="A181" t="s">
        <v>13746</v>
      </c>
      <c r="B181" t="s">
        <v>13747</v>
      </c>
      <c r="C181" t="s">
        <v>13748</v>
      </c>
      <c r="D181" t="s">
        <v>12830</v>
      </c>
      <c r="E181">
        <v>47.59</v>
      </c>
      <c r="F181">
        <v>61.866999999999997</v>
      </c>
      <c r="G181">
        <v>115</v>
      </c>
      <c r="H181">
        <v>40.451999999999998</v>
      </c>
      <c r="I181">
        <v>205.2</v>
      </c>
      <c r="J181">
        <v>2.3809999999999998</v>
      </c>
      <c r="K181" t="s">
        <v>13102</v>
      </c>
      <c r="L181" t="s">
        <v>13103</v>
      </c>
      <c r="M181" t="s">
        <v>13103</v>
      </c>
      <c r="N181">
        <v>3.1960000000000002</v>
      </c>
      <c r="O181">
        <v>20290309</v>
      </c>
      <c r="P181">
        <v>126.47</v>
      </c>
      <c r="Q181">
        <v>0.28999999999999998</v>
      </c>
      <c r="R181">
        <v>19.72</v>
      </c>
      <c r="S181">
        <v>-2.86</v>
      </c>
    </row>
    <row r="182" spans="1:19" x14ac:dyDescent="0.3">
      <c r="A182" t="s">
        <v>13749</v>
      </c>
      <c r="B182" t="s">
        <v>13750</v>
      </c>
      <c r="C182" t="s">
        <v>13751</v>
      </c>
      <c r="D182" t="s">
        <v>13752</v>
      </c>
      <c r="E182">
        <v>71.41</v>
      </c>
      <c r="F182">
        <v>92.832999999999998</v>
      </c>
      <c r="G182">
        <v>115</v>
      </c>
      <c r="H182">
        <v>60.698</v>
      </c>
      <c r="I182">
        <v>253.14</v>
      </c>
      <c r="J182">
        <v>2.3780000000000001</v>
      </c>
      <c r="K182" t="s">
        <v>13102</v>
      </c>
      <c r="L182" t="s">
        <v>13103</v>
      </c>
      <c r="M182" t="s">
        <v>13103</v>
      </c>
      <c r="N182">
        <v>6.9989999999999997</v>
      </c>
      <c r="O182">
        <v>20290308</v>
      </c>
      <c r="P182">
        <v>120.12</v>
      </c>
      <c r="Q182">
        <v>-0.36</v>
      </c>
      <c r="R182">
        <v>24.29</v>
      </c>
      <c r="S182">
        <v>-0.37</v>
      </c>
    </row>
    <row r="183" spans="1:19" x14ac:dyDescent="0.3">
      <c r="A183" t="s">
        <v>2106</v>
      </c>
      <c r="B183" t="s">
        <v>13753</v>
      </c>
      <c r="C183" t="s">
        <v>13754</v>
      </c>
      <c r="D183" t="s">
        <v>12911</v>
      </c>
      <c r="E183">
        <v>94.64</v>
      </c>
      <c r="F183">
        <v>123.032</v>
      </c>
      <c r="G183">
        <v>115</v>
      </c>
      <c r="H183">
        <v>80.444000000000003</v>
      </c>
      <c r="I183">
        <v>375.04</v>
      </c>
      <c r="J183">
        <v>2.375</v>
      </c>
      <c r="K183" t="s">
        <v>13102</v>
      </c>
      <c r="L183" t="s">
        <v>13103</v>
      </c>
      <c r="M183" t="s">
        <v>13103</v>
      </c>
      <c r="N183">
        <v>9.4990000000000006</v>
      </c>
      <c r="O183">
        <v>20290307</v>
      </c>
      <c r="P183">
        <v>120.52</v>
      </c>
      <c r="Q183">
        <v>-0.3</v>
      </c>
      <c r="R183">
        <v>24.01</v>
      </c>
      <c r="S183">
        <v>-1.68</v>
      </c>
    </row>
    <row r="184" spans="1:19" x14ac:dyDescent="0.3">
      <c r="A184" t="s">
        <v>2068</v>
      </c>
      <c r="B184" t="s">
        <v>13755</v>
      </c>
      <c r="C184" t="s">
        <v>13756</v>
      </c>
      <c r="D184" t="s">
        <v>12969</v>
      </c>
      <c r="E184">
        <v>13.34</v>
      </c>
      <c r="F184">
        <v>17.341999999999999</v>
      </c>
      <c r="G184">
        <v>115</v>
      </c>
      <c r="H184">
        <v>11.339</v>
      </c>
      <c r="I184">
        <v>40.08</v>
      </c>
      <c r="J184">
        <v>2.3730000000000002</v>
      </c>
      <c r="K184" t="s">
        <v>13102</v>
      </c>
      <c r="L184" t="s">
        <v>13103</v>
      </c>
      <c r="M184" t="s">
        <v>13103</v>
      </c>
      <c r="N184">
        <v>11.58</v>
      </c>
      <c r="O184">
        <v>20290306</v>
      </c>
      <c r="P184">
        <v>128.94999999999999</v>
      </c>
      <c r="Q184">
        <v>-0.81</v>
      </c>
      <c r="R184">
        <v>12.28</v>
      </c>
      <c r="S184">
        <v>-4.7300000000000004</v>
      </c>
    </row>
    <row r="185" spans="1:19" x14ac:dyDescent="0.3">
      <c r="A185" t="s">
        <v>13757</v>
      </c>
      <c r="B185" t="s">
        <v>13758</v>
      </c>
      <c r="C185" t="s">
        <v>13759</v>
      </c>
      <c r="D185" t="s">
        <v>13760</v>
      </c>
      <c r="E185">
        <v>64.510000000000005</v>
      </c>
      <c r="F185">
        <v>83.863</v>
      </c>
      <c r="G185">
        <v>112</v>
      </c>
      <c r="H185">
        <v>54.834000000000003</v>
      </c>
      <c r="I185">
        <v>41.01</v>
      </c>
      <c r="J185">
        <v>2.3620000000000001</v>
      </c>
      <c r="K185" t="s">
        <v>13358</v>
      </c>
      <c r="L185" t="s">
        <v>13103</v>
      </c>
      <c r="M185" t="s">
        <v>13103</v>
      </c>
      <c r="N185">
        <v>12.753</v>
      </c>
      <c r="O185">
        <v>20290302</v>
      </c>
      <c r="P185">
        <v>293</v>
      </c>
      <c r="Q185">
        <v>-5.89</v>
      </c>
      <c r="R185">
        <v>134.04</v>
      </c>
      <c r="S185">
        <v>-6.02</v>
      </c>
    </row>
    <row r="186" spans="1:19" x14ac:dyDescent="0.3">
      <c r="A186" t="s">
        <v>13761</v>
      </c>
      <c r="B186" t="s">
        <v>13762</v>
      </c>
      <c r="C186" t="s">
        <v>13763</v>
      </c>
      <c r="D186" t="s">
        <v>12901</v>
      </c>
      <c r="E186">
        <v>36.68</v>
      </c>
      <c r="F186">
        <v>47.683999999999997</v>
      </c>
      <c r="G186">
        <v>110</v>
      </c>
      <c r="H186">
        <v>31.178000000000001</v>
      </c>
      <c r="I186">
        <v>119.37</v>
      </c>
      <c r="J186">
        <v>2.343</v>
      </c>
      <c r="K186" t="s">
        <v>13102</v>
      </c>
      <c r="L186" t="s">
        <v>13103</v>
      </c>
      <c r="M186" t="s">
        <v>13103</v>
      </c>
      <c r="N186">
        <v>19.994</v>
      </c>
      <c r="O186">
        <v>20290223</v>
      </c>
      <c r="P186">
        <v>117.34</v>
      </c>
      <c r="Q186">
        <v>-1.92</v>
      </c>
      <c r="R186">
        <v>19.62</v>
      </c>
      <c r="S186">
        <v>-10</v>
      </c>
    </row>
    <row r="187" spans="1:19" x14ac:dyDescent="0.3">
      <c r="A187" t="s">
        <v>2109</v>
      </c>
      <c r="B187" t="s">
        <v>13764</v>
      </c>
      <c r="C187" t="s">
        <v>13765</v>
      </c>
      <c r="D187" t="s">
        <v>13766</v>
      </c>
      <c r="E187">
        <v>13</v>
      </c>
      <c r="F187">
        <v>16.899999999999999</v>
      </c>
      <c r="G187">
        <v>112</v>
      </c>
      <c r="H187">
        <v>11.05</v>
      </c>
      <c r="I187">
        <v>50.68</v>
      </c>
      <c r="J187">
        <v>2.34</v>
      </c>
      <c r="K187" t="s">
        <v>13102</v>
      </c>
      <c r="L187" t="s">
        <v>13103</v>
      </c>
      <c r="M187" t="s">
        <v>13103</v>
      </c>
      <c r="N187">
        <v>4.1989999999999998</v>
      </c>
      <c r="O187">
        <v>20290222</v>
      </c>
      <c r="P187">
        <v>108.03</v>
      </c>
      <c r="Q187">
        <v>-0.59</v>
      </c>
      <c r="R187">
        <v>9.32</v>
      </c>
      <c r="S187">
        <v>-2.41</v>
      </c>
    </row>
    <row r="188" spans="1:19" x14ac:dyDescent="0.3">
      <c r="A188" t="s">
        <v>2062</v>
      </c>
      <c r="B188" t="s">
        <v>13767</v>
      </c>
      <c r="C188" t="s">
        <v>13768</v>
      </c>
      <c r="D188" t="s">
        <v>12691</v>
      </c>
      <c r="E188">
        <v>16</v>
      </c>
      <c r="F188">
        <v>20.8</v>
      </c>
      <c r="G188">
        <v>115</v>
      </c>
      <c r="H188">
        <v>13.6</v>
      </c>
      <c r="I188">
        <v>76.81</v>
      </c>
      <c r="J188">
        <v>2.3149999999999999</v>
      </c>
      <c r="K188" t="s">
        <v>13102</v>
      </c>
      <c r="L188" t="s">
        <v>13103</v>
      </c>
      <c r="M188" t="s">
        <v>13103</v>
      </c>
      <c r="N188">
        <v>58.512</v>
      </c>
      <c r="O188">
        <v>20290213</v>
      </c>
      <c r="P188">
        <v>115.81</v>
      </c>
      <c r="Q188">
        <v>-0.16</v>
      </c>
      <c r="R188">
        <v>10.48</v>
      </c>
      <c r="S188">
        <v>0.38</v>
      </c>
    </row>
    <row r="189" spans="1:19" x14ac:dyDescent="0.3">
      <c r="A189" t="s">
        <v>2058</v>
      </c>
      <c r="B189" t="s">
        <v>13769</v>
      </c>
      <c r="C189" t="s">
        <v>13770</v>
      </c>
      <c r="D189" t="s">
        <v>12663</v>
      </c>
      <c r="E189">
        <v>3.02</v>
      </c>
      <c r="F189">
        <v>3.9260000000000002</v>
      </c>
      <c r="G189">
        <v>110</v>
      </c>
      <c r="H189">
        <v>2.5670000000000002</v>
      </c>
      <c r="I189">
        <v>53.6</v>
      </c>
      <c r="J189">
        <v>2.2109999999999999</v>
      </c>
      <c r="K189" t="s">
        <v>13102</v>
      </c>
      <c r="L189" t="s">
        <v>13103</v>
      </c>
      <c r="M189" t="s">
        <v>13103</v>
      </c>
      <c r="N189">
        <v>21.184999999999999</v>
      </c>
      <c r="O189">
        <v>20290106</v>
      </c>
      <c r="P189">
        <v>72.22</v>
      </c>
      <c r="Q189">
        <v>-1.23</v>
      </c>
      <c r="R189">
        <v>1.42</v>
      </c>
      <c r="S189">
        <v>-2.0699999999999998</v>
      </c>
    </row>
    <row r="190" spans="1:19" x14ac:dyDescent="0.3">
      <c r="A190" t="s">
        <v>13771</v>
      </c>
      <c r="B190" t="s">
        <v>13772</v>
      </c>
      <c r="C190" t="s">
        <v>13773</v>
      </c>
      <c r="D190" t="s">
        <v>13774</v>
      </c>
      <c r="E190">
        <v>11.11</v>
      </c>
      <c r="F190">
        <v>14.443</v>
      </c>
      <c r="G190">
        <v>115</v>
      </c>
      <c r="H190">
        <v>8.8879999999999999</v>
      </c>
      <c r="I190">
        <v>28.32</v>
      </c>
      <c r="J190">
        <v>2.206</v>
      </c>
      <c r="K190" t="s">
        <v>13373</v>
      </c>
      <c r="L190" t="s">
        <v>13103</v>
      </c>
      <c r="M190" t="s">
        <v>13103</v>
      </c>
      <c r="N190">
        <v>1.016</v>
      </c>
      <c r="O190">
        <v>20290104</v>
      </c>
      <c r="P190">
        <v>400.55</v>
      </c>
      <c r="Q190">
        <v>5.21</v>
      </c>
      <c r="R190">
        <v>34.68</v>
      </c>
      <c r="S190">
        <v>5.38</v>
      </c>
    </row>
    <row r="191" spans="1:19" x14ac:dyDescent="0.3">
      <c r="A191" t="s">
        <v>13775</v>
      </c>
      <c r="B191" t="s">
        <v>13776</v>
      </c>
      <c r="C191" t="s">
        <v>13777</v>
      </c>
      <c r="D191" t="s">
        <v>13778</v>
      </c>
      <c r="E191">
        <v>28.94</v>
      </c>
      <c r="F191">
        <v>37.622</v>
      </c>
      <c r="G191">
        <v>115</v>
      </c>
      <c r="H191">
        <v>24.599</v>
      </c>
      <c r="I191">
        <v>16.86</v>
      </c>
      <c r="J191">
        <v>2.1920000000000002</v>
      </c>
      <c r="K191" t="s">
        <v>13358</v>
      </c>
      <c r="L191" t="s">
        <v>13103</v>
      </c>
      <c r="M191" t="s">
        <v>13103</v>
      </c>
      <c r="N191">
        <v>2.7930000000000001</v>
      </c>
      <c r="O191">
        <v>20281230</v>
      </c>
      <c r="P191">
        <v>236.9</v>
      </c>
      <c r="Q191">
        <v>-1.82</v>
      </c>
      <c r="R191">
        <v>58.67</v>
      </c>
      <c r="S191">
        <v>-3.74</v>
      </c>
    </row>
    <row r="192" spans="1:19" x14ac:dyDescent="0.3">
      <c r="A192" t="s">
        <v>13779</v>
      </c>
      <c r="B192" t="s">
        <v>13780</v>
      </c>
      <c r="C192" t="s">
        <v>13781</v>
      </c>
      <c r="D192" t="s">
        <v>13782</v>
      </c>
      <c r="E192">
        <v>10</v>
      </c>
      <c r="F192">
        <v>13</v>
      </c>
      <c r="G192">
        <v>115</v>
      </c>
      <c r="H192">
        <v>8</v>
      </c>
      <c r="I192">
        <v>35.450000000000003</v>
      </c>
      <c r="J192">
        <v>2.1920000000000002</v>
      </c>
      <c r="K192" t="s">
        <v>13102</v>
      </c>
      <c r="L192" t="s">
        <v>13103</v>
      </c>
      <c r="M192" t="s">
        <v>13103</v>
      </c>
      <c r="N192">
        <v>2.33</v>
      </c>
      <c r="O192">
        <v>20281230</v>
      </c>
      <c r="P192">
        <v>132.74</v>
      </c>
      <c r="Q192">
        <v>-1.45</v>
      </c>
      <c r="R192">
        <v>9.8000000000000007</v>
      </c>
      <c r="S192">
        <v>-5.77</v>
      </c>
    </row>
    <row r="193" spans="1:19" x14ac:dyDescent="0.3">
      <c r="A193" t="s">
        <v>13783</v>
      </c>
      <c r="B193" t="s">
        <v>13784</v>
      </c>
      <c r="C193" t="s">
        <v>13785</v>
      </c>
      <c r="D193" t="s">
        <v>13786</v>
      </c>
      <c r="E193">
        <v>38.159999999999997</v>
      </c>
      <c r="F193">
        <v>49.607999999999997</v>
      </c>
      <c r="G193">
        <v>110</v>
      </c>
      <c r="H193">
        <v>32.436</v>
      </c>
      <c r="I193">
        <v>28.2</v>
      </c>
      <c r="J193">
        <v>2.1920000000000002</v>
      </c>
      <c r="K193" t="s">
        <v>13358</v>
      </c>
      <c r="L193" t="s">
        <v>13103</v>
      </c>
      <c r="M193" t="s">
        <v>13103</v>
      </c>
      <c r="N193">
        <v>12.622</v>
      </c>
      <c r="O193">
        <v>20281230</v>
      </c>
      <c r="P193">
        <v>500.19</v>
      </c>
      <c r="Q193">
        <v>-8.3000000000000007</v>
      </c>
      <c r="R193">
        <v>148.88</v>
      </c>
      <c r="S193">
        <v>-8.19</v>
      </c>
    </row>
    <row r="194" spans="1:19" x14ac:dyDescent="0.3">
      <c r="A194" t="s">
        <v>2090</v>
      </c>
      <c r="B194" t="s">
        <v>13787</v>
      </c>
      <c r="C194" t="s">
        <v>13788</v>
      </c>
      <c r="D194" t="s">
        <v>12960</v>
      </c>
      <c r="E194">
        <v>14.91</v>
      </c>
      <c r="F194">
        <v>19.382999999999999</v>
      </c>
      <c r="G194">
        <v>113</v>
      </c>
      <c r="H194">
        <v>12.673</v>
      </c>
      <c r="I194">
        <v>35.75</v>
      </c>
      <c r="J194">
        <v>2.1509999999999998</v>
      </c>
      <c r="K194" t="s">
        <v>13102</v>
      </c>
      <c r="L194" t="s">
        <v>13103</v>
      </c>
      <c r="M194" t="s">
        <v>13103</v>
      </c>
      <c r="N194">
        <v>7.96</v>
      </c>
      <c r="O194">
        <v>20281215</v>
      </c>
      <c r="P194">
        <v>126.1</v>
      </c>
      <c r="Q194">
        <v>-1.56</v>
      </c>
      <c r="R194">
        <v>13.85</v>
      </c>
      <c r="S194">
        <v>-4.9400000000000004</v>
      </c>
    </row>
    <row r="195" spans="1:19" x14ac:dyDescent="0.3">
      <c r="A195" t="s">
        <v>2069</v>
      </c>
      <c r="B195" t="s">
        <v>13789</v>
      </c>
      <c r="C195" t="s">
        <v>13790</v>
      </c>
      <c r="D195" t="s">
        <v>13791</v>
      </c>
      <c r="E195">
        <v>6.31</v>
      </c>
      <c r="F195">
        <v>8.2029999999999994</v>
      </c>
      <c r="G195">
        <v>115</v>
      </c>
      <c r="H195">
        <v>5.3639999999999999</v>
      </c>
      <c r="I195">
        <v>57.44</v>
      </c>
      <c r="J195">
        <v>2.1509999999999998</v>
      </c>
      <c r="K195" t="s">
        <v>13102</v>
      </c>
      <c r="L195" t="s">
        <v>13103</v>
      </c>
      <c r="M195" t="s">
        <v>13103</v>
      </c>
      <c r="N195">
        <v>3.5960000000000001</v>
      </c>
      <c r="O195">
        <v>20281215</v>
      </c>
      <c r="P195">
        <v>121.01</v>
      </c>
      <c r="Q195">
        <v>-0.35</v>
      </c>
      <c r="R195">
        <v>4.8499999999999996</v>
      </c>
      <c r="S195">
        <v>-3</v>
      </c>
    </row>
    <row r="196" spans="1:19" x14ac:dyDescent="0.3">
      <c r="A196" t="s">
        <v>13792</v>
      </c>
      <c r="B196" t="s">
        <v>13793</v>
      </c>
      <c r="C196" t="s">
        <v>13794</v>
      </c>
      <c r="D196" t="s">
        <v>1202</v>
      </c>
      <c r="E196">
        <v>6.11</v>
      </c>
      <c r="F196">
        <v>7.9429999999999996</v>
      </c>
      <c r="G196">
        <v>115</v>
      </c>
      <c r="H196">
        <v>5.194</v>
      </c>
      <c r="I196">
        <v>21.89</v>
      </c>
      <c r="J196">
        <v>2.1480000000000001</v>
      </c>
      <c r="K196" t="s">
        <v>13358</v>
      </c>
      <c r="L196" t="s">
        <v>13103</v>
      </c>
      <c r="M196" t="s">
        <v>13103</v>
      </c>
      <c r="N196">
        <v>4.1580000000000004</v>
      </c>
      <c r="O196">
        <v>20281214</v>
      </c>
      <c r="P196">
        <v>141.63999999999999</v>
      </c>
      <c r="Q196">
        <v>-1.64</v>
      </c>
      <c r="R196">
        <v>7.1</v>
      </c>
      <c r="S196">
        <v>-2.4700000000000002</v>
      </c>
    </row>
    <row r="197" spans="1:19" x14ac:dyDescent="0.3">
      <c r="A197" t="s">
        <v>2072</v>
      </c>
      <c r="B197" t="s">
        <v>13795</v>
      </c>
      <c r="C197" t="s">
        <v>13796</v>
      </c>
      <c r="D197" t="s">
        <v>13797</v>
      </c>
      <c r="E197">
        <v>27.08</v>
      </c>
      <c r="F197">
        <v>35.204000000000001</v>
      </c>
      <c r="G197">
        <v>115</v>
      </c>
      <c r="H197">
        <v>23.018000000000001</v>
      </c>
      <c r="I197">
        <v>45</v>
      </c>
      <c r="J197">
        <v>2.1040000000000001</v>
      </c>
      <c r="K197" t="s">
        <v>13102</v>
      </c>
      <c r="L197" t="s">
        <v>13103</v>
      </c>
      <c r="M197" t="s">
        <v>13103</v>
      </c>
      <c r="N197">
        <v>3.7989999999999999</v>
      </c>
      <c r="O197">
        <v>20281128</v>
      </c>
      <c r="P197">
        <v>123.58</v>
      </c>
      <c r="Q197">
        <v>-1.69</v>
      </c>
      <c r="R197">
        <v>23.08</v>
      </c>
      <c r="S197">
        <v>-7.42</v>
      </c>
    </row>
    <row r="198" spans="1:19" x14ac:dyDescent="0.3">
      <c r="A198" t="s">
        <v>12760</v>
      </c>
      <c r="B198" t="s">
        <v>13798</v>
      </c>
      <c r="C198" t="s">
        <v>13799</v>
      </c>
      <c r="D198" t="s">
        <v>13800</v>
      </c>
      <c r="E198">
        <v>8.68</v>
      </c>
      <c r="F198">
        <v>11.284000000000001</v>
      </c>
      <c r="G198">
        <v>115</v>
      </c>
      <c r="H198">
        <v>7.3780000000000001</v>
      </c>
      <c r="I198">
        <v>0.84</v>
      </c>
      <c r="J198">
        <v>2.1040000000000001</v>
      </c>
      <c r="K198" t="s">
        <v>13102</v>
      </c>
      <c r="L198" t="s">
        <v>13103</v>
      </c>
      <c r="M198" t="s">
        <v>13103</v>
      </c>
      <c r="N198">
        <v>5.5270000000000001</v>
      </c>
      <c r="O198">
        <v>20281128</v>
      </c>
      <c r="P198">
        <v>85.39</v>
      </c>
      <c r="Q198">
        <v>-2.25</v>
      </c>
      <c r="R198">
        <v>7.35</v>
      </c>
      <c r="S198">
        <v>-2.39</v>
      </c>
    </row>
    <row r="199" spans="1:19" x14ac:dyDescent="0.3">
      <c r="A199" t="s">
        <v>13801</v>
      </c>
      <c r="B199" t="s">
        <v>13802</v>
      </c>
      <c r="C199" t="s">
        <v>13803</v>
      </c>
      <c r="D199" t="s">
        <v>13804</v>
      </c>
      <c r="E199">
        <v>10.74</v>
      </c>
      <c r="F199">
        <v>13.962</v>
      </c>
      <c r="G199">
        <v>115</v>
      </c>
      <c r="H199">
        <v>9.1289999999999996</v>
      </c>
      <c r="I199">
        <v>92.12</v>
      </c>
      <c r="J199">
        <v>2.09</v>
      </c>
      <c r="K199" t="s">
        <v>13102</v>
      </c>
      <c r="L199" t="s">
        <v>13103</v>
      </c>
      <c r="M199" t="s">
        <v>13103</v>
      </c>
      <c r="N199">
        <v>4.899</v>
      </c>
      <c r="O199">
        <v>20281123</v>
      </c>
      <c r="P199">
        <v>122</v>
      </c>
      <c r="Q199">
        <v>-0.8</v>
      </c>
      <c r="R199">
        <v>6.82</v>
      </c>
      <c r="S199">
        <v>-2.85</v>
      </c>
    </row>
    <row r="200" spans="1:19" x14ac:dyDescent="0.3">
      <c r="A200" t="s">
        <v>2087</v>
      </c>
      <c r="B200" t="s">
        <v>13805</v>
      </c>
      <c r="C200" t="s">
        <v>13806</v>
      </c>
      <c r="D200" t="s">
        <v>13807</v>
      </c>
      <c r="E200">
        <v>14.47</v>
      </c>
      <c r="F200">
        <v>18.811</v>
      </c>
      <c r="G200">
        <v>110</v>
      </c>
      <c r="H200">
        <v>12.3</v>
      </c>
      <c r="I200">
        <v>38.85</v>
      </c>
      <c r="J200">
        <v>2.0880000000000001</v>
      </c>
      <c r="K200" t="s">
        <v>13102</v>
      </c>
      <c r="L200" t="s">
        <v>13103</v>
      </c>
      <c r="M200" t="s">
        <v>13103</v>
      </c>
      <c r="N200">
        <v>30.297000000000001</v>
      </c>
      <c r="O200">
        <v>20281122</v>
      </c>
      <c r="P200">
        <v>123.88</v>
      </c>
      <c r="Q200">
        <v>-1.05</v>
      </c>
      <c r="R200">
        <v>12.91</v>
      </c>
      <c r="S200">
        <v>-1.38</v>
      </c>
    </row>
    <row r="201" spans="1:19" x14ac:dyDescent="0.3">
      <c r="A201" t="s">
        <v>12887</v>
      </c>
      <c r="B201" t="s">
        <v>13808</v>
      </c>
      <c r="C201" t="s">
        <v>13809</v>
      </c>
      <c r="D201" t="s">
        <v>12954</v>
      </c>
      <c r="E201">
        <v>36.840000000000003</v>
      </c>
      <c r="F201">
        <v>47.892000000000003</v>
      </c>
      <c r="G201">
        <v>112</v>
      </c>
      <c r="H201">
        <v>31.314</v>
      </c>
      <c r="I201">
        <v>222.4</v>
      </c>
      <c r="J201">
        <v>2.0739999999999998</v>
      </c>
      <c r="K201" t="s">
        <v>13102</v>
      </c>
      <c r="L201" t="s">
        <v>13103</v>
      </c>
      <c r="M201" t="s">
        <v>13103</v>
      </c>
      <c r="N201">
        <v>3.9769999999999999</v>
      </c>
      <c r="O201">
        <v>20281117</v>
      </c>
      <c r="P201">
        <v>123.13</v>
      </c>
      <c r="Q201">
        <v>-0.81</v>
      </c>
      <c r="R201">
        <v>14.07</v>
      </c>
      <c r="S201">
        <v>-1.88</v>
      </c>
    </row>
    <row r="202" spans="1:19" x14ac:dyDescent="0.3">
      <c r="A202" t="s">
        <v>12773</v>
      </c>
      <c r="B202" t="s">
        <v>13810</v>
      </c>
      <c r="C202" t="s">
        <v>13811</v>
      </c>
      <c r="D202" t="s">
        <v>12813</v>
      </c>
      <c r="E202">
        <v>10.51</v>
      </c>
      <c r="F202">
        <v>13.663</v>
      </c>
      <c r="G202">
        <v>110</v>
      </c>
      <c r="H202">
        <v>8.9339999999999993</v>
      </c>
      <c r="I202">
        <v>120.77</v>
      </c>
      <c r="J202">
        <v>2.0470000000000002</v>
      </c>
      <c r="K202" t="s">
        <v>13102</v>
      </c>
      <c r="L202" t="s">
        <v>13103</v>
      </c>
      <c r="M202" t="s">
        <v>13103</v>
      </c>
      <c r="N202">
        <v>7.0110000000000001</v>
      </c>
      <c r="O202">
        <v>20281107</v>
      </c>
      <c r="P202">
        <v>116.79</v>
      </c>
      <c r="Q202">
        <v>7.0000000000000007E-2</v>
      </c>
      <c r="R202">
        <v>5.56</v>
      </c>
      <c r="S202">
        <v>-2.63</v>
      </c>
    </row>
    <row r="203" spans="1:19" x14ac:dyDescent="0.3">
      <c r="A203" t="s">
        <v>13812</v>
      </c>
      <c r="B203" t="s">
        <v>13813</v>
      </c>
      <c r="C203" t="s">
        <v>13814</v>
      </c>
      <c r="D203" t="s">
        <v>13815</v>
      </c>
      <c r="E203">
        <v>11.8</v>
      </c>
      <c r="F203">
        <v>15.34</v>
      </c>
      <c r="G203">
        <v>115</v>
      </c>
      <c r="H203">
        <v>10.029999999999999</v>
      </c>
      <c r="I203">
        <v>53.34</v>
      </c>
      <c r="J203">
        <v>2.016</v>
      </c>
      <c r="K203" t="s">
        <v>13102</v>
      </c>
      <c r="L203" t="s">
        <v>13103</v>
      </c>
      <c r="M203" t="s">
        <v>13103</v>
      </c>
      <c r="N203">
        <v>8.4960000000000004</v>
      </c>
      <c r="O203">
        <v>20281027</v>
      </c>
      <c r="P203">
        <v>123.71</v>
      </c>
      <c r="Q203">
        <v>-0.8</v>
      </c>
      <c r="R203">
        <v>9.52</v>
      </c>
      <c r="S203">
        <v>-2.86</v>
      </c>
    </row>
    <row r="204" spans="1:19" x14ac:dyDescent="0.3">
      <c r="A204" t="s">
        <v>12870</v>
      </c>
      <c r="B204" t="s">
        <v>13816</v>
      </c>
      <c r="C204" t="s">
        <v>13817</v>
      </c>
      <c r="D204" t="s">
        <v>12897</v>
      </c>
      <c r="E204">
        <v>22.51</v>
      </c>
      <c r="F204">
        <v>27.012</v>
      </c>
      <c r="G204">
        <v>112</v>
      </c>
      <c r="H204">
        <v>19.134</v>
      </c>
      <c r="I204">
        <v>92.08</v>
      </c>
      <c r="J204">
        <v>2.008</v>
      </c>
      <c r="K204" t="s">
        <v>13102</v>
      </c>
      <c r="L204" t="s">
        <v>13103</v>
      </c>
      <c r="M204" t="s">
        <v>13103</v>
      </c>
      <c r="N204">
        <v>30.888999999999999</v>
      </c>
      <c r="O204">
        <v>20281024</v>
      </c>
      <c r="P204">
        <v>118.61</v>
      </c>
      <c r="Q204">
        <v>-0.1</v>
      </c>
      <c r="R204">
        <v>13.9</v>
      </c>
      <c r="S204">
        <v>-2.39</v>
      </c>
    </row>
    <row r="205" spans="1:19" x14ac:dyDescent="0.3">
      <c r="A205" t="s">
        <v>12690</v>
      </c>
      <c r="B205" t="s">
        <v>13818</v>
      </c>
      <c r="C205" t="s">
        <v>13819</v>
      </c>
      <c r="D205" t="s">
        <v>13820</v>
      </c>
      <c r="E205">
        <v>31.72</v>
      </c>
      <c r="F205">
        <v>41.235999999999997</v>
      </c>
      <c r="G205">
        <v>110</v>
      </c>
      <c r="H205">
        <v>25.376000000000001</v>
      </c>
      <c r="I205">
        <v>24.32</v>
      </c>
      <c r="J205">
        <v>1.9810000000000001</v>
      </c>
      <c r="K205" t="s">
        <v>13102</v>
      </c>
      <c r="L205" t="s">
        <v>13103</v>
      </c>
      <c r="M205" t="s">
        <v>13103</v>
      </c>
      <c r="N205">
        <v>11.997999999999999</v>
      </c>
      <c r="O205">
        <v>20281014</v>
      </c>
      <c r="P205">
        <v>129.91999999999999</v>
      </c>
      <c r="Q205">
        <v>-0.81</v>
      </c>
      <c r="R205">
        <v>33.15</v>
      </c>
      <c r="S205">
        <v>-2.56</v>
      </c>
    </row>
    <row r="206" spans="1:19" x14ac:dyDescent="0.3">
      <c r="A206" t="s">
        <v>13821</v>
      </c>
      <c r="B206" t="s">
        <v>13822</v>
      </c>
      <c r="C206" t="s">
        <v>13823</v>
      </c>
      <c r="D206" t="s">
        <v>13824</v>
      </c>
      <c r="E206">
        <v>15.49</v>
      </c>
      <c r="F206">
        <v>20.137</v>
      </c>
      <c r="G206">
        <v>110</v>
      </c>
      <c r="H206">
        <v>13.167</v>
      </c>
      <c r="I206">
        <v>162.46</v>
      </c>
      <c r="J206">
        <v>1.9730000000000001</v>
      </c>
      <c r="K206" t="s">
        <v>13102</v>
      </c>
      <c r="L206" t="s">
        <v>13103</v>
      </c>
      <c r="M206" t="s">
        <v>13103</v>
      </c>
      <c r="N206">
        <v>32.497</v>
      </c>
      <c r="O206">
        <v>20281011</v>
      </c>
      <c r="P206">
        <v>112</v>
      </c>
      <c r="Q206">
        <v>-0.23</v>
      </c>
      <c r="R206">
        <v>6.61</v>
      </c>
      <c r="S206">
        <v>-1.93</v>
      </c>
    </row>
    <row r="207" spans="1:19" x14ac:dyDescent="0.3">
      <c r="A207" t="s">
        <v>2111</v>
      </c>
      <c r="B207" t="s">
        <v>13825</v>
      </c>
      <c r="C207" t="s">
        <v>13826</v>
      </c>
      <c r="D207" t="s">
        <v>12768</v>
      </c>
      <c r="E207">
        <v>19.7</v>
      </c>
      <c r="F207">
        <v>25.61</v>
      </c>
      <c r="G207">
        <v>115</v>
      </c>
      <c r="H207">
        <v>16.745000000000001</v>
      </c>
      <c r="I207">
        <v>27.93</v>
      </c>
      <c r="J207">
        <v>1.9370000000000001</v>
      </c>
      <c r="K207" t="s">
        <v>13358</v>
      </c>
      <c r="L207" t="s">
        <v>13103</v>
      </c>
      <c r="M207" t="s">
        <v>13103</v>
      </c>
      <c r="N207">
        <v>2.3140000000000001</v>
      </c>
      <c r="O207">
        <v>20280928</v>
      </c>
      <c r="P207">
        <v>149.30000000000001</v>
      </c>
      <c r="Q207">
        <v>-1.65</v>
      </c>
      <c r="R207">
        <v>22.99</v>
      </c>
      <c r="S207">
        <v>-4.6100000000000003</v>
      </c>
    </row>
    <row r="208" spans="1:19" x14ac:dyDescent="0.3">
      <c r="A208" t="s">
        <v>13827</v>
      </c>
      <c r="B208" t="s">
        <v>13828</v>
      </c>
      <c r="C208" t="s">
        <v>13829</v>
      </c>
      <c r="D208" t="s">
        <v>13830</v>
      </c>
      <c r="E208">
        <v>40.19</v>
      </c>
      <c r="F208">
        <v>52.247</v>
      </c>
      <c r="G208">
        <v>110</v>
      </c>
      <c r="H208">
        <v>32.152000000000001</v>
      </c>
      <c r="I208">
        <v>38.1</v>
      </c>
      <c r="J208">
        <v>1.9319999999999999</v>
      </c>
      <c r="K208" t="s">
        <v>13358</v>
      </c>
      <c r="L208" t="s">
        <v>13103</v>
      </c>
      <c r="M208" t="s">
        <v>13103</v>
      </c>
      <c r="N208">
        <v>18.045999999999999</v>
      </c>
      <c r="O208">
        <v>20280926</v>
      </c>
      <c r="P208">
        <v>176</v>
      </c>
      <c r="Q208">
        <v>-2.2999999999999998</v>
      </c>
      <c r="R208">
        <v>51.22</v>
      </c>
      <c r="S208">
        <v>-2.4</v>
      </c>
    </row>
    <row r="209" spans="1:19" x14ac:dyDescent="0.3">
      <c r="A209" t="s">
        <v>2070</v>
      </c>
      <c r="B209" t="s">
        <v>13831</v>
      </c>
      <c r="C209" t="s">
        <v>13832</v>
      </c>
      <c r="D209" t="s">
        <v>12683</v>
      </c>
      <c r="E209">
        <v>7</v>
      </c>
      <c r="F209">
        <v>9.1</v>
      </c>
      <c r="G209">
        <v>120</v>
      </c>
      <c r="H209">
        <v>5.95</v>
      </c>
      <c r="I209">
        <v>53.37</v>
      </c>
      <c r="J209">
        <v>1.923</v>
      </c>
      <c r="K209" t="s">
        <v>13102</v>
      </c>
      <c r="L209" t="s">
        <v>13103</v>
      </c>
      <c r="M209" t="s">
        <v>13103</v>
      </c>
      <c r="N209">
        <v>6.4169999999999998</v>
      </c>
      <c r="O209">
        <v>20280923</v>
      </c>
      <c r="P209">
        <v>112.62</v>
      </c>
      <c r="Q209">
        <v>-0.36</v>
      </c>
      <c r="R209">
        <v>5.14</v>
      </c>
      <c r="S209">
        <v>-2.84</v>
      </c>
    </row>
    <row r="210" spans="1:19" x14ac:dyDescent="0.3">
      <c r="A210" t="s">
        <v>13833</v>
      </c>
      <c r="B210" t="s">
        <v>13834</v>
      </c>
      <c r="C210" t="s">
        <v>13835</v>
      </c>
      <c r="D210" t="s">
        <v>13836</v>
      </c>
      <c r="E210">
        <v>17.149999999999999</v>
      </c>
      <c r="F210">
        <v>22.295000000000002</v>
      </c>
      <c r="G210">
        <v>110</v>
      </c>
      <c r="H210">
        <v>14.577</v>
      </c>
      <c r="I210">
        <v>57.62</v>
      </c>
      <c r="J210">
        <v>1.923</v>
      </c>
      <c r="K210" t="s">
        <v>13102</v>
      </c>
      <c r="L210" t="s">
        <v>13103</v>
      </c>
      <c r="M210" t="s">
        <v>13103</v>
      </c>
      <c r="N210">
        <v>15.695</v>
      </c>
      <c r="O210">
        <v>20280923</v>
      </c>
      <c r="P210">
        <v>123.89</v>
      </c>
      <c r="Q210">
        <v>-1.02</v>
      </c>
      <c r="R210">
        <v>13.48</v>
      </c>
      <c r="S210">
        <v>-2.1800000000000002</v>
      </c>
    </row>
    <row r="211" spans="1:19" x14ac:dyDescent="0.3">
      <c r="A211" t="s">
        <v>13837</v>
      </c>
      <c r="B211" t="s">
        <v>13838</v>
      </c>
      <c r="C211" t="s">
        <v>13839</v>
      </c>
      <c r="D211" t="s">
        <v>13840</v>
      </c>
      <c r="E211">
        <v>14.81</v>
      </c>
      <c r="F211">
        <v>19.253</v>
      </c>
      <c r="G211">
        <v>112</v>
      </c>
      <c r="H211">
        <v>12.589</v>
      </c>
      <c r="I211">
        <v>71.040000000000006</v>
      </c>
      <c r="J211">
        <v>1.921</v>
      </c>
      <c r="K211" t="s">
        <v>13102</v>
      </c>
      <c r="L211" t="s">
        <v>13103</v>
      </c>
      <c r="M211" t="s">
        <v>13103</v>
      </c>
      <c r="N211">
        <v>4.4980000000000002</v>
      </c>
      <c r="O211">
        <v>20280922</v>
      </c>
      <c r="P211">
        <v>125.31</v>
      </c>
      <c r="Q211">
        <v>-0.22</v>
      </c>
      <c r="R211">
        <v>10.85</v>
      </c>
      <c r="S211">
        <v>-0.82</v>
      </c>
    </row>
    <row r="212" spans="1:19" x14ac:dyDescent="0.3">
      <c r="A212" t="s">
        <v>13841</v>
      </c>
      <c r="B212" t="s">
        <v>13842</v>
      </c>
      <c r="C212" t="s">
        <v>13843</v>
      </c>
      <c r="D212" t="s">
        <v>13844</v>
      </c>
      <c r="E212">
        <v>5.25</v>
      </c>
      <c r="F212">
        <v>6.8250000000000002</v>
      </c>
      <c r="G212">
        <v>107</v>
      </c>
      <c r="H212">
        <v>4.2</v>
      </c>
      <c r="I212">
        <v>6.99</v>
      </c>
      <c r="J212">
        <v>1.901</v>
      </c>
      <c r="K212" t="s">
        <v>13102</v>
      </c>
      <c r="L212" t="s">
        <v>13103</v>
      </c>
      <c r="M212" t="s">
        <v>13103</v>
      </c>
      <c r="N212">
        <v>59.994</v>
      </c>
      <c r="O212">
        <v>20280915</v>
      </c>
      <c r="P212">
        <v>124.31</v>
      </c>
      <c r="Q212">
        <v>-0.43</v>
      </c>
      <c r="R212">
        <v>6.1</v>
      </c>
      <c r="S212">
        <v>-0.33</v>
      </c>
    </row>
    <row r="213" spans="1:19" x14ac:dyDescent="0.3">
      <c r="A213" t="s">
        <v>12740</v>
      </c>
      <c r="B213" t="s">
        <v>13845</v>
      </c>
      <c r="C213" t="s">
        <v>13846</v>
      </c>
      <c r="D213" t="s">
        <v>13847</v>
      </c>
      <c r="E213">
        <v>10.33</v>
      </c>
      <c r="F213">
        <v>13.429</v>
      </c>
      <c r="G213">
        <v>115</v>
      </c>
      <c r="H213">
        <v>8.7799999999999994</v>
      </c>
      <c r="I213">
        <v>104.45</v>
      </c>
      <c r="J213">
        <v>1.863</v>
      </c>
      <c r="K213" t="s">
        <v>13102</v>
      </c>
      <c r="L213" t="s">
        <v>13103</v>
      </c>
      <c r="M213" t="s">
        <v>13103</v>
      </c>
      <c r="N213">
        <v>7.9980000000000002</v>
      </c>
      <c r="O213">
        <v>20280901</v>
      </c>
      <c r="P213">
        <v>116.18</v>
      </c>
      <c r="Q213">
        <v>-0.55000000000000004</v>
      </c>
      <c r="R213">
        <v>5.87</v>
      </c>
      <c r="S213">
        <v>-9.1300000000000008</v>
      </c>
    </row>
    <row r="214" spans="1:19" x14ac:dyDescent="0.3">
      <c r="A214" t="s">
        <v>13848</v>
      </c>
      <c r="B214" t="s">
        <v>13849</v>
      </c>
      <c r="C214" t="s">
        <v>13850</v>
      </c>
      <c r="D214" t="s">
        <v>13851</v>
      </c>
      <c r="E214">
        <v>8.8000000000000007</v>
      </c>
      <c r="F214">
        <v>11.44</v>
      </c>
      <c r="G214">
        <v>115</v>
      </c>
      <c r="H214">
        <v>7.48</v>
      </c>
      <c r="I214">
        <v>59.1</v>
      </c>
      <c r="J214">
        <v>1.8580000000000001</v>
      </c>
      <c r="K214" t="s">
        <v>13102</v>
      </c>
      <c r="L214" t="s">
        <v>13103</v>
      </c>
      <c r="M214" t="s">
        <v>13103</v>
      </c>
      <c r="N214">
        <v>2.34</v>
      </c>
      <c r="O214">
        <v>20280830</v>
      </c>
      <c r="P214">
        <v>128</v>
      </c>
      <c r="Q214">
        <v>0.36</v>
      </c>
      <c r="R214">
        <v>7.08</v>
      </c>
      <c r="S214">
        <v>-4.32</v>
      </c>
    </row>
    <row r="215" spans="1:19" x14ac:dyDescent="0.3">
      <c r="A215" t="s">
        <v>13852</v>
      </c>
      <c r="B215" t="s">
        <v>13853</v>
      </c>
      <c r="C215" t="s">
        <v>13854</v>
      </c>
      <c r="D215" t="s">
        <v>13855</v>
      </c>
      <c r="E215">
        <v>10.56</v>
      </c>
      <c r="F215">
        <v>13.728</v>
      </c>
      <c r="G215">
        <v>112</v>
      </c>
      <c r="H215">
        <v>7.3920000000000003</v>
      </c>
      <c r="I215">
        <v>11.22</v>
      </c>
      <c r="J215">
        <v>1.8220000000000001</v>
      </c>
      <c r="K215" t="s">
        <v>13358</v>
      </c>
      <c r="L215" t="s">
        <v>13103</v>
      </c>
      <c r="M215" t="s">
        <v>13103</v>
      </c>
      <c r="N215">
        <v>9.3420000000000005</v>
      </c>
      <c r="O215">
        <v>20280817</v>
      </c>
      <c r="P215">
        <v>190.85</v>
      </c>
      <c r="Q215">
        <v>-9.61</v>
      </c>
      <c r="R215">
        <v>18.12</v>
      </c>
      <c r="S215">
        <v>-4.63</v>
      </c>
    </row>
    <row r="216" spans="1:19" x14ac:dyDescent="0.3">
      <c r="A216" t="s">
        <v>2085</v>
      </c>
      <c r="B216" t="s">
        <v>13856</v>
      </c>
      <c r="C216" t="s">
        <v>13857</v>
      </c>
      <c r="D216" t="s">
        <v>13858</v>
      </c>
      <c r="E216">
        <v>43.71</v>
      </c>
      <c r="F216">
        <v>56.823</v>
      </c>
      <c r="G216">
        <v>115</v>
      </c>
      <c r="H216">
        <v>37.154000000000003</v>
      </c>
      <c r="I216">
        <v>51.66</v>
      </c>
      <c r="J216">
        <v>1.8080000000000001</v>
      </c>
      <c r="K216" t="s">
        <v>13102</v>
      </c>
      <c r="L216" t="s">
        <v>13103</v>
      </c>
      <c r="M216" t="s">
        <v>13103</v>
      </c>
      <c r="N216">
        <v>5.04</v>
      </c>
      <c r="O216">
        <v>20280812</v>
      </c>
      <c r="P216">
        <v>125.74</v>
      </c>
      <c r="Q216">
        <v>-0.21</v>
      </c>
      <c r="R216">
        <v>36.24</v>
      </c>
      <c r="S216">
        <v>-3.95</v>
      </c>
    </row>
    <row r="217" spans="1:19" x14ac:dyDescent="0.3">
      <c r="A217" t="s">
        <v>13859</v>
      </c>
      <c r="B217" t="s">
        <v>13860</v>
      </c>
      <c r="C217" t="s">
        <v>13861</v>
      </c>
      <c r="D217" t="s">
        <v>13862</v>
      </c>
      <c r="E217">
        <v>10</v>
      </c>
      <c r="F217">
        <v>13</v>
      </c>
      <c r="G217">
        <v>108</v>
      </c>
      <c r="H217">
        <v>8.5</v>
      </c>
      <c r="I217">
        <v>101.06</v>
      </c>
      <c r="J217">
        <v>1.8080000000000001</v>
      </c>
      <c r="K217" t="s">
        <v>13102</v>
      </c>
      <c r="L217" t="s">
        <v>13103</v>
      </c>
      <c r="M217" t="s">
        <v>13103</v>
      </c>
      <c r="N217">
        <v>8.3000000000000007</v>
      </c>
      <c r="O217">
        <v>20280812</v>
      </c>
      <c r="P217">
        <v>114.4</v>
      </c>
      <c r="Q217">
        <v>-0.4</v>
      </c>
      <c r="R217">
        <v>5.69</v>
      </c>
      <c r="S217">
        <v>-0.87</v>
      </c>
    </row>
    <row r="218" spans="1:19" x14ac:dyDescent="0.3">
      <c r="A218" t="s">
        <v>12752</v>
      </c>
      <c r="B218" t="s">
        <v>13863</v>
      </c>
      <c r="C218" t="s">
        <v>13864</v>
      </c>
      <c r="D218" t="s">
        <v>939</v>
      </c>
      <c r="E218">
        <v>31.76</v>
      </c>
      <c r="F218">
        <v>41.287999999999997</v>
      </c>
      <c r="G218">
        <v>115</v>
      </c>
      <c r="H218">
        <v>26.995999999999999</v>
      </c>
      <c r="I218">
        <v>71.66</v>
      </c>
      <c r="J218">
        <v>1.8080000000000001</v>
      </c>
      <c r="K218" t="s">
        <v>13102</v>
      </c>
      <c r="L218" t="s">
        <v>13103</v>
      </c>
      <c r="M218" t="s">
        <v>13103</v>
      </c>
      <c r="N218">
        <v>3.6</v>
      </c>
      <c r="O218">
        <v>20280812</v>
      </c>
      <c r="P218">
        <v>121.61</v>
      </c>
      <c r="Q218">
        <v>-1.45</v>
      </c>
      <c r="R218">
        <v>22.5</v>
      </c>
      <c r="S218">
        <v>-6.72</v>
      </c>
    </row>
    <row r="219" spans="1:19" x14ac:dyDescent="0.3">
      <c r="A219" t="s">
        <v>13865</v>
      </c>
      <c r="B219" t="s">
        <v>13866</v>
      </c>
      <c r="C219" t="s">
        <v>13867</v>
      </c>
      <c r="D219" t="s">
        <v>13868</v>
      </c>
      <c r="E219">
        <v>16</v>
      </c>
      <c r="F219">
        <v>20.8</v>
      </c>
      <c r="G219">
        <v>115</v>
      </c>
      <c r="H219">
        <v>13.6</v>
      </c>
      <c r="I219">
        <v>107.66</v>
      </c>
      <c r="J219">
        <v>1.7889999999999999</v>
      </c>
      <c r="K219" t="s">
        <v>13102</v>
      </c>
      <c r="L219" t="s">
        <v>13103</v>
      </c>
      <c r="M219" t="s">
        <v>13103</v>
      </c>
      <c r="N219">
        <v>5.2889999999999997</v>
      </c>
      <c r="O219">
        <v>20280805</v>
      </c>
      <c r="P219">
        <v>117.85</v>
      </c>
      <c r="Q219">
        <v>-0.63</v>
      </c>
      <c r="R219">
        <v>9.08</v>
      </c>
      <c r="S219">
        <v>-3.92</v>
      </c>
    </row>
    <row r="220" spans="1:19" x14ac:dyDescent="0.3">
      <c r="A220" t="s">
        <v>13869</v>
      </c>
      <c r="B220" t="s">
        <v>13870</v>
      </c>
      <c r="C220" t="s">
        <v>13871</v>
      </c>
      <c r="D220" t="s">
        <v>13872</v>
      </c>
      <c r="E220">
        <v>6.91</v>
      </c>
      <c r="F220">
        <v>8.9830000000000005</v>
      </c>
      <c r="G220">
        <v>115</v>
      </c>
      <c r="H220">
        <v>5.8730000000000002</v>
      </c>
      <c r="I220">
        <v>34.04</v>
      </c>
      <c r="J220">
        <v>1.7889999999999999</v>
      </c>
      <c r="K220" t="s">
        <v>13102</v>
      </c>
      <c r="L220" t="s">
        <v>13103</v>
      </c>
      <c r="M220" t="s">
        <v>13103</v>
      </c>
      <c r="N220">
        <v>1.675</v>
      </c>
      <c r="O220">
        <v>20280805</v>
      </c>
      <c r="P220">
        <v>142</v>
      </c>
      <c r="Q220">
        <v>-1.71</v>
      </c>
      <c r="R220">
        <v>7.32</v>
      </c>
      <c r="S220">
        <v>-3.68</v>
      </c>
    </row>
    <row r="221" spans="1:19" x14ac:dyDescent="0.3">
      <c r="A221" t="s">
        <v>12676</v>
      </c>
      <c r="B221" t="s">
        <v>13873</v>
      </c>
      <c r="C221" t="s">
        <v>13874</v>
      </c>
      <c r="D221" t="s">
        <v>12776</v>
      </c>
      <c r="E221">
        <v>51.29</v>
      </c>
      <c r="F221">
        <v>66.677000000000007</v>
      </c>
      <c r="G221">
        <v>112</v>
      </c>
      <c r="H221">
        <v>41.031999999999996</v>
      </c>
      <c r="I221">
        <v>97.36</v>
      </c>
      <c r="J221">
        <v>1.7889999999999999</v>
      </c>
      <c r="K221" t="s">
        <v>13102</v>
      </c>
      <c r="L221" t="s">
        <v>13103</v>
      </c>
      <c r="M221" t="s">
        <v>13103</v>
      </c>
      <c r="N221">
        <v>19.998999999999999</v>
      </c>
      <c r="O221">
        <v>20280805</v>
      </c>
      <c r="P221">
        <v>118.13</v>
      </c>
      <c r="Q221">
        <v>-0.71</v>
      </c>
      <c r="R221">
        <v>30.7</v>
      </c>
      <c r="S221">
        <v>-1.6</v>
      </c>
    </row>
    <row r="222" spans="1:19" x14ac:dyDescent="0.3">
      <c r="A222" t="s">
        <v>2078</v>
      </c>
      <c r="B222" t="s">
        <v>13875</v>
      </c>
      <c r="C222" t="s">
        <v>13876</v>
      </c>
      <c r="D222" t="s">
        <v>13877</v>
      </c>
      <c r="E222">
        <v>19.02</v>
      </c>
      <c r="F222">
        <v>24.725999999999999</v>
      </c>
      <c r="G222">
        <v>110</v>
      </c>
      <c r="H222">
        <v>17.117999999999999</v>
      </c>
      <c r="I222">
        <v>78.8</v>
      </c>
      <c r="J222">
        <v>1.7509999999999999</v>
      </c>
      <c r="K222" t="s">
        <v>13102</v>
      </c>
      <c r="L222" t="s">
        <v>13103</v>
      </c>
      <c r="M222" t="s">
        <v>13103</v>
      </c>
      <c r="N222">
        <v>14.766</v>
      </c>
      <c r="O222">
        <v>20280722</v>
      </c>
      <c r="P222">
        <v>117.04</v>
      </c>
      <c r="Q222">
        <v>-0.56999999999999995</v>
      </c>
      <c r="R222">
        <v>12.45</v>
      </c>
      <c r="S222">
        <v>-1.43</v>
      </c>
    </row>
    <row r="223" spans="1:19" x14ac:dyDescent="0.3">
      <c r="A223" t="s">
        <v>13878</v>
      </c>
      <c r="B223" t="s">
        <v>13879</v>
      </c>
      <c r="C223" t="s">
        <v>13880</v>
      </c>
      <c r="D223" t="s">
        <v>13881</v>
      </c>
      <c r="E223">
        <v>54.83</v>
      </c>
      <c r="F223">
        <v>71.278999999999996</v>
      </c>
      <c r="G223">
        <v>115</v>
      </c>
      <c r="H223">
        <v>46.604999999999997</v>
      </c>
      <c r="I223">
        <v>160.36000000000001</v>
      </c>
      <c r="J223">
        <v>1.748</v>
      </c>
      <c r="K223" t="s">
        <v>13102</v>
      </c>
      <c r="L223" t="s">
        <v>13103</v>
      </c>
      <c r="M223" t="s">
        <v>13103</v>
      </c>
      <c r="N223">
        <v>4.0999999999999996</v>
      </c>
      <c r="O223">
        <v>20280721</v>
      </c>
      <c r="P223">
        <v>122.27</v>
      </c>
      <c r="Q223">
        <v>-0.02</v>
      </c>
      <c r="R223">
        <v>25.75</v>
      </c>
      <c r="S223">
        <v>-0.96</v>
      </c>
    </row>
    <row r="224" spans="1:19" x14ac:dyDescent="0.3">
      <c r="A224" t="s">
        <v>13882</v>
      </c>
      <c r="B224" t="s">
        <v>13883</v>
      </c>
      <c r="C224" t="s">
        <v>13884</v>
      </c>
      <c r="D224" t="s">
        <v>13885</v>
      </c>
      <c r="E224">
        <v>20.99</v>
      </c>
      <c r="F224">
        <v>27.286999999999999</v>
      </c>
      <c r="G224">
        <v>115</v>
      </c>
      <c r="H224">
        <v>17.841000000000001</v>
      </c>
      <c r="I224">
        <v>35.49</v>
      </c>
      <c r="J224">
        <v>1.712</v>
      </c>
      <c r="K224" t="s">
        <v>13102</v>
      </c>
      <c r="L224" t="s">
        <v>13103</v>
      </c>
      <c r="M224" t="s">
        <v>13103</v>
      </c>
      <c r="N224">
        <v>12.795999999999999</v>
      </c>
      <c r="O224">
        <v>20280708</v>
      </c>
      <c r="P224">
        <v>150.07</v>
      </c>
      <c r="Q224">
        <v>-0.55000000000000004</v>
      </c>
      <c r="R224">
        <v>23.25</v>
      </c>
      <c r="S224">
        <v>0.22</v>
      </c>
    </row>
    <row r="225" spans="1:19" x14ac:dyDescent="0.3">
      <c r="A225" t="s">
        <v>13886</v>
      </c>
      <c r="B225" t="s">
        <v>13887</v>
      </c>
      <c r="C225" t="s">
        <v>13888</v>
      </c>
      <c r="D225" t="s">
        <v>13889</v>
      </c>
      <c r="E225">
        <v>25.34</v>
      </c>
      <c r="F225">
        <v>32.942</v>
      </c>
      <c r="G225">
        <v>115</v>
      </c>
      <c r="H225">
        <v>21.539000000000001</v>
      </c>
      <c r="I225">
        <v>54</v>
      </c>
      <c r="J225">
        <v>1.704</v>
      </c>
      <c r="K225" t="s">
        <v>13102</v>
      </c>
      <c r="L225" t="s">
        <v>13103</v>
      </c>
      <c r="M225" t="s">
        <v>13103</v>
      </c>
      <c r="N225">
        <v>4.9950000000000001</v>
      </c>
      <c r="O225">
        <v>20280705</v>
      </c>
      <c r="P225">
        <v>134.80000000000001</v>
      </c>
      <c r="Q225">
        <v>-0.37</v>
      </c>
      <c r="R225">
        <v>22.18</v>
      </c>
      <c r="S225">
        <v>-1.81</v>
      </c>
    </row>
    <row r="226" spans="1:19" x14ac:dyDescent="0.3">
      <c r="A226" t="s">
        <v>2107</v>
      </c>
      <c r="B226" t="s">
        <v>13890</v>
      </c>
      <c r="C226" t="s">
        <v>13891</v>
      </c>
      <c r="D226" t="s">
        <v>12862</v>
      </c>
      <c r="E226">
        <v>27.55</v>
      </c>
      <c r="F226">
        <v>35.814999999999998</v>
      </c>
      <c r="G226">
        <v>115</v>
      </c>
      <c r="H226">
        <v>23.417999999999999</v>
      </c>
      <c r="I226">
        <v>220.21</v>
      </c>
      <c r="J226">
        <v>1.6930000000000001</v>
      </c>
      <c r="K226" t="s">
        <v>13102</v>
      </c>
      <c r="L226" t="s">
        <v>13103</v>
      </c>
      <c r="M226" t="s">
        <v>13103</v>
      </c>
      <c r="N226">
        <v>6.9980000000000002</v>
      </c>
      <c r="O226">
        <v>20280701</v>
      </c>
      <c r="P226">
        <v>116.69</v>
      </c>
      <c r="Q226">
        <v>0.17</v>
      </c>
      <c r="R226">
        <v>10.039999999999999</v>
      </c>
      <c r="S226">
        <v>-2.0499999999999998</v>
      </c>
    </row>
    <row r="227" spans="1:19" x14ac:dyDescent="0.3">
      <c r="A227" t="s">
        <v>13892</v>
      </c>
      <c r="B227" t="s">
        <v>13893</v>
      </c>
      <c r="C227" t="s">
        <v>13894</v>
      </c>
      <c r="D227" t="s">
        <v>13895</v>
      </c>
      <c r="E227">
        <v>23.27</v>
      </c>
      <c r="F227">
        <v>30.251000000000001</v>
      </c>
      <c r="G227">
        <v>115</v>
      </c>
      <c r="H227">
        <v>18.616</v>
      </c>
      <c r="I227">
        <v>188.47</v>
      </c>
      <c r="J227">
        <v>1.6930000000000001</v>
      </c>
      <c r="K227" t="s">
        <v>13102</v>
      </c>
      <c r="L227" t="s">
        <v>13103</v>
      </c>
      <c r="M227" t="s">
        <v>13103</v>
      </c>
      <c r="N227">
        <v>7.9960000000000004</v>
      </c>
      <c r="O227">
        <v>20280701</v>
      </c>
      <c r="P227">
        <v>118.39</v>
      </c>
      <c r="Q227">
        <v>-0.59</v>
      </c>
      <c r="R227">
        <v>9.5500000000000007</v>
      </c>
      <c r="S227">
        <v>-3.54</v>
      </c>
    </row>
    <row r="228" spans="1:19" x14ac:dyDescent="0.3">
      <c r="A228" t="s">
        <v>12806</v>
      </c>
      <c r="B228" t="s">
        <v>13896</v>
      </c>
      <c r="C228" t="s">
        <v>13897</v>
      </c>
      <c r="D228" t="s">
        <v>12928</v>
      </c>
      <c r="E228">
        <v>11.45</v>
      </c>
      <c r="F228">
        <v>14.885</v>
      </c>
      <c r="G228">
        <v>110</v>
      </c>
      <c r="H228">
        <v>9.7319999999999993</v>
      </c>
      <c r="I228">
        <v>22.67</v>
      </c>
      <c r="J228">
        <v>1.69</v>
      </c>
      <c r="K228" t="s">
        <v>13102</v>
      </c>
      <c r="L228" t="s">
        <v>13103</v>
      </c>
      <c r="M228" t="s">
        <v>13103</v>
      </c>
      <c r="N228">
        <v>11.21</v>
      </c>
      <c r="O228">
        <v>20280630</v>
      </c>
      <c r="P228">
        <v>127.28</v>
      </c>
      <c r="Q228">
        <v>-0.51</v>
      </c>
      <c r="R228">
        <v>11.88</v>
      </c>
      <c r="S228">
        <v>-0.83</v>
      </c>
    </row>
    <row r="229" spans="1:19" x14ac:dyDescent="0.3">
      <c r="A229" t="s">
        <v>13898</v>
      </c>
      <c r="B229" t="s">
        <v>13899</v>
      </c>
      <c r="C229" t="s">
        <v>13900</v>
      </c>
      <c r="D229" t="s">
        <v>13901</v>
      </c>
      <c r="E229">
        <v>47.88</v>
      </c>
      <c r="F229">
        <v>62.244</v>
      </c>
      <c r="G229">
        <v>110</v>
      </c>
      <c r="H229">
        <v>40.698</v>
      </c>
      <c r="I229">
        <v>147.63999999999999</v>
      </c>
      <c r="J229">
        <v>1.6850000000000001</v>
      </c>
      <c r="K229" t="s">
        <v>13102</v>
      </c>
      <c r="L229" t="s">
        <v>13103</v>
      </c>
      <c r="M229" t="s">
        <v>13103</v>
      </c>
      <c r="N229">
        <v>4.399</v>
      </c>
      <c r="O229">
        <v>20280628</v>
      </c>
      <c r="P229">
        <v>120.97</v>
      </c>
      <c r="Q229">
        <v>-0.88</v>
      </c>
      <c r="R229">
        <v>23.39</v>
      </c>
      <c r="S229">
        <v>-4.37</v>
      </c>
    </row>
    <row r="230" spans="1:19" x14ac:dyDescent="0.3">
      <c r="A230" t="s">
        <v>13902</v>
      </c>
      <c r="B230" t="s">
        <v>13903</v>
      </c>
      <c r="C230" t="s">
        <v>13904</v>
      </c>
      <c r="D230" t="s">
        <v>13905</v>
      </c>
      <c r="E230">
        <v>13.55</v>
      </c>
      <c r="F230">
        <v>17.614999999999998</v>
      </c>
      <c r="G230">
        <v>115</v>
      </c>
      <c r="H230">
        <v>11.518000000000001</v>
      </c>
      <c r="I230">
        <v>46.65</v>
      </c>
      <c r="J230">
        <v>1.6819999999999999</v>
      </c>
      <c r="K230" t="s">
        <v>13102</v>
      </c>
      <c r="L230" t="s">
        <v>13103</v>
      </c>
      <c r="M230" t="s">
        <v>13103</v>
      </c>
      <c r="N230">
        <v>4.577</v>
      </c>
      <c r="O230">
        <v>20280627</v>
      </c>
      <c r="P230">
        <v>122.84</v>
      </c>
      <c r="Q230">
        <v>-1.23</v>
      </c>
      <c r="R230">
        <v>11.35</v>
      </c>
      <c r="S230">
        <v>-2.41</v>
      </c>
    </row>
    <row r="231" spans="1:19" x14ac:dyDescent="0.3">
      <c r="A231" t="s">
        <v>2061</v>
      </c>
      <c r="B231" t="s">
        <v>13906</v>
      </c>
      <c r="C231" t="s">
        <v>13907</v>
      </c>
      <c r="D231" t="s">
        <v>13908</v>
      </c>
      <c r="E231">
        <v>5.6</v>
      </c>
      <c r="F231">
        <v>7.28</v>
      </c>
      <c r="G231">
        <v>108</v>
      </c>
      <c r="H231">
        <v>4.76</v>
      </c>
      <c r="I231">
        <v>51.74</v>
      </c>
      <c r="J231">
        <v>1.671</v>
      </c>
      <c r="K231" t="s">
        <v>13102</v>
      </c>
      <c r="L231" t="s">
        <v>13103</v>
      </c>
      <c r="M231" t="s">
        <v>13103</v>
      </c>
      <c r="N231">
        <v>29.975000000000001</v>
      </c>
      <c r="O231">
        <v>20280623</v>
      </c>
      <c r="P231">
        <v>117.06</v>
      </c>
      <c r="Q231">
        <v>0.15</v>
      </c>
      <c r="R231">
        <v>4.32</v>
      </c>
      <c r="S231">
        <v>-1.1399999999999999</v>
      </c>
    </row>
    <row r="232" spans="1:19" x14ac:dyDescent="0.3">
      <c r="A232" t="s">
        <v>2065</v>
      </c>
      <c r="B232" t="s">
        <v>13909</v>
      </c>
      <c r="C232" t="s">
        <v>13910</v>
      </c>
      <c r="D232" t="s">
        <v>13911</v>
      </c>
      <c r="E232">
        <v>2.71</v>
      </c>
      <c r="F232">
        <v>3.5230000000000001</v>
      </c>
      <c r="G232">
        <v>112</v>
      </c>
      <c r="H232">
        <v>2.3039999999999998</v>
      </c>
      <c r="I232">
        <v>25.31</v>
      </c>
      <c r="J232">
        <v>1.663</v>
      </c>
      <c r="K232" t="s">
        <v>13102</v>
      </c>
      <c r="L232" t="s">
        <v>13103</v>
      </c>
      <c r="M232" t="s">
        <v>13103</v>
      </c>
      <c r="N232">
        <v>11.069000000000001</v>
      </c>
      <c r="O232">
        <v>20280620</v>
      </c>
      <c r="P232">
        <v>123.92</v>
      </c>
      <c r="Q232">
        <v>-0.33</v>
      </c>
      <c r="R232">
        <v>2.68</v>
      </c>
      <c r="S232">
        <v>-0.37</v>
      </c>
    </row>
    <row r="233" spans="1:19" x14ac:dyDescent="0.3">
      <c r="A233" t="s">
        <v>13912</v>
      </c>
      <c r="B233" t="s">
        <v>13913</v>
      </c>
      <c r="C233" t="s">
        <v>13914</v>
      </c>
      <c r="D233" t="s">
        <v>13915</v>
      </c>
      <c r="E233">
        <v>41.56</v>
      </c>
      <c r="F233">
        <v>54.027999999999999</v>
      </c>
      <c r="G233">
        <v>112</v>
      </c>
      <c r="H233">
        <v>37.404000000000003</v>
      </c>
      <c r="I233">
        <v>428.09</v>
      </c>
      <c r="J233">
        <v>1.5780000000000001</v>
      </c>
      <c r="K233" t="s">
        <v>13102</v>
      </c>
      <c r="L233" t="s">
        <v>13103</v>
      </c>
      <c r="M233" t="s">
        <v>13103</v>
      </c>
      <c r="N233">
        <v>39.996000000000002</v>
      </c>
      <c r="O233">
        <v>20280520</v>
      </c>
      <c r="P233">
        <v>114.87</v>
      </c>
      <c r="Q233">
        <v>-7.0000000000000007E-2</v>
      </c>
      <c r="R233">
        <v>9.0399999999999991</v>
      </c>
      <c r="S233">
        <v>0.11</v>
      </c>
    </row>
    <row r="234" spans="1:19" x14ac:dyDescent="0.3">
      <c r="A234" t="s">
        <v>13916</v>
      </c>
      <c r="B234" t="s">
        <v>13917</v>
      </c>
      <c r="C234" t="s">
        <v>13918</v>
      </c>
      <c r="D234" t="s">
        <v>13919</v>
      </c>
      <c r="E234">
        <v>25.47</v>
      </c>
      <c r="F234">
        <v>33.110999999999997</v>
      </c>
      <c r="G234">
        <v>108</v>
      </c>
      <c r="H234">
        <v>21.649000000000001</v>
      </c>
      <c r="I234">
        <v>40.1</v>
      </c>
      <c r="J234">
        <v>1.575</v>
      </c>
      <c r="K234" t="s">
        <v>13102</v>
      </c>
      <c r="L234" t="s">
        <v>13103</v>
      </c>
      <c r="M234" t="s">
        <v>13103</v>
      </c>
      <c r="N234">
        <v>11.364000000000001</v>
      </c>
      <c r="O234">
        <v>20280519</v>
      </c>
      <c r="P234">
        <v>129.81</v>
      </c>
      <c r="Q234">
        <v>-2.1800000000000002</v>
      </c>
      <c r="R234">
        <v>23.6</v>
      </c>
      <c r="S234">
        <v>-4.6100000000000003</v>
      </c>
    </row>
    <row r="235" spans="1:19" x14ac:dyDescent="0.3">
      <c r="A235" t="s">
        <v>13920</v>
      </c>
      <c r="B235" t="s">
        <v>13921</v>
      </c>
      <c r="C235" t="s">
        <v>13922</v>
      </c>
      <c r="D235" t="s">
        <v>12101</v>
      </c>
      <c r="E235">
        <v>24.84</v>
      </c>
      <c r="F235">
        <v>32.292000000000002</v>
      </c>
      <c r="G235">
        <v>110</v>
      </c>
      <c r="H235">
        <v>19.872</v>
      </c>
      <c r="I235">
        <v>101.02</v>
      </c>
      <c r="J235">
        <v>1.51</v>
      </c>
      <c r="K235" t="s">
        <v>13102</v>
      </c>
      <c r="L235" t="s">
        <v>13103</v>
      </c>
      <c r="M235" t="s">
        <v>13103</v>
      </c>
      <c r="N235">
        <v>8.9969999999999999</v>
      </c>
      <c r="O235">
        <v>20280425</v>
      </c>
      <c r="P235">
        <v>111.84</v>
      </c>
      <c r="Q235">
        <v>-0.49</v>
      </c>
      <c r="R235">
        <v>13.82</v>
      </c>
      <c r="S235">
        <v>-1.29</v>
      </c>
    </row>
    <row r="236" spans="1:19" x14ac:dyDescent="0.3">
      <c r="A236" t="s">
        <v>13923</v>
      </c>
      <c r="B236" t="s">
        <v>13924</v>
      </c>
      <c r="C236" t="s">
        <v>13925</v>
      </c>
      <c r="D236" t="s">
        <v>13926</v>
      </c>
      <c r="E236">
        <v>10.09</v>
      </c>
      <c r="F236">
        <v>13.117000000000001</v>
      </c>
      <c r="G236">
        <v>112</v>
      </c>
      <c r="H236">
        <v>8.5760000000000005</v>
      </c>
      <c r="I236">
        <v>88.85</v>
      </c>
      <c r="J236">
        <v>1.5009999999999999</v>
      </c>
      <c r="K236" t="s">
        <v>13102</v>
      </c>
      <c r="L236" t="s">
        <v>13103</v>
      </c>
      <c r="M236" t="s">
        <v>13103</v>
      </c>
      <c r="N236">
        <v>14.669</v>
      </c>
      <c r="O236">
        <v>20280422</v>
      </c>
      <c r="P236">
        <v>116.79</v>
      </c>
      <c r="Q236">
        <v>0.05</v>
      </c>
      <c r="R236">
        <v>6.24</v>
      </c>
      <c r="S236">
        <v>-0.79</v>
      </c>
    </row>
    <row r="237" spans="1:19" x14ac:dyDescent="0.3">
      <c r="A237" t="s">
        <v>13927</v>
      </c>
      <c r="B237" t="s">
        <v>13928</v>
      </c>
      <c r="C237" t="s">
        <v>13929</v>
      </c>
      <c r="D237" t="s">
        <v>13930</v>
      </c>
      <c r="E237">
        <v>4.57</v>
      </c>
      <c r="F237">
        <v>5.9409999999999998</v>
      </c>
      <c r="G237">
        <v>112</v>
      </c>
      <c r="H237">
        <v>3.6560000000000001</v>
      </c>
      <c r="I237">
        <v>72.27</v>
      </c>
      <c r="J237">
        <v>1.5009999999999999</v>
      </c>
      <c r="K237" t="s">
        <v>13102</v>
      </c>
      <c r="L237" t="s">
        <v>13103</v>
      </c>
      <c r="M237" t="s">
        <v>13103</v>
      </c>
      <c r="N237">
        <v>19.998999999999999</v>
      </c>
      <c r="O237">
        <v>20280422</v>
      </c>
      <c r="P237">
        <v>118.36</v>
      </c>
      <c r="Q237">
        <v>-1.1399999999999999</v>
      </c>
      <c r="R237">
        <v>3.14</v>
      </c>
      <c r="S237">
        <v>-2.48</v>
      </c>
    </row>
    <row r="238" spans="1:19" x14ac:dyDescent="0.3">
      <c r="A238" t="s">
        <v>2071</v>
      </c>
      <c r="B238" t="s">
        <v>13931</v>
      </c>
      <c r="C238" t="s">
        <v>13932</v>
      </c>
      <c r="D238" t="s">
        <v>12850</v>
      </c>
      <c r="E238">
        <v>7.56</v>
      </c>
      <c r="F238">
        <v>9.8279999999999994</v>
      </c>
      <c r="G238">
        <v>115</v>
      </c>
      <c r="H238">
        <v>6.4260000000000002</v>
      </c>
      <c r="I238">
        <v>125.5</v>
      </c>
      <c r="J238">
        <v>1.4990000000000001</v>
      </c>
      <c r="K238" t="s">
        <v>13102</v>
      </c>
      <c r="L238" t="s">
        <v>13103</v>
      </c>
      <c r="M238" t="s">
        <v>13103</v>
      </c>
      <c r="N238">
        <v>3.9569999999999999</v>
      </c>
      <c r="O238">
        <v>20280421</v>
      </c>
      <c r="P238">
        <v>119.91</v>
      </c>
      <c r="Q238">
        <v>-0.42</v>
      </c>
      <c r="R238">
        <v>4.0199999999999996</v>
      </c>
      <c r="S238">
        <v>-1.95</v>
      </c>
    </row>
    <row r="239" spans="1:19" x14ac:dyDescent="0.3">
      <c r="A239" t="s">
        <v>2002</v>
      </c>
      <c r="B239" t="s">
        <v>13933</v>
      </c>
      <c r="C239" t="s">
        <v>13934</v>
      </c>
      <c r="D239" t="s">
        <v>12685</v>
      </c>
      <c r="E239">
        <v>3.47</v>
      </c>
      <c r="F239">
        <v>4.5110000000000001</v>
      </c>
      <c r="G239">
        <v>118</v>
      </c>
      <c r="H239">
        <v>2.95</v>
      </c>
      <c r="I239">
        <v>12.22</v>
      </c>
      <c r="J239">
        <v>1.496</v>
      </c>
      <c r="K239" t="s">
        <v>13102</v>
      </c>
      <c r="L239" t="s">
        <v>13103</v>
      </c>
      <c r="M239" t="s">
        <v>13103</v>
      </c>
      <c r="N239">
        <v>27.74</v>
      </c>
      <c r="O239">
        <v>20280420</v>
      </c>
      <c r="P239">
        <v>106.08</v>
      </c>
      <c r="Q239">
        <v>-0.76</v>
      </c>
      <c r="R239">
        <v>3.28</v>
      </c>
      <c r="S239">
        <v>-2.67</v>
      </c>
    </row>
    <row r="240" spans="1:19" x14ac:dyDescent="0.3">
      <c r="A240" t="s">
        <v>13935</v>
      </c>
      <c r="B240" t="s">
        <v>13936</v>
      </c>
      <c r="C240" t="s">
        <v>13937</v>
      </c>
      <c r="D240" t="s">
        <v>12868</v>
      </c>
      <c r="E240">
        <v>13.8</v>
      </c>
      <c r="F240">
        <v>17.940000000000001</v>
      </c>
      <c r="G240">
        <v>110</v>
      </c>
      <c r="H240">
        <v>11.04</v>
      </c>
      <c r="I240">
        <v>35.43</v>
      </c>
      <c r="J240">
        <v>1.4930000000000001</v>
      </c>
      <c r="K240" t="s">
        <v>13102</v>
      </c>
      <c r="L240" t="s">
        <v>13103</v>
      </c>
      <c r="M240" t="s">
        <v>13103</v>
      </c>
      <c r="N240">
        <v>6.399</v>
      </c>
      <c r="O240">
        <v>20280419</v>
      </c>
      <c r="P240">
        <v>118.46</v>
      </c>
      <c r="Q240">
        <v>-1.24</v>
      </c>
      <c r="R240">
        <v>12.07</v>
      </c>
      <c r="S240">
        <v>-2.35</v>
      </c>
    </row>
    <row r="241" spans="1:19" x14ac:dyDescent="0.3">
      <c r="A241" t="s">
        <v>2125</v>
      </c>
      <c r="B241" t="s">
        <v>13938</v>
      </c>
      <c r="C241" t="s">
        <v>13939</v>
      </c>
      <c r="D241" t="s">
        <v>13940</v>
      </c>
      <c r="E241">
        <v>8.0500000000000007</v>
      </c>
      <c r="F241">
        <v>10.465</v>
      </c>
      <c r="G241">
        <v>108.3</v>
      </c>
      <c r="H241">
        <v>6.843</v>
      </c>
      <c r="I241">
        <v>40.89</v>
      </c>
      <c r="J241">
        <v>1.48</v>
      </c>
      <c r="K241" t="s">
        <v>13102</v>
      </c>
      <c r="L241" t="s">
        <v>13103</v>
      </c>
      <c r="M241" t="s">
        <v>13103</v>
      </c>
      <c r="N241">
        <v>1.3720000000000001</v>
      </c>
      <c r="O241">
        <v>20280414</v>
      </c>
      <c r="P241">
        <v>157.52000000000001</v>
      </c>
      <c r="Q241">
        <v>-3.97</v>
      </c>
      <c r="R241">
        <v>9</v>
      </c>
      <c r="S241">
        <v>-10</v>
      </c>
    </row>
    <row r="242" spans="1:19" x14ac:dyDescent="0.3">
      <c r="A242" t="s">
        <v>2108</v>
      </c>
      <c r="B242" t="s">
        <v>13941</v>
      </c>
      <c r="C242" t="s">
        <v>13942</v>
      </c>
      <c r="D242" t="s">
        <v>13943</v>
      </c>
      <c r="E242">
        <v>7</v>
      </c>
      <c r="F242">
        <v>9.1</v>
      </c>
      <c r="G242">
        <v>115</v>
      </c>
      <c r="H242">
        <v>5.95</v>
      </c>
      <c r="I242">
        <v>52.98</v>
      </c>
      <c r="J242">
        <v>1.4710000000000001</v>
      </c>
      <c r="K242" t="s">
        <v>13102</v>
      </c>
      <c r="L242" t="s">
        <v>13103</v>
      </c>
      <c r="M242" t="s">
        <v>13103</v>
      </c>
      <c r="N242">
        <v>5.9969999999999999</v>
      </c>
      <c r="O242">
        <v>20280411</v>
      </c>
      <c r="P242">
        <v>119.54</v>
      </c>
      <c r="Q242">
        <v>-0.8</v>
      </c>
      <c r="R242">
        <v>5.47</v>
      </c>
      <c r="S242">
        <v>-3.19</v>
      </c>
    </row>
    <row r="243" spans="1:19" x14ac:dyDescent="0.3">
      <c r="A243" t="s">
        <v>2160</v>
      </c>
      <c r="B243" t="s">
        <v>13944</v>
      </c>
      <c r="C243" t="s">
        <v>13945</v>
      </c>
      <c r="D243" t="s">
        <v>13946</v>
      </c>
      <c r="E243">
        <v>8.11</v>
      </c>
      <c r="F243">
        <v>10.542999999999999</v>
      </c>
      <c r="G243">
        <v>115</v>
      </c>
      <c r="H243">
        <v>7.2990000000000004</v>
      </c>
      <c r="I243">
        <v>53.85</v>
      </c>
      <c r="J243">
        <v>1.4630000000000001</v>
      </c>
      <c r="K243" t="s">
        <v>13102</v>
      </c>
      <c r="L243" t="s">
        <v>13103</v>
      </c>
      <c r="M243" t="s">
        <v>13103</v>
      </c>
      <c r="N243">
        <v>3.79</v>
      </c>
      <c r="O243">
        <v>20280408</v>
      </c>
      <c r="P243">
        <v>120.84</v>
      </c>
      <c r="Q243">
        <v>0.04</v>
      </c>
      <c r="R243">
        <v>6.37</v>
      </c>
      <c r="S243">
        <v>-1.55</v>
      </c>
    </row>
    <row r="244" spans="1:19" x14ac:dyDescent="0.3">
      <c r="A244" t="s">
        <v>2126</v>
      </c>
      <c r="B244" t="s">
        <v>13947</v>
      </c>
      <c r="C244" t="s">
        <v>13948</v>
      </c>
      <c r="D244" t="s">
        <v>13949</v>
      </c>
      <c r="E244">
        <v>4.4800000000000004</v>
      </c>
      <c r="F244">
        <v>5.8239999999999998</v>
      </c>
      <c r="G244">
        <v>112</v>
      </c>
      <c r="H244">
        <v>3.8079999999999998</v>
      </c>
      <c r="I244">
        <v>12.24</v>
      </c>
      <c r="J244">
        <v>1.4379999999999999</v>
      </c>
      <c r="K244" t="s">
        <v>13102</v>
      </c>
      <c r="L244" t="s">
        <v>13103</v>
      </c>
      <c r="M244" t="s">
        <v>13103</v>
      </c>
      <c r="N244">
        <v>18.638000000000002</v>
      </c>
      <c r="O244">
        <v>20280330</v>
      </c>
      <c r="P244">
        <v>123.27</v>
      </c>
      <c r="Q244">
        <v>-0.71</v>
      </c>
      <c r="R244">
        <v>4.92</v>
      </c>
      <c r="S244">
        <v>-1.01</v>
      </c>
    </row>
    <row r="245" spans="1:19" x14ac:dyDescent="0.3">
      <c r="A245" t="s">
        <v>12759</v>
      </c>
      <c r="B245" t="s">
        <v>13950</v>
      </c>
      <c r="C245" t="s">
        <v>13951</v>
      </c>
      <c r="D245" t="s">
        <v>13952</v>
      </c>
      <c r="E245">
        <v>20.149999999999999</v>
      </c>
      <c r="F245">
        <v>26.195</v>
      </c>
      <c r="G245">
        <v>115</v>
      </c>
      <c r="H245">
        <v>17.126999999999999</v>
      </c>
      <c r="I245">
        <v>38.369999999999997</v>
      </c>
      <c r="J245">
        <v>1.4379999999999999</v>
      </c>
      <c r="K245" t="s">
        <v>13102</v>
      </c>
      <c r="L245" t="s">
        <v>13103</v>
      </c>
      <c r="M245" t="s">
        <v>13103</v>
      </c>
      <c r="N245">
        <v>6.7149999999999999</v>
      </c>
      <c r="O245">
        <v>20280330</v>
      </c>
      <c r="P245">
        <v>126.84</v>
      </c>
      <c r="Q245">
        <v>-0.6</v>
      </c>
      <c r="R245">
        <v>18.47</v>
      </c>
      <c r="S245">
        <v>-3.04</v>
      </c>
    </row>
    <row r="246" spans="1:19" x14ac:dyDescent="0.3">
      <c r="A246" t="s">
        <v>13953</v>
      </c>
      <c r="B246" t="s">
        <v>13954</v>
      </c>
      <c r="C246" t="s">
        <v>13955</v>
      </c>
      <c r="D246" t="s">
        <v>13956</v>
      </c>
      <c r="E246">
        <v>11.8</v>
      </c>
      <c r="F246">
        <v>15.34</v>
      </c>
      <c r="G246">
        <v>115</v>
      </c>
      <c r="H246">
        <v>9.44</v>
      </c>
      <c r="I246">
        <v>25.5</v>
      </c>
      <c r="J246">
        <v>1.425</v>
      </c>
      <c r="K246" t="s">
        <v>13102</v>
      </c>
      <c r="L246" t="s">
        <v>13103</v>
      </c>
      <c r="M246" t="s">
        <v>13103</v>
      </c>
      <c r="N246">
        <v>4.992</v>
      </c>
      <c r="O246">
        <v>20280325</v>
      </c>
      <c r="P246">
        <v>141.97999999999999</v>
      </c>
      <c r="Q246">
        <v>-3.45</v>
      </c>
      <c r="R246">
        <v>13.35</v>
      </c>
      <c r="S246">
        <v>-7.74</v>
      </c>
    </row>
    <row r="247" spans="1:19" x14ac:dyDescent="0.3">
      <c r="A247" t="s">
        <v>13957</v>
      </c>
      <c r="B247" t="s">
        <v>13958</v>
      </c>
      <c r="C247" t="s">
        <v>13959</v>
      </c>
      <c r="D247" t="s">
        <v>13960</v>
      </c>
      <c r="E247">
        <v>9.2200000000000006</v>
      </c>
      <c r="F247">
        <v>11.986000000000001</v>
      </c>
      <c r="G247">
        <v>110</v>
      </c>
      <c r="H247">
        <v>7.3760000000000003</v>
      </c>
      <c r="I247">
        <v>5.45</v>
      </c>
      <c r="J247">
        <v>1.419</v>
      </c>
      <c r="K247" t="s">
        <v>13102</v>
      </c>
      <c r="L247" t="s">
        <v>13103</v>
      </c>
      <c r="M247" t="s">
        <v>13103</v>
      </c>
      <c r="N247">
        <v>115.622</v>
      </c>
      <c r="O247">
        <v>20280323</v>
      </c>
      <c r="P247">
        <v>122.26</v>
      </c>
      <c r="Q247">
        <v>-1.53</v>
      </c>
      <c r="R247">
        <v>10.69</v>
      </c>
      <c r="S247">
        <v>-1.93</v>
      </c>
    </row>
    <row r="248" spans="1:19" x14ac:dyDescent="0.3">
      <c r="A248" t="s">
        <v>12990</v>
      </c>
      <c r="B248" t="s">
        <v>13961</v>
      </c>
      <c r="C248" t="s">
        <v>13962</v>
      </c>
      <c r="D248" t="s">
        <v>13963</v>
      </c>
      <c r="E248">
        <v>16.5</v>
      </c>
      <c r="F248">
        <v>21.45</v>
      </c>
      <c r="G248">
        <v>114</v>
      </c>
      <c r="H248">
        <v>14.025</v>
      </c>
      <c r="I248">
        <v>28.56</v>
      </c>
      <c r="J248">
        <v>1.4159999999999999</v>
      </c>
      <c r="K248" t="s">
        <v>13102</v>
      </c>
      <c r="L248" t="s">
        <v>13103</v>
      </c>
      <c r="M248" t="s">
        <v>13103</v>
      </c>
      <c r="N248">
        <v>2.6709999999999998</v>
      </c>
      <c r="O248">
        <v>20280322</v>
      </c>
      <c r="P248">
        <v>138.46</v>
      </c>
      <c r="Q248">
        <v>-0.2</v>
      </c>
      <c r="R248">
        <v>17.77</v>
      </c>
      <c r="S248">
        <v>-2.09</v>
      </c>
    </row>
    <row r="249" spans="1:19" x14ac:dyDescent="0.3">
      <c r="A249" t="s">
        <v>2077</v>
      </c>
      <c r="B249" t="s">
        <v>13964</v>
      </c>
      <c r="C249" t="s">
        <v>13965</v>
      </c>
      <c r="D249" t="s">
        <v>13966</v>
      </c>
      <c r="E249">
        <v>33.71</v>
      </c>
      <c r="F249">
        <v>43.823</v>
      </c>
      <c r="G249">
        <v>110</v>
      </c>
      <c r="H249">
        <v>28.652999999999999</v>
      </c>
      <c r="I249">
        <v>47</v>
      </c>
      <c r="J249">
        <v>1.4059999999999999</v>
      </c>
      <c r="K249" t="s">
        <v>13102</v>
      </c>
      <c r="L249" t="s">
        <v>13103</v>
      </c>
      <c r="M249" t="s">
        <v>13103</v>
      </c>
      <c r="N249">
        <v>5.4939999999999998</v>
      </c>
      <c r="O249">
        <v>20280318</v>
      </c>
      <c r="P249">
        <v>120.31</v>
      </c>
      <c r="Q249">
        <v>-0.82</v>
      </c>
      <c r="R249">
        <v>27.59</v>
      </c>
      <c r="S249">
        <v>-3.97</v>
      </c>
    </row>
    <row r="250" spans="1:19" x14ac:dyDescent="0.3">
      <c r="A250" t="s">
        <v>13967</v>
      </c>
      <c r="B250" t="s">
        <v>13968</v>
      </c>
      <c r="C250" t="s">
        <v>13523</v>
      </c>
      <c r="D250" t="s">
        <v>13524</v>
      </c>
      <c r="E250">
        <v>8.85</v>
      </c>
      <c r="F250">
        <v>11.505000000000001</v>
      </c>
      <c r="G250">
        <v>115</v>
      </c>
      <c r="H250">
        <v>7.08</v>
      </c>
      <c r="I250">
        <v>45.43</v>
      </c>
      <c r="J250">
        <v>1.375</v>
      </c>
      <c r="K250" t="s">
        <v>13102</v>
      </c>
      <c r="L250" t="s">
        <v>13103</v>
      </c>
      <c r="M250" t="s">
        <v>13103</v>
      </c>
      <c r="N250">
        <v>2.0350000000000001</v>
      </c>
      <c r="O250">
        <v>20280307</v>
      </c>
      <c r="P250">
        <v>130.81</v>
      </c>
      <c r="Q250">
        <v>-1.1100000000000001</v>
      </c>
      <c r="R250">
        <v>7.96</v>
      </c>
      <c r="S250">
        <v>-2.69</v>
      </c>
    </row>
    <row r="251" spans="1:19" x14ac:dyDescent="0.3">
      <c r="A251" t="s">
        <v>13969</v>
      </c>
      <c r="B251" t="s">
        <v>13970</v>
      </c>
      <c r="C251" t="s">
        <v>13971</v>
      </c>
      <c r="D251" t="s">
        <v>13972</v>
      </c>
      <c r="E251">
        <v>26.53</v>
      </c>
      <c r="F251">
        <v>34.488999999999997</v>
      </c>
      <c r="G251">
        <v>115</v>
      </c>
      <c r="H251">
        <v>22.550999999999998</v>
      </c>
      <c r="I251">
        <v>90.4</v>
      </c>
      <c r="J251">
        <v>1.3620000000000001</v>
      </c>
      <c r="K251" t="s">
        <v>13102</v>
      </c>
      <c r="L251" t="s">
        <v>13103</v>
      </c>
      <c r="M251" t="s">
        <v>13103</v>
      </c>
      <c r="N251">
        <v>2.3929999999999998</v>
      </c>
      <c r="O251">
        <v>20280302</v>
      </c>
      <c r="P251">
        <v>122.87</v>
      </c>
      <c r="Q251">
        <v>-0.64</v>
      </c>
      <c r="R251">
        <v>17.12</v>
      </c>
      <c r="S251">
        <v>-5.62</v>
      </c>
    </row>
    <row r="252" spans="1:19" x14ac:dyDescent="0.3">
      <c r="A252" t="s">
        <v>13973</v>
      </c>
      <c r="B252" t="s">
        <v>13974</v>
      </c>
      <c r="C252" t="s">
        <v>13975</v>
      </c>
      <c r="D252" t="s">
        <v>13976</v>
      </c>
      <c r="E252">
        <v>13.69</v>
      </c>
      <c r="F252">
        <v>17.797000000000001</v>
      </c>
      <c r="G252">
        <v>106</v>
      </c>
      <c r="H252">
        <v>10.952</v>
      </c>
      <c r="I252">
        <v>27.95</v>
      </c>
      <c r="J252">
        <v>1.345</v>
      </c>
      <c r="K252" t="s">
        <v>13102</v>
      </c>
      <c r="L252" t="s">
        <v>13103</v>
      </c>
      <c r="M252" t="s">
        <v>13103</v>
      </c>
      <c r="N252">
        <v>49.996000000000002</v>
      </c>
      <c r="O252">
        <v>20280225</v>
      </c>
      <c r="P252">
        <v>118.23</v>
      </c>
      <c r="Q252">
        <v>-0.98</v>
      </c>
      <c r="R252">
        <v>12.65</v>
      </c>
      <c r="S252">
        <v>-2.77</v>
      </c>
    </row>
    <row r="253" spans="1:19" x14ac:dyDescent="0.3">
      <c r="A253" t="s">
        <v>2076</v>
      </c>
      <c r="B253" t="s">
        <v>13977</v>
      </c>
      <c r="C253" t="s">
        <v>13978</v>
      </c>
      <c r="D253" t="s">
        <v>13979</v>
      </c>
      <c r="E253">
        <v>8.67</v>
      </c>
      <c r="F253">
        <v>11.271000000000001</v>
      </c>
      <c r="G253">
        <v>109</v>
      </c>
      <c r="H253">
        <v>7.37</v>
      </c>
      <c r="I253">
        <v>31.35</v>
      </c>
      <c r="J253">
        <v>1.345</v>
      </c>
      <c r="K253" t="s">
        <v>13102</v>
      </c>
      <c r="L253" t="s">
        <v>13103</v>
      </c>
      <c r="M253" t="s">
        <v>13103</v>
      </c>
      <c r="N253">
        <v>23.597999999999999</v>
      </c>
      <c r="O253">
        <v>20280225</v>
      </c>
      <c r="P253">
        <v>118.48</v>
      </c>
      <c r="Q253">
        <v>-0.75</v>
      </c>
      <c r="R253">
        <v>7.82</v>
      </c>
      <c r="S253">
        <v>-2.37</v>
      </c>
    </row>
    <row r="254" spans="1:19" x14ac:dyDescent="0.3">
      <c r="A254" t="s">
        <v>13980</v>
      </c>
      <c r="B254" t="s">
        <v>13981</v>
      </c>
      <c r="C254" t="s">
        <v>13982</v>
      </c>
      <c r="D254" t="s">
        <v>13983</v>
      </c>
      <c r="E254">
        <v>34.6</v>
      </c>
      <c r="F254">
        <v>44.98</v>
      </c>
      <c r="G254">
        <v>109</v>
      </c>
      <c r="H254">
        <v>29.41</v>
      </c>
      <c r="I254">
        <v>242.23</v>
      </c>
      <c r="J254">
        <v>1.343</v>
      </c>
      <c r="K254" t="s">
        <v>13102</v>
      </c>
      <c r="L254" t="s">
        <v>13103</v>
      </c>
      <c r="M254" t="s">
        <v>13103</v>
      </c>
      <c r="N254">
        <v>119.831</v>
      </c>
      <c r="O254">
        <v>20280224</v>
      </c>
      <c r="P254">
        <v>110.29</v>
      </c>
      <c r="Q254">
        <v>-0.33</v>
      </c>
      <c r="R254">
        <v>11.15</v>
      </c>
      <c r="S254">
        <v>-0.89</v>
      </c>
    </row>
    <row r="255" spans="1:19" x14ac:dyDescent="0.3">
      <c r="A255" t="s">
        <v>13984</v>
      </c>
      <c r="B255" t="s">
        <v>13985</v>
      </c>
      <c r="C255" t="s">
        <v>13986</v>
      </c>
      <c r="D255" t="s">
        <v>13987</v>
      </c>
      <c r="E255">
        <v>18.5</v>
      </c>
      <c r="F255">
        <v>24.05</v>
      </c>
      <c r="G255">
        <v>115</v>
      </c>
      <c r="H255">
        <v>15.725</v>
      </c>
      <c r="I255">
        <v>53.06</v>
      </c>
      <c r="J255">
        <v>1.337</v>
      </c>
      <c r="K255" t="s">
        <v>13358</v>
      </c>
      <c r="L255" t="s">
        <v>13103</v>
      </c>
      <c r="M255" t="s">
        <v>13103</v>
      </c>
      <c r="N255">
        <v>2.081</v>
      </c>
      <c r="O255">
        <v>20280222</v>
      </c>
      <c r="P255">
        <v>149.75</v>
      </c>
      <c r="Q255">
        <v>-2.3199999999999998</v>
      </c>
      <c r="R255">
        <v>18.100000000000001</v>
      </c>
      <c r="S255">
        <v>-3.67</v>
      </c>
    </row>
    <row r="256" spans="1:19" x14ac:dyDescent="0.3">
      <c r="A256" t="s">
        <v>2067</v>
      </c>
      <c r="B256" t="s">
        <v>13988</v>
      </c>
      <c r="C256" t="s">
        <v>13989</v>
      </c>
      <c r="D256" t="s">
        <v>13990</v>
      </c>
      <c r="E256">
        <v>10.84</v>
      </c>
      <c r="F256">
        <v>14.092000000000001</v>
      </c>
      <c r="G256">
        <v>115</v>
      </c>
      <c r="H256">
        <v>9.7560000000000002</v>
      </c>
      <c r="I256">
        <v>32.94</v>
      </c>
      <c r="J256">
        <v>1.321</v>
      </c>
      <c r="K256" t="s">
        <v>13102</v>
      </c>
      <c r="L256" t="s">
        <v>13103</v>
      </c>
      <c r="M256" t="s">
        <v>13103</v>
      </c>
      <c r="N256">
        <v>7.39</v>
      </c>
      <c r="O256">
        <v>20280216</v>
      </c>
      <c r="P256">
        <v>123.38</v>
      </c>
      <c r="Q256">
        <v>-0.56000000000000005</v>
      </c>
      <c r="R256">
        <v>10.06</v>
      </c>
      <c r="S256">
        <v>-1.47</v>
      </c>
    </row>
    <row r="257" spans="1:19" x14ac:dyDescent="0.3">
      <c r="A257" t="s">
        <v>13991</v>
      </c>
      <c r="B257" t="s">
        <v>13992</v>
      </c>
      <c r="C257" t="s">
        <v>13993</v>
      </c>
      <c r="D257" t="s">
        <v>13994</v>
      </c>
      <c r="E257">
        <v>6.96</v>
      </c>
      <c r="F257">
        <v>9.048</v>
      </c>
      <c r="G257">
        <v>112</v>
      </c>
      <c r="H257">
        <v>5.9160000000000004</v>
      </c>
      <c r="I257">
        <v>55.97</v>
      </c>
      <c r="J257">
        <v>1.3069999999999999</v>
      </c>
      <c r="K257" t="s">
        <v>13102</v>
      </c>
      <c r="L257" t="s">
        <v>13103</v>
      </c>
      <c r="M257" t="s">
        <v>13103</v>
      </c>
      <c r="N257">
        <v>5.1360000000000001</v>
      </c>
      <c r="O257">
        <v>20280211</v>
      </c>
      <c r="P257">
        <v>117.2</v>
      </c>
      <c r="Q257">
        <v>-0.16</v>
      </c>
      <c r="R257">
        <v>5.23</v>
      </c>
      <c r="S257">
        <v>-1.1299999999999999</v>
      </c>
    </row>
    <row r="258" spans="1:19" x14ac:dyDescent="0.3">
      <c r="A258" t="s">
        <v>13995</v>
      </c>
      <c r="B258" t="s">
        <v>13996</v>
      </c>
      <c r="C258" t="s">
        <v>13997</v>
      </c>
      <c r="D258" t="s">
        <v>13998</v>
      </c>
      <c r="E258">
        <v>99.01</v>
      </c>
      <c r="F258">
        <v>128.71299999999999</v>
      </c>
      <c r="G258">
        <v>110</v>
      </c>
      <c r="H258">
        <v>84.159000000000006</v>
      </c>
      <c r="I258">
        <v>301.32</v>
      </c>
      <c r="J258">
        <v>1.266</v>
      </c>
      <c r="K258" t="s">
        <v>13102</v>
      </c>
      <c r="L258" t="s">
        <v>13103</v>
      </c>
      <c r="M258" t="s">
        <v>13103</v>
      </c>
      <c r="N258">
        <v>8.2989999999999995</v>
      </c>
      <c r="O258">
        <v>20280127</v>
      </c>
      <c r="P258">
        <v>122.09</v>
      </c>
      <c r="Q258">
        <v>-1.31</v>
      </c>
      <c r="R258">
        <v>30.12</v>
      </c>
      <c r="S258">
        <v>-0.43</v>
      </c>
    </row>
    <row r="259" spans="1:19" x14ac:dyDescent="0.3">
      <c r="A259" t="s">
        <v>13999</v>
      </c>
      <c r="B259" t="s">
        <v>14000</v>
      </c>
      <c r="C259" t="s">
        <v>14001</v>
      </c>
      <c r="D259" t="s">
        <v>14002</v>
      </c>
      <c r="E259">
        <v>17.23</v>
      </c>
      <c r="F259">
        <v>22.399000000000001</v>
      </c>
      <c r="G259">
        <v>118</v>
      </c>
      <c r="H259">
        <v>14.646000000000001</v>
      </c>
      <c r="I259">
        <v>20.89</v>
      </c>
      <c r="J259">
        <v>1.258</v>
      </c>
      <c r="K259" t="s">
        <v>13358</v>
      </c>
      <c r="L259" t="s">
        <v>13103</v>
      </c>
      <c r="M259" t="s">
        <v>13103</v>
      </c>
      <c r="N259">
        <v>2.5750000000000002</v>
      </c>
      <c r="O259">
        <v>20280124</v>
      </c>
      <c r="P259">
        <v>199.25</v>
      </c>
      <c r="Q259">
        <v>-2.04</v>
      </c>
      <c r="R259">
        <v>28.4</v>
      </c>
      <c r="S259">
        <v>-1.53</v>
      </c>
    </row>
    <row r="260" spans="1:19" x14ac:dyDescent="0.3">
      <c r="A260" t="s">
        <v>12733</v>
      </c>
      <c r="B260" t="s">
        <v>14003</v>
      </c>
      <c r="C260" t="s">
        <v>14004</v>
      </c>
      <c r="D260" t="s">
        <v>14005</v>
      </c>
      <c r="E260">
        <v>17.5</v>
      </c>
      <c r="F260">
        <v>22.75</v>
      </c>
      <c r="G260">
        <v>107</v>
      </c>
      <c r="H260">
        <v>14.875</v>
      </c>
      <c r="I260">
        <v>74.64</v>
      </c>
      <c r="J260">
        <v>1.206</v>
      </c>
      <c r="K260" t="s">
        <v>13102</v>
      </c>
      <c r="L260" t="s">
        <v>13103</v>
      </c>
      <c r="M260" t="s">
        <v>13103</v>
      </c>
      <c r="N260">
        <v>69.950999999999993</v>
      </c>
      <c r="O260">
        <v>20280105</v>
      </c>
      <c r="P260">
        <v>111.37</v>
      </c>
      <c r="Q260">
        <v>-1.22</v>
      </c>
      <c r="R260">
        <v>11.16</v>
      </c>
      <c r="S260">
        <v>1.55</v>
      </c>
    </row>
    <row r="261" spans="1:19" x14ac:dyDescent="0.3">
      <c r="A261" t="s">
        <v>2128</v>
      </c>
      <c r="B261" t="s">
        <v>14006</v>
      </c>
      <c r="C261" t="s">
        <v>14007</v>
      </c>
      <c r="D261" t="s">
        <v>12933</v>
      </c>
      <c r="E261">
        <v>16.010000000000002</v>
      </c>
      <c r="F261">
        <v>20.812999999999999</v>
      </c>
      <c r="G261">
        <v>112</v>
      </c>
      <c r="H261">
        <v>13.609</v>
      </c>
      <c r="I261">
        <v>101.48</v>
      </c>
      <c r="J261">
        <v>1.1859999999999999</v>
      </c>
      <c r="K261" t="s">
        <v>13102</v>
      </c>
      <c r="L261" t="s">
        <v>13103</v>
      </c>
      <c r="M261" t="s">
        <v>13103</v>
      </c>
      <c r="N261">
        <v>5.9969999999999999</v>
      </c>
      <c r="O261">
        <v>20271229</v>
      </c>
      <c r="P261">
        <v>115.15</v>
      </c>
      <c r="Q261">
        <v>-1.07</v>
      </c>
      <c r="R261">
        <v>9.15</v>
      </c>
      <c r="S261">
        <v>-2.66</v>
      </c>
    </row>
    <row r="262" spans="1:19" x14ac:dyDescent="0.3">
      <c r="A262" t="s">
        <v>14008</v>
      </c>
      <c r="B262" t="s">
        <v>14009</v>
      </c>
      <c r="C262" t="s">
        <v>14010</v>
      </c>
      <c r="D262" t="s">
        <v>12820</v>
      </c>
      <c r="E262">
        <v>20.13</v>
      </c>
      <c r="F262">
        <v>26.169</v>
      </c>
      <c r="G262">
        <v>109</v>
      </c>
      <c r="H262">
        <v>16.103999999999999</v>
      </c>
      <c r="I262">
        <v>22.11</v>
      </c>
      <c r="J262">
        <v>1.181</v>
      </c>
      <c r="K262" t="s">
        <v>13102</v>
      </c>
      <c r="L262" t="s">
        <v>13103</v>
      </c>
      <c r="M262" t="s">
        <v>13103</v>
      </c>
      <c r="N262">
        <v>413.5</v>
      </c>
      <c r="O262">
        <v>20271227</v>
      </c>
      <c r="P262">
        <v>112.16</v>
      </c>
      <c r="Q262">
        <v>-0.01</v>
      </c>
      <c r="R262">
        <v>18.489999999999998</v>
      </c>
      <c r="S262">
        <v>0.82</v>
      </c>
    </row>
    <row r="263" spans="1:19" x14ac:dyDescent="0.3">
      <c r="A263" t="s">
        <v>2088</v>
      </c>
      <c r="B263" t="s">
        <v>14011</v>
      </c>
      <c r="C263" t="s">
        <v>14012</v>
      </c>
      <c r="D263" t="s">
        <v>12719</v>
      </c>
      <c r="E263">
        <v>6.42</v>
      </c>
      <c r="F263">
        <v>8.3460000000000001</v>
      </c>
      <c r="G263">
        <v>110</v>
      </c>
      <c r="H263">
        <v>5.4569999999999999</v>
      </c>
      <c r="I263">
        <v>29.6</v>
      </c>
      <c r="J263">
        <v>1.181</v>
      </c>
      <c r="K263" t="s">
        <v>13102</v>
      </c>
      <c r="L263" t="s">
        <v>13103</v>
      </c>
      <c r="M263" t="s">
        <v>13103</v>
      </c>
      <c r="N263">
        <v>8.157</v>
      </c>
      <c r="O263">
        <v>20271227</v>
      </c>
      <c r="P263">
        <v>121.53</v>
      </c>
      <c r="Q263">
        <v>-0.79</v>
      </c>
      <c r="R263">
        <v>6.02</v>
      </c>
      <c r="S263">
        <v>-3.53</v>
      </c>
    </row>
    <row r="264" spans="1:19" x14ac:dyDescent="0.3">
      <c r="A264" t="s">
        <v>14013</v>
      </c>
      <c r="B264" t="s">
        <v>14014</v>
      </c>
      <c r="C264" t="s">
        <v>14015</v>
      </c>
      <c r="D264" t="s">
        <v>14016</v>
      </c>
      <c r="E264">
        <v>15</v>
      </c>
      <c r="F264">
        <v>19.5</v>
      </c>
      <c r="G264">
        <v>115</v>
      </c>
      <c r="H264">
        <v>12.75</v>
      </c>
      <c r="I264">
        <v>41.76</v>
      </c>
      <c r="J264">
        <v>1.167</v>
      </c>
      <c r="K264" t="s">
        <v>13102</v>
      </c>
      <c r="L264" t="s">
        <v>13103</v>
      </c>
      <c r="M264" t="s">
        <v>13103</v>
      </c>
      <c r="N264">
        <v>7.1980000000000004</v>
      </c>
      <c r="O264">
        <v>20271222</v>
      </c>
      <c r="P264">
        <v>120.5</v>
      </c>
      <c r="Q264">
        <v>-0.72</v>
      </c>
      <c r="R264">
        <v>12.75</v>
      </c>
      <c r="S264">
        <v>-3.77</v>
      </c>
    </row>
    <row r="265" spans="1:19" x14ac:dyDescent="0.3">
      <c r="A265" t="s">
        <v>14017</v>
      </c>
      <c r="B265" t="s">
        <v>14018</v>
      </c>
      <c r="C265" t="s">
        <v>14019</v>
      </c>
      <c r="D265" t="s">
        <v>14020</v>
      </c>
      <c r="E265">
        <v>25.92</v>
      </c>
      <c r="F265">
        <v>33.695999999999998</v>
      </c>
      <c r="G265">
        <v>115</v>
      </c>
      <c r="H265">
        <v>20.736000000000001</v>
      </c>
      <c r="I265">
        <v>35.08</v>
      </c>
      <c r="J265">
        <v>1.143</v>
      </c>
      <c r="K265" t="s">
        <v>13102</v>
      </c>
      <c r="L265" t="s">
        <v>13103</v>
      </c>
      <c r="M265" t="s">
        <v>13103</v>
      </c>
      <c r="N265">
        <v>9.9949999999999992</v>
      </c>
      <c r="O265">
        <v>20271213</v>
      </c>
      <c r="P265">
        <v>124.03</v>
      </c>
      <c r="Q265">
        <v>-3.39</v>
      </c>
      <c r="R265">
        <v>23.8</v>
      </c>
      <c r="S265">
        <v>-9.02</v>
      </c>
    </row>
    <row r="266" spans="1:19" x14ac:dyDescent="0.3">
      <c r="A266" t="s">
        <v>14021</v>
      </c>
      <c r="B266" t="s">
        <v>14022</v>
      </c>
      <c r="C266" t="s">
        <v>14023</v>
      </c>
      <c r="D266" t="s">
        <v>14024</v>
      </c>
      <c r="E266">
        <v>93.1</v>
      </c>
      <c r="F266">
        <v>121.03</v>
      </c>
      <c r="G266">
        <v>115</v>
      </c>
      <c r="H266">
        <v>79.135000000000005</v>
      </c>
      <c r="I266">
        <v>97.12</v>
      </c>
      <c r="J266">
        <v>1.129</v>
      </c>
      <c r="K266" t="s">
        <v>13102</v>
      </c>
      <c r="L266" t="s">
        <v>13103</v>
      </c>
      <c r="M266" t="s">
        <v>13103</v>
      </c>
      <c r="N266">
        <v>7.5069999999999997</v>
      </c>
      <c r="O266">
        <v>20271208</v>
      </c>
      <c r="P266">
        <v>119.27</v>
      </c>
      <c r="Q266">
        <v>-0.37</v>
      </c>
      <c r="R266">
        <v>56.33</v>
      </c>
      <c r="S266">
        <v>1.33</v>
      </c>
    </row>
    <row r="267" spans="1:19" x14ac:dyDescent="0.3">
      <c r="A267" t="s">
        <v>14025</v>
      </c>
      <c r="B267" t="s">
        <v>14026</v>
      </c>
      <c r="C267" t="s">
        <v>14027</v>
      </c>
      <c r="D267" t="s">
        <v>14028</v>
      </c>
      <c r="E267">
        <v>13.51</v>
      </c>
      <c r="F267">
        <v>17.562999999999999</v>
      </c>
      <c r="G267">
        <v>112</v>
      </c>
      <c r="H267">
        <v>11.483000000000001</v>
      </c>
      <c r="I267">
        <v>28.88</v>
      </c>
      <c r="J267">
        <v>1.129</v>
      </c>
      <c r="K267" t="s">
        <v>13102</v>
      </c>
      <c r="L267" t="s">
        <v>13103</v>
      </c>
      <c r="M267" t="s">
        <v>13103</v>
      </c>
      <c r="N267">
        <v>6.6189999999999998</v>
      </c>
      <c r="O267">
        <v>20271208</v>
      </c>
      <c r="P267">
        <v>124.88</v>
      </c>
      <c r="Q267">
        <v>-1.34</v>
      </c>
      <c r="R267">
        <v>13.09</v>
      </c>
      <c r="S267">
        <v>-3.25</v>
      </c>
    </row>
    <row r="268" spans="1:19" x14ac:dyDescent="0.3">
      <c r="A268" t="s">
        <v>14029</v>
      </c>
      <c r="B268" t="s">
        <v>14030</v>
      </c>
      <c r="C268" t="s">
        <v>14031</v>
      </c>
      <c r="D268" t="s">
        <v>14032</v>
      </c>
      <c r="E268">
        <v>10.050000000000001</v>
      </c>
      <c r="F268">
        <v>13.065</v>
      </c>
      <c r="G268">
        <v>115</v>
      </c>
      <c r="H268">
        <v>8.5429999999999993</v>
      </c>
      <c r="I268">
        <v>29.75</v>
      </c>
      <c r="J268">
        <v>1.115</v>
      </c>
      <c r="K268" t="s">
        <v>13358</v>
      </c>
      <c r="L268" t="s">
        <v>13103</v>
      </c>
      <c r="M268" t="s">
        <v>13103</v>
      </c>
      <c r="N268">
        <v>3.1589999999999998</v>
      </c>
      <c r="O268">
        <v>20271203</v>
      </c>
      <c r="P268">
        <v>224</v>
      </c>
      <c r="Q268">
        <v>-1</v>
      </c>
      <c r="R268">
        <v>17.350000000000001</v>
      </c>
      <c r="S268">
        <v>-4.09</v>
      </c>
    </row>
    <row r="269" spans="1:19" x14ac:dyDescent="0.3">
      <c r="A269" t="s">
        <v>14033</v>
      </c>
      <c r="B269" t="s">
        <v>14034</v>
      </c>
      <c r="C269" t="s">
        <v>14035</v>
      </c>
      <c r="D269" t="s">
        <v>14036</v>
      </c>
      <c r="E269">
        <v>172.44</v>
      </c>
      <c r="F269">
        <v>224.172</v>
      </c>
      <c r="G269">
        <v>110</v>
      </c>
      <c r="H269">
        <v>146.57400000000001</v>
      </c>
      <c r="I269">
        <v>329.32</v>
      </c>
      <c r="J269">
        <v>1.107</v>
      </c>
      <c r="K269" t="s">
        <v>13102</v>
      </c>
      <c r="L269" t="s">
        <v>13103</v>
      </c>
      <c r="M269" t="s">
        <v>13103</v>
      </c>
      <c r="N269">
        <v>10.396000000000001</v>
      </c>
      <c r="O269">
        <v>20271130</v>
      </c>
      <c r="P269">
        <v>111.19</v>
      </c>
      <c r="Q269">
        <v>-0.04</v>
      </c>
      <c r="R269">
        <v>44.66</v>
      </c>
      <c r="S269">
        <v>-0.65</v>
      </c>
    </row>
    <row r="270" spans="1:19" x14ac:dyDescent="0.3">
      <c r="A270" t="s">
        <v>14037</v>
      </c>
      <c r="B270" t="s">
        <v>14038</v>
      </c>
      <c r="C270" t="s">
        <v>14039</v>
      </c>
      <c r="D270" t="s">
        <v>12951</v>
      </c>
      <c r="E270">
        <v>15.07</v>
      </c>
      <c r="F270">
        <v>19.591000000000001</v>
      </c>
      <c r="G270">
        <v>110</v>
      </c>
      <c r="H270">
        <v>12.808999999999999</v>
      </c>
      <c r="I270">
        <v>42.94</v>
      </c>
      <c r="J270">
        <v>1.0549999999999999</v>
      </c>
      <c r="K270" t="s">
        <v>13102</v>
      </c>
      <c r="L270" t="s">
        <v>13103</v>
      </c>
      <c r="M270" t="s">
        <v>13103</v>
      </c>
      <c r="N270">
        <v>20.86</v>
      </c>
      <c r="O270">
        <v>20271111</v>
      </c>
      <c r="P270">
        <v>116</v>
      </c>
      <c r="Q270">
        <v>-0.85</v>
      </c>
      <c r="R270">
        <v>12.23</v>
      </c>
      <c r="S270">
        <v>-2.4700000000000002</v>
      </c>
    </row>
    <row r="271" spans="1:19" x14ac:dyDescent="0.3">
      <c r="A271" t="s">
        <v>2120</v>
      </c>
      <c r="B271" t="s">
        <v>14040</v>
      </c>
      <c r="C271" t="s">
        <v>14041</v>
      </c>
      <c r="D271" t="s">
        <v>12775</v>
      </c>
      <c r="E271">
        <v>6.51</v>
      </c>
      <c r="F271">
        <v>8.4629999999999992</v>
      </c>
      <c r="G271">
        <v>110</v>
      </c>
      <c r="H271">
        <v>5.2080000000000002</v>
      </c>
      <c r="I271">
        <v>12.37</v>
      </c>
      <c r="J271">
        <v>1.0469999999999999</v>
      </c>
      <c r="K271" t="s">
        <v>13102</v>
      </c>
      <c r="L271" t="s">
        <v>13103</v>
      </c>
      <c r="M271" t="s">
        <v>13103</v>
      </c>
      <c r="N271">
        <v>5.9580000000000002</v>
      </c>
      <c r="O271">
        <v>20271108</v>
      </c>
      <c r="P271">
        <v>126.52</v>
      </c>
      <c r="Q271">
        <v>-0.14000000000000001</v>
      </c>
      <c r="R271">
        <v>7.33</v>
      </c>
      <c r="S271">
        <v>-1.08</v>
      </c>
    </row>
    <row r="272" spans="1:19" x14ac:dyDescent="0.3">
      <c r="A272" t="s">
        <v>14042</v>
      </c>
      <c r="B272" t="s">
        <v>14043</v>
      </c>
      <c r="C272" t="s">
        <v>14044</v>
      </c>
      <c r="D272" t="s">
        <v>14045</v>
      </c>
      <c r="E272">
        <v>10.130000000000001</v>
      </c>
      <c r="F272">
        <v>13.169</v>
      </c>
      <c r="G272">
        <v>107</v>
      </c>
      <c r="H272">
        <v>8.1039999999999992</v>
      </c>
      <c r="I272">
        <v>61.2</v>
      </c>
      <c r="J272">
        <v>1.03</v>
      </c>
      <c r="K272" t="s">
        <v>13102</v>
      </c>
      <c r="L272" t="s">
        <v>13103</v>
      </c>
      <c r="M272" t="s">
        <v>13103</v>
      </c>
      <c r="N272">
        <v>81.433999999999997</v>
      </c>
      <c r="O272">
        <v>20271102</v>
      </c>
      <c r="P272">
        <v>108.37</v>
      </c>
      <c r="Q272">
        <v>-0.03</v>
      </c>
      <c r="R272">
        <v>6.81</v>
      </c>
      <c r="S272">
        <v>-0.57999999999999996</v>
      </c>
    </row>
    <row r="273" spans="1:19" x14ac:dyDescent="0.3">
      <c r="A273" t="s">
        <v>12669</v>
      </c>
      <c r="B273" t="s">
        <v>14046</v>
      </c>
      <c r="C273" t="s">
        <v>14047</v>
      </c>
      <c r="D273" t="s">
        <v>12720</v>
      </c>
      <c r="E273">
        <v>5.0999999999999996</v>
      </c>
      <c r="F273">
        <v>6.63</v>
      </c>
      <c r="G273">
        <v>115</v>
      </c>
      <c r="H273">
        <v>4.08</v>
      </c>
      <c r="I273">
        <v>15.58</v>
      </c>
      <c r="J273">
        <v>1.008</v>
      </c>
      <c r="K273" t="s">
        <v>13373</v>
      </c>
      <c r="L273" t="s">
        <v>13103</v>
      </c>
      <c r="M273" t="s">
        <v>13103</v>
      </c>
      <c r="N273">
        <v>4.6429999999999998</v>
      </c>
      <c r="O273">
        <v>20271025</v>
      </c>
      <c r="P273">
        <v>125.55</v>
      </c>
      <c r="Q273">
        <v>-1.06</v>
      </c>
      <c r="R273">
        <v>5.54</v>
      </c>
      <c r="S273">
        <v>-2.98</v>
      </c>
    </row>
    <row r="274" spans="1:19" x14ac:dyDescent="0.3">
      <c r="A274" t="s">
        <v>2093</v>
      </c>
      <c r="B274" t="s">
        <v>14048</v>
      </c>
      <c r="C274" t="s">
        <v>14049</v>
      </c>
      <c r="D274" t="s">
        <v>12944</v>
      </c>
      <c r="E274">
        <v>20.329999999999998</v>
      </c>
      <c r="F274">
        <v>26.428999999999998</v>
      </c>
      <c r="G274">
        <v>110</v>
      </c>
      <c r="H274">
        <v>17.28</v>
      </c>
      <c r="I274">
        <v>38.07</v>
      </c>
      <c r="J274">
        <v>0.93700000000000006</v>
      </c>
      <c r="K274" t="s">
        <v>13102</v>
      </c>
      <c r="L274" t="s">
        <v>13103</v>
      </c>
      <c r="M274" t="s">
        <v>13103</v>
      </c>
      <c r="N274">
        <v>11.273999999999999</v>
      </c>
      <c r="O274">
        <v>20270929</v>
      </c>
      <c r="P274">
        <v>115.59</v>
      </c>
      <c r="Q274">
        <v>-0.85</v>
      </c>
      <c r="R274">
        <v>17.02</v>
      </c>
      <c r="S274">
        <v>-3.08</v>
      </c>
    </row>
    <row r="275" spans="1:19" x14ac:dyDescent="0.3">
      <c r="A275" t="s">
        <v>12749</v>
      </c>
      <c r="B275" t="s">
        <v>14050</v>
      </c>
      <c r="C275" t="s">
        <v>14051</v>
      </c>
      <c r="D275" t="s">
        <v>12095</v>
      </c>
      <c r="E275">
        <v>43.32</v>
      </c>
      <c r="F275">
        <v>56.316000000000003</v>
      </c>
      <c r="G275">
        <v>107</v>
      </c>
      <c r="H275">
        <v>34.655999999999999</v>
      </c>
      <c r="I275">
        <v>20.93</v>
      </c>
      <c r="J275">
        <v>0.81599999999999995</v>
      </c>
      <c r="K275" t="s">
        <v>13102</v>
      </c>
      <c r="L275" t="s">
        <v>13103</v>
      </c>
      <c r="M275" t="s">
        <v>13103</v>
      </c>
      <c r="N275">
        <v>95.429000000000002</v>
      </c>
      <c r="O275">
        <v>20270816</v>
      </c>
      <c r="P275">
        <v>117.02</v>
      </c>
      <c r="Q275">
        <v>-0.06</v>
      </c>
      <c r="R275">
        <v>41.92</v>
      </c>
      <c r="S275">
        <v>-0.24</v>
      </c>
    </row>
    <row r="276" spans="1:19" x14ac:dyDescent="0.3">
      <c r="A276" t="s">
        <v>12815</v>
      </c>
      <c r="B276" t="s">
        <v>14052</v>
      </c>
      <c r="C276" t="s">
        <v>14053</v>
      </c>
      <c r="D276" t="s">
        <v>14054</v>
      </c>
      <c r="E276">
        <v>19.760000000000002</v>
      </c>
      <c r="F276">
        <v>25.687999999999999</v>
      </c>
      <c r="G276">
        <v>112</v>
      </c>
      <c r="H276">
        <v>16.795999999999999</v>
      </c>
      <c r="I276">
        <v>140.38</v>
      </c>
      <c r="J276">
        <v>0.81599999999999995</v>
      </c>
      <c r="K276" t="s">
        <v>13102</v>
      </c>
      <c r="L276" t="s">
        <v>13103</v>
      </c>
      <c r="M276" t="s">
        <v>13103</v>
      </c>
      <c r="N276">
        <v>3.3679999999999999</v>
      </c>
      <c r="O276">
        <v>20270816</v>
      </c>
      <c r="P276">
        <v>112.16</v>
      </c>
      <c r="Q276">
        <v>-0.2</v>
      </c>
      <c r="R276">
        <v>9.2200000000000006</v>
      </c>
      <c r="S276">
        <v>-3.76</v>
      </c>
    </row>
    <row r="277" spans="1:19" x14ac:dyDescent="0.3">
      <c r="A277" t="s">
        <v>12771</v>
      </c>
      <c r="B277" t="s">
        <v>14055</v>
      </c>
      <c r="C277" t="s">
        <v>14056</v>
      </c>
      <c r="D277" t="s">
        <v>14057</v>
      </c>
      <c r="E277">
        <v>12.79</v>
      </c>
      <c r="F277">
        <v>16.626999999999999</v>
      </c>
      <c r="G277">
        <v>107</v>
      </c>
      <c r="H277">
        <v>10.871</v>
      </c>
      <c r="I277">
        <v>52.23</v>
      </c>
      <c r="J277">
        <v>0.81599999999999995</v>
      </c>
      <c r="K277" t="s">
        <v>13102</v>
      </c>
      <c r="L277" t="s">
        <v>13103</v>
      </c>
      <c r="M277" t="s">
        <v>13103</v>
      </c>
      <c r="N277">
        <v>5.2240000000000002</v>
      </c>
      <c r="O277">
        <v>20270816</v>
      </c>
      <c r="P277">
        <v>122</v>
      </c>
      <c r="Q277">
        <v>-0.56999999999999995</v>
      </c>
      <c r="R277">
        <v>10.25</v>
      </c>
      <c r="S277">
        <v>-2.75</v>
      </c>
    </row>
    <row r="278" spans="1:19" x14ac:dyDescent="0.3">
      <c r="A278" t="s">
        <v>2080</v>
      </c>
      <c r="B278" t="s">
        <v>14058</v>
      </c>
      <c r="C278" t="s">
        <v>14059</v>
      </c>
      <c r="D278" t="s">
        <v>12692</v>
      </c>
      <c r="E278">
        <v>91.5</v>
      </c>
      <c r="F278">
        <v>118.95</v>
      </c>
      <c r="G278">
        <v>115</v>
      </c>
      <c r="H278">
        <v>77.775000000000006</v>
      </c>
      <c r="I278">
        <v>68.62</v>
      </c>
      <c r="J278">
        <v>0.78900000000000003</v>
      </c>
      <c r="K278" t="s">
        <v>13102</v>
      </c>
      <c r="L278" t="s">
        <v>13103</v>
      </c>
      <c r="M278" t="s">
        <v>13103</v>
      </c>
      <c r="N278">
        <v>5.8010000000000002</v>
      </c>
      <c r="O278">
        <v>20270806</v>
      </c>
      <c r="P278">
        <v>119.8</v>
      </c>
      <c r="Q278">
        <v>-0.75</v>
      </c>
      <c r="R278">
        <v>65.010000000000005</v>
      </c>
      <c r="S278">
        <v>-4.4800000000000004</v>
      </c>
    </row>
    <row r="279" spans="1:19" x14ac:dyDescent="0.3">
      <c r="A279" t="s">
        <v>2059</v>
      </c>
      <c r="B279" t="s">
        <v>14060</v>
      </c>
      <c r="C279" t="s">
        <v>14061</v>
      </c>
      <c r="D279" t="s">
        <v>14062</v>
      </c>
      <c r="E279">
        <v>18.36</v>
      </c>
      <c r="F279">
        <v>23.867999999999999</v>
      </c>
      <c r="G279">
        <v>108</v>
      </c>
      <c r="H279">
        <v>15.606</v>
      </c>
      <c r="I279">
        <v>56.52</v>
      </c>
      <c r="J279">
        <v>0.76400000000000001</v>
      </c>
      <c r="K279" t="s">
        <v>13102</v>
      </c>
      <c r="L279" t="s">
        <v>13103</v>
      </c>
      <c r="M279" t="s">
        <v>13103</v>
      </c>
      <c r="N279">
        <v>71.5</v>
      </c>
      <c r="O279">
        <v>20270728</v>
      </c>
      <c r="P279">
        <v>89.77</v>
      </c>
      <c r="Q279">
        <v>-3.86</v>
      </c>
      <c r="R279">
        <v>10.53</v>
      </c>
      <c r="S279">
        <v>-10</v>
      </c>
    </row>
    <row r="280" spans="1:19" x14ac:dyDescent="0.3">
      <c r="A280" t="s">
        <v>14063</v>
      </c>
      <c r="B280" t="s">
        <v>14064</v>
      </c>
      <c r="C280" t="s">
        <v>14065</v>
      </c>
      <c r="D280" t="s">
        <v>14066</v>
      </c>
      <c r="E280">
        <v>15.69</v>
      </c>
      <c r="F280">
        <v>20.396999999999998</v>
      </c>
      <c r="G280">
        <v>112</v>
      </c>
      <c r="H280">
        <v>13.336</v>
      </c>
      <c r="I280">
        <v>48.6</v>
      </c>
      <c r="J280">
        <v>0.72899999999999998</v>
      </c>
      <c r="K280" t="s">
        <v>13102</v>
      </c>
      <c r="L280" t="s">
        <v>13103</v>
      </c>
      <c r="M280" t="s">
        <v>13103</v>
      </c>
      <c r="N280">
        <v>19.989000000000001</v>
      </c>
      <c r="O280">
        <v>20270715</v>
      </c>
      <c r="P280">
        <v>113.75</v>
      </c>
      <c r="Q280">
        <v>0.45</v>
      </c>
      <c r="R280">
        <v>12.01</v>
      </c>
      <c r="S280">
        <v>-3.77</v>
      </c>
    </row>
    <row r="281" spans="1:19" x14ac:dyDescent="0.3">
      <c r="A281" t="s">
        <v>14067</v>
      </c>
      <c r="B281" t="s">
        <v>14068</v>
      </c>
      <c r="C281" t="s">
        <v>14069</v>
      </c>
      <c r="D281" t="s">
        <v>14070</v>
      </c>
      <c r="E281">
        <v>20.61</v>
      </c>
      <c r="F281">
        <v>26.792999999999999</v>
      </c>
      <c r="G281">
        <v>110</v>
      </c>
      <c r="H281">
        <v>17.518000000000001</v>
      </c>
      <c r="I281">
        <v>97.36</v>
      </c>
      <c r="J281">
        <v>0.72899999999999998</v>
      </c>
      <c r="K281" t="s">
        <v>13102</v>
      </c>
      <c r="L281" t="s">
        <v>13103</v>
      </c>
      <c r="M281" t="s">
        <v>13103</v>
      </c>
      <c r="N281">
        <v>7.9960000000000004</v>
      </c>
      <c r="O281">
        <v>20270715</v>
      </c>
      <c r="P281">
        <v>109.74</v>
      </c>
      <c r="Q281">
        <v>-0.2</v>
      </c>
      <c r="R281">
        <v>11.46</v>
      </c>
      <c r="S281">
        <v>-2.2999999999999998</v>
      </c>
    </row>
    <row r="282" spans="1:19" x14ac:dyDescent="0.3">
      <c r="A282" t="s">
        <v>2103</v>
      </c>
      <c r="B282" t="s">
        <v>14071</v>
      </c>
      <c r="C282" t="s">
        <v>14072</v>
      </c>
      <c r="D282" t="s">
        <v>14073</v>
      </c>
      <c r="E282">
        <v>7.35</v>
      </c>
      <c r="F282">
        <v>9.5549999999999997</v>
      </c>
      <c r="G282">
        <v>108</v>
      </c>
      <c r="H282">
        <v>6.2469999999999999</v>
      </c>
      <c r="I282">
        <v>16.09</v>
      </c>
      <c r="J282">
        <v>0.70699999999999996</v>
      </c>
      <c r="K282" t="s">
        <v>13102</v>
      </c>
      <c r="L282" t="s">
        <v>13103</v>
      </c>
      <c r="M282" t="s">
        <v>13103</v>
      </c>
      <c r="N282">
        <v>39.862000000000002</v>
      </c>
      <c r="O282">
        <v>20270707</v>
      </c>
      <c r="P282">
        <v>114.35</v>
      </c>
      <c r="Q282">
        <v>0.31</v>
      </c>
      <c r="R282">
        <v>7.24</v>
      </c>
      <c r="S282">
        <v>-0.82</v>
      </c>
    </row>
    <row r="283" spans="1:19" x14ac:dyDescent="0.3">
      <c r="A283" t="s">
        <v>14074</v>
      </c>
      <c r="B283" t="s">
        <v>14075</v>
      </c>
      <c r="C283" t="s">
        <v>14076</v>
      </c>
      <c r="D283" t="s">
        <v>14077</v>
      </c>
      <c r="E283">
        <v>10.33</v>
      </c>
      <c r="F283">
        <v>13.429</v>
      </c>
      <c r="G283">
        <v>115</v>
      </c>
      <c r="H283">
        <v>8.7799999999999994</v>
      </c>
      <c r="I283">
        <v>29.7</v>
      </c>
      <c r="J283">
        <v>0.70699999999999996</v>
      </c>
      <c r="K283" t="s">
        <v>13358</v>
      </c>
      <c r="L283" t="s">
        <v>13103</v>
      </c>
      <c r="M283" t="s">
        <v>13103</v>
      </c>
      <c r="N283">
        <v>0.65400000000000003</v>
      </c>
      <c r="O283">
        <v>20270707</v>
      </c>
      <c r="P283">
        <v>626.51</v>
      </c>
      <c r="Q283">
        <v>-0.09</v>
      </c>
      <c r="R283">
        <v>49.9</v>
      </c>
      <c r="S283">
        <v>-0.6</v>
      </c>
    </row>
    <row r="284" spans="1:19" x14ac:dyDescent="0.3">
      <c r="A284" t="s">
        <v>2102</v>
      </c>
      <c r="B284" t="s">
        <v>14078</v>
      </c>
      <c r="C284" t="s">
        <v>14079</v>
      </c>
      <c r="D284" t="s">
        <v>14080</v>
      </c>
      <c r="E284">
        <v>38.15</v>
      </c>
      <c r="F284">
        <v>49.594999999999999</v>
      </c>
      <c r="G284">
        <v>110</v>
      </c>
      <c r="H284">
        <v>32.427999999999997</v>
      </c>
      <c r="I284">
        <v>180.09</v>
      </c>
      <c r="J284">
        <v>0.66900000000000004</v>
      </c>
      <c r="K284" t="s">
        <v>13102</v>
      </c>
      <c r="L284" t="s">
        <v>13103</v>
      </c>
      <c r="M284" t="s">
        <v>13103</v>
      </c>
      <c r="N284">
        <v>9.9979999999999993</v>
      </c>
      <c r="O284">
        <v>20270623</v>
      </c>
      <c r="P284">
        <v>109.54</v>
      </c>
      <c r="Q284">
        <v>7.0000000000000007E-2</v>
      </c>
      <c r="R284">
        <v>14.92</v>
      </c>
      <c r="S284">
        <v>-1.39</v>
      </c>
    </row>
    <row r="285" spans="1:19" x14ac:dyDescent="0.3">
      <c r="A285" t="s">
        <v>14081</v>
      </c>
      <c r="B285" t="s">
        <v>14082</v>
      </c>
      <c r="C285" t="s">
        <v>14083</v>
      </c>
      <c r="D285" t="s">
        <v>14084</v>
      </c>
      <c r="E285">
        <v>3.32</v>
      </c>
      <c r="F285">
        <v>4.3159999999999998</v>
      </c>
      <c r="G285">
        <v>110</v>
      </c>
      <c r="H285">
        <v>2.8220000000000001</v>
      </c>
      <c r="I285">
        <v>24.31</v>
      </c>
      <c r="J285">
        <v>0.66300000000000003</v>
      </c>
      <c r="K285" t="s">
        <v>13102</v>
      </c>
      <c r="L285" t="s">
        <v>13103</v>
      </c>
      <c r="M285" t="s">
        <v>13103</v>
      </c>
      <c r="N285">
        <v>26.518999999999998</v>
      </c>
      <c r="O285">
        <v>20270621</v>
      </c>
      <c r="P285">
        <v>113.07</v>
      </c>
      <c r="Q285">
        <v>-0.48</v>
      </c>
      <c r="R285">
        <v>3.02</v>
      </c>
      <c r="S285">
        <v>-1.95</v>
      </c>
    </row>
    <row r="286" spans="1:19" x14ac:dyDescent="0.3">
      <c r="A286" t="s">
        <v>14085</v>
      </c>
      <c r="B286" t="s">
        <v>14086</v>
      </c>
      <c r="C286" t="s">
        <v>14087</v>
      </c>
      <c r="D286" t="s">
        <v>12824</v>
      </c>
      <c r="E286">
        <v>19.84</v>
      </c>
      <c r="F286">
        <v>25.792000000000002</v>
      </c>
      <c r="G286">
        <v>118</v>
      </c>
      <c r="H286">
        <v>17.856000000000002</v>
      </c>
      <c r="I286">
        <v>127.15</v>
      </c>
      <c r="J286">
        <v>0.63600000000000001</v>
      </c>
      <c r="K286" t="s">
        <v>13102</v>
      </c>
      <c r="L286" t="s">
        <v>13103</v>
      </c>
      <c r="M286" t="s">
        <v>13103</v>
      </c>
      <c r="N286">
        <v>5.8250000000000002</v>
      </c>
      <c r="O286">
        <v>20270611</v>
      </c>
      <c r="P286">
        <v>115.52</v>
      </c>
      <c r="Q286">
        <v>-0.21</v>
      </c>
      <c r="R286">
        <v>10.09</v>
      </c>
      <c r="S286">
        <v>-2.13</v>
      </c>
    </row>
    <row r="287" spans="1:19" x14ac:dyDescent="0.3">
      <c r="A287" t="s">
        <v>14088</v>
      </c>
      <c r="B287" t="s">
        <v>14089</v>
      </c>
      <c r="C287" t="s">
        <v>14090</v>
      </c>
      <c r="D287" t="s">
        <v>14091</v>
      </c>
      <c r="E287">
        <v>97.01</v>
      </c>
      <c r="F287">
        <v>126.113</v>
      </c>
      <c r="G287">
        <v>110</v>
      </c>
      <c r="H287">
        <v>82.459000000000003</v>
      </c>
      <c r="I287">
        <v>101.16</v>
      </c>
      <c r="J287">
        <v>0.63300000000000001</v>
      </c>
      <c r="K287" t="s">
        <v>13102</v>
      </c>
      <c r="L287" t="s">
        <v>13103</v>
      </c>
      <c r="M287" t="s">
        <v>13103</v>
      </c>
      <c r="N287">
        <v>14.914999999999999</v>
      </c>
      <c r="O287">
        <v>20270610</v>
      </c>
      <c r="P287">
        <v>111.56</v>
      </c>
      <c r="Q287">
        <v>0.19</v>
      </c>
      <c r="R287">
        <v>53.8</v>
      </c>
      <c r="S287">
        <v>-1.1599999999999999</v>
      </c>
    </row>
    <row r="288" spans="1:19" x14ac:dyDescent="0.3">
      <c r="A288" t="s">
        <v>14092</v>
      </c>
      <c r="B288" t="s">
        <v>14093</v>
      </c>
      <c r="C288" t="s">
        <v>14094</v>
      </c>
      <c r="D288" t="s">
        <v>14095</v>
      </c>
      <c r="E288">
        <v>38.74</v>
      </c>
      <c r="F288">
        <v>50.362000000000002</v>
      </c>
      <c r="G288">
        <v>107</v>
      </c>
      <c r="H288">
        <v>32.929000000000002</v>
      </c>
      <c r="I288">
        <v>203.38</v>
      </c>
      <c r="J288">
        <v>0.63300000000000001</v>
      </c>
      <c r="K288" t="s">
        <v>13102</v>
      </c>
      <c r="L288" t="s">
        <v>13103</v>
      </c>
      <c r="M288" t="s">
        <v>13103</v>
      </c>
      <c r="N288">
        <v>34.950000000000003</v>
      </c>
      <c r="O288">
        <v>20270610</v>
      </c>
      <c r="P288">
        <v>106.74</v>
      </c>
      <c r="Q288">
        <v>0.05</v>
      </c>
      <c r="R288">
        <v>13.63</v>
      </c>
      <c r="S288">
        <v>-1.23</v>
      </c>
    </row>
    <row r="289" spans="1:19" x14ac:dyDescent="0.3">
      <c r="A289" t="s">
        <v>14096</v>
      </c>
      <c r="B289" t="s">
        <v>14097</v>
      </c>
      <c r="C289" t="s">
        <v>14098</v>
      </c>
      <c r="D289" t="s">
        <v>14099</v>
      </c>
      <c r="E289">
        <v>10.27</v>
      </c>
      <c r="F289">
        <v>13.351000000000001</v>
      </c>
      <c r="G289">
        <v>110</v>
      </c>
      <c r="H289">
        <v>9.2430000000000003</v>
      </c>
      <c r="I289">
        <v>19.73</v>
      </c>
      <c r="J289">
        <v>0.625</v>
      </c>
      <c r="K289" t="s">
        <v>13358</v>
      </c>
      <c r="L289" t="s">
        <v>13103</v>
      </c>
      <c r="M289" t="s">
        <v>13103</v>
      </c>
      <c r="N289">
        <v>5.0549999999999997</v>
      </c>
      <c r="O289">
        <v>20270607</v>
      </c>
      <c r="P289">
        <v>353</v>
      </c>
      <c r="Q289">
        <v>-2.3199999999999998</v>
      </c>
      <c r="R289">
        <v>30.28</v>
      </c>
      <c r="S289">
        <v>-2.23</v>
      </c>
    </row>
    <row r="290" spans="1:19" x14ac:dyDescent="0.3">
      <c r="A290" t="s">
        <v>2092</v>
      </c>
      <c r="B290" t="s">
        <v>14100</v>
      </c>
      <c r="C290" t="s">
        <v>14101</v>
      </c>
      <c r="D290" t="s">
        <v>12988</v>
      </c>
      <c r="E290">
        <v>22.69</v>
      </c>
      <c r="F290">
        <v>29.497</v>
      </c>
      <c r="G290">
        <v>115</v>
      </c>
      <c r="H290">
        <v>19.286999999999999</v>
      </c>
      <c r="I290">
        <v>42.56</v>
      </c>
      <c r="J290">
        <v>0.58899999999999997</v>
      </c>
      <c r="K290" t="s">
        <v>13102</v>
      </c>
      <c r="L290" t="s">
        <v>13103</v>
      </c>
      <c r="M290" t="s">
        <v>13103</v>
      </c>
      <c r="N290">
        <v>8.9990000000000006</v>
      </c>
      <c r="O290">
        <v>20270525</v>
      </c>
      <c r="P290">
        <v>118.12</v>
      </c>
      <c r="Q290">
        <v>-0.66</v>
      </c>
      <c r="R290">
        <v>18.8</v>
      </c>
      <c r="S290">
        <v>-2.59</v>
      </c>
    </row>
    <row r="291" spans="1:19" x14ac:dyDescent="0.3">
      <c r="A291" t="s">
        <v>14102</v>
      </c>
      <c r="B291" t="s">
        <v>14103</v>
      </c>
      <c r="C291" t="s">
        <v>14104</v>
      </c>
      <c r="D291" t="s">
        <v>14105</v>
      </c>
      <c r="E291">
        <v>17.29</v>
      </c>
      <c r="F291">
        <v>22.477</v>
      </c>
      <c r="G291">
        <v>115</v>
      </c>
      <c r="H291">
        <v>14.696</v>
      </c>
      <c r="I291">
        <v>8.56</v>
      </c>
      <c r="J291">
        <v>0.58599999999999997</v>
      </c>
      <c r="K291" t="s">
        <v>13102</v>
      </c>
      <c r="L291" t="s">
        <v>13103</v>
      </c>
      <c r="M291" t="s">
        <v>13103</v>
      </c>
      <c r="N291">
        <v>9.9909999999999997</v>
      </c>
      <c r="O291">
        <v>20270524</v>
      </c>
      <c r="P291">
        <v>124.07</v>
      </c>
      <c r="Q291">
        <v>-1.31</v>
      </c>
      <c r="R291">
        <v>19.760000000000002</v>
      </c>
      <c r="S291">
        <v>-2.08</v>
      </c>
    </row>
    <row r="292" spans="1:19" x14ac:dyDescent="0.3">
      <c r="A292" t="s">
        <v>2123</v>
      </c>
      <c r="B292" t="s">
        <v>14106</v>
      </c>
      <c r="C292" t="s">
        <v>14107</v>
      </c>
      <c r="D292" t="s">
        <v>14108</v>
      </c>
      <c r="E292">
        <v>9.58</v>
      </c>
      <c r="F292">
        <v>12.454000000000001</v>
      </c>
      <c r="G292">
        <v>113</v>
      </c>
      <c r="H292">
        <v>8.1430000000000007</v>
      </c>
      <c r="I292">
        <v>43.72</v>
      </c>
      <c r="J292">
        <v>0.52100000000000002</v>
      </c>
      <c r="K292" t="s">
        <v>13102</v>
      </c>
      <c r="L292" t="s">
        <v>13103</v>
      </c>
      <c r="M292" t="s">
        <v>13103</v>
      </c>
      <c r="N292">
        <v>4.2789999999999999</v>
      </c>
      <c r="O292">
        <v>20270430</v>
      </c>
      <c r="P292">
        <v>117.47</v>
      </c>
      <c r="Q292">
        <v>-0.28000000000000003</v>
      </c>
      <c r="R292">
        <v>7.83</v>
      </c>
      <c r="S292">
        <v>-2</v>
      </c>
    </row>
    <row r="293" spans="1:19" x14ac:dyDescent="0.3">
      <c r="A293" t="s">
        <v>12798</v>
      </c>
      <c r="B293" t="s">
        <v>14109</v>
      </c>
      <c r="C293" t="s">
        <v>14110</v>
      </c>
      <c r="D293" t="s">
        <v>12903</v>
      </c>
      <c r="E293">
        <v>4.47</v>
      </c>
      <c r="F293">
        <v>5.8109999999999999</v>
      </c>
      <c r="G293">
        <v>112</v>
      </c>
      <c r="H293">
        <v>4.0229999999999997</v>
      </c>
      <c r="I293">
        <v>37.04</v>
      </c>
      <c r="J293">
        <v>0.501</v>
      </c>
      <c r="K293" t="s">
        <v>13102</v>
      </c>
      <c r="L293" t="s">
        <v>13103</v>
      </c>
      <c r="M293" t="s">
        <v>13103</v>
      </c>
      <c r="N293">
        <v>15.452999999999999</v>
      </c>
      <c r="O293">
        <v>20270423</v>
      </c>
      <c r="P293">
        <v>113.74</v>
      </c>
      <c r="Q293">
        <v>0.17</v>
      </c>
      <c r="R293">
        <v>3.71</v>
      </c>
      <c r="S293">
        <v>5.4</v>
      </c>
    </row>
    <row r="294" spans="1:19" x14ac:dyDescent="0.3">
      <c r="A294" t="s">
        <v>14111</v>
      </c>
      <c r="B294" t="s">
        <v>14112</v>
      </c>
      <c r="C294" t="s">
        <v>14113</v>
      </c>
      <c r="D294" t="s">
        <v>12975</v>
      </c>
      <c r="E294">
        <v>31.69</v>
      </c>
      <c r="F294">
        <v>41.197000000000003</v>
      </c>
      <c r="G294">
        <v>113</v>
      </c>
      <c r="H294">
        <v>26.937000000000001</v>
      </c>
      <c r="I294">
        <v>103.92</v>
      </c>
      <c r="J294">
        <v>0.49</v>
      </c>
      <c r="K294" t="s">
        <v>13102</v>
      </c>
      <c r="L294" t="s">
        <v>13103</v>
      </c>
      <c r="M294" t="s">
        <v>13103</v>
      </c>
      <c r="N294">
        <v>10.247999999999999</v>
      </c>
      <c r="O294">
        <v>20270419</v>
      </c>
      <c r="P294">
        <v>112.1</v>
      </c>
      <c r="Q294">
        <v>-0.01</v>
      </c>
      <c r="R294">
        <v>17.420000000000002</v>
      </c>
      <c r="S294">
        <v>-1.86</v>
      </c>
    </row>
    <row r="295" spans="1:19" x14ac:dyDescent="0.3">
      <c r="A295" t="s">
        <v>12828</v>
      </c>
      <c r="B295" t="s">
        <v>14114</v>
      </c>
      <c r="C295" t="s">
        <v>14115</v>
      </c>
      <c r="D295" t="s">
        <v>1636</v>
      </c>
      <c r="E295">
        <v>3.79</v>
      </c>
      <c r="F295">
        <v>4.9269999999999996</v>
      </c>
      <c r="G295">
        <v>112</v>
      </c>
      <c r="H295">
        <v>3.2210000000000001</v>
      </c>
      <c r="I295">
        <v>25.95</v>
      </c>
      <c r="J295">
        <v>0.48199999999999998</v>
      </c>
      <c r="K295" t="s">
        <v>13103</v>
      </c>
      <c r="L295" t="s">
        <v>14116</v>
      </c>
      <c r="M295" t="s">
        <v>14117</v>
      </c>
      <c r="N295">
        <v>9.1999999999999998E-2</v>
      </c>
      <c r="O295">
        <v>20270416</v>
      </c>
      <c r="P295">
        <v>89.73</v>
      </c>
      <c r="R295">
        <v>2.7</v>
      </c>
      <c r="S295">
        <v>-1.46</v>
      </c>
    </row>
    <row r="296" spans="1:19" x14ac:dyDescent="0.3">
      <c r="A296" t="s">
        <v>14118</v>
      </c>
      <c r="B296" t="s">
        <v>14119</v>
      </c>
      <c r="C296" t="s">
        <v>14120</v>
      </c>
      <c r="D296" t="s">
        <v>14121</v>
      </c>
      <c r="E296">
        <v>20.93</v>
      </c>
      <c r="F296">
        <v>27.209</v>
      </c>
      <c r="G296">
        <v>115</v>
      </c>
      <c r="H296">
        <v>17.79</v>
      </c>
      <c r="I296">
        <v>61.05</v>
      </c>
      <c r="J296">
        <v>0.441</v>
      </c>
      <c r="K296" t="s">
        <v>13102</v>
      </c>
      <c r="L296" t="s">
        <v>13103</v>
      </c>
      <c r="M296" t="s">
        <v>13103</v>
      </c>
      <c r="N296">
        <v>4.5949999999999998</v>
      </c>
      <c r="O296">
        <v>20270401</v>
      </c>
      <c r="P296">
        <v>122.27</v>
      </c>
      <c r="Q296">
        <v>-0.34</v>
      </c>
      <c r="R296">
        <v>15.89</v>
      </c>
      <c r="S296">
        <v>-2.93</v>
      </c>
    </row>
    <row r="297" spans="1:19" x14ac:dyDescent="0.3">
      <c r="A297" t="s">
        <v>2104</v>
      </c>
      <c r="B297" t="s">
        <v>14122</v>
      </c>
      <c r="C297" t="s">
        <v>14123</v>
      </c>
      <c r="D297" t="s">
        <v>12098</v>
      </c>
      <c r="E297">
        <v>16.09</v>
      </c>
      <c r="F297">
        <v>20.917000000000002</v>
      </c>
      <c r="G297">
        <v>108</v>
      </c>
      <c r="H297">
        <v>14.481</v>
      </c>
      <c r="I297">
        <v>13.19</v>
      </c>
      <c r="J297">
        <v>0.433</v>
      </c>
      <c r="K297" t="s">
        <v>13102</v>
      </c>
      <c r="L297" t="s">
        <v>13103</v>
      </c>
      <c r="M297" t="s">
        <v>13103</v>
      </c>
      <c r="N297">
        <v>77.063000000000002</v>
      </c>
      <c r="O297">
        <v>20270329</v>
      </c>
      <c r="P297">
        <v>112.41</v>
      </c>
      <c r="Q297">
        <v>0.2</v>
      </c>
      <c r="R297">
        <v>15.98</v>
      </c>
      <c r="S297">
        <v>0.82</v>
      </c>
    </row>
    <row r="298" spans="1:19" x14ac:dyDescent="0.3">
      <c r="A298" t="s">
        <v>14124</v>
      </c>
      <c r="B298" t="s">
        <v>14125</v>
      </c>
      <c r="C298" t="s">
        <v>14126</v>
      </c>
      <c r="D298" t="s">
        <v>14127</v>
      </c>
      <c r="E298">
        <v>16.79</v>
      </c>
      <c r="F298">
        <v>21.827000000000002</v>
      </c>
      <c r="G298">
        <v>112</v>
      </c>
      <c r="H298">
        <v>14.271000000000001</v>
      </c>
      <c r="I298">
        <v>42.7</v>
      </c>
      <c r="J298">
        <v>0.42199999999999999</v>
      </c>
      <c r="K298" t="s">
        <v>13102</v>
      </c>
      <c r="L298" t="s">
        <v>13103</v>
      </c>
      <c r="M298" t="s">
        <v>13103</v>
      </c>
      <c r="N298">
        <v>9.9990000000000006</v>
      </c>
      <c r="O298">
        <v>20270325</v>
      </c>
      <c r="P298">
        <v>112.95</v>
      </c>
      <c r="Q298">
        <v>-0.2</v>
      </c>
      <c r="R298">
        <v>13.29</v>
      </c>
      <c r="S298">
        <v>-4.18</v>
      </c>
    </row>
    <row r="299" spans="1:19" x14ac:dyDescent="0.3">
      <c r="A299" t="s">
        <v>14128</v>
      </c>
      <c r="B299" t="s">
        <v>14129</v>
      </c>
      <c r="C299" t="s">
        <v>14130</v>
      </c>
      <c r="D299" t="s">
        <v>12829</v>
      </c>
      <c r="E299">
        <v>13.21</v>
      </c>
      <c r="F299">
        <v>17.172999999999998</v>
      </c>
      <c r="G299">
        <v>108</v>
      </c>
      <c r="H299">
        <v>10.568</v>
      </c>
      <c r="I299">
        <v>23.32</v>
      </c>
      <c r="J299">
        <v>0.41399999999999998</v>
      </c>
      <c r="K299" t="s">
        <v>13102</v>
      </c>
      <c r="L299" t="s">
        <v>13103</v>
      </c>
      <c r="M299" t="s">
        <v>13103</v>
      </c>
      <c r="N299">
        <v>49.973999999999997</v>
      </c>
      <c r="O299">
        <v>20270322</v>
      </c>
      <c r="P299">
        <v>109.6</v>
      </c>
      <c r="Q299">
        <v>-0.17</v>
      </c>
      <c r="R299">
        <v>11.74</v>
      </c>
      <c r="S299">
        <v>-3.22</v>
      </c>
    </row>
    <row r="300" spans="1:19" x14ac:dyDescent="0.3">
      <c r="A300" t="s">
        <v>2105</v>
      </c>
      <c r="B300" t="s">
        <v>14131</v>
      </c>
      <c r="C300" t="s">
        <v>14132</v>
      </c>
      <c r="D300" t="s">
        <v>14133</v>
      </c>
      <c r="E300">
        <v>10.18</v>
      </c>
      <c r="F300">
        <v>13.234</v>
      </c>
      <c r="G300">
        <v>110</v>
      </c>
      <c r="H300">
        <v>8.1440000000000001</v>
      </c>
      <c r="I300">
        <v>4.46</v>
      </c>
      <c r="J300" t="s">
        <v>13103</v>
      </c>
      <c r="K300" t="s">
        <v>13103</v>
      </c>
      <c r="L300" t="s">
        <v>14134</v>
      </c>
      <c r="M300" t="s">
        <v>14135</v>
      </c>
      <c r="N300">
        <v>3.8940000000000001</v>
      </c>
      <c r="O300">
        <v>20270322</v>
      </c>
      <c r="P300">
        <v>101.17</v>
      </c>
      <c r="Q300">
        <v>0</v>
      </c>
      <c r="R300">
        <v>9.86</v>
      </c>
      <c r="S300">
        <v>-5.19</v>
      </c>
    </row>
    <row r="301" spans="1:19" x14ac:dyDescent="0.3">
      <c r="A301" t="s">
        <v>2130</v>
      </c>
      <c r="B301" t="s">
        <v>14136</v>
      </c>
      <c r="C301" t="s">
        <v>14137</v>
      </c>
      <c r="D301" t="s">
        <v>12699</v>
      </c>
      <c r="E301">
        <v>7.02</v>
      </c>
      <c r="F301">
        <v>9.1259999999999994</v>
      </c>
      <c r="G301">
        <v>120</v>
      </c>
      <c r="H301">
        <v>5.9669999999999996</v>
      </c>
      <c r="I301">
        <v>22.54</v>
      </c>
      <c r="J301">
        <v>0.39700000000000002</v>
      </c>
      <c r="K301" t="s">
        <v>13102</v>
      </c>
      <c r="L301" t="s">
        <v>13103</v>
      </c>
      <c r="M301" t="s">
        <v>13103</v>
      </c>
      <c r="N301">
        <v>9.6989999999999998</v>
      </c>
      <c r="O301">
        <v>20270316</v>
      </c>
      <c r="P301">
        <v>122.37</v>
      </c>
      <c r="Q301">
        <v>-0.87</v>
      </c>
      <c r="R301">
        <v>7.01</v>
      </c>
      <c r="S301">
        <v>-3.31</v>
      </c>
    </row>
    <row r="302" spans="1:19" x14ac:dyDescent="0.3">
      <c r="A302" t="s">
        <v>14138</v>
      </c>
      <c r="B302" t="s">
        <v>14139</v>
      </c>
      <c r="C302" t="s">
        <v>14140</v>
      </c>
      <c r="D302" t="s">
        <v>14141</v>
      </c>
      <c r="E302">
        <v>8.35</v>
      </c>
      <c r="F302">
        <v>10.855</v>
      </c>
      <c r="G302">
        <v>112</v>
      </c>
      <c r="H302">
        <v>6.68</v>
      </c>
      <c r="I302">
        <v>2.46</v>
      </c>
      <c r="J302">
        <v>0.26</v>
      </c>
      <c r="K302" t="s">
        <v>13102</v>
      </c>
      <c r="L302" t="s">
        <v>13103</v>
      </c>
      <c r="M302" t="s">
        <v>13103</v>
      </c>
      <c r="N302">
        <v>190.74</v>
      </c>
      <c r="O302">
        <v>20270125</v>
      </c>
      <c r="P302">
        <v>115.1</v>
      </c>
      <c r="Q302">
        <v>0.08</v>
      </c>
      <c r="R302">
        <v>9.3800000000000008</v>
      </c>
      <c r="S302">
        <v>0.11</v>
      </c>
    </row>
    <row r="303" spans="1:19" x14ac:dyDescent="0.3">
      <c r="A303" t="s">
        <v>12779</v>
      </c>
      <c r="B303" t="s">
        <v>14142</v>
      </c>
      <c r="C303" t="s">
        <v>14143</v>
      </c>
      <c r="D303" t="s">
        <v>12785</v>
      </c>
      <c r="E303">
        <v>159.02000000000001</v>
      </c>
      <c r="F303">
        <v>206.726</v>
      </c>
      <c r="G303">
        <v>110</v>
      </c>
      <c r="H303">
        <v>135.167</v>
      </c>
      <c r="I303">
        <v>122.52</v>
      </c>
      <c r="J303">
        <v>0.184</v>
      </c>
      <c r="K303" t="s">
        <v>13102</v>
      </c>
      <c r="L303" t="s">
        <v>13103</v>
      </c>
      <c r="M303" t="s">
        <v>13103</v>
      </c>
      <c r="N303">
        <v>24.324000000000002</v>
      </c>
      <c r="O303">
        <v>20261228</v>
      </c>
      <c r="P303">
        <v>109.71</v>
      </c>
      <c r="Q303">
        <v>0.05</v>
      </c>
      <c r="R303">
        <v>78.400000000000006</v>
      </c>
      <c r="S303">
        <v>1.19</v>
      </c>
    </row>
    <row r="304" spans="1:19" x14ac:dyDescent="0.3">
      <c r="A304" t="s">
        <v>12680</v>
      </c>
      <c r="B304" t="s">
        <v>14144</v>
      </c>
      <c r="C304" t="s">
        <v>14145</v>
      </c>
      <c r="D304" t="s">
        <v>12878</v>
      </c>
      <c r="E304">
        <v>4.97</v>
      </c>
      <c r="F304">
        <v>6.4610000000000003</v>
      </c>
      <c r="G304">
        <v>115</v>
      </c>
      <c r="H304">
        <v>4.2240000000000002</v>
      </c>
      <c r="I304">
        <v>30.31</v>
      </c>
      <c r="J304">
        <v>0.17299999999999999</v>
      </c>
      <c r="K304" t="s">
        <v>13102</v>
      </c>
      <c r="L304" t="s">
        <v>13103</v>
      </c>
      <c r="M304" t="s">
        <v>13103</v>
      </c>
      <c r="N304">
        <v>3.4159999999999999</v>
      </c>
      <c r="O304">
        <v>20261224</v>
      </c>
      <c r="P304">
        <v>114.84</v>
      </c>
      <c r="Q304">
        <v>-0.09</v>
      </c>
      <c r="R304">
        <v>4.38</v>
      </c>
      <c r="S304">
        <v>-2.88</v>
      </c>
    </row>
    <row r="305" spans="1:19" x14ac:dyDescent="0.3">
      <c r="A305" t="s">
        <v>12849</v>
      </c>
      <c r="B305" t="s">
        <v>14146</v>
      </c>
      <c r="C305" t="s">
        <v>14147</v>
      </c>
      <c r="D305" t="s">
        <v>14148</v>
      </c>
      <c r="E305">
        <v>14.79</v>
      </c>
      <c r="F305">
        <v>19.227</v>
      </c>
      <c r="G305">
        <v>111</v>
      </c>
      <c r="H305">
        <v>12.571</v>
      </c>
      <c r="I305">
        <v>16.559999999999999</v>
      </c>
      <c r="J305">
        <v>0.17</v>
      </c>
      <c r="K305" t="s">
        <v>13373</v>
      </c>
      <c r="L305" t="s">
        <v>13103</v>
      </c>
      <c r="M305" t="s">
        <v>13103</v>
      </c>
      <c r="N305">
        <v>5.4580000000000002</v>
      </c>
      <c r="O305">
        <v>20261223</v>
      </c>
      <c r="P305">
        <v>113.8</v>
      </c>
      <c r="Q305">
        <v>-1.1499999999999999</v>
      </c>
      <c r="R305">
        <v>14.44</v>
      </c>
      <c r="S305">
        <v>-2.76</v>
      </c>
    </row>
    <row r="306" spans="1:19" x14ac:dyDescent="0.3">
      <c r="A306" t="s">
        <v>14149</v>
      </c>
      <c r="B306" t="s">
        <v>14150</v>
      </c>
      <c r="C306" t="s">
        <v>13410</v>
      </c>
      <c r="D306" t="s">
        <v>13411</v>
      </c>
      <c r="E306">
        <v>11.12</v>
      </c>
      <c r="F306">
        <v>14.456</v>
      </c>
      <c r="G306">
        <v>112</v>
      </c>
      <c r="H306">
        <v>10.007999999999999</v>
      </c>
      <c r="I306">
        <v>8.1</v>
      </c>
      <c r="J306">
        <v>0.17</v>
      </c>
      <c r="K306" t="s">
        <v>14151</v>
      </c>
      <c r="L306" t="s">
        <v>13103</v>
      </c>
      <c r="M306" t="s">
        <v>13103</v>
      </c>
      <c r="N306">
        <v>4.9580000000000002</v>
      </c>
      <c r="O306">
        <v>20261223</v>
      </c>
      <c r="P306">
        <v>573.55999999999995</v>
      </c>
      <c r="Q306">
        <v>-4.07</v>
      </c>
      <c r="R306">
        <v>59</v>
      </c>
      <c r="S306">
        <v>-4.99</v>
      </c>
    </row>
    <row r="307" spans="1:19" x14ac:dyDescent="0.3">
      <c r="A307" t="s">
        <v>14152</v>
      </c>
      <c r="B307" t="s">
        <v>14153</v>
      </c>
      <c r="C307" t="s">
        <v>14154</v>
      </c>
      <c r="D307" t="s">
        <v>12693</v>
      </c>
      <c r="E307">
        <v>34.520000000000003</v>
      </c>
      <c r="F307">
        <v>44.875999999999998</v>
      </c>
      <c r="G307">
        <v>112</v>
      </c>
      <c r="H307">
        <v>27.616</v>
      </c>
      <c r="I307">
        <v>134.72</v>
      </c>
      <c r="J307">
        <v>0.16400000000000001</v>
      </c>
      <c r="K307" t="s">
        <v>13102</v>
      </c>
      <c r="L307" t="s">
        <v>13103</v>
      </c>
      <c r="M307" t="s">
        <v>13103</v>
      </c>
      <c r="N307">
        <v>4.984</v>
      </c>
      <c r="O307">
        <v>20261221</v>
      </c>
      <c r="P307">
        <v>111.72</v>
      </c>
      <c r="Q307">
        <v>0.06</v>
      </c>
      <c r="R307">
        <v>16.43</v>
      </c>
      <c r="S307">
        <v>-0.73</v>
      </c>
    </row>
    <row r="308" spans="1:19" x14ac:dyDescent="0.3">
      <c r="A308" t="s">
        <v>2129</v>
      </c>
      <c r="B308" t="s">
        <v>14155</v>
      </c>
      <c r="C308" t="s">
        <v>14156</v>
      </c>
      <c r="D308" t="s">
        <v>13059</v>
      </c>
      <c r="E308">
        <v>17.5</v>
      </c>
      <c r="F308">
        <v>22.75</v>
      </c>
      <c r="G308">
        <v>110</v>
      </c>
      <c r="H308">
        <v>14</v>
      </c>
      <c r="I308">
        <v>28.93</v>
      </c>
      <c r="J308">
        <v>0.156</v>
      </c>
      <c r="K308" t="s">
        <v>13102</v>
      </c>
      <c r="L308" t="s">
        <v>13103</v>
      </c>
      <c r="M308" t="s">
        <v>13103</v>
      </c>
      <c r="N308">
        <v>7.1779999999999999</v>
      </c>
      <c r="O308">
        <v>20261218</v>
      </c>
      <c r="P308">
        <v>109.92</v>
      </c>
      <c r="Q308">
        <v>0</v>
      </c>
      <c r="R308">
        <v>14.92</v>
      </c>
      <c r="S308">
        <v>-1.1299999999999999</v>
      </c>
    </row>
    <row r="309" spans="1:19" x14ac:dyDescent="0.3">
      <c r="A309" t="s">
        <v>14157</v>
      </c>
      <c r="B309" t="s">
        <v>14158</v>
      </c>
      <c r="C309" t="s">
        <v>14159</v>
      </c>
      <c r="D309" t="s">
        <v>12697</v>
      </c>
      <c r="E309">
        <v>14.97</v>
      </c>
      <c r="F309">
        <v>19.460999999999999</v>
      </c>
      <c r="G309">
        <v>115</v>
      </c>
      <c r="H309">
        <v>12.725</v>
      </c>
      <c r="I309">
        <v>48.24</v>
      </c>
      <c r="J309">
        <v>0.14799999999999999</v>
      </c>
      <c r="K309" t="s">
        <v>13102</v>
      </c>
      <c r="L309" t="s">
        <v>13103</v>
      </c>
      <c r="M309" t="s">
        <v>13103</v>
      </c>
      <c r="N309">
        <v>3.004</v>
      </c>
      <c r="O309">
        <v>20261215</v>
      </c>
      <c r="P309">
        <v>114.67</v>
      </c>
      <c r="Q309">
        <v>0.01</v>
      </c>
      <c r="R309">
        <v>11.58</v>
      </c>
      <c r="S309">
        <v>-0.43</v>
      </c>
    </row>
    <row r="310" spans="1:19" x14ac:dyDescent="0.3">
      <c r="A310" t="s">
        <v>14160</v>
      </c>
      <c r="B310" t="s">
        <v>14161</v>
      </c>
      <c r="C310" t="s">
        <v>14162</v>
      </c>
      <c r="D310" t="s">
        <v>14163</v>
      </c>
      <c r="E310">
        <v>2.93</v>
      </c>
      <c r="F310">
        <v>3.8090000000000002</v>
      </c>
      <c r="G310">
        <v>110</v>
      </c>
      <c r="H310">
        <v>2.4900000000000002</v>
      </c>
      <c r="I310">
        <v>38</v>
      </c>
      <c r="J310">
        <v>0.13400000000000001</v>
      </c>
      <c r="K310" t="s">
        <v>13102</v>
      </c>
      <c r="L310" t="s">
        <v>13103</v>
      </c>
      <c r="M310" t="s">
        <v>13103</v>
      </c>
      <c r="N310">
        <v>19.463000000000001</v>
      </c>
      <c r="O310">
        <v>20261210</v>
      </c>
      <c r="P310">
        <v>109.74</v>
      </c>
      <c r="Q310">
        <v>0</v>
      </c>
      <c r="R310">
        <v>2.33</v>
      </c>
      <c r="S310">
        <v>-1.27</v>
      </c>
    </row>
    <row r="311" spans="1:19" x14ac:dyDescent="0.3">
      <c r="A311" t="s">
        <v>14164</v>
      </c>
      <c r="B311" t="s">
        <v>14165</v>
      </c>
      <c r="C311" t="s">
        <v>14166</v>
      </c>
      <c r="D311" t="s">
        <v>14167</v>
      </c>
      <c r="E311">
        <v>7.98</v>
      </c>
      <c r="F311">
        <v>10.374000000000001</v>
      </c>
      <c r="G311">
        <v>106</v>
      </c>
      <c r="H311">
        <v>6.3840000000000003</v>
      </c>
      <c r="I311">
        <v>12.35</v>
      </c>
      <c r="J311">
        <v>0.13400000000000001</v>
      </c>
      <c r="K311" t="s">
        <v>13102</v>
      </c>
      <c r="L311" t="s">
        <v>13103</v>
      </c>
      <c r="M311" t="s">
        <v>13103</v>
      </c>
      <c r="N311">
        <v>37.991999999999997</v>
      </c>
      <c r="O311">
        <v>20261210</v>
      </c>
      <c r="P311">
        <v>106.86</v>
      </c>
      <c r="Q311">
        <v>-0.14000000000000001</v>
      </c>
      <c r="R311">
        <v>7.59</v>
      </c>
      <c r="S311">
        <v>-1.56</v>
      </c>
    </row>
    <row r="312" spans="1:19" x14ac:dyDescent="0.3">
      <c r="A312" t="s">
        <v>14168</v>
      </c>
      <c r="B312" t="s">
        <v>14169</v>
      </c>
      <c r="C312" t="s">
        <v>14170</v>
      </c>
      <c r="D312" t="s">
        <v>13017</v>
      </c>
      <c r="E312">
        <v>11.28</v>
      </c>
      <c r="F312">
        <v>14.664</v>
      </c>
      <c r="G312">
        <v>120</v>
      </c>
      <c r="H312">
        <v>9.5879999999999992</v>
      </c>
      <c r="I312">
        <v>33.39</v>
      </c>
      <c r="J312">
        <v>0.112</v>
      </c>
      <c r="K312" t="s">
        <v>13102</v>
      </c>
      <c r="L312" t="s">
        <v>13103</v>
      </c>
      <c r="M312" t="s">
        <v>13103</v>
      </c>
      <c r="N312">
        <v>1.4850000000000001</v>
      </c>
      <c r="O312">
        <v>20261202</v>
      </c>
      <c r="P312">
        <v>120.03</v>
      </c>
      <c r="Q312">
        <v>-0.2</v>
      </c>
      <c r="R312">
        <v>10.15</v>
      </c>
      <c r="S312">
        <v>-2.4</v>
      </c>
    </row>
    <row r="313" spans="1:19" x14ac:dyDescent="0.3">
      <c r="A313" t="s">
        <v>14171</v>
      </c>
      <c r="B313" t="s">
        <v>14172</v>
      </c>
      <c r="C313" t="s">
        <v>14173</v>
      </c>
      <c r="D313" t="s">
        <v>14174</v>
      </c>
      <c r="E313">
        <v>5.5</v>
      </c>
      <c r="F313">
        <v>7.15</v>
      </c>
      <c r="G313">
        <v>115</v>
      </c>
      <c r="H313">
        <v>4.6749999999999998</v>
      </c>
      <c r="I313">
        <v>1.92</v>
      </c>
      <c r="J313">
        <v>0.11</v>
      </c>
      <c r="K313" t="s">
        <v>13373</v>
      </c>
      <c r="L313" t="s">
        <v>13103</v>
      </c>
      <c r="M313" t="s">
        <v>13103</v>
      </c>
      <c r="N313">
        <v>2.528</v>
      </c>
      <c r="O313">
        <v>20261201</v>
      </c>
      <c r="P313">
        <v>119.15</v>
      </c>
      <c r="Q313">
        <v>-8.86</v>
      </c>
      <c r="R313">
        <v>6.43</v>
      </c>
      <c r="S313">
        <v>-9.94</v>
      </c>
    </row>
    <row r="314" spans="1:19" x14ac:dyDescent="0.3">
      <c r="A314" t="s">
        <v>14175</v>
      </c>
      <c r="B314" t="s">
        <v>14176</v>
      </c>
      <c r="C314" t="s">
        <v>14177</v>
      </c>
      <c r="D314" t="s">
        <v>14178</v>
      </c>
      <c r="E314">
        <v>4.41</v>
      </c>
      <c r="F314">
        <v>5.7329999999999997</v>
      </c>
      <c r="G314">
        <v>110</v>
      </c>
      <c r="H314">
        <v>3.528</v>
      </c>
      <c r="I314">
        <v>0.14000000000000001</v>
      </c>
      <c r="J314">
        <v>7.9000000000000001E-2</v>
      </c>
      <c r="K314" t="s">
        <v>14151</v>
      </c>
      <c r="L314" t="s">
        <v>14179</v>
      </c>
      <c r="M314" t="s">
        <v>14180</v>
      </c>
      <c r="N314">
        <v>3.5510000000000002</v>
      </c>
      <c r="O314">
        <v>20261120</v>
      </c>
      <c r="P314">
        <v>194.15</v>
      </c>
      <c r="Q314">
        <v>-2.57</v>
      </c>
      <c r="R314">
        <v>8.5500000000000007</v>
      </c>
      <c r="S314">
        <v>-2.4</v>
      </c>
    </row>
    <row r="315" spans="1:19" x14ac:dyDescent="0.3">
      <c r="A315" t="s">
        <v>14181</v>
      </c>
      <c r="B315" t="s">
        <v>14182</v>
      </c>
      <c r="C315" t="s">
        <v>14183</v>
      </c>
      <c r="D315" t="s">
        <v>12949</v>
      </c>
      <c r="E315">
        <v>10.6</v>
      </c>
      <c r="F315">
        <v>13.78</v>
      </c>
      <c r="G315">
        <v>113</v>
      </c>
      <c r="H315">
        <v>9.01</v>
      </c>
      <c r="I315">
        <v>32.92</v>
      </c>
      <c r="J315">
        <v>7.6999999999999999E-2</v>
      </c>
      <c r="K315" t="s">
        <v>13102</v>
      </c>
      <c r="L315" t="s">
        <v>14179</v>
      </c>
      <c r="M315" t="s">
        <v>14184</v>
      </c>
      <c r="N315">
        <v>3.0019999999999998</v>
      </c>
      <c r="O315">
        <v>20261119</v>
      </c>
      <c r="P315">
        <v>112.98</v>
      </c>
      <c r="Q315">
        <v>0</v>
      </c>
      <c r="R315">
        <v>9.01</v>
      </c>
      <c r="S315">
        <v>-3.22</v>
      </c>
    </row>
    <row r="316" spans="1:19" x14ac:dyDescent="0.3">
      <c r="A316" t="s">
        <v>14185</v>
      </c>
      <c r="B316" t="s">
        <v>14186</v>
      </c>
      <c r="C316" t="s">
        <v>14187</v>
      </c>
      <c r="D316" t="s">
        <v>14188</v>
      </c>
      <c r="E316">
        <v>10.6</v>
      </c>
      <c r="F316">
        <v>13.78</v>
      </c>
      <c r="G316">
        <v>130</v>
      </c>
      <c r="H316">
        <v>9.01</v>
      </c>
      <c r="I316">
        <v>36.94</v>
      </c>
      <c r="J316">
        <v>7.0999999999999994E-2</v>
      </c>
      <c r="K316" t="s">
        <v>13102</v>
      </c>
      <c r="L316" t="s">
        <v>14189</v>
      </c>
      <c r="M316" t="s">
        <v>14190</v>
      </c>
      <c r="N316">
        <v>4.1989999999999998</v>
      </c>
      <c r="O316">
        <v>20261117</v>
      </c>
      <c r="P316">
        <v>129.69999999999999</v>
      </c>
      <c r="Q316">
        <v>-0.02</v>
      </c>
      <c r="R316">
        <v>10.039999999999999</v>
      </c>
      <c r="S316">
        <v>-7.81</v>
      </c>
    </row>
    <row r="317" spans="1:19" x14ac:dyDescent="0.3">
      <c r="A317" t="s">
        <v>14191</v>
      </c>
      <c r="B317" t="s">
        <v>14192</v>
      </c>
      <c r="C317" t="s">
        <v>14193</v>
      </c>
      <c r="D317" t="s">
        <v>14194</v>
      </c>
      <c r="E317">
        <v>12.92</v>
      </c>
      <c r="F317">
        <v>16.795999999999999</v>
      </c>
      <c r="G317">
        <v>106</v>
      </c>
      <c r="H317">
        <v>10.981999999999999</v>
      </c>
      <c r="I317">
        <v>288.76</v>
      </c>
      <c r="J317">
        <v>3.7999999999999999E-2</v>
      </c>
      <c r="K317" t="s">
        <v>13102</v>
      </c>
      <c r="L317" t="s">
        <v>14195</v>
      </c>
      <c r="M317" t="s">
        <v>14196</v>
      </c>
      <c r="N317">
        <v>17.763999999999999</v>
      </c>
      <c r="O317">
        <v>20261105</v>
      </c>
      <c r="P317">
        <v>105.92</v>
      </c>
      <c r="Q317">
        <v>0.01</v>
      </c>
      <c r="R317">
        <v>3.52</v>
      </c>
      <c r="S317">
        <v>-0.56000000000000005</v>
      </c>
    </row>
    <row r="318" spans="1:19" x14ac:dyDescent="0.3">
      <c r="A318" t="s">
        <v>14197</v>
      </c>
      <c r="B318" t="s">
        <v>14198</v>
      </c>
      <c r="C318" t="s">
        <v>14199</v>
      </c>
      <c r="D318" t="s">
        <v>14200</v>
      </c>
      <c r="E318">
        <v>55.45</v>
      </c>
      <c r="F318">
        <v>72.084999999999994</v>
      </c>
      <c r="G318">
        <v>108</v>
      </c>
      <c r="H318">
        <v>44.36</v>
      </c>
      <c r="I318">
        <v>27.32</v>
      </c>
      <c r="J318">
        <v>3.3000000000000002E-2</v>
      </c>
      <c r="K318" t="s">
        <v>13102</v>
      </c>
      <c r="L318" t="s">
        <v>14201</v>
      </c>
      <c r="M318" t="s">
        <v>14202</v>
      </c>
      <c r="N318">
        <v>29.803000000000001</v>
      </c>
      <c r="O318">
        <v>20261103</v>
      </c>
      <c r="P318">
        <v>107.94</v>
      </c>
      <c r="Q318">
        <v>0.01</v>
      </c>
      <c r="R318">
        <v>47.01</v>
      </c>
      <c r="S318">
        <v>-2.02</v>
      </c>
    </row>
    <row r="319" spans="1:19" x14ac:dyDescent="0.3">
      <c r="A319" t="s">
        <v>12942</v>
      </c>
      <c r="B319" t="s">
        <v>14203</v>
      </c>
      <c r="C319" t="s">
        <v>14204</v>
      </c>
      <c r="D319" t="s">
        <v>12804</v>
      </c>
      <c r="E319">
        <v>16.5</v>
      </c>
      <c r="F319">
        <v>21.45</v>
      </c>
      <c r="G319">
        <v>110</v>
      </c>
      <c r="H319">
        <v>13.2</v>
      </c>
      <c r="I319">
        <v>12.44</v>
      </c>
      <c r="J319">
        <v>0.03</v>
      </c>
      <c r="K319" t="s">
        <v>13102</v>
      </c>
      <c r="L319" t="s">
        <v>14205</v>
      </c>
      <c r="M319" t="s">
        <v>14195</v>
      </c>
      <c r="N319">
        <v>18.356000000000002</v>
      </c>
      <c r="O319">
        <v>20261102</v>
      </c>
      <c r="P319">
        <v>109.92</v>
      </c>
      <c r="Q319">
        <v>-0.02</v>
      </c>
      <c r="R319">
        <v>16.13</v>
      </c>
      <c r="S319">
        <v>-3.06</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2026-10-23T10:19:27Z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