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ongh\Desktop\X\analyst\2024.9.10_PR\"/>
    </mc:Choice>
  </mc:AlternateContent>
  <xr:revisionPtr revIDLastSave="0" documentId="13_ncr:1_{33927BE9-C4DC-489B-8BF6-1C3AE6F375D6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Cash_Cycle_Peer" sheetId="17" r:id="rId1"/>
    <sheet name="EBITDA_FCF_Peer" sheetId="16" r:id="rId2"/>
    <sheet name="Cash_Cycle" sheetId="14" r:id="rId3"/>
    <sheet name="EBITDA_FCF" sheetId="12" r:id="rId4"/>
    <sheet name="EBITDA_FCF-Quarterly" sheetId="18" r:id="rId5"/>
  </sheets>
  <externalReferences>
    <externalReference r:id="rId6"/>
    <externalReference r:id="rId7"/>
  </externalReferences>
  <definedNames>
    <definedName name="CIQWBGuid" hidden="1">"2f36ef51-6a77-4ea9-ad7c-ca71f20b3aa0"</definedName>
    <definedName name="Conv_List">'[1]Pension-OPEB'!$Z$113:$Z$114</definedName>
    <definedName name="Curr_Sym">'[1]Pension-OPEB'!$AC$17</definedName>
    <definedName name="CURR_SYMBOL">'[1]Pension-OPEB'!$AB$18</definedName>
    <definedName name="Currency_Name">'[1]Pension-OPEB'!$Z$22:$Z$100</definedName>
    <definedName name="Date">[1]Key_Stats!$F$15</definedName>
    <definedName name="Divisor">'[1]Pension-OPEB'!$AB$102</definedName>
    <definedName name="Focus_Co">[1]Key_Stats!$F$9</definedName>
    <definedName name="FormatTable">[1]Key_Stats!$T$15:$V$17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44097.5922453704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IQRCapitalStructureDetailsU34" hidden="1">'[2]Capital Structure Details'!$U$35:$U$59</definedName>
    <definedName name="IQRCapitalStructureDetailsU5" hidden="1">'[2]Capital Structure Details'!$U$6:$U$30</definedName>
    <definedName name="IQRCapitalStructureDetailsU63" hidden="1">'[2]Capital Structure Details'!$U$64:$U$88</definedName>
    <definedName name="KI">IF([1]Key_Stats!$K$25="",[1]Key_Stats!$E$25:$J$25,[1]Key_Stats!$E$25:$L$25)</definedName>
    <definedName name="Period">[1]Key_Stats!$F$11</definedName>
    <definedName name="_xlnm.Print_Area" localSheetId="2">Cash_Cycle!$B$4:$P$16</definedName>
    <definedName name="_xlnm.Print_Area" localSheetId="0">Cash_Cycle_Peer!$B$4:$P$16</definedName>
    <definedName name="_xlnm.Print_Area" localSheetId="3">EBITDA_FCF!$B$4:$P$29</definedName>
    <definedName name="_xlnm.Print_Area" localSheetId="1">EBITDA_FCF_Peer!$B$4:$P$29</definedName>
    <definedName name="_xlnm.Print_Area" localSheetId="4">'EBITDA_FCF-Quarterly'!$B$4:$P$29</definedName>
    <definedName name="_xlnm.Print_Titles" localSheetId="2">Cash_Cycle!$B:$B,Cash_Cycle!$4:$13</definedName>
    <definedName name="_xlnm.Print_Titles" localSheetId="0">Cash_Cycle_Peer!$B:$B,Cash_Cycle_Peer!$4:$13</definedName>
    <definedName name="_xlnm.Print_Titles" localSheetId="3">EBITDA_FCF!$B:$B,EBITDA_FCF!$4:$13</definedName>
    <definedName name="_xlnm.Print_Titles" localSheetId="1">EBITDA_FCF_Peer!$B:$B,EBITDA_FCF_Peer!$4:$13</definedName>
    <definedName name="_xlnm.Print_Titles" localSheetId="4">'EBITDA_FCF-Quarterly'!$B:$B,'EBITDA_FCF-Quarterly'!$4:$13</definedName>
    <definedName name="Sel_Conv">'[1]Pension-OPEB'!$AA$112</definedName>
    <definedName name="Sel_Curr">'[1]Pension-OPEB'!$AA$18</definedName>
    <definedName name="Sel_Mag">'[1]Pension-OPEB'!$Z$102</definedName>
    <definedName name="SKF">IF([1]Key_Stats!$K$26="",[1]Key_Stats!$E$26:$J$26,[1]Key_Stats!$E$26:$L$26)</definedName>
    <definedName name="snl__00C66C23_9F37_42C3_AF3F_3D85E2F92AAD_" localSheetId="3" hidden="1">EBITDA_FCF!$C$6,EBITDA_FCF!$E$11:$P$29</definedName>
    <definedName name="snl__00C66C23_9F37_42C3_AF3F_3D85E2F92AAD_" localSheetId="1" hidden="1">EBITDA_FCF_Peer!$C$6,EBITDA_FCF_Peer!$E$11:$P$29</definedName>
    <definedName name="snl__00C66C23_9F37_42C3_AF3F_3D85E2F92AAD_" localSheetId="4" hidden="1">'EBITDA_FCF-Quarterly'!$C$6,'EBITDA_FCF-Quarterly'!$E$11:$P$29</definedName>
    <definedName name="snl__02728D7C_7E6C_4FC8_BD7E_705B8206A3A7_" localSheetId="2" hidden="1">Cash_Cycle!$C$6,Cash_Cycle!$E$11:$P$16</definedName>
    <definedName name="snl__02728D7C_7E6C_4FC8_BD7E_705B8206A3A7_" localSheetId="0" hidden="1">Cash_Cycle_Peer!$C$6,Cash_Cycle_Peer!$E$11:$P$16</definedName>
    <definedName name="snl__027DAB41_28FC_4A13_8B4F_158D18944761_" localSheetId="2" hidden="1">Cash_Cycle!$C$6,Cash_Cycle!$E$11:$P$16</definedName>
    <definedName name="snl__027DAB41_28FC_4A13_8B4F_158D18944761_" localSheetId="0" hidden="1">Cash_Cycle_Peer!$C$6,Cash_Cycle_Peer!$E$11:$P$16</definedName>
    <definedName name="snl__04444E5B_8E55_4411_B4E2_41E89261973A_" localSheetId="2" hidden="1">Cash_Cycle!$C$6,Cash_Cycle!$E$11:$P$16</definedName>
    <definedName name="snl__04444E5B_8E55_4411_B4E2_41E89261973A_" localSheetId="0" hidden="1">Cash_Cycle_Peer!$C$6,Cash_Cycle_Peer!$E$11:$P$16</definedName>
    <definedName name="snl__07FE52AF_0029_4513_A01E_288DB63C48FA_" localSheetId="3" hidden="1">EBITDA_FCF!$C$6,EBITDA_FCF!$E$11:$P$29</definedName>
    <definedName name="snl__07FE52AF_0029_4513_A01E_288DB63C48FA_" localSheetId="1" hidden="1">EBITDA_FCF_Peer!$C$6,EBITDA_FCF_Peer!$E$11:$P$29</definedName>
    <definedName name="snl__07FE52AF_0029_4513_A01E_288DB63C48FA_" localSheetId="4" hidden="1">'EBITDA_FCF-Quarterly'!$C$6,'EBITDA_FCF-Quarterly'!$E$11:$P$29</definedName>
    <definedName name="snl__08C4A497_B926_4A02_BF0E_E64C0475E78C_" localSheetId="3" hidden="1">EBITDA_FCF!$C$6,EBITDA_FCF!$E$11:$P$29</definedName>
    <definedName name="snl__08C4A497_B926_4A02_BF0E_E64C0475E78C_" localSheetId="1" hidden="1">EBITDA_FCF_Peer!$C$6,EBITDA_FCF_Peer!$E$11:$P$29</definedName>
    <definedName name="snl__08C4A497_B926_4A02_BF0E_E64C0475E78C_" localSheetId="4" hidden="1">'EBITDA_FCF-Quarterly'!$C$6,'EBITDA_FCF-Quarterly'!$E$11:$P$29</definedName>
    <definedName name="snl__0A638128_D251_4ABD_B150_556CB1E3CDF8_" localSheetId="2" hidden="1">Cash_Cycle!$C$6,Cash_Cycle!$E$11:$P$16</definedName>
    <definedName name="snl__0A638128_D251_4ABD_B150_556CB1E3CDF8_" localSheetId="0" hidden="1">Cash_Cycle_Peer!$C$6,Cash_Cycle_Peer!$E$11:$P$16</definedName>
    <definedName name="snl__0AB190F0_0DBE_402E_BF61_C79E31544375_" localSheetId="2" hidden="1">Cash_Cycle!$C$6,Cash_Cycle!$E$11:$P$16</definedName>
    <definedName name="snl__0AB190F0_0DBE_402E_BF61_C79E31544375_" localSheetId="0" hidden="1">Cash_Cycle_Peer!$C$6,Cash_Cycle_Peer!$E$11:$P$16</definedName>
    <definedName name="snl__0CCF8061_5671_44E9_91B6_39A818590E5A_" localSheetId="2" hidden="1">Cash_Cycle!$C$6,Cash_Cycle!$E$11:$P$16</definedName>
    <definedName name="snl__0CCF8061_5671_44E9_91B6_39A818590E5A_" localSheetId="0" hidden="1">Cash_Cycle_Peer!$C$6,Cash_Cycle_Peer!$E$11:$P$16</definedName>
    <definedName name="snl__0DB25582_A1D9_4D8D_8B4C_D2A335D23F82_" localSheetId="2" hidden="1">Cash_Cycle!$C$6,Cash_Cycle!$E$11:$P$16</definedName>
    <definedName name="snl__0DB25582_A1D9_4D8D_8B4C_D2A335D23F82_" localSheetId="0" hidden="1">Cash_Cycle_Peer!$C$6,Cash_Cycle_Peer!$E$11:$P$16</definedName>
    <definedName name="snl__0E66B8EB_6783_4314_87DE_F2F515AC46BB_" localSheetId="3" hidden="1">EBITDA_FCF!$C$6,EBITDA_FCF!$E$11:$P$29</definedName>
    <definedName name="snl__0E66B8EB_6783_4314_87DE_F2F515AC46BB_" localSheetId="1" hidden="1">EBITDA_FCF_Peer!$C$6,EBITDA_FCF_Peer!$E$11:$P$29</definedName>
    <definedName name="snl__0E66B8EB_6783_4314_87DE_F2F515AC46BB_" localSheetId="4" hidden="1">'EBITDA_FCF-Quarterly'!$C$6,'EBITDA_FCF-Quarterly'!$E$11:$P$29</definedName>
    <definedName name="snl__0E97B4B9_F06D_4780_85FB_373AA5F578EE_" localSheetId="2" hidden="1">Cash_Cycle!$C$6,Cash_Cycle!$E$11:$P$16</definedName>
    <definedName name="snl__0E97B4B9_F06D_4780_85FB_373AA5F578EE_" localSheetId="0" hidden="1">Cash_Cycle_Peer!$C$6,Cash_Cycle_Peer!$E$11:$P$16</definedName>
    <definedName name="snl__0F0DB8D9_BAE3_4BA0_9003_5855D7DE344D_" localSheetId="3" hidden="1">EBITDA_FCF!$C$6,EBITDA_FCF!$E$11:$P$29</definedName>
    <definedName name="snl__0F0DB8D9_BAE3_4BA0_9003_5855D7DE344D_" localSheetId="1" hidden="1">EBITDA_FCF_Peer!$C$6,EBITDA_FCF_Peer!$E$11:$P$29</definedName>
    <definedName name="snl__0F0DB8D9_BAE3_4BA0_9003_5855D7DE344D_" localSheetId="4" hidden="1">'EBITDA_FCF-Quarterly'!$C$6,'EBITDA_FCF-Quarterly'!$E$11:$P$29</definedName>
    <definedName name="snl__118F2093_40AE_466D_A4A9_065615D430CC_" localSheetId="2" hidden="1">Cash_Cycle!$C$6,Cash_Cycle!$E$11:$P$16</definedName>
    <definedName name="snl__118F2093_40AE_466D_A4A9_065615D430CC_" localSheetId="0" hidden="1">Cash_Cycle_Peer!$C$6,Cash_Cycle_Peer!$E$11:$P$16</definedName>
    <definedName name="snl__1425AE73_5871_4015_B151_EDB86CCF1339_" localSheetId="2" hidden="1">Cash_Cycle!$C$6,Cash_Cycle!$E$11:$P$16</definedName>
    <definedName name="snl__1425AE73_5871_4015_B151_EDB86CCF1339_" localSheetId="0" hidden="1">Cash_Cycle_Peer!$C$6,Cash_Cycle_Peer!$E$11:$P$16</definedName>
    <definedName name="snl__1676C16E_ADFB_4372_9AE5_2E8ECFE2FC6F_" localSheetId="2" hidden="1">Cash_Cycle!$C$6,Cash_Cycle!$E$11:$P$16</definedName>
    <definedName name="snl__1676C16E_ADFB_4372_9AE5_2E8ECFE2FC6F_" localSheetId="0" hidden="1">Cash_Cycle_Peer!$C$6,Cash_Cycle_Peer!$E$11:$P$16</definedName>
    <definedName name="snl__180E4F3B_9B76_4696_A570_A5D5255F634A_" localSheetId="3" hidden="1">EBITDA_FCF!$C$6,EBITDA_FCF!$E$11:$P$29</definedName>
    <definedName name="snl__180E4F3B_9B76_4696_A570_A5D5255F634A_" localSheetId="1" hidden="1">EBITDA_FCF_Peer!$C$6,EBITDA_FCF_Peer!$E$11:$P$29</definedName>
    <definedName name="snl__180E4F3B_9B76_4696_A570_A5D5255F634A_" localSheetId="4" hidden="1">'EBITDA_FCF-Quarterly'!$C$6,'EBITDA_FCF-Quarterly'!$E$11:$P$29</definedName>
    <definedName name="snl__19179F5B_1F70_4878_A9E2_EA1E9FB8CA8A_" localSheetId="2" hidden="1">Cash_Cycle!$C$6,Cash_Cycle!$E$11:$P$16</definedName>
    <definedName name="snl__19179F5B_1F70_4878_A9E2_EA1E9FB8CA8A_" localSheetId="0" hidden="1">Cash_Cycle_Peer!$C$6,Cash_Cycle_Peer!$E$11:$P$16</definedName>
    <definedName name="snl__2135AB7A_1DAC_4217_AB9C_AD88134C6061_" localSheetId="2" hidden="1">Cash_Cycle!$C$6,Cash_Cycle!$E$11:$P$16</definedName>
    <definedName name="snl__2135AB7A_1DAC_4217_AB9C_AD88134C6061_" localSheetId="0" hidden="1">Cash_Cycle_Peer!$C$6,Cash_Cycle_Peer!$E$11:$P$16</definedName>
    <definedName name="snl__2210F6C7_A70F_4157_B509_A2D89143A54B_" localSheetId="2" hidden="1">Cash_Cycle!$C$6,Cash_Cycle!$E$11:$P$16</definedName>
    <definedName name="snl__2210F6C7_A70F_4157_B509_A2D89143A54B_" localSheetId="0" hidden="1">Cash_Cycle_Peer!$C$6,Cash_Cycle_Peer!$E$11:$P$16</definedName>
    <definedName name="snl__23B55451_4B9C_47F7_B0D1_C791D3346AA9_" localSheetId="2" hidden="1">Cash_Cycle!$C$6,Cash_Cycle!$E$11:$P$16</definedName>
    <definedName name="snl__23B55451_4B9C_47F7_B0D1_C791D3346AA9_" localSheetId="0" hidden="1">Cash_Cycle_Peer!$C$6,Cash_Cycle_Peer!$E$11:$P$16</definedName>
    <definedName name="snl__264E4734_57F7_4AEE_ADA9_FFA7DBEF9A5E_" localSheetId="2" hidden="1">Cash_Cycle!$C$6,Cash_Cycle!$E$11:$P$16</definedName>
    <definedName name="snl__264E4734_57F7_4AEE_ADA9_FFA7DBEF9A5E_" localSheetId="0" hidden="1">Cash_Cycle_Peer!$C$6,Cash_Cycle_Peer!$E$11:$P$16</definedName>
    <definedName name="snl__27BC3509_D270_4B7D_8F02_26E259A0BBAC_" localSheetId="3" hidden="1">EBITDA_FCF!$C$6,EBITDA_FCF!$E$11:$P$29</definedName>
    <definedName name="snl__27BC3509_D270_4B7D_8F02_26E259A0BBAC_" localSheetId="1" hidden="1">EBITDA_FCF_Peer!$C$6,EBITDA_FCF_Peer!$E$11:$P$29</definedName>
    <definedName name="snl__27BC3509_D270_4B7D_8F02_26E259A0BBAC_" localSheetId="4" hidden="1">'EBITDA_FCF-Quarterly'!$C$6,'EBITDA_FCF-Quarterly'!$E$11:$P$29</definedName>
    <definedName name="snl__28735FED_238B_4450_8141_DCDA1D06A0C4_" localSheetId="2" hidden="1">Cash_Cycle!$C$6,Cash_Cycle!$E$11:$P$16</definedName>
    <definedName name="snl__28735FED_238B_4450_8141_DCDA1D06A0C4_" localSheetId="0" hidden="1">Cash_Cycle_Peer!$C$6,Cash_Cycle_Peer!$E$11:$P$16</definedName>
    <definedName name="snl__2A2186FA_29C2_437E_BE2F_AB1C2366F400_" localSheetId="2" hidden="1">Cash_Cycle!$C$6,Cash_Cycle!$E$11:$P$16</definedName>
    <definedName name="snl__2A2186FA_29C2_437E_BE2F_AB1C2366F400_" localSheetId="0" hidden="1">Cash_Cycle_Peer!$C$6,Cash_Cycle_Peer!$E$11:$P$16</definedName>
    <definedName name="snl__2C4BF892_7A72_4D33_8EE1_AE0CDC8D4DBF_" localSheetId="2" hidden="1">Cash_Cycle!$C$6,Cash_Cycle!$E$11:$P$16</definedName>
    <definedName name="snl__2C4BF892_7A72_4D33_8EE1_AE0CDC8D4DBF_" localSheetId="0" hidden="1">Cash_Cycle_Peer!$C$6,Cash_Cycle_Peer!$E$11:$P$16</definedName>
    <definedName name="snl__2EDF748D_56BF_41FC_B4F6_321A91C19CD3_" localSheetId="3" hidden="1">EBITDA_FCF!$C$6,EBITDA_FCF!$E$11:$P$29</definedName>
    <definedName name="snl__2EDF748D_56BF_41FC_B4F6_321A91C19CD3_" localSheetId="1" hidden="1">EBITDA_FCF_Peer!$C$6,EBITDA_FCF_Peer!$E$11:$P$29</definedName>
    <definedName name="snl__2EDF748D_56BF_41FC_B4F6_321A91C19CD3_" localSheetId="4" hidden="1">'EBITDA_FCF-Quarterly'!$C$6,'EBITDA_FCF-Quarterly'!$E$11:$P$29</definedName>
    <definedName name="snl__2F3596BB_05A8_4960_94AD_6C4ECB208EC5_" localSheetId="2" hidden="1">Cash_Cycle!$C$6,Cash_Cycle!$E$11:$P$16</definedName>
    <definedName name="snl__2F3596BB_05A8_4960_94AD_6C4ECB208EC5_" localSheetId="0" hidden="1">Cash_Cycle_Peer!$C$6,Cash_Cycle_Peer!$E$11:$P$16</definedName>
    <definedName name="snl__30B726F6_D70B_465A_93A0_EA64667F099C_" localSheetId="3" hidden="1">EBITDA_FCF!$C$6,EBITDA_FCF!$E$11:$P$29</definedName>
    <definedName name="snl__30B726F6_D70B_465A_93A0_EA64667F099C_" localSheetId="1" hidden="1">EBITDA_FCF_Peer!$C$6,EBITDA_FCF_Peer!$E$11:$P$29</definedName>
    <definedName name="snl__30B726F6_D70B_465A_93A0_EA64667F099C_" localSheetId="4" hidden="1">'EBITDA_FCF-Quarterly'!$C$6,'EBITDA_FCF-Quarterly'!$E$11:$P$29</definedName>
    <definedName name="snl__30CF1609_A410_4F08_94DC_7B19160DA05A_" localSheetId="3" hidden="1">EBITDA_FCF!$C$6,EBITDA_FCF!$E$11:$P$29</definedName>
    <definedName name="snl__30CF1609_A410_4F08_94DC_7B19160DA05A_" localSheetId="1" hidden="1">EBITDA_FCF_Peer!$C$6,EBITDA_FCF_Peer!$E$11:$P$29</definedName>
    <definedName name="snl__30CF1609_A410_4F08_94DC_7B19160DA05A_" localSheetId="4" hidden="1">'EBITDA_FCF-Quarterly'!$C$6,'EBITDA_FCF-Quarterly'!$E$11:$P$29</definedName>
    <definedName name="snl__34AF9F7E_DC9F_49B5_8C61_7834F0DA51AD_" localSheetId="3" hidden="1">EBITDA_FCF!$C$6,EBITDA_FCF!$E$11:$P$29</definedName>
    <definedName name="snl__34AF9F7E_DC9F_49B5_8C61_7834F0DA51AD_" localSheetId="1" hidden="1">EBITDA_FCF_Peer!$C$6,EBITDA_FCF_Peer!$E$11:$P$29</definedName>
    <definedName name="snl__34AF9F7E_DC9F_49B5_8C61_7834F0DA51AD_" localSheetId="4" hidden="1">'EBITDA_FCF-Quarterly'!$C$6,'EBITDA_FCF-Quarterly'!$E$11:$P$29</definedName>
    <definedName name="snl__3C0663F6_A0ED_4BA2_940F_B30D40D05B08_" localSheetId="2" hidden="1">Cash_Cycle!$C$6,Cash_Cycle!$E$11:$P$16</definedName>
    <definedName name="snl__3C0663F6_A0ED_4BA2_940F_B30D40D05B08_" localSheetId="0" hidden="1">Cash_Cycle_Peer!$C$6,Cash_Cycle_Peer!$E$11:$P$16</definedName>
    <definedName name="snl__40C75420_BD43_496E_A1BD_17C66600EDA4_" localSheetId="2" hidden="1">Cash_Cycle!$C$6,Cash_Cycle!$E$11:$P$16</definedName>
    <definedName name="snl__40C75420_BD43_496E_A1BD_17C66600EDA4_" localSheetId="0" hidden="1">Cash_Cycle_Peer!$C$6,Cash_Cycle_Peer!$E$11:$P$16</definedName>
    <definedName name="snl__41CE6DC4_E17E_43A8_83BD_99C9E303F9B3_" localSheetId="3" hidden="1">EBITDA_FCF!$C$6,EBITDA_FCF!$E$11:$P$29</definedName>
    <definedName name="snl__41CE6DC4_E17E_43A8_83BD_99C9E303F9B3_" localSheetId="1" hidden="1">EBITDA_FCF_Peer!$C$6,EBITDA_FCF_Peer!$E$11:$P$29</definedName>
    <definedName name="snl__41CE6DC4_E17E_43A8_83BD_99C9E303F9B3_" localSheetId="4" hidden="1">'EBITDA_FCF-Quarterly'!$C$6,'EBITDA_FCF-Quarterly'!$E$11:$P$29</definedName>
    <definedName name="snl__47299A44_60C5_428E_975D_67B6EB5130A9_" localSheetId="3" hidden="1">EBITDA_FCF!$C$6,EBITDA_FCF!$E$11:$P$29</definedName>
    <definedName name="snl__47299A44_60C5_428E_975D_67B6EB5130A9_" localSheetId="1" hidden="1">EBITDA_FCF_Peer!$C$6,EBITDA_FCF_Peer!$E$11:$P$29</definedName>
    <definedName name="snl__47299A44_60C5_428E_975D_67B6EB5130A9_" localSheetId="4" hidden="1">'EBITDA_FCF-Quarterly'!$C$6,'EBITDA_FCF-Quarterly'!$E$11:$P$29</definedName>
    <definedName name="snl__49F5A8EF_985F_4FC7_9D4B_2B6CF483D628_" localSheetId="3" hidden="1">EBITDA_FCF!$C$6,EBITDA_FCF!$E$11:$P$29</definedName>
    <definedName name="snl__49F5A8EF_985F_4FC7_9D4B_2B6CF483D628_" localSheetId="1" hidden="1">EBITDA_FCF_Peer!$C$6,EBITDA_FCF_Peer!$E$11:$P$29</definedName>
    <definedName name="snl__49F5A8EF_985F_4FC7_9D4B_2B6CF483D628_" localSheetId="4" hidden="1">'EBITDA_FCF-Quarterly'!$C$6,'EBITDA_FCF-Quarterly'!$E$11:$P$29</definedName>
    <definedName name="snl__4A93A0D8_F137_4530_8528_56B590FE2E0C_" localSheetId="3" hidden="1">EBITDA_FCF!$C$6,EBITDA_FCF!$E$11:$P$29</definedName>
    <definedName name="snl__4A93A0D8_F137_4530_8528_56B590FE2E0C_" localSheetId="1" hidden="1">EBITDA_FCF_Peer!$C$6,EBITDA_FCF_Peer!$E$11:$P$29</definedName>
    <definedName name="snl__4A93A0D8_F137_4530_8528_56B590FE2E0C_" localSheetId="4" hidden="1">'EBITDA_FCF-Quarterly'!$C$6,'EBITDA_FCF-Quarterly'!$E$11:$P$29</definedName>
    <definedName name="snl__4AA332E0_E54F_4DC7_8A3C_D2B66CD1C2FF_" localSheetId="2" hidden="1">Cash_Cycle!$C$6,Cash_Cycle!$E$11:$P$16</definedName>
    <definedName name="snl__4AA332E0_E54F_4DC7_8A3C_D2B66CD1C2FF_" localSheetId="0" hidden="1">Cash_Cycle_Peer!$C$6,Cash_Cycle_Peer!$E$11:$P$16</definedName>
    <definedName name="snl__4D3AEF78_77F3_44AA_803C_B706D073BB65_" localSheetId="3" hidden="1">EBITDA_FCF!$C$6,EBITDA_FCF!$E$11:$P$29</definedName>
    <definedName name="snl__4D3AEF78_77F3_44AA_803C_B706D073BB65_" localSheetId="1" hidden="1">EBITDA_FCF_Peer!$C$6,EBITDA_FCF_Peer!$E$11:$P$29</definedName>
    <definedName name="snl__4D3AEF78_77F3_44AA_803C_B706D073BB65_" localSheetId="4" hidden="1">'EBITDA_FCF-Quarterly'!$C$6,'EBITDA_FCF-Quarterly'!$E$11:$P$29</definedName>
    <definedName name="snl__4E4EED35_0C3B_485D_97FC_148C5C689922_" localSheetId="2" hidden="1">Cash_Cycle!$C$6,Cash_Cycle!$E$11:$P$16</definedName>
    <definedName name="snl__4E4EED35_0C3B_485D_97FC_148C5C689922_" localSheetId="0" hidden="1">Cash_Cycle_Peer!$C$6,Cash_Cycle_Peer!$E$11:$P$16</definedName>
    <definedName name="snl__4E573937_8484_4FCC_836D_37760A6258E2_" localSheetId="2" hidden="1">Cash_Cycle!$C$6,Cash_Cycle!$E$11:$P$16</definedName>
    <definedName name="snl__4E573937_8484_4FCC_836D_37760A6258E2_" localSheetId="0" hidden="1">Cash_Cycle_Peer!$C$6,Cash_Cycle_Peer!$E$11:$P$16</definedName>
    <definedName name="snl__4ECD3569_F075_4713_904C_F4E0DED0A0B5_" localSheetId="3" hidden="1">EBITDA_FCF!$C$6,EBITDA_FCF!$E$11:$P$29</definedName>
    <definedName name="snl__4ECD3569_F075_4713_904C_F4E0DED0A0B5_" localSheetId="1" hidden="1">EBITDA_FCF_Peer!$C$6,EBITDA_FCF_Peer!$E$11:$P$29</definedName>
    <definedName name="snl__4ECD3569_F075_4713_904C_F4E0DED0A0B5_" localSheetId="4" hidden="1">'EBITDA_FCF-Quarterly'!$C$6,'EBITDA_FCF-Quarterly'!$E$11:$P$29</definedName>
    <definedName name="snl__502CC878_3261_4D11_BC8E_B7FB2A1C8E9B_" localSheetId="2" hidden="1">Cash_Cycle!$C$6,Cash_Cycle!$E$11:$P$16</definedName>
    <definedName name="snl__502CC878_3261_4D11_BC8E_B7FB2A1C8E9B_" localSheetId="0" hidden="1">Cash_Cycle_Peer!$C$6,Cash_Cycle_Peer!$E$11:$P$16</definedName>
    <definedName name="snl__53B1A25F_AB16_4252_B437_0D4EEF6CB848_" localSheetId="2" hidden="1">Cash_Cycle!$C$6,Cash_Cycle!$E$11:$P$16</definedName>
    <definedName name="snl__53B1A25F_AB16_4252_B437_0D4EEF6CB848_" localSheetId="0" hidden="1">Cash_Cycle_Peer!$C$6,Cash_Cycle_Peer!$E$11:$P$16</definedName>
    <definedName name="snl__5605197F_0A58_447C_AC02_4353152AFA34_" localSheetId="3" hidden="1">EBITDA_FCF!$C$6,EBITDA_FCF!$E$11:$P$29</definedName>
    <definedName name="snl__5605197F_0A58_447C_AC02_4353152AFA34_" localSheetId="1" hidden="1">EBITDA_FCF_Peer!$C$6,EBITDA_FCF_Peer!$E$11:$P$29</definedName>
    <definedName name="snl__5605197F_0A58_447C_AC02_4353152AFA34_" localSheetId="4" hidden="1">'EBITDA_FCF-Quarterly'!$C$6,'EBITDA_FCF-Quarterly'!$E$11:$P$29</definedName>
    <definedName name="snl__5C33CEAD_A6A2_42C8_B0E9_E7D5294C0F89_" localSheetId="2" hidden="1">Cash_Cycle!$C$6,Cash_Cycle!$E$11:$P$16</definedName>
    <definedName name="snl__5C33CEAD_A6A2_42C8_B0E9_E7D5294C0F89_" localSheetId="0" hidden="1">Cash_Cycle_Peer!$C$6,Cash_Cycle_Peer!$E$11:$P$16</definedName>
    <definedName name="snl__5D500998_7094_489C_A084_FF3E7F5FDEC6_" localSheetId="2" hidden="1">Cash_Cycle!$C$6,Cash_Cycle!$E$11:$P$16</definedName>
    <definedName name="snl__5D500998_7094_489C_A084_FF3E7F5FDEC6_" localSheetId="0" hidden="1">Cash_Cycle_Peer!$C$6,Cash_Cycle_Peer!$E$11:$P$16</definedName>
    <definedName name="snl__68903219_F5C6_484E_9F12_C7BDC998BE6D_" localSheetId="2" hidden="1">Cash_Cycle!$C$6,Cash_Cycle!$E$11:$P$16</definedName>
    <definedName name="snl__68903219_F5C6_484E_9F12_C7BDC998BE6D_" localSheetId="0" hidden="1">Cash_Cycle_Peer!$C$6,Cash_Cycle_Peer!$E$11:$P$16</definedName>
    <definedName name="snl__68C0BAEE_9E8A_4BE3_8663_FC8379A8A3FC_" localSheetId="3" hidden="1">EBITDA_FCF!$C$6,EBITDA_FCF!$E$11:$P$29</definedName>
    <definedName name="snl__68C0BAEE_9E8A_4BE3_8663_FC8379A8A3FC_" localSheetId="1" hidden="1">EBITDA_FCF_Peer!$C$6,EBITDA_FCF_Peer!$E$11:$P$29</definedName>
    <definedName name="snl__68C0BAEE_9E8A_4BE3_8663_FC8379A8A3FC_" localSheetId="4" hidden="1">'EBITDA_FCF-Quarterly'!$C$6,'EBITDA_FCF-Quarterly'!$E$11:$P$29</definedName>
    <definedName name="snl__69D4B924_7296_442B_B05F_906EE99C2B3C_" localSheetId="2" hidden="1">Cash_Cycle!$C$6,Cash_Cycle!$E$11:$P$16</definedName>
    <definedName name="snl__69D4B924_7296_442B_B05F_906EE99C2B3C_" localSheetId="0" hidden="1">Cash_Cycle_Peer!$C$6,Cash_Cycle_Peer!$E$11:$P$16</definedName>
    <definedName name="snl__6BD9B1D4_C0F9_4882_B369_C5B57C39909B_" localSheetId="3" hidden="1">EBITDA_FCF!$C$6,EBITDA_FCF!$E$11:$P$29</definedName>
    <definedName name="snl__6BD9B1D4_C0F9_4882_B369_C5B57C39909B_" localSheetId="1" hidden="1">EBITDA_FCF_Peer!$C$6,EBITDA_FCF_Peer!$E$11:$P$29</definedName>
    <definedName name="snl__6BD9B1D4_C0F9_4882_B369_C5B57C39909B_" localSheetId="4" hidden="1">'EBITDA_FCF-Quarterly'!$C$6,'EBITDA_FCF-Quarterly'!$E$11:$P$29</definedName>
    <definedName name="snl__6CF70EE1_6DC5_4F09_93C2_6A72E2BD8C15_" localSheetId="3" hidden="1">EBITDA_FCF!$C$6,EBITDA_FCF!$E$11:$P$29</definedName>
    <definedName name="snl__6CF70EE1_6DC5_4F09_93C2_6A72E2BD8C15_" localSheetId="1" hidden="1">EBITDA_FCF_Peer!$C$6,EBITDA_FCF_Peer!$E$11:$P$29</definedName>
    <definedName name="snl__6CF70EE1_6DC5_4F09_93C2_6A72E2BD8C15_" localSheetId="4" hidden="1">'EBITDA_FCF-Quarterly'!$C$6,'EBITDA_FCF-Quarterly'!$E$11:$P$29</definedName>
    <definedName name="snl__6F81A7A6_9287_471F_AB82_D0C9EF032F7D_" localSheetId="3" hidden="1">EBITDA_FCF!$C$6,EBITDA_FCF!$E$11:$P$29</definedName>
    <definedName name="snl__6F81A7A6_9287_471F_AB82_D0C9EF032F7D_" localSheetId="1" hidden="1">EBITDA_FCF_Peer!$C$6,EBITDA_FCF_Peer!$E$11:$P$29</definedName>
    <definedName name="snl__6F81A7A6_9287_471F_AB82_D0C9EF032F7D_" localSheetId="4" hidden="1">'EBITDA_FCF-Quarterly'!$C$6,'EBITDA_FCF-Quarterly'!$E$11:$P$29</definedName>
    <definedName name="snl__74575C48_4616_4681_9DFD_012BFE20BE26_" localSheetId="2" hidden="1">Cash_Cycle!$C$6,Cash_Cycle!$E$11:$P$16</definedName>
    <definedName name="snl__74575C48_4616_4681_9DFD_012BFE20BE26_" localSheetId="0" hidden="1">Cash_Cycle_Peer!$C$6,Cash_Cycle_Peer!$E$11:$P$16</definedName>
    <definedName name="snl__82999E0A_5CB3_48CE_8567_7851EF1AFDF7_" localSheetId="3" hidden="1">EBITDA_FCF!$C$6,EBITDA_FCF!$E$11:$P$14</definedName>
    <definedName name="snl__82999E0A_5CB3_48CE_8567_7851EF1AFDF7_" localSheetId="1" hidden="1">EBITDA_FCF_Peer!$C$6,EBITDA_FCF_Peer!$E$11:$P$14</definedName>
    <definedName name="snl__82999E0A_5CB3_48CE_8567_7851EF1AFDF7_" localSheetId="4" hidden="1">'EBITDA_FCF-Quarterly'!$C$6,'EBITDA_FCF-Quarterly'!$E$11:$P$14</definedName>
    <definedName name="snl__82C73737_DC6C_4266_8DF5_03DC86953A14_" localSheetId="2" hidden="1">Cash_Cycle!$C$6,Cash_Cycle!$E$11:$P$16</definedName>
    <definedName name="snl__82C73737_DC6C_4266_8DF5_03DC86953A14_" localSheetId="0" hidden="1">Cash_Cycle_Peer!$C$6,Cash_Cycle_Peer!$E$11:$P$16</definedName>
    <definedName name="snl__85C3098E_C134_430F_8F57_4F5CD3F7F2ED_" localSheetId="3" hidden="1">EBITDA_FCF!$C$6,EBITDA_FCF!$E$11:$P$29</definedName>
    <definedName name="snl__85C3098E_C134_430F_8F57_4F5CD3F7F2ED_" localSheetId="1" hidden="1">EBITDA_FCF_Peer!$C$6,EBITDA_FCF_Peer!$E$11:$P$29</definedName>
    <definedName name="snl__85C3098E_C134_430F_8F57_4F5CD3F7F2ED_" localSheetId="4" hidden="1">'EBITDA_FCF-Quarterly'!$C$6,'EBITDA_FCF-Quarterly'!$E$11:$P$29</definedName>
    <definedName name="snl__865EFCC5_A289_4434_BE6B_7AD90DC1FBEA_" localSheetId="3" hidden="1">EBITDA_FCF!$C$6,EBITDA_FCF!$E$11:$P$29</definedName>
    <definedName name="snl__865EFCC5_A289_4434_BE6B_7AD90DC1FBEA_" localSheetId="1" hidden="1">EBITDA_FCF_Peer!$C$6,EBITDA_FCF_Peer!$E$11:$P$29</definedName>
    <definedName name="snl__865EFCC5_A289_4434_BE6B_7AD90DC1FBEA_" localSheetId="4" hidden="1">'EBITDA_FCF-Quarterly'!$C$6,'EBITDA_FCF-Quarterly'!$E$11:$P$29</definedName>
    <definedName name="snl__868A17DC_8317_41AB_9695_14EB4F307261_" localSheetId="2" hidden="1">Cash_Cycle!$C$6,Cash_Cycle!$E$11:$P$16</definedName>
    <definedName name="snl__868A17DC_8317_41AB_9695_14EB4F307261_" localSheetId="0" hidden="1">Cash_Cycle_Peer!$C$6,Cash_Cycle_Peer!$E$11:$P$16</definedName>
    <definedName name="snl__899C7200_9357_4F79_9E7F_41FCE0B2A21B_" localSheetId="2" hidden="1">Cash_Cycle!$C$6,Cash_Cycle!$E$11:$P$16</definedName>
    <definedName name="snl__899C7200_9357_4F79_9E7F_41FCE0B2A21B_" localSheetId="0" hidden="1">Cash_Cycle_Peer!$C$6,Cash_Cycle_Peer!$E$11:$P$16</definedName>
    <definedName name="snl__8B5842D7_A433_4BFA_9463_F39C73D59C3C_" localSheetId="3" hidden="1">EBITDA_FCF!$C$6,EBITDA_FCF!$E$11:$P$29</definedName>
    <definedName name="snl__8B5842D7_A433_4BFA_9463_F39C73D59C3C_" localSheetId="1" hidden="1">EBITDA_FCF_Peer!$C$6,EBITDA_FCF_Peer!$E$11:$P$29</definedName>
    <definedName name="snl__8B5842D7_A433_4BFA_9463_F39C73D59C3C_" localSheetId="4" hidden="1">'EBITDA_FCF-Quarterly'!$C$6,'EBITDA_FCF-Quarterly'!$E$11:$P$29</definedName>
    <definedName name="snl__8CE9D624_E47F_4E74_9880_C0EAFFBCDDB1_" localSheetId="2" hidden="1">Cash_Cycle!$C$6,Cash_Cycle!$E$11:$P$16</definedName>
    <definedName name="snl__8CE9D624_E47F_4E74_9880_C0EAFFBCDDB1_" localSheetId="0" hidden="1">Cash_Cycle_Peer!$C$6,Cash_Cycle_Peer!$E$11:$P$16</definedName>
    <definedName name="snl__8D245059_C12E_4653_800C_76531F265B56_" localSheetId="2" hidden="1">Cash_Cycle!$C$6,Cash_Cycle!$E$11:$P$16</definedName>
    <definedName name="snl__8D245059_C12E_4653_800C_76531F265B56_" localSheetId="0" hidden="1">Cash_Cycle_Peer!$C$6,Cash_Cycle_Peer!$E$11:$P$16</definedName>
    <definedName name="snl__8E1125A1_0FA9_4718_81C1_607F55B635E5_" localSheetId="3" hidden="1">EBITDA_FCF!$C$6,EBITDA_FCF!$E$11:$P$29</definedName>
    <definedName name="snl__8E1125A1_0FA9_4718_81C1_607F55B635E5_" localSheetId="1" hidden="1">EBITDA_FCF_Peer!$C$6,EBITDA_FCF_Peer!$E$11:$P$29</definedName>
    <definedName name="snl__8E1125A1_0FA9_4718_81C1_607F55B635E5_" localSheetId="4" hidden="1">'EBITDA_FCF-Quarterly'!$C$6,'EBITDA_FCF-Quarterly'!$E$11:$P$29</definedName>
    <definedName name="snl__909AAF1C_52A8_4912_8600_0E59C058D878_" localSheetId="2" hidden="1">Cash_Cycle!$C$6,Cash_Cycle!$E$11:$P$16</definedName>
    <definedName name="snl__909AAF1C_52A8_4912_8600_0E59C058D878_" localSheetId="0" hidden="1">Cash_Cycle_Peer!$C$6,Cash_Cycle_Peer!$E$11:$P$16</definedName>
    <definedName name="snl__9708C132_2091_4169_B4EE_E88ACF30F87D_" localSheetId="3" hidden="1">EBITDA_FCF!$C$6,EBITDA_FCF!$E$11:$P$29</definedName>
    <definedName name="snl__9708C132_2091_4169_B4EE_E88ACF30F87D_" localSheetId="1" hidden="1">EBITDA_FCF_Peer!$C$6,EBITDA_FCF_Peer!$E$11:$P$29</definedName>
    <definedName name="snl__9708C132_2091_4169_B4EE_E88ACF30F87D_" localSheetId="4" hidden="1">'EBITDA_FCF-Quarterly'!$C$6,'EBITDA_FCF-Quarterly'!$E$11:$P$29</definedName>
    <definedName name="snl__9736F8BC_E012_4AAA_B85D_27CB3D93777F_" localSheetId="2" hidden="1">Cash_Cycle!$C$6,Cash_Cycle!$E$11:$P$16</definedName>
    <definedName name="snl__9736F8BC_E012_4AAA_B85D_27CB3D93777F_" localSheetId="0" hidden="1">Cash_Cycle_Peer!$C$6,Cash_Cycle_Peer!$E$11:$P$16</definedName>
    <definedName name="snl__99AAF763_34F4_4A40_A634_912905640075_" localSheetId="2" hidden="1">Cash_Cycle!$C$6,Cash_Cycle!$E$11:$P$16</definedName>
    <definedName name="snl__99AAF763_34F4_4A40_A634_912905640075_" localSheetId="0" hidden="1">Cash_Cycle_Peer!$C$6,Cash_Cycle_Peer!$E$11:$P$16</definedName>
    <definedName name="snl__9A29A4B0_482E_4B24_A66E_440ED86B3CDC_" localSheetId="2" hidden="1">Cash_Cycle!$C$6,Cash_Cycle!$E$11:$P$16</definedName>
    <definedName name="snl__9A29A4B0_482E_4B24_A66E_440ED86B3CDC_" localSheetId="0" hidden="1">Cash_Cycle_Peer!$C$6,Cash_Cycle_Peer!$E$11:$P$16</definedName>
    <definedName name="snl__9C910CF7_6B84_4488_A924_B94B78FB47F2_" localSheetId="2" hidden="1">Cash_Cycle!$C$6,Cash_Cycle!$E$11:$P$16</definedName>
    <definedName name="snl__9C910CF7_6B84_4488_A924_B94B78FB47F2_" localSheetId="0" hidden="1">Cash_Cycle_Peer!$C$6,Cash_Cycle_Peer!$E$11:$P$16</definedName>
    <definedName name="snl__9E0960D2_3F20_4719_8FF5_F2E674E45D18_" localSheetId="2" hidden="1">Cash_Cycle!$C$6,Cash_Cycle!$E$11:$P$16</definedName>
    <definedName name="snl__9E0960D2_3F20_4719_8FF5_F2E674E45D18_" localSheetId="0" hidden="1">Cash_Cycle_Peer!$C$6,Cash_Cycle_Peer!$E$11:$P$16</definedName>
    <definedName name="snl__A2A7952F_AE63_40F7_A254_0CE9419FDAEB_" localSheetId="3" hidden="1">EBITDA_FCF!$C$6,EBITDA_FCF!$E$11:$P$29</definedName>
    <definedName name="snl__A2A7952F_AE63_40F7_A254_0CE9419FDAEB_" localSheetId="1" hidden="1">EBITDA_FCF_Peer!$C$6,EBITDA_FCF_Peer!$E$11:$P$29</definedName>
    <definedName name="snl__A2A7952F_AE63_40F7_A254_0CE9419FDAEB_" localSheetId="4" hidden="1">'EBITDA_FCF-Quarterly'!$C$6,'EBITDA_FCF-Quarterly'!$E$11:$P$29</definedName>
    <definedName name="snl__A566A1C2_7F07_4E2D_B2BC_15545222641F_" localSheetId="3" hidden="1">EBITDA_FCF!$C$6,EBITDA_FCF!$E$11:$P$29</definedName>
    <definedName name="snl__A566A1C2_7F07_4E2D_B2BC_15545222641F_" localSheetId="1" hidden="1">EBITDA_FCF_Peer!$C$6,EBITDA_FCF_Peer!$E$11:$P$29</definedName>
    <definedName name="snl__A566A1C2_7F07_4E2D_B2BC_15545222641F_" localSheetId="4" hidden="1">'EBITDA_FCF-Quarterly'!$C$6,'EBITDA_FCF-Quarterly'!$E$11:$P$29</definedName>
    <definedName name="snl__A58476BA_15C3_40CE_BCBE_D997376943F2_" localSheetId="2" hidden="1">Cash_Cycle!$C$6,Cash_Cycle!$E$11:$P$16</definedName>
    <definedName name="snl__A58476BA_15C3_40CE_BCBE_D997376943F2_" localSheetId="0" hidden="1">Cash_Cycle_Peer!$C$6,Cash_Cycle_Peer!$E$11:$P$16</definedName>
    <definedName name="snl__A5FBDEF7_C84F_4AE7_9E4C_505736C91EAA_" localSheetId="2" hidden="1">Cash_Cycle!$C$6,Cash_Cycle!$E$11:$P$16</definedName>
    <definedName name="snl__A5FBDEF7_C84F_4AE7_9E4C_505736C91EAA_" localSheetId="0" hidden="1">Cash_Cycle_Peer!$C$6,Cash_Cycle_Peer!$E$11:$P$16</definedName>
    <definedName name="snl__A64D9E95_DD7F_49B1_85D5_9EE72498C547_" localSheetId="3" hidden="1">EBITDA_FCF!$C$6,EBITDA_FCF!$E$11:$P$29</definedName>
    <definedName name="snl__A64D9E95_DD7F_49B1_85D5_9EE72498C547_" localSheetId="1" hidden="1">EBITDA_FCF_Peer!$C$6,EBITDA_FCF_Peer!$E$11:$P$29</definedName>
    <definedName name="snl__A64D9E95_DD7F_49B1_85D5_9EE72498C547_" localSheetId="4" hidden="1">'EBITDA_FCF-Quarterly'!$C$6,'EBITDA_FCF-Quarterly'!$E$11:$P$29</definedName>
    <definedName name="snl__A69F6B4B_C288_42FF_962E_B201F56557E1_" localSheetId="3" hidden="1">EBITDA_FCF!$C$6,EBITDA_FCF!$E$11:$P$29</definedName>
    <definedName name="snl__A69F6B4B_C288_42FF_962E_B201F56557E1_" localSheetId="1" hidden="1">EBITDA_FCF_Peer!$C$6,EBITDA_FCF_Peer!$E$11:$P$29</definedName>
    <definedName name="snl__A69F6B4B_C288_42FF_962E_B201F56557E1_" localSheetId="4" hidden="1">'EBITDA_FCF-Quarterly'!$C$6,'EBITDA_FCF-Quarterly'!$E$11:$P$29</definedName>
    <definedName name="snl__A73CFBCA_BBE7_4621_AA91_8B2636A6C615_" localSheetId="3" hidden="1">EBITDA_FCF!$C$6,EBITDA_FCF!$E$11:$P$29</definedName>
    <definedName name="snl__A73CFBCA_BBE7_4621_AA91_8B2636A6C615_" localSheetId="1" hidden="1">EBITDA_FCF_Peer!$C$6,EBITDA_FCF_Peer!$E$11:$P$29</definedName>
    <definedName name="snl__A73CFBCA_BBE7_4621_AA91_8B2636A6C615_" localSheetId="4" hidden="1">'EBITDA_FCF-Quarterly'!$C$6,'EBITDA_FCF-Quarterly'!$E$11:$P$29</definedName>
    <definedName name="snl__A8008589_0BAE_4A76_9F1E_660735D6DA5A_" localSheetId="3" hidden="1">EBITDA_FCF!$C$6,EBITDA_FCF!$E$11:$P$29</definedName>
    <definedName name="snl__A8008589_0BAE_4A76_9F1E_660735D6DA5A_" localSheetId="1" hidden="1">EBITDA_FCF_Peer!$C$6,EBITDA_FCF_Peer!$E$11:$P$29</definedName>
    <definedName name="snl__A8008589_0BAE_4A76_9F1E_660735D6DA5A_" localSheetId="4" hidden="1">'EBITDA_FCF-Quarterly'!$C$6,'EBITDA_FCF-Quarterly'!$E$11:$P$29</definedName>
    <definedName name="snl__A859D226_B9D2_4B87_ACEE_145C43A829AF_" localSheetId="3" hidden="1">EBITDA_FCF!$C$6,EBITDA_FCF!$E$11:$P$29</definedName>
    <definedName name="snl__A859D226_B9D2_4B87_ACEE_145C43A829AF_" localSheetId="1" hidden="1">EBITDA_FCF_Peer!$C$6,EBITDA_FCF_Peer!$E$11:$P$29</definedName>
    <definedName name="snl__A859D226_B9D2_4B87_ACEE_145C43A829AF_" localSheetId="4" hidden="1">'EBITDA_FCF-Quarterly'!$C$6,'EBITDA_FCF-Quarterly'!$E$11:$P$29</definedName>
    <definedName name="snl__B23891DD_8901_40D4_B905_7E249D9C0B9C_" localSheetId="2" hidden="1">Cash_Cycle!$C$6,Cash_Cycle!$E$11:$P$16</definedName>
    <definedName name="snl__B23891DD_8901_40D4_B905_7E249D9C0B9C_" localSheetId="0" hidden="1">Cash_Cycle_Peer!$C$6,Cash_Cycle_Peer!$E$11:$P$16</definedName>
    <definedName name="snl__B2F2FBDD_EC0F_40AA_9684_3C23CE225234_" localSheetId="2" hidden="1">Cash_Cycle!$C$6,Cash_Cycle!$E$11:$P$16</definedName>
    <definedName name="snl__B2F2FBDD_EC0F_40AA_9684_3C23CE225234_" localSheetId="0" hidden="1">Cash_Cycle_Peer!$C$6,Cash_Cycle_Peer!$E$11:$P$16</definedName>
    <definedName name="snl__B4E4C1D0_6910_4E5D_9B50_4ADD719438AA_" localSheetId="2" hidden="1">Cash_Cycle!$C$6,Cash_Cycle!$E$11:$P$16</definedName>
    <definedName name="snl__B4E4C1D0_6910_4E5D_9B50_4ADD719438AA_" localSheetId="0" hidden="1">Cash_Cycle_Peer!$C$6,Cash_Cycle_Peer!$E$11:$P$16</definedName>
    <definedName name="snl__B51B6541_A957_45BA_846A_72220592AD8F_" localSheetId="3" hidden="1">EBITDA_FCF!$C$6,EBITDA_FCF!$E$11:$P$29</definedName>
    <definedName name="snl__B51B6541_A957_45BA_846A_72220592AD8F_" localSheetId="1" hidden="1">EBITDA_FCF_Peer!$C$6,EBITDA_FCF_Peer!$E$11:$P$29</definedName>
    <definedName name="snl__B51B6541_A957_45BA_846A_72220592AD8F_" localSheetId="4" hidden="1">'EBITDA_FCF-Quarterly'!$C$6,'EBITDA_FCF-Quarterly'!$E$11:$P$29</definedName>
    <definedName name="snl__B5236FEB_30A8_47DD_B857_BBD07D17C7AD_" localSheetId="2" hidden="1">Cash_Cycle!$C$6,Cash_Cycle!$E$11:$P$16</definedName>
    <definedName name="snl__B5236FEB_30A8_47DD_B857_BBD07D17C7AD_" localSheetId="0" hidden="1">Cash_Cycle_Peer!$C$6,Cash_Cycle_Peer!$E$11:$P$16</definedName>
    <definedName name="snl__B54AFD0A_BCB5_4099_92FF_60578A7B1BE7_" localSheetId="2" hidden="1">Cash_Cycle!$C$6,Cash_Cycle!$E$11:$P$16</definedName>
    <definedName name="snl__B54AFD0A_BCB5_4099_92FF_60578A7B1BE7_" localSheetId="0" hidden="1">Cash_Cycle_Peer!$C$6,Cash_Cycle_Peer!$E$11:$P$16</definedName>
    <definedName name="snl__B7C73DF5_9B45_4DF8_A93A_ED854CD34C64_" localSheetId="2" hidden="1">Cash_Cycle!$C$6,Cash_Cycle!$E$11:$P$16</definedName>
    <definedName name="snl__B7C73DF5_9B45_4DF8_A93A_ED854CD34C64_" localSheetId="0" hidden="1">Cash_Cycle_Peer!$C$6,Cash_Cycle_Peer!$E$11:$P$16</definedName>
    <definedName name="snl__B9C6C3C2_CBAB_43A2_8B51_89FE3CA79E57_" localSheetId="3" hidden="1">EBITDA_FCF!$C$6,EBITDA_FCF!$E$11:$P$29</definedName>
    <definedName name="snl__B9C6C3C2_CBAB_43A2_8B51_89FE3CA79E57_" localSheetId="1" hidden="1">EBITDA_FCF_Peer!$C$6,EBITDA_FCF_Peer!$E$11:$P$29</definedName>
    <definedName name="snl__B9C6C3C2_CBAB_43A2_8B51_89FE3CA79E57_" localSheetId="4" hidden="1">'EBITDA_FCF-Quarterly'!$C$6,'EBITDA_FCF-Quarterly'!$E$11:$P$29</definedName>
    <definedName name="snl__C19B5289_60BA_4E3F_8995_85D90A274A42_" localSheetId="2" hidden="1">Cash_Cycle!$C$6,Cash_Cycle!$E$11:$P$16</definedName>
    <definedName name="snl__C19B5289_60BA_4E3F_8995_85D90A274A42_" localSheetId="0" hidden="1">Cash_Cycle_Peer!$C$6,Cash_Cycle_Peer!$E$11:$P$16</definedName>
    <definedName name="snl__C4AC2F80_6610_4F4C_8ABA_400B810E83E5_" localSheetId="2" hidden="1">Cash_Cycle!$C$6,Cash_Cycle!$E$11:$P$16</definedName>
    <definedName name="snl__C4AC2F80_6610_4F4C_8ABA_400B810E83E5_" localSheetId="0" hidden="1">Cash_Cycle_Peer!$C$6,Cash_Cycle_Peer!$E$11:$P$16</definedName>
    <definedName name="snl__C75EC86F_FE0D_477C_82FA_CCCCAFF79298_" localSheetId="2" hidden="1">Cash_Cycle!$C$6,Cash_Cycle!$E$11:$P$16</definedName>
    <definedName name="snl__C75EC86F_FE0D_477C_82FA_CCCCAFF79298_" localSheetId="0" hidden="1">Cash_Cycle_Peer!$C$6,Cash_Cycle_Peer!$E$11:$P$16</definedName>
    <definedName name="snl__C8789E3E_576F_421E_8218_098C24C997A2_" localSheetId="2" hidden="1">Cash_Cycle!$C$6,Cash_Cycle!$E$11:$P$16</definedName>
    <definedName name="snl__C8789E3E_576F_421E_8218_098C24C997A2_" localSheetId="0" hidden="1">Cash_Cycle_Peer!$C$6,Cash_Cycle_Peer!$E$11:$P$16</definedName>
    <definedName name="snl__CEF33E84_3BED_47D9_99C2_1FE255349D83_" localSheetId="2" hidden="1">Cash_Cycle!$C$6,Cash_Cycle!$E$11:$P$16</definedName>
    <definedName name="snl__CEF33E84_3BED_47D9_99C2_1FE255349D83_" localSheetId="0" hidden="1">Cash_Cycle_Peer!$C$6,Cash_Cycle_Peer!$E$11:$P$16</definedName>
    <definedName name="snl__DDF2223F_B8E5_49F6_B827_104B3E47BD76_" localSheetId="2" hidden="1">Cash_Cycle!$C$6,Cash_Cycle!$E$11:$P$16</definedName>
    <definedName name="snl__DDF2223F_B8E5_49F6_B827_104B3E47BD76_" localSheetId="0" hidden="1">Cash_Cycle_Peer!$C$6,Cash_Cycle_Peer!$E$11:$P$16</definedName>
    <definedName name="snl__E34ED55B_017A_4A4F_8661_25BE4576ADCE_" localSheetId="2" hidden="1">Cash_Cycle!$C$6,Cash_Cycle!$E$11:$P$16</definedName>
    <definedName name="snl__E34ED55B_017A_4A4F_8661_25BE4576ADCE_" localSheetId="0" hidden="1">Cash_Cycle_Peer!$C$6,Cash_Cycle_Peer!$E$11:$P$16</definedName>
    <definedName name="snl__E403C578_C909_4D7B_9282_49C20AFC94E2_" localSheetId="3" hidden="1">EBITDA_FCF!$C$6,EBITDA_FCF!$E$11:$P$29</definedName>
    <definedName name="snl__E403C578_C909_4D7B_9282_49C20AFC94E2_" localSheetId="1" hidden="1">EBITDA_FCF_Peer!$C$6,EBITDA_FCF_Peer!$E$11:$P$29</definedName>
    <definedName name="snl__E403C578_C909_4D7B_9282_49C20AFC94E2_" localSheetId="4" hidden="1">'EBITDA_FCF-Quarterly'!$C$6,'EBITDA_FCF-Quarterly'!$E$11:$P$29</definedName>
    <definedName name="snl__E617C701_B5DA_4058_B59C_E15B42728FB0_" localSheetId="3" hidden="1">EBITDA_FCF!$C$6,EBITDA_FCF!$E$11:$P$29</definedName>
    <definedName name="snl__E617C701_B5DA_4058_B59C_E15B42728FB0_" localSheetId="1" hidden="1">EBITDA_FCF_Peer!$C$6,EBITDA_FCF_Peer!$E$11:$P$29</definedName>
    <definedName name="snl__E617C701_B5DA_4058_B59C_E15B42728FB0_" localSheetId="4" hidden="1">'EBITDA_FCF-Quarterly'!$C$6,'EBITDA_FCF-Quarterly'!$E$11:$P$29</definedName>
    <definedName name="snl__EC5247D0_FE31_4255_9824_9B55E016AB2C_" localSheetId="2" hidden="1">Cash_Cycle!$C$6,Cash_Cycle!$E$11:$P$16</definedName>
    <definedName name="snl__EC5247D0_FE31_4255_9824_9B55E016AB2C_" localSheetId="0" hidden="1">Cash_Cycle_Peer!$C$6,Cash_Cycle_Peer!$E$11:$P$16</definedName>
    <definedName name="snl__ECC0E764_0103_489E_904F_17DE8F1B44BD_" localSheetId="2" hidden="1">Cash_Cycle!$C$6,Cash_Cycle!$E$11:$P$16</definedName>
    <definedName name="snl__ECC0E764_0103_489E_904F_17DE8F1B44BD_" localSheetId="0" hidden="1">Cash_Cycle_Peer!$C$6,Cash_Cycle_Peer!$E$11:$P$16</definedName>
    <definedName name="snl__F3777A7D_4138_4EE2_A731_5D9FE739DD07_" localSheetId="2" hidden="1">Cash_Cycle!$C$6,Cash_Cycle!$E$11:$P$16</definedName>
    <definedName name="snl__F3777A7D_4138_4EE2_A731_5D9FE739DD07_" localSheetId="0" hidden="1">Cash_Cycle_Peer!$C$6,Cash_Cycle_Peer!$E$11:$P$16</definedName>
    <definedName name="snl__F482E609_2572_4C12_9616_EA52B5242330_" localSheetId="3" hidden="1">EBITDA_FCF!$C$6,EBITDA_FCF!$E$11:$P$29</definedName>
    <definedName name="snl__F482E609_2572_4C12_9616_EA52B5242330_" localSheetId="1" hidden="1">EBITDA_FCF_Peer!$C$6,EBITDA_FCF_Peer!$E$11:$P$29</definedName>
    <definedName name="snl__F482E609_2572_4C12_9616_EA52B5242330_" localSheetId="4" hidden="1">'EBITDA_FCF-Quarterly'!$C$6,'EBITDA_FCF-Quarterly'!$E$11:$P$29</definedName>
    <definedName name="snl__F48DC827_5A0D_41E4_A098_A19DD62914F4_" localSheetId="2" hidden="1">Cash_Cycle!$C$6,Cash_Cycle!$E$11:$P$16</definedName>
    <definedName name="snl__F48DC827_5A0D_41E4_A098_A19DD62914F4_" localSheetId="0" hidden="1">Cash_Cycle_Peer!$C$6,Cash_Cycle_Peer!$E$11:$P$16</definedName>
    <definedName name="snl__F701E6BA_3B08_451A_99B1_5621D50ACA70_" localSheetId="2" hidden="1">Cash_Cycle!$C$6,Cash_Cycle!$E$11:$P$16</definedName>
    <definedName name="snl__F701E6BA_3B08_451A_99B1_5621D50ACA70_" localSheetId="0" hidden="1">Cash_Cycle_Peer!$C$6,Cash_Cycle_Peer!$E$11:$P$16</definedName>
    <definedName name="snl__FC0B40B4_4FC3_46DF_ACD2_781D77E84D01_" localSheetId="3" hidden="1">EBITDA_FCF!$C$6,EBITDA_FCF!$E$11:$P$29</definedName>
    <definedName name="snl__FC0B40B4_4FC3_46DF_ACD2_781D77E84D01_" localSheetId="1" hidden="1">EBITDA_FCF_Peer!$C$6,EBITDA_FCF_Peer!$E$11:$P$29</definedName>
    <definedName name="snl__FC0B40B4_4FC3_46DF_ACD2_781D77E84D01_" localSheetId="4" hidden="1">'EBITDA_FCF-Quarterly'!$C$6,'EBITDA_FCF-Quarterly'!$E$11:$P$29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" i="17" l="1"/>
  <c r="AD29" i="16" l="1"/>
  <c r="AC29" i="16"/>
  <c r="AB29" i="16"/>
  <c r="AA29" i="16"/>
  <c r="Z29" i="16"/>
  <c r="Y29" i="16"/>
  <c r="T37" i="16"/>
  <c r="U37" i="16"/>
  <c r="V37" i="16"/>
  <c r="W37" i="16"/>
  <c r="X37" i="16"/>
  <c r="Y37" i="16"/>
  <c r="Z37" i="16"/>
  <c r="AA37" i="16"/>
  <c r="AB37" i="16"/>
  <c r="AC37" i="16"/>
  <c r="AD37" i="16"/>
  <c r="T20" i="16"/>
  <c r="U20" i="16"/>
  <c r="V20" i="16"/>
  <c r="W20" i="16"/>
  <c r="X20" i="16"/>
  <c r="Y20" i="16"/>
  <c r="Z20" i="16"/>
  <c r="AA20" i="16"/>
  <c r="AB20" i="16"/>
  <c r="AC20" i="16"/>
  <c r="AD20" i="16"/>
  <c r="S37" i="16"/>
  <c r="S20" i="16"/>
  <c r="R9" i="16"/>
  <c r="P223" i="16"/>
  <c r="P212" i="16"/>
  <c r="O212" i="16"/>
  <c r="O223" i="16" s="1"/>
  <c r="N212" i="16"/>
  <c r="N223" i="16" s="1"/>
  <c r="M212" i="16"/>
  <c r="M223" i="16" s="1"/>
  <c r="L212" i="16"/>
  <c r="L223" i="16" s="1"/>
  <c r="K212" i="16"/>
  <c r="K223" i="16" s="1"/>
  <c r="J212" i="16"/>
  <c r="J223" i="16" s="1"/>
  <c r="I212" i="16"/>
  <c r="I223" i="16" s="1"/>
  <c r="H212" i="16"/>
  <c r="H223" i="16" s="1"/>
  <c r="G212" i="16"/>
  <c r="G223" i="16" s="1"/>
  <c r="F212" i="16"/>
  <c r="F223" i="16" s="1"/>
  <c r="E212" i="16"/>
  <c r="E223" i="16" s="1"/>
  <c r="R8" i="16"/>
  <c r="R7" i="16"/>
  <c r="E89" i="16"/>
  <c r="F89" i="16"/>
  <c r="G89" i="16"/>
  <c r="G100" i="16" s="1"/>
  <c r="H89" i="16"/>
  <c r="H100" i="16" s="1"/>
  <c r="I89" i="16"/>
  <c r="I100" i="16" s="1"/>
  <c r="J89" i="16"/>
  <c r="J100" i="16" s="1"/>
  <c r="E100" i="16"/>
  <c r="F100" i="16"/>
  <c r="R4" i="16" l="1"/>
  <c r="R5" i="16"/>
  <c r="R6" i="16"/>
  <c r="AB15" i="16"/>
  <c r="F58" i="16"/>
  <c r="F69" i="16" s="1"/>
  <c r="T32" i="16" s="1"/>
  <c r="G58" i="16"/>
  <c r="G69" i="16" s="1"/>
  <c r="U32" i="16" s="1"/>
  <c r="H58" i="16"/>
  <c r="V15" i="16" s="1"/>
  <c r="I58" i="16"/>
  <c r="W15" i="16" s="1"/>
  <c r="J58" i="16"/>
  <c r="J69" i="16" s="1"/>
  <c r="X32" i="16" s="1"/>
  <c r="K58" i="16"/>
  <c r="K69" i="16" s="1"/>
  <c r="Y32" i="16" s="1"/>
  <c r="L58" i="16"/>
  <c r="Z15" i="16" s="1"/>
  <c r="M58" i="16"/>
  <c r="M69" i="16" s="1"/>
  <c r="AA32" i="16" s="1"/>
  <c r="O58" i="16"/>
  <c r="O69" i="16" s="1"/>
  <c r="AC32" i="16" s="1"/>
  <c r="P58" i="16"/>
  <c r="P69" i="16" s="1"/>
  <c r="AD32" i="16" s="1"/>
  <c r="H69" i="16"/>
  <c r="V32" i="16" s="1"/>
  <c r="N69" i="16"/>
  <c r="R17" i="17"/>
  <c r="R15" i="17"/>
  <c r="P28" i="16"/>
  <c r="AD14" i="16" s="1"/>
  <c r="O28" i="16"/>
  <c r="AC14" i="16" s="1"/>
  <c r="N28" i="16"/>
  <c r="N39" i="16" s="1"/>
  <c r="AB31" i="16" s="1"/>
  <c r="M28" i="16"/>
  <c r="M39" i="16" s="1"/>
  <c r="AA31" i="16" s="1"/>
  <c r="L28" i="16"/>
  <c r="L39" i="16" s="1"/>
  <c r="Z31" i="16" s="1"/>
  <c r="K28" i="16"/>
  <c r="K39" i="16" s="1"/>
  <c r="Y31" i="16" s="1"/>
  <c r="J28" i="16"/>
  <c r="J39" i="16" s="1"/>
  <c r="X31" i="16" s="1"/>
  <c r="I28" i="16"/>
  <c r="W14" i="16" s="1"/>
  <c r="H28" i="16"/>
  <c r="V14" i="16" s="1"/>
  <c r="G28" i="16"/>
  <c r="U14" i="16" s="1"/>
  <c r="F28" i="16"/>
  <c r="F39" i="16" s="1"/>
  <c r="T31" i="16" s="1"/>
  <c r="E28" i="16"/>
  <c r="E39" i="16" s="1"/>
  <c r="S31" i="16" s="1"/>
  <c r="P7" i="16"/>
  <c r="O7" i="16"/>
  <c r="N7" i="16" s="1"/>
  <c r="M7" i="16" s="1"/>
  <c r="L7" i="16" s="1"/>
  <c r="K7" i="16" s="1"/>
  <c r="J7" i="16" s="1"/>
  <c r="I7" i="16" s="1"/>
  <c r="H7" i="16" s="1"/>
  <c r="G7" i="16" s="1"/>
  <c r="F7" i="16" s="1"/>
  <c r="E7" i="16" s="1"/>
  <c r="P6" i="16"/>
  <c r="O6" i="16"/>
  <c r="N6" i="16"/>
  <c r="M6" i="16"/>
  <c r="L6" i="16"/>
  <c r="K6" i="16"/>
  <c r="J6" i="16"/>
  <c r="I6" i="16"/>
  <c r="H6" i="16"/>
  <c r="G6" i="16"/>
  <c r="F6" i="16"/>
  <c r="E6" i="16"/>
  <c r="B5" i="16"/>
  <c r="B4" i="16"/>
  <c r="R3" i="16" s="1"/>
  <c r="K32" i="17"/>
  <c r="J32" i="17"/>
  <c r="I32" i="17"/>
  <c r="H32" i="17"/>
  <c r="P24" i="17"/>
  <c r="J24" i="17"/>
  <c r="I24" i="17"/>
  <c r="H24" i="17"/>
  <c r="K23" i="17"/>
  <c r="J23" i="17"/>
  <c r="I23" i="17"/>
  <c r="L22" i="17"/>
  <c r="K22" i="17"/>
  <c r="J22" i="17"/>
  <c r="J25" i="17" s="1"/>
  <c r="P19" i="17"/>
  <c r="O19" i="17"/>
  <c r="O24" i="17" s="1"/>
  <c r="O31" i="17" s="1"/>
  <c r="N19" i="17"/>
  <c r="N24" i="17" s="1"/>
  <c r="N31" i="17" s="1"/>
  <c r="M19" i="17"/>
  <c r="M24" i="17" s="1"/>
  <c r="M31" i="17" s="1"/>
  <c r="L19" i="17"/>
  <c r="L24" i="17" s="1"/>
  <c r="L31" i="17" s="1"/>
  <c r="K19" i="17"/>
  <c r="K24" i="17" s="1"/>
  <c r="J19" i="17"/>
  <c r="I19" i="17"/>
  <c r="H19" i="17"/>
  <c r="P18" i="17"/>
  <c r="P23" i="17" s="1"/>
  <c r="P30" i="17" s="1"/>
  <c r="O18" i="17"/>
  <c r="O23" i="17" s="1"/>
  <c r="O30" i="17" s="1"/>
  <c r="N18" i="17"/>
  <c r="N23" i="17" s="1"/>
  <c r="N30" i="17" s="1"/>
  <c r="M18" i="17"/>
  <c r="M23" i="17" s="1"/>
  <c r="M30" i="17" s="1"/>
  <c r="L18" i="17"/>
  <c r="L23" i="17" s="1"/>
  <c r="K18" i="17"/>
  <c r="J18" i="17"/>
  <c r="I18" i="17"/>
  <c r="H18" i="17"/>
  <c r="H23" i="17" s="1"/>
  <c r="P17" i="17"/>
  <c r="P22" i="17" s="1"/>
  <c r="O17" i="17"/>
  <c r="O22" i="17" s="1"/>
  <c r="N17" i="17"/>
  <c r="N22" i="17" s="1"/>
  <c r="M17" i="17"/>
  <c r="M22" i="17" s="1"/>
  <c r="L17" i="17"/>
  <c r="K17" i="17"/>
  <c r="J17" i="17"/>
  <c r="I17" i="17"/>
  <c r="I22" i="17" s="1"/>
  <c r="I25" i="17" s="1"/>
  <c r="H17" i="17"/>
  <c r="H22" i="17" s="1"/>
  <c r="P7" i="17"/>
  <c r="O7" i="17"/>
  <c r="N7" i="17" s="1"/>
  <c r="M7" i="17" s="1"/>
  <c r="L7" i="17" s="1"/>
  <c r="K7" i="17" s="1"/>
  <c r="J7" i="17" s="1"/>
  <c r="I7" i="17" s="1"/>
  <c r="H7" i="17" s="1"/>
  <c r="G7" i="17" s="1"/>
  <c r="F7" i="17" s="1"/>
  <c r="E7" i="17" s="1"/>
  <c r="P6" i="17"/>
  <c r="O6" i="17"/>
  <c r="N6" i="17"/>
  <c r="M6" i="17"/>
  <c r="L6" i="17"/>
  <c r="K6" i="17"/>
  <c r="J6" i="17"/>
  <c r="I6" i="17"/>
  <c r="H6" i="17"/>
  <c r="G6" i="17"/>
  <c r="F6" i="17"/>
  <c r="E6" i="17"/>
  <c r="B5" i="17"/>
  <c r="B4" i="17"/>
  <c r="B4" i="12"/>
  <c r="H18" i="14"/>
  <c r="C6" i="17"/>
  <c r="C6" i="16"/>
  <c r="O39" i="16" l="1"/>
  <c r="AC31" i="16" s="1"/>
  <c r="I69" i="16"/>
  <c r="W32" i="16" s="1"/>
  <c r="P39" i="16"/>
  <c r="AD31" i="16" s="1"/>
  <c r="G39" i="16"/>
  <c r="U31" i="16" s="1"/>
  <c r="H39" i="16"/>
  <c r="V31" i="16" s="1"/>
  <c r="L69" i="16"/>
  <c r="Z32" i="16" s="1"/>
  <c r="X15" i="16"/>
  <c r="AB14" i="16"/>
  <c r="T14" i="16"/>
  <c r="AD15" i="16"/>
  <c r="AA14" i="16"/>
  <c r="S14" i="16"/>
  <c r="AC15" i="16"/>
  <c r="U15" i="16"/>
  <c r="Z14" i="16"/>
  <c r="I39" i="16"/>
  <c r="W31" i="16" s="1"/>
  <c r="T15" i="16"/>
  <c r="Y14" i="16"/>
  <c r="AA15" i="16"/>
  <c r="X14" i="16"/>
  <c r="Y15" i="16"/>
  <c r="K25" i="17"/>
  <c r="P31" i="17"/>
  <c r="L30" i="17"/>
  <c r="O25" i="17"/>
  <c r="O29" i="17"/>
  <c r="M25" i="17"/>
  <c r="M32" i="17" s="1"/>
  <c r="M29" i="17"/>
  <c r="L25" i="17"/>
  <c r="L32" i="17" s="1"/>
  <c r="N25" i="17"/>
  <c r="N32" i="17" s="1"/>
  <c r="N29" i="17"/>
  <c r="H25" i="17"/>
  <c r="P29" i="17"/>
  <c r="P25" i="17"/>
  <c r="L29" i="17"/>
  <c r="O32" i="17" l="1"/>
  <c r="P32" i="17"/>
  <c r="N8" i="16" l="1"/>
  <c r="F8" i="16"/>
  <c r="L8" i="16"/>
  <c r="P8" i="16"/>
  <c r="M8" i="16"/>
  <c r="E8" i="16"/>
  <c r="I8" i="16"/>
  <c r="K8" i="16"/>
  <c r="H8" i="16"/>
  <c r="O8" i="16"/>
  <c r="J8" i="16"/>
  <c r="G8" i="16"/>
  <c r="F8" i="17"/>
  <c r="M8" i="17"/>
  <c r="E8" i="17"/>
  <c r="L8" i="17"/>
  <c r="K8" i="17"/>
  <c r="J8" i="17"/>
  <c r="N8" i="17"/>
  <c r="I8" i="17"/>
  <c r="P8" i="17"/>
  <c r="H8" i="17"/>
  <c r="O8" i="17"/>
  <c r="G8" i="17"/>
  <c r="V23" i="17" l="1"/>
  <c r="V29" i="17"/>
  <c r="T29" i="17"/>
  <c r="U23" i="17"/>
  <c r="S23" i="17"/>
  <c r="U29" i="17"/>
  <c r="W29" i="17"/>
  <c r="AA29" i="17"/>
  <c r="S29" i="17"/>
  <c r="T23" i="17"/>
  <c r="X23" i="17"/>
  <c r="U15" i="17"/>
  <c r="W15" i="17"/>
  <c r="Y15" i="17"/>
  <c r="Y23" i="17" l="1"/>
  <c r="AA23" i="17"/>
  <c r="Z29" i="17"/>
  <c r="U36" i="17"/>
  <c r="Z15" i="17"/>
  <c r="T15" i="17"/>
  <c r="T36" i="17"/>
  <c r="W36" i="17"/>
  <c r="V15" i="17"/>
  <c r="V36" i="17"/>
  <c r="X15" i="17"/>
  <c r="W23" i="17"/>
  <c r="X29" i="17"/>
  <c r="S36" i="17"/>
  <c r="S15" i="17"/>
  <c r="AA15" i="17"/>
  <c r="Z23" i="17"/>
  <c r="Y29" i="17"/>
  <c r="Y36" i="17" l="1"/>
  <c r="AA36" i="17"/>
  <c r="X36" i="17"/>
  <c r="Z36" i="17"/>
  <c r="Z23" i="16"/>
  <c r="AA23" i="16"/>
  <c r="AB23" i="16"/>
  <c r="AC23" i="16"/>
  <c r="AD23" i="16"/>
  <c r="Y24" i="16"/>
  <c r="Z24" i="16"/>
  <c r="AA24" i="16"/>
  <c r="AB24" i="16"/>
  <c r="AC24" i="16"/>
  <c r="AD24" i="16"/>
  <c r="Y23" i="16"/>
  <c r="P182" i="16" l="1"/>
  <c r="O182" i="16"/>
  <c r="N182" i="16"/>
  <c r="M182" i="16"/>
  <c r="L182" i="16"/>
  <c r="K182" i="16"/>
  <c r="J182" i="16"/>
  <c r="I182" i="16"/>
  <c r="H182" i="16"/>
  <c r="G182" i="16"/>
  <c r="F182" i="16"/>
  <c r="E182" i="16"/>
  <c r="P151" i="16"/>
  <c r="O151" i="16"/>
  <c r="N151" i="16"/>
  <c r="M151" i="16"/>
  <c r="L151" i="16"/>
  <c r="K151" i="16"/>
  <c r="J151" i="16"/>
  <c r="I151" i="16"/>
  <c r="H151" i="16"/>
  <c r="G151" i="16"/>
  <c r="F151" i="16"/>
  <c r="E151" i="16"/>
  <c r="P89" i="16"/>
  <c r="P7" i="14"/>
  <c r="O7" i="14"/>
  <c r="N7" i="14" s="1"/>
  <c r="M7" i="14" s="1"/>
  <c r="L7" i="14" s="1"/>
  <c r="K7" i="14" s="1"/>
  <c r="J7" i="14" s="1"/>
  <c r="I7" i="14" s="1"/>
  <c r="H7" i="14" s="1"/>
  <c r="G7" i="14" s="1"/>
  <c r="F7" i="14" s="1"/>
  <c r="E7" i="14" s="1"/>
  <c r="P6" i="14"/>
  <c r="O6" i="14"/>
  <c r="N6" i="14"/>
  <c r="M6" i="14"/>
  <c r="L6" i="14"/>
  <c r="K6" i="14"/>
  <c r="J6" i="14"/>
  <c r="I6" i="14"/>
  <c r="H6" i="14"/>
  <c r="G6" i="14"/>
  <c r="F6" i="14"/>
  <c r="E6" i="14"/>
  <c r="I193" i="16" l="1"/>
  <c r="W36" i="16" s="1"/>
  <c r="W19" i="16"/>
  <c r="J193" i="16"/>
  <c r="X36" i="16" s="1"/>
  <c r="X19" i="16"/>
  <c r="K193" i="16"/>
  <c r="Y36" i="16" s="1"/>
  <c r="Y19" i="16"/>
  <c r="Y28" i="16" s="1"/>
  <c r="L193" i="16"/>
  <c r="Z36" i="16" s="1"/>
  <c r="Z19" i="16"/>
  <c r="Z28" i="16" s="1"/>
  <c r="E193" i="16"/>
  <c r="S36" i="16" s="1"/>
  <c r="S19" i="16"/>
  <c r="M193" i="16"/>
  <c r="AA36" i="16" s="1"/>
  <c r="AA19" i="16"/>
  <c r="AA28" i="16" s="1"/>
  <c r="F193" i="16"/>
  <c r="T36" i="16" s="1"/>
  <c r="T19" i="16"/>
  <c r="N193" i="16"/>
  <c r="AB36" i="16" s="1"/>
  <c r="AB19" i="16"/>
  <c r="AB28" i="16" s="1"/>
  <c r="G193" i="16"/>
  <c r="U36" i="16" s="1"/>
  <c r="U19" i="16"/>
  <c r="O193" i="16"/>
  <c r="AC36" i="16" s="1"/>
  <c r="AC19" i="16"/>
  <c r="AC28" i="16" s="1"/>
  <c r="H193" i="16"/>
  <c r="V36" i="16" s="1"/>
  <c r="V19" i="16"/>
  <c r="P193" i="16"/>
  <c r="AD36" i="16" s="1"/>
  <c r="AD19" i="16"/>
  <c r="AD28" i="16" s="1"/>
  <c r="N162" i="16"/>
  <c r="AB35" i="16" s="1"/>
  <c r="AB18" i="16"/>
  <c r="AB27" i="16" s="1"/>
  <c r="M162" i="16"/>
  <c r="AA35" i="16" s="1"/>
  <c r="AA18" i="16"/>
  <c r="AA27" i="16" s="1"/>
  <c r="O162" i="16"/>
  <c r="AC35" i="16" s="1"/>
  <c r="AC18" i="16"/>
  <c r="AC27" i="16" s="1"/>
  <c r="H162" i="16"/>
  <c r="V35" i="16" s="1"/>
  <c r="V18" i="16"/>
  <c r="P162" i="16"/>
  <c r="AD35" i="16" s="1"/>
  <c r="AD18" i="16"/>
  <c r="AD27" i="16" s="1"/>
  <c r="E162" i="16"/>
  <c r="S35" i="16" s="1"/>
  <c r="S18" i="16"/>
  <c r="G162" i="16"/>
  <c r="U35" i="16" s="1"/>
  <c r="U18" i="16"/>
  <c r="I162" i="16"/>
  <c r="W35" i="16" s="1"/>
  <c r="W18" i="16"/>
  <c r="F162" i="16"/>
  <c r="T35" i="16" s="1"/>
  <c r="T18" i="16"/>
  <c r="J162" i="16"/>
  <c r="X35" i="16" s="1"/>
  <c r="X18" i="16"/>
  <c r="K162" i="16"/>
  <c r="Y35" i="16" s="1"/>
  <c r="Y18" i="16"/>
  <c r="Y27" i="16" s="1"/>
  <c r="L162" i="16"/>
  <c r="Z35" i="16" s="1"/>
  <c r="Z18" i="16"/>
  <c r="Z27" i="16" s="1"/>
  <c r="B4" i="18"/>
  <c r="P8" i="14" l="1"/>
  <c r="H8" i="14"/>
  <c r="O8" i="14"/>
  <c r="G8" i="14"/>
  <c r="N8" i="14"/>
  <c r="F8" i="14"/>
  <c r="J8" i="14"/>
  <c r="M8" i="14"/>
  <c r="E8" i="14"/>
  <c r="I8" i="14"/>
  <c r="L8" i="14"/>
  <c r="K8" i="14"/>
  <c r="U27" i="18" l="1"/>
  <c r="U26" i="18"/>
  <c r="U25" i="18"/>
  <c r="U24" i="18"/>
  <c r="U23" i="18"/>
  <c r="U22" i="18"/>
  <c r="U21" i="18"/>
  <c r="U20" i="18"/>
  <c r="U19" i="18"/>
  <c r="U18" i="18"/>
  <c r="P17" i="18"/>
  <c r="P28" i="18" s="1"/>
  <c r="P39" i="18" s="1"/>
  <c r="O17" i="18"/>
  <c r="O28" i="18" s="1"/>
  <c r="O39" i="18" s="1"/>
  <c r="N17" i="18"/>
  <c r="N28" i="18" s="1"/>
  <c r="N39" i="18" s="1"/>
  <c r="M17" i="18"/>
  <c r="M28" i="18" s="1"/>
  <c r="M39" i="18" s="1"/>
  <c r="L17" i="18"/>
  <c r="L28" i="18" s="1"/>
  <c r="L39" i="18" s="1"/>
  <c r="K17" i="18"/>
  <c r="K28" i="18" s="1"/>
  <c r="K39" i="18" s="1"/>
  <c r="J17" i="18"/>
  <c r="J28" i="18" s="1"/>
  <c r="J39" i="18" s="1"/>
  <c r="I17" i="18"/>
  <c r="I28" i="18" s="1"/>
  <c r="I39" i="18" s="1"/>
  <c r="H17" i="18"/>
  <c r="H28" i="18" s="1"/>
  <c r="H39" i="18" s="1"/>
  <c r="G17" i="18"/>
  <c r="G28" i="18" s="1"/>
  <c r="G39" i="18" s="1"/>
  <c r="F17" i="18"/>
  <c r="F28" i="18" s="1"/>
  <c r="F39" i="18" s="1"/>
  <c r="E17" i="18"/>
  <c r="E28" i="18" s="1"/>
  <c r="E39" i="18" s="1"/>
  <c r="P8" i="18"/>
  <c r="O8" i="18"/>
  <c r="N8" i="18"/>
  <c r="M8" i="18"/>
  <c r="L8" i="18"/>
  <c r="K8" i="18"/>
  <c r="J8" i="18"/>
  <c r="I8" i="18"/>
  <c r="H8" i="18"/>
  <c r="G8" i="18"/>
  <c r="F8" i="18"/>
  <c r="E8" i="18"/>
  <c r="P7" i="18"/>
  <c r="O7" i="18"/>
  <c r="N7" i="18" s="1"/>
  <c r="M7" i="18" s="1"/>
  <c r="L7" i="18" s="1"/>
  <c r="K7" i="18" s="1"/>
  <c r="J7" i="18" s="1"/>
  <c r="I7" i="18" s="1"/>
  <c r="H7" i="18" s="1"/>
  <c r="G7" i="18" s="1"/>
  <c r="F7" i="18" s="1"/>
  <c r="E7" i="18" s="1"/>
  <c r="P6" i="18"/>
  <c r="O6" i="18"/>
  <c r="N6" i="18"/>
  <c r="M6" i="18"/>
  <c r="L6" i="18"/>
  <c r="K6" i="18"/>
  <c r="J6" i="18"/>
  <c r="I6" i="18"/>
  <c r="H6" i="18"/>
  <c r="G6" i="18"/>
  <c r="F6" i="18"/>
  <c r="E6" i="18"/>
  <c r="B5" i="18"/>
  <c r="K83" i="17"/>
  <c r="J83" i="17"/>
  <c r="I83" i="17"/>
  <c r="H83" i="17"/>
  <c r="P70" i="17"/>
  <c r="P75" i="17" s="1"/>
  <c r="AA31" i="17" s="1"/>
  <c r="O70" i="17"/>
  <c r="O75" i="17" s="1"/>
  <c r="Z31" i="17" s="1"/>
  <c r="N70" i="17"/>
  <c r="N75" i="17" s="1"/>
  <c r="Y31" i="17" s="1"/>
  <c r="M70" i="17"/>
  <c r="M75" i="17" s="1"/>
  <c r="X31" i="17" s="1"/>
  <c r="L70" i="17"/>
  <c r="L75" i="17" s="1"/>
  <c r="W31" i="17" s="1"/>
  <c r="K70" i="17"/>
  <c r="K75" i="17" s="1"/>
  <c r="V31" i="17" s="1"/>
  <c r="J70" i="17"/>
  <c r="J75" i="17" s="1"/>
  <c r="U31" i="17" s="1"/>
  <c r="I70" i="17"/>
  <c r="I75" i="17" s="1"/>
  <c r="T31" i="17" s="1"/>
  <c r="H70" i="17"/>
  <c r="H75" i="17" s="1"/>
  <c r="S31" i="17" s="1"/>
  <c r="P69" i="17"/>
  <c r="P74" i="17" s="1"/>
  <c r="AA25" i="17" s="1"/>
  <c r="O69" i="17"/>
  <c r="O74" i="17" s="1"/>
  <c r="Z25" i="17" s="1"/>
  <c r="N69" i="17"/>
  <c r="N74" i="17" s="1"/>
  <c r="Y25" i="17" s="1"/>
  <c r="M69" i="17"/>
  <c r="M74" i="17" s="1"/>
  <c r="X25" i="17" s="1"/>
  <c r="L69" i="17"/>
  <c r="L74" i="17" s="1"/>
  <c r="W25" i="17" s="1"/>
  <c r="K69" i="17"/>
  <c r="K74" i="17" s="1"/>
  <c r="V25" i="17" s="1"/>
  <c r="J69" i="17"/>
  <c r="J74" i="17" s="1"/>
  <c r="U25" i="17" s="1"/>
  <c r="I69" i="17"/>
  <c r="I74" i="17" s="1"/>
  <c r="T25" i="17" s="1"/>
  <c r="H69" i="17"/>
  <c r="H74" i="17" s="1"/>
  <c r="S25" i="17" s="1"/>
  <c r="P68" i="17"/>
  <c r="P73" i="17" s="1"/>
  <c r="AA17" i="17" s="1"/>
  <c r="O68" i="17"/>
  <c r="O73" i="17" s="1"/>
  <c r="Z17" i="17" s="1"/>
  <c r="N68" i="17"/>
  <c r="N73" i="17" s="1"/>
  <c r="Y17" i="17" s="1"/>
  <c r="M68" i="17"/>
  <c r="M73" i="17" s="1"/>
  <c r="X17" i="17" s="1"/>
  <c r="L68" i="17"/>
  <c r="L73" i="17" s="1"/>
  <c r="W17" i="17" s="1"/>
  <c r="K68" i="17"/>
  <c r="K73" i="17" s="1"/>
  <c r="V17" i="17" s="1"/>
  <c r="J68" i="17"/>
  <c r="J73" i="17" s="1"/>
  <c r="U17" i="17" s="1"/>
  <c r="I68" i="17"/>
  <c r="I73" i="17" s="1"/>
  <c r="T17" i="17" s="1"/>
  <c r="H68" i="17"/>
  <c r="H73" i="17" s="1"/>
  <c r="S17" i="17" s="1"/>
  <c r="C6" i="18"/>
  <c r="M82" i="17" l="1"/>
  <c r="L82" i="17"/>
  <c r="L81" i="17"/>
  <c r="M81" i="17"/>
  <c r="H76" i="17"/>
  <c r="S38" i="17" s="1"/>
  <c r="N81" i="17"/>
  <c r="N82" i="17"/>
  <c r="J76" i="17"/>
  <c r="U38" i="17" s="1"/>
  <c r="O76" i="17"/>
  <c r="Z38" i="17" s="1"/>
  <c r="O80" i="17"/>
  <c r="O81" i="17"/>
  <c r="O82" i="17"/>
  <c r="P81" i="17"/>
  <c r="P76" i="17"/>
  <c r="AA38" i="17" s="1"/>
  <c r="P80" i="17"/>
  <c r="P82" i="17"/>
  <c r="L76" i="17"/>
  <c r="W38" i="17" s="1"/>
  <c r="L80" i="17"/>
  <c r="M76" i="17"/>
  <c r="X38" i="17" s="1"/>
  <c r="M80" i="17"/>
  <c r="K76" i="17"/>
  <c r="V38" i="17" s="1"/>
  <c r="I76" i="17"/>
  <c r="T38" i="17" s="1"/>
  <c r="N76" i="17"/>
  <c r="Y38" i="17" s="1"/>
  <c r="N80" i="17"/>
  <c r="L83" i="17" l="1"/>
  <c r="O83" i="17"/>
  <c r="N83" i="17"/>
  <c r="P83" i="17"/>
  <c r="M83" i="17"/>
  <c r="P120" i="16"/>
  <c r="O120" i="16"/>
  <c r="N120" i="16"/>
  <c r="M120" i="16"/>
  <c r="L120" i="16"/>
  <c r="K120" i="16"/>
  <c r="J120" i="16"/>
  <c r="I120" i="16"/>
  <c r="H120" i="16"/>
  <c r="G120" i="16"/>
  <c r="F120" i="16"/>
  <c r="E120" i="16"/>
  <c r="P100" i="16"/>
  <c r="O89" i="16"/>
  <c r="O100" i="16" s="1"/>
  <c r="N89" i="16"/>
  <c r="N100" i="16" s="1"/>
  <c r="M89" i="16"/>
  <c r="M100" i="16" s="1"/>
  <c r="L89" i="16"/>
  <c r="L100" i="16" s="1"/>
  <c r="K89" i="16"/>
  <c r="K100" i="16" s="1"/>
  <c r="K58" i="17"/>
  <c r="J58" i="17"/>
  <c r="I58" i="17"/>
  <c r="H58" i="17"/>
  <c r="P45" i="17"/>
  <c r="P50" i="17" s="1"/>
  <c r="AA30" i="17" s="1"/>
  <c r="O45" i="17"/>
  <c r="O50" i="17" s="1"/>
  <c r="Z30" i="17" s="1"/>
  <c r="N45" i="17"/>
  <c r="N50" i="17" s="1"/>
  <c r="Y30" i="17" s="1"/>
  <c r="M45" i="17"/>
  <c r="M50" i="17" s="1"/>
  <c r="X30" i="17" s="1"/>
  <c r="L45" i="17"/>
  <c r="L50" i="17" s="1"/>
  <c r="W30" i="17" s="1"/>
  <c r="K45" i="17"/>
  <c r="K50" i="17" s="1"/>
  <c r="V30" i="17" s="1"/>
  <c r="J45" i="17"/>
  <c r="J50" i="17" s="1"/>
  <c r="U30" i="17" s="1"/>
  <c r="I45" i="17"/>
  <c r="I50" i="17" s="1"/>
  <c r="T30" i="17" s="1"/>
  <c r="H45" i="17"/>
  <c r="H50" i="17" s="1"/>
  <c r="S30" i="17" s="1"/>
  <c r="P44" i="17"/>
  <c r="P49" i="17" s="1"/>
  <c r="O44" i="17"/>
  <c r="O49" i="17" s="1"/>
  <c r="Z24" i="17" s="1"/>
  <c r="N44" i="17"/>
  <c r="N49" i="17" s="1"/>
  <c r="Y24" i="17" s="1"/>
  <c r="M44" i="17"/>
  <c r="M49" i="17" s="1"/>
  <c r="X24" i="17" s="1"/>
  <c r="L44" i="17"/>
  <c r="L49" i="17" s="1"/>
  <c r="W24" i="17" s="1"/>
  <c r="K44" i="17"/>
  <c r="K49" i="17" s="1"/>
  <c r="V24" i="17" s="1"/>
  <c r="J44" i="17"/>
  <c r="J49" i="17" s="1"/>
  <c r="U24" i="17" s="1"/>
  <c r="I44" i="17"/>
  <c r="I49" i="17" s="1"/>
  <c r="T24" i="17" s="1"/>
  <c r="H44" i="17"/>
  <c r="H49" i="17" s="1"/>
  <c r="S24" i="17" s="1"/>
  <c r="P43" i="17"/>
  <c r="P48" i="17" s="1"/>
  <c r="O43" i="17"/>
  <c r="O48" i="17" s="1"/>
  <c r="Z16" i="17" s="1"/>
  <c r="N43" i="17"/>
  <c r="N48" i="17" s="1"/>
  <c r="Y16" i="17" s="1"/>
  <c r="M43" i="17"/>
  <c r="M48" i="17" s="1"/>
  <c r="X16" i="17" s="1"/>
  <c r="L43" i="17"/>
  <c r="L48" i="17" s="1"/>
  <c r="W16" i="17" s="1"/>
  <c r="K43" i="17"/>
  <c r="K48" i="17" s="1"/>
  <c r="V16" i="17" s="1"/>
  <c r="J43" i="17"/>
  <c r="J48" i="17" s="1"/>
  <c r="U16" i="17" s="1"/>
  <c r="I43" i="17"/>
  <c r="I48" i="17" s="1"/>
  <c r="T16" i="17" s="1"/>
  <c r="H43" i="17"/>
  <c r="H48" i="17" s="1"/>
  <c r="S16" i="17" s="1"/>
  <c r="P56" i="17" l="1"/>
  <c r="AA24" i="17"/>
  <c r="AA16" i="17"/>
  <c r="P55" i="17"/>
  <c r="F131" i="16"/>
  <c r="T34" i="16" s="1"/>
  <c r="T17" i="16"/>
  <c r="G131" i="16"/>
  <c r="U34" i="16" s="1"/>
  <c r="U17" i="16"/>
  <c r="H131" i="16"/>
  <c r="V34" i="16" s="1"/>
  <c r="V17" i="16"/>
  <c r="J131" i="16"/>
  <c r="X34" i="16" s="1"/>
  <c r="X17" i="16"/>
  <c r="K131" i="16"/>
  <c r="Y34" i="16" s="1"/>
  <c r="Y17" i="16"/>
  <c r="Y26" i="16" s="1"/>
  <c r="P131" i="16"/>
  <c r="AD34" i="16" s="1"/>
  <c r="AD17" i="16"/>
  <c r="AD26" i="16" s="1"/>
  <c r="L131" i="16"/>
  <c r="Z34" i="16" s="1"/>
  <c r="Z17" i="16"/>
  <c r="Z26" i="16" s="1"/>
  <c r="N131" i="16"/>
  <c r="AB34" i="16" s="1"/>
  <c r="AB17" i="16"/>
  <c r="AB26" i="16" s="1"/>
  <c r="O131" i="16"/>
  <c r="AC34" i="16" s="1"/>
  <c r="AC17" i="16"/>
  <c r="AC26" i="16" s="1"/>
  <c r="I131" i="16"/>
  <c r="W34" i="16" s="1"/>
  <c r="W17" i="16"/>
  <c r="E131" i="16"/>
  <c r="S34" i="16" s="1"/>
  <c r="S17" i="16"/>
  <c r="M131" i="16"/>
  <c r="AA34" i="16" s="1"/>
  <c r="AA17" i="16"/>
  <c r="AA26" i="16" s="1"/>
  <c r="X16" i="16"/>
  <c r="X33" i="16"/>
  <c r="S33" i="16"/>
  <c r="S16" i="16"/>
  <c r="T16" i="16"/>
  <c r="T33" i="16"/>
  <c r="AB16" i="16"/>
  <c r="AB25" i="16" s="1"/>
  <c r="AB33" i="16"/>
  <c r="U16" i="16"/>
  <c r="U33" i="16"/>
  <c r="AC16" i="16"/>
  <c r="AC25" i="16" s="1"/>
  <c r="AC33" i="16"/>
  <c r="Y16" i="16"/>
  <c r="Y25" i="16" s="1"/>
  <c r="Y33" i="16"/>
  <c r="V16" i="16"/>
  <c r="V33" i="16"/>
  <c r="AD16" i="16"/>
  <c r="AD25" i="16" s="1"/>
  <c r="AD33" i="16"/>
  <c r="Z16" i="16"/>
  <c r="Z25" i="16" s="1"/>
  <c r="Z33" i="16"/>
  <c r="AA16" i="16"/>
  <c r="AA25" i="16" s="1"/>
  <c r="AA33" i="16"/>
  <c r="W16" i="16"/>
  <c r="W33" i="16"/>
  <c r="O57" i="17"/>
  <c r="M57" i="17"/>
  <c r="N56" i="17"/>
  <c r="M56" i="17"/>
  <c r="L57" i="17"/>
  <c r="L51" i="17"/>
  <c r="W37" i="17" s="1"/>
  <c r="I51" i="17"/>
  <c r="T37" i="17" s="1"/>
  <c r="K51" i="17"/>
  <c r="V37" i="17" s="1"/>
  <c r="P57" i="17"/>
  <c r="O56" i="17"/>
  <c r="N57" i="17"/>
  <c r="O51" i="17"/>
  <c r="Z37" i="17" s="1"/>
  <c r="O55" i="17"/>
  <c r="J51" i="17"/>
  <c r="U37" i="17" s="1"/>
  <c r="M51" i="17"/>
  <c r="X37" i="17" s="1"/>
  <c r="M55" i="17"/>
  <c r="L56" i="17"/>
  <c r="N51" i="17"/>
  <c r="Y37" i="17" s="1"/>
  <c r="H51" i="17"/>
  <c r="S37" i="17" s="1"/>
  <c r="P51" i="17"/>
  <c r="AA37" i="17" s="1"/>
  <c r="L55" i="17"/>
  <c r="N55" i="17"/>
  <c r="O58" i="17" l="1"/>
  <c r="N58" i="17"/>
  <c r="M58" i="17"/>
  <c r="P58" i="17"/>
  <c r="L58" i="17"/>
  <c r="AB32" i="16"/>
  <c r="E58" i="16"/>
  <c r="E69" i="16" l="1"/>
  <c r="S32" i="16" s="1"/>
  <c r="S15" i="16"/>
  <c r="K32" i="14"/>
  <c r="J32" i="14"/>
  <c r="I32" i="14"/>
  <c r="H32" i="14"/>
  <c r="L24" i="14"/>
  <c r="P19" i="14"/>
  <c r="O19" i="14"/>
  <c r="O24" i="14" s="1"/>
  <c r="N19" i="14"/>
  <c r="N24" i="14" s="1"/>
  <c r="M19" i="14"/>
  <c r="M24" i="14" s="1"/>
  <c r="L19" i="14"/>
  <c r="K19" i="14"/>
  <c r="K24" i="14" s="1"/>
  <c r="J19" i="14"/>
  <c r="J24" i="14" s="1"/>
  <c r="I19" i="14"/>
  <c r="I24" i="14" s="1"/>
  <c r="H19" i="14"/>
  <c r="H24" i="14" s="1"/>
  <c r="P18" i="14"/>
  <c r="P23" i="14" s="1"/>
  <c r="O18" i="14"/>
  <c r="O23" i="14" s="1"/>
  <c r="N18" i="14"/>
  <c r="N23" i="14" s="1"/>
  <c r="M18" i="14"/>
  <c r="M23" i="14" s="1"/>
  <c r="L18" i="14"/>
  <c r="L23" i="14" s="1"/>
  <c r="K18" i="14"/>
  <c r="K23" i="14" s="1"/>
  <c r="J18" i="14"/>
  <c r="J23" i="14" s="1"/>
  <c r="I18" i="14"/>
  <c r="I23" i="14" s="1"/>
  <c r="H23" i="14"/>
  <c r="P17" i="14"/>
  <c r="P22" i="14" s="1"/>
  <c r="O17" i="14"/>
  <c r="O22" i="14" s="1"/>
  <c r="N17" i="14"/>
  <c r="N22" i="14" s="1"/>
  <c r="M17" i="14"/>
  <c r="M22" i="14" s="1"/>
  <c r="L17" i="14"/>
  <c r="L22" i="14" s="1"/>
  <c r="K17" i="14"/>
  <c r="K22" i="14" s="1"/>
  <c r="J17" i="14"/>
  <c r="J22" i="14" s="1"/>
  <c r="I17" i="14"/>
  <c r="I22" i="14" s="1"/>
  <c r="H17" i="14"/>
  <c r="H22" i="14" s="1"/>
  <c r="U16" i="14"/>
  <c r="U15" i="14"/>
  <c r="U14" i="14"/>
  <c r="B5" i="14"/>
  <c r="B4" i="14"/>
  <c r="U27" i="12"/>
  <c r="U26" i="12"/>
  <c r="U25" i="12"/>
  <c r="U24" i="12"/>
  <c r="U23" i="12"/>
  <c r="U22" i="12"/>
  <c r="U21" i="12"/>
  <c r="U20" i="12"/>
  <c r="U19" i="12"/>
  <c r="U18" i="12"/>
  <c r="P28" i="12"/>
  <c r="P39" i="12" s="1"/>
  <c r="O28" i="12"/>
  <c r="O39" i="12" s="1"/>
  <c r="N28" i="12"/>
  <c r="N39" i="12" s="1"/>
  <c r="M28" i="12"/>
  <c r="M39" i="12" s="1"/>
  <c r="L28" i="12"/>
  <c r="L39" i="12" s="1"/>
  <c r="K28" i="12"/>
  <c r="K39" i="12" s="1"/>
  <c r="J28" i="12"/>
  <c r="J39" i="12" s="1"/>
  <c r="I28" i="12"/>
  <c r="I39" i="12" s="1"/>
  <c r="H28" i="12"/>
  <c r="H39" i="12" s="1"/>
  <c r="G28" i="12"/>
  <c r="G39" i="12" s="1"/>
  <c r="F28" i="12"/>
  <c r="F39" i="12" s="1"/>
  <c r="E28" i="12"/>
  <c r="E39" i="12" s="1"/>
  <c r="P7" i="12"/>
  <c r="O7" i="12"/>
  <c r="N7" i="12" s="1"/>
  <c r="M7" i="12" s="1"/>
  <c r="L7" i="12" s="1"/>
  <c r="K7" i="12" s="1"/>
  <c r="J7" i="12" s="1"/>
  <c r="I7" i="12" s="1"/>
  <c r="H7" i="12" s="1"/>
  <c r="G7" i="12" s="1"/>
  <c r="F7" i="12" s="1"/>
  <c r="E7" i="12" s="1"/>
  <c r="P6" i="12"/>
  <c r="O6" i="12"/>
  <c r="N6" i="12"/>
  <c r="M6" i="12"/>
  <c r="L6" i="12"/>
  <c r="K6" i="12"/>
  <c r="J6" i="12"/>
  <c r="I6" i="12"/>
  <c r="H6" i="12"/>
  <c r="G6" i="12"/>
  <c r="F6" i="12"/>
  <c r="E6" i="12"/>
  <c r="B5" i="12"/>
  <c r="C6" i="14"/>
  <c r="C6" i="12"/>
  <c r="L25" i="14" l="1"/>
  <c r="P30" i="14"/>
  <c r="O31" i="14"/>
  <c r="P24" i="14"/>
  <c r="P31" i="14" s="1"/>
  <c r="M30" i="14"/>
  <c r="L31" i="14"/>
  <c r="I25" i="14"/>
  <c r="K25" i="14"/>
  <c r="O30" i="14"/>
  <c r="N31" i="14"/>
  <c r="J25" i="14"/>
  <c r="M25" i="14"/>
  <c r="M29" i="14"/>
  <c r="L30" i="14"/>
  <c r="N25" i="14"/>
  <c r="O25" i="14"/>
  <c r="O29" i="14"/>
  <c r="N30" i="14"/>
  <c r="M31" i="14"/>
  <c r="H25" i="14"/>
  <c r="P25" i="14"/>
  <c r="P29" i="14"/>
  <c r="L29" i="14"/>
  <c r="N29" i="14"/>
  <c r="P32" i="14" l="1"/>
  <c r="L32" i="14"/>
  <c r="M32" i="14"/>
  <c r="O32" i="14"/>
  <c r="N32" i="14"/>
  <c r="N8" i="12" l="1"/>
  <c r="P8" i="12"/>
  <c r="F8" i="12"/>
  <c r="L8" i="12"/>
  <c r="J8" i="12"/>
  <c r="K8" i="12"/>
  <c r="G8" i="12"/>
  <c r="I8" i="12"/>
  <c r="H8" i="12"/>
  <c r="O8" i="12"/>
  <c r="M8" i="12"/>
  <c r="E8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longh</author>
  </authors>
  <commentList>
    <comment ref="R14" authorId="0" shapeId="0" xr:uid="{A14A54BE-1DEB-4EC4-88D1-BEEE651CC4A3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G22" authorId="0" shapeId="0" xr:uid="{BD0910F0-9FF7-4E9F-8B32-1107BB169299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R22" authorId="0" shapeId="0" xr:uid="{2E970F88-988D-442A-9423-9DAF5A922DD8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G23" authorId="0" shapeId="0" xr:uid="{AA3CF757-4A4F-49EB-8040-9495A4A86DEE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G24" authorId="0" shapeId="0" xr:uid="{00D29A66-031B-48A8-81F1-70A40E2A18BB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25" authorId="0" shapeId="0" xr:uid="{F3C10FEB-72BF-4644-B079-389B8911A194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days to convert inventory into cash, after adjusting cost.</t>
        </r>
      </text>
    </comment>
    <comment ref="R28" authorId="0" shapeId="0" xr:uid="{4E752B67-FFA3-4682-99DC-C2DB1ED2C47D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29" authorId="0" shapeId="0" xr:uid="{C95BEE36-C560-441D-954D-D8922C99B2C4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G30" authorId="0" shapeId="0" xr:uid="{303DF857-E2B3-495B-A898-6F431A67DC3A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G31" authorId="0" shapeId="0" xr:uid="{F432EB69-C280-44AD-8172-227BE413C38C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32" authorId="0" shapeId="0" xr:uid="{1099C14B-D87F-41B1-A353-647DE6DB19D5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days to convert inventory into cash, after adjusting cost.</t>
        </r>
      </text>
    </comment>
    <comment ref="R35" authorId="0" shapeId="0" xr:uid="{B78D9637-1C8D-42C3-B3A5-2F0B30D5CDC3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48" authorId="0" shapeId="0" xr:uid="{244DD064-94D5-46A0-A3AC-B32505C9CA26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G49" authorId="0" shapeId="0" xr:uid="{21C03C26-B84C-4AF1-AC78-36061DA0E6FF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G50" authorId="0" shapeId="0" xr:uid="{0D20EDD7-00A2-4FC0-B587-6F229A6F7516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51" authorId="0" shapeId="0" xr:uid="{17D86B33-CE14-434E-AD64-102AFD998A12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days to convert inventory into cash, after adjusting cost.</t>
        </r>
      </text>
    </comment>
    <comment ref="G55" authorId="0" shapeId="0" xr:uid="{80F86244-162C-4B21-A4E6-03F0614CC5D8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G56" authorId="0" shapeId="0" xr:uid="{DDBB4290-9AC9-4534-B9E3-22CF1AC5F20F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G57" authorId="0" shapeId="0" xr:uid="{25ABBA3E-91F6-499D-89AD-8ABBBDCA078D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58" authorId="0" shapeId="0" xr:uid="{0627590A-A4BC-437E-8830-236232242B7B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days to convert inventory into cash, after adjusting cost.</t>
        </r>
      </text>
    </comment>
    <comment ref="G73" authorId="0" shapeId="0" xr:uid="{11F6AE89-1D90-4584-B19E-773E1CA0C0C1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G74" authorId="0" shapeId="0" xr:uid="{54A30867-6B0C-48AA-8B1C-B0892744CD75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G75" authorId="0" shapeId="0" xr:uid="{5CF6175C-F4FF-41F2-9C39-E03428B25966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76" authorId="0" shapeId="0" xr:uid="{8950EC95-B82D-475E-BF93-7C0F48769EC8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days to convert inventory into cash, after adjusting cost.</t>
        </r>
      </text>
    </comment>
    <comment ref="G80" authorId="0" shapeId="0" xr:uid="{80124DDB-0B07-4869-B024-AD73453CEAF2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G81" authorId="0" shapeId="0" xr:uid="{297C101E-3CCB-469F-A426-1ECAD25D2677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G82" authorId="0" shapeId="0" xr:uid="{9917D7DD-8FA1-4FB4-B3D3-5BB854E0C193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83" authorId="0" shapeId="0" xr:uid="{F2D028B4-92D6-476A-BDA8-0EBDE727C580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days to convert inventory into cash, after adjusting cost.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longh</author>
  </authors>
  <commentList>
    <comment ref="G22" authorId="0" shapeId="0" xr:uid="{7B55152B-6997-4EDD-AFC3-648B386E1AF2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G23" authorId="0" shapeId="0" xr:uid="{78C7A654-278D-416C-A307-173D109C1641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G24" authorId="0" shapeId="0" xr:uid="{1E270EEF-EDD8-4BFC-B2B5-B645D193AAA2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25" authorId="0" shapeId="0" xr:uid="{52B3C676-911A-4522-BF91-897F7A54DA54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days to convert inventory into cash, after adjusting cost.</t>
        </r>
      </text>
    </comment>
    <comment ref="G29" authorId="0" shapeId="0" xr:uid="{D6069DD5-9824-477C-B1FC-E97EC881B57C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collect cash from customers</t>
        </r>
      </text>
    </comment>
    <comment ref="G30" authorId="0" shapeId="0" xr:uid="{6E106E1D-A0EC-4B74-85D7-3408905B4CFF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number of days it takes to sell inventory</t>
        </r>
      </text>
    </comment>
    <comment ref="G31" authorId="0" shapeId="0" xr:uid="{705E4051-61F4-4816-9C74-4320B520BC91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higher is better, avg days until the company pays its vendors for the inventory</t>
        </r>
      </text>
    </comment>
    <comment ref="G32" authorId="0" shapeId="0" xr:uid="{AAE2CD06-1D17-4ED7-9894-E22B7E0A0DD9}">
      <text>
        <r>
          <rPr>
            <b/>
            <sz val="9"/>
            <color indexed="81"/>
            <rFont val="Tahoma"/>
            <family val="2"/>
          </rPr>
          <t>longh:</t>
        </r>
        <r>
          <rPr>
            <sz val="9"/>
            <color indexed="81"/>
            <rFont val="Tahoma"/>
            <family val="2"/>
          </rPr>
          <t xml:space="preserve">
lower is better, avg days to convert inventory into cash, after adjusting cost.</t>
        </r>
      </text>
    </comment>
  </commentList>
</comments>
</file>

<file path=xl/sharedStrings.xml><?xml version="1.0" encoding="utf-8"?>
<sst xmlns="http://schemas.openxmlformats.org/spreadsheetml/2006/main" count="1959" uniqueCount="84">
  <si>
    <t>EBITDA</t>
  </si>
  <si>
    <t>Restructuring Charges</t>
  </si>
  <si>
    <t>Gain (Loss) On Sale Of Invest.</t>
  </si>
  <si>
    <t>Merger &amp; Related Restruct. Charges</t>
  </si>
  <si>
    <t>Impairment of Goodwill</t>
  </si>
  <si>
    <t>Gain (Loss) On Sale Of Assets</t>
  </si>
  <si>
    <t>Asset Writedown</t>
  </si>
  <si>
    <t>In Process R &amp; D Exp.</t>
  </si>
  <si>
    <t>Insurance Settlements</t>
  </si>
  <si>
    <t>Legal Settlements</t>
  </si>
  <si>
    <t>Other Unusual Items</t>
  </si>
  <si>
    <t>Adj. EBITDA</t>
  </si>
  <si>
    <t>Change in Acc. Payable</t>
  </si>
  <si>
    <t>Change in Unearned Rev.</t>
  </si>
  <si>
    <t>Change in Inc. Taxes</t>
  </si>
  <si>
    <t>Free Cash Flow (FCF)</t>
  </si>
  <si>
    <t>Cash Taxes in CF</t>
  </si>
  <si>
    <t>Interest Expense in IS</t>
  </si>
  <si>
    <t>CapEx in CF</t>
  </si>
  <si>
    <t>Source: S&amp;P Capital IQ Pro</t>
  </si>
  <si>
    <t>SP_ENTITY_NAME</t>
  </si>
  <si>
    <t>SP_TICKER_EXCHANGE</t>
  </si>
  <si>
    <t>IQ_PERIOD_END</t>
  </si>
  <si>
    <t>NA</t>
  </si>
  <si>
    <r>
      <rPr>
        <b/>
        <sz val="8"/>
        <color theme="1"/>
        <rFont val="Arial"/>
        <family val="2"/>
      </rPr>
      <t>Step 1)</t>
    </r>
    <r>
      <rPr>
        <sz val="11"/>
        <color theme="1"/>
        <rFont val="Calibri"/>
        <family val="2"/>
        <scheme val="minor"/>
      </rPr>
      <t xml:space="preserve"> Hit 'HIDE' to hide rows with "NA" throughout. Hit 'UNHIDE' to undo.</t>
    </r>
  </si>
  <si>
    <t>Period Ended</t>
  </si>
  <si>
    <t>Logic for hide null macro</t>
  </si>
  <si>
    <t>Operating Income</t>
  </si>
  <si>
    <t>IQ_OPER_INC</t>
  </si>
  <si>
    <t>IQ_RESTRUCTURE</t>
  </si>
  <si>
    <t>IQ_MERGER_RESTRUCTURE</t>
  </si>
  <si>
    <t>IQ_IMPAIRMENT_GW</t>
  </si>
  <si>
    <t>IQ_GAIN_INVEST</t>
  </si>
  <si>
    <t>IQ_GAIN_ASSETS</t>
  </si>
  <si>
    <t>IQ_ASSET_WRITEDOWN</t>
  </si>
  <si>
    <t>IQ_IPRD</t>
  </si>
  <si>
    <t>IQ_INS_SETTLE</t>
  </si>
  <si>
    <t>IQ_LEGAL_SETTLE</t>
  </si>
  <si>
    <t>IQ_OTHER_UNUSUAL_SUPPL</t>
  </si>
  <si>
    <t>Depreciation &amp; Amort., Total</t>
  </si>
  <si>
    <t>IQ_DA_CF</t>
  </si>
  <si>
    <t>Change in Acc. Receivable</t>
  </si>
  <si>
    <t>IQ_CHANGE_AR</t>
  </si>
  <si>
    <t>Change In Inventories</t>
  </si>
  <si>
    <t>IQ_CHANGE_INVENTORY</t>
  </si>
  <si>
    <t>IQ_CHANGE_AP</t>
  </si>
  <si>
    <t>IQ_CHANGE_UNEARN_REV</t>
  </si>
  <si>
    <t>IQ_CHANGE_INC_TAX</t>
  </si>
  <si>
    <t>Change in Def. Taxes</t>
  </si>
  <si>
    <t>IQ_CHANGE_DEF_TAX</t>
  </si>
  <si>
    <t>Change In Other Net Operating Assets</t>
  </si>
  <si>
    <t>IQ_CHANGE_OTHER_NET_OPER_ASSETS</t>
  </si>
  <si>
    <t xml:space="preserve"> </t>
  </si>
  <si>
    <t>Accounts Receivable</t>
  </si>
  <si>
    <t>IQ_AR</t>
  </si>
  <si>
    <t>Inventory</t>
  </si>
  <si>
    <t>IQ_INVENTORY</t>
  </si>
  <si>
    <t>Accounts Payable</t>
  </si>
  <si>
    <t>IQ_AP</t>
  </si>
  <si>
    <t>Acc. Receivable, 4Q avg</t>
  </si>
  <si>
    <t>Inventory, 4Q avg</t>
  </si>
  <si>
    <t>Acc. Payables, 4Q avg</t>
  </si>
  <si>
    <t>Total Revenue</t>
  </si>
  <si>
    <t>COGS</t>
  </si>
  <si>
    <t>Receivable Days</t>
  </si>
  <si>
    <t>Inventory Days</t>
  </si>
  <si>
    <t>Payable Days</t>
  </si>
  <si>
    <t>Cash Cycle</t>
  </si>
  <si>
    <t>clear improvement in Converting Asset to Cash</t>
  </si>
  <si>
    <t>pay suppliers faster, beneficial to suppliers</t>
  </si>
  <si>
    <t>LTM</t>
  </si>
  <si>
    <t>Quarterly</t>
  </si>
  <si>
    <t>Data in ($M)</t>
  </si>
  <si>
    <t>TEV</t>
  </si>
  <si>
    <t>TEV / EBITDA</t>
  </si>
  <si>
    <t>Permian Resources Corporation (NYSE:PR)</t>
  </si>
  <si>
    <t>PR-US</t>
  </si>
  <si>
    <t>Ovintiv Inc. (NYSE:OVV) (OVV-US)</t>
  </si>
  <si>
    <t>Matador Resources Company (NYSE:MTDR) (MTDR-US)</t>
  </si>
  <si>
    <t>Permian Resources Corporation (NYSE:PR) (PR-US)</t>
  </si>
  <si>
    <t>Chesapeake Energy Corporation (NASDAQGS:CHK) (CHK-US)</t>
  </si>
  <si>
    <t>SM Energy Company (NYSE:SM) (SM-US)</t>
  </si>
  <si>
    <t>Vital Energy, Inc. (NYSE:VTLE) (VTLE-US)</t>
  </si>
  <si>
    <t>Civitas Resources, Inc. (NYSE:CIVI) (CIVI-US)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</si>
</sst>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#,##0.0_);_(\(#,##0.0\);_(&quot; - &quot;??_);_(@_)"/>
    <numFmt numFmtId="165" formatCode="0.0"/>
    <numFmt numFmtId="166" formatCode="_(&quot;$&quot;* #,##0_);_(&quot;$&quot;* \(#,##0\);_(&quot;$&quot;* &quot;-&quot;??_);_(@_)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2"/>
      <name val="Arial"/>
      <family val="2"/>
    </font>
    <font>
      <i/>
      <sz val="8"/>
      <color rgb="FF525252"/>
      <name val="Arial"/>
      <family val="2"/>
    </font>
    <font>
      <b/>
      <sz val="8"/>
      <color indexed="17"/>
      <name val="Arial"/>
      <family val="2"/>
    </font>
    <font>
      <b/>
      <sz val="8"/>
      <color rgb="FF008000"/>
      <name val="Arial"/>
      <family val="2"/>
    </font>
    <font>
      <sz val="8"/>
      <color rgb="FF008000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sz val="8"/>
      <color indexed="17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525252"/>
      </bottom>
      <diagonal/>
    </border>
    <border>
      <left/>
      <right/>
      <top style="thin">
        <color rgb="FF525252"/>
      </top>
      <bottom/>
      <diagonal/>
    </border>
    <border>
      <left/>
      <right/>
      <top style="thin">
        <color rgb="FF525252"/>
      </top>
      <bottom style="double">
        <color rgb="FF525252"/>
      </bottom>
      <diagonal/>
    </border>
    <border>
      <left/>
      <right/>
      <top style="thin">
        <color rgb="FF525252"/>
      </top>
      <bottom style="thin">
        <color rgb="FF52525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0" fontId="1" fillId="0" borderId="0"/>
    <xf numFmtId="0" fontId="4" fillId="0" borderId="0"/>
    <xf numFmtId="0" fontId="5" fillId="0" borderId="0" applyAlignment="0"/>
    <xf numFmtId="0" fontId="6" fillId="0" borderId="0" applyAlignment="0"/>
    <xf numFmtId="0" fontId="7" fillId="4" borderId="0" applyAlignment="0"/>
    <xf numFmtId="0" fontId="8" fillId="5" borderId="0" applyAlignment="0"/>
    <xf numFmtId="0" fontId="9" fillId="6" borderId="0" applyAlignment="0"/>
    <xf numFmtId="0" fontId="10" fillId="7" borderId="0" applyAlignment="0"/>
    <xf numFmtId="0" fontId="11" fillId="0" borderId="0" applyAlignment="0"/>
    <xf numFmtId="0" fontId="12" fillId="0" borderId="0" applyAlignment="0"/>
    <xf numFmtId="0" fontId="13" fillId="0" borderId="0" applyAlignment="0"/>
    <xf numFmtId="0" fontId="14" fillId="0" borderId="0" applyAlignment="0"/>
    <xf numFmtId="0" fontId="15" fillId="0" borderId="0" applyAlignment="0"/>
    <xf numFmtId="0" fontId="14" fillId="0" borderId="0" applyAlignment="0">
      <alignment wrapText="1"/>
    </xf>
    <xf numFmtId="0" fontId="16" fillId="0" borderId="0" applyAlignment="0"/>
    <xf numFmtId="0" fontId="17" fillId="0" borderId="0" applyAlignment="0"/>
    <xf numFmtId="0" fontId="18" fillId="0" borderId="0" applyAlignment="0"/>
    <xf numFmtId="0" fontId="20" fillId="0" borderId="0"/>
    <xf numFmtId="43" fontId="20" fillId="0" borderId="0" applyFont="0" applyFill="0" applyBorder="0" applyAlignment="0" applyProtection="0"/>
    <xf numFmtId="0" fontId="11" fillId="0" borderId="0">
      <alignment vertical="top"/>
    </xf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20" fillId="0" borderId="0"/>
  </cellStyleXfs>
  <cellXfs count="91">
    <xf numFmtId="0" fontId="0" fillId="0" borderId="0" xfId="0"/>
    <xf numFmtId="164" fontId="2" fillId="0" borderId="0" xfId="1" applyNumberFormat="1" applyFont="1" applyAlignment="1">
      <alignment horizontal="left" indent="1"/>
    </xf>
    <xf numFmtId="164" fontId="2" fillId="2" borderId="0" xfId="1" applyNumberFormat="1" applyFont="1" applyFill="1" applyAlignment="1">
      <alignment horizontal="left" indent="1"/>
    </xf>
    <xf numFmtId="0" fontId="19" fillId="0" borderId="0" xfId="1" applyFont="1"/>
    <xf numFmtId="0" fontId="19" fillId="0" borderId="0" xfId="1" applyFont="1" applyAlignment="1">
      <alignment horizontal="left"/>
    </xf>
    <xf numFmtId="0" fontId="20" fillId="0" borderId="0" xfId="18"/>
    <xf numFmtId="0" fontId="21" fillId="0" borderId="2" xfId="1" applyFont="1" applyBorder="1" applyAlignment="1">
      <alignment horizontal="left"/>
    </xf>
    <xf numFmtId="0" fontId="19" fillId="0" borderId="2" xfId="1" applyFont="1" applyBorder="1" applyAlignment="1">
      <alignment horizontal="left"/>
    </xf>
    <xf numFmtId="0" fontId="19" fillId="0" borderId="2" xfId="1" applyFont="1" applyBorder="1"/>
    <xf numFmtId="0" fontId="19" fillId="0" borderId="2" xfId="1" applyFont="1" applyBorder="1" applyAlignment="1">
      <alignment horizontal="centerContinuous"/>
    </xf>
    <xf numFmtId="0" fontId="2" fillId="0" borderId="2" xfId="1" applyFont="1" applyBorder="1" applyAlignment="1">
      <alignment horizontal="right"/>
    </xf>
    <xf numFmtId="0" fontId="22" fillId="0" borderId="0" xfId="1" applyFont="1" applyAlignment="1">
      <alignment horizontal="left" vertical="top"/>
    </xf>
    <xf numFmtId="0" fontId="19" fillId="0" borderId="0" xfId="1" applyFont="1" applyAlignment="1">
      <alignment horizontal="centerContinuous"/>
    </xf>
    <xf numFmtId="0" fontId="23" fillId="0" borderId="0" xfId="1" applyFont="1" applyAlignment="1">
      <alignment horizontal="left"/>
    </xf>
    <xf numFmtId="0" fontId="24" fillId="8" borderId="0" xfId="1" applyFont="1" applyFill="1" applyAlignment="1">
      <alignment horizontal="left"/>
    </xf>
    <xf numFmtId="0" fontId="25" fillId="8" borderId="0" xfId="1" applyFont="1" applyFill="1" applyAlignment="1">
      <alignment horizontal="right"/>
    </xf>
    <xf numFmtId="14" fontId="25" fillId="8" borderId="0" xfId="1" applyNumberFormat="1" applyFont="1" applyFill="1" applyAlignment="1">
      <alignment horizontal="right"/>
    </xf>
    <xf numFmtId="0" fontId="19" fillId="8" borderId="0" xfId="1" applyFont="1" applyFill="1" applyAlignment="1">
      <alignment horizontal="left"/>
    </xf>
    <xf numFmtId="0" fontId="25" fillId="8" borderId="0" xfId="1" applyFont="1" applyFill="1" applyAlignment="1">
      <alignment horizontal="left"/>
    </xf>
    <xf numFmtId="0" fontId="2" fillId="0" borderId="0" xfId="1" applyFont="1"/>
    <xf numFmtId="3" fontId="20" fillId="0" borderId="0" xfId="18" applyNumberFormat="1" applyAlignment="1">
      <alignment horizontal="right"/>
    </xf>
    <xf numFmtId="0" fontId="20" fillId="0" borderId="0" xfId="18" applyAlignment="1">
      <alignment horizontal="left"/>
    </xf>
    <xf numFmtId="14" fontId="2" fillId="0" borderId="5" xfId="1" applyNumberFormat="1" applyFont="1" applyBorder="1" applyAlignment="1">
      <alignment horizontal="right"/>
    </xf>
    <xf numFmtId="0" fontId="19" fillId="0" borderId="0" xfId="1" applyFont="1" applyAlignment="1">
      <alignment horizontal="right"/>
    </xf>
    <xf numFmtId="0" fontId="28" fillId="0" borderId="0" xfId="1" applyFont="1"/>
    <xf numFmtId="0" fontId="19" fillId="0" borderId="2" xfId="1" applyFont="1" applyBorder="1" applyAlignment="1">
      <alignment horizontal="right"/>
    </xf>
    <xf numFmtId="0" fontId="24" fillId="8" borderId="0" xfId="1" applyFont="1" applyFill="1" applyAlignment="1">
      <alignment horizontal="right"/>
    </xf>
    <xf numFmtId="0" fontId="19" fillId="8" borderId="0" xfId="1" applyFont="1" applyFill="1" applyAlignment="1">
      <alignment horizontal="right"/>
    </xf>
    <xf numFmtId="38" fontId="19" fillId="0" borderId="0" xfId="1" applyNumberFormat="1" applyFont="1" applyAlignment="1">
      <alignment horizontal="right"/>
    </xf>
    <xf numFmtId="0" fontId="20" fillId="9" borderId="6" xfId="18" applyFill="1" applyBorder="1"/>
    <xf numFmtId="0" fontId="25" fillId="8" borderId="0" xfId="1" applyFont="1" applyFill="1" applyAlignment="1">
      <alignment horizontal="left" indent="8"/>
    </xf>
    <xf numFmtId="38" fontId="2" fillId="0" borderId="3" xfId="1" applyNumberFormat="1" applyFont="1" applyBorder="1" applyAlignment="1">
      <alignment horizontal="right"/>
    </xf>
    <xf numFmtId="0" fontId="20" fillId="0" borderId="6" xfId="18" applyBorder="1"/>
    <xf numFmtId="38" fontId="2" fillId="0" borderId="4" xfId="1" applyNumberFormat="1" applyFont="1" applyBorder="1" applyAlignment="1">
      <alignment horizontal="right"/>
    </xf>
    <xf numFmtId="0" fontId="3" fillId="3" borderId="0" xfId="18" applyFont="1" applyFill="1" applyAlignment="1">
      <alignment vertical="center" wrapText="1"/>
    </xf>
    <xf numFmtId="0" fontId="3" fillId="3" borderId="1" xfId="18" applyFont="1" applyFill="1" applyBorder="1" applyAlignment="1">
      <alignment vertical="center" wrapText="1"/>
    </xf>
    <xf numFmtId="38" fontId="2" fillId="3" borderId="0" xfId="1" applyNumberFormat="1" applyFont="1" applyFill="1" applyAlignment="1">
      <alignment horizontal="right"/>
    </xf>
    <xf numFmtId="164" fontId="2" fillId="2" borderId="0" xfId="1" applyNumberFormat="1" applyFont="1" applyFill="1" applyAlignment="1">
      <alignment horizontal="left"/>
    </xf>
    <xf numFmtId="38" fontId="20" fillId="0" borderId="0" xfId="18" applyNumberFormat="1"/>
    <xf numFmtId="164" fontId="2" fillId="2" borderId="7" xfId="1" applyNumberFormat="1" applyFont="1" applyFill="1" applyBorder="1" applyAlignment="1">
      <alignment horizontal="left"/>
    </xf>
    <xf numFmtId="165" fontId="0" fillId="2" borderId="0" xfId="22" applyNumberFormat="1" applyFont="1" applyFill="1" applyBorder="1"/>
    <xf numFmtId="165" fontId="29" fillId="3" borderId="8" xfId="18" applyNumberFormat="1" applyFont="1" applyFill="1" applyBorder="1"/>
    <xf numFmtId="165" fontId="20" fillId="0" borderId="0" xfId="18" applyNumberFormat="1"/>
    <xf numFmtId="0" fontId="24" fillId="3" borderId="0" xfId="1" applyFont="1" applyFill="1" applyAlignment="1">
      <alignment horizontal="left"/>
    </xf>
    <xf numFmtId="0" fontId="24" fillId="3" borderId="0" xfId="1" applyFont="1" applyFill="1" applyAlignment="1">
      <alignment horizontal="right"/>
    </xf>
    <xf numFmtId="0" fontId="26" fillId="0" borderId="0" xfId="18" applyFont="1"/>
    <xf numFmtId="0" fontId="26" fillId="9" borderId="6" xfId="18" applyFont="1" applyFill="1" applyBorder="1"/>
    <xf numFmtId="0" fontId="26" fillId="3" borderId="0" xfId="18" applyFont="1" applyFill="1" applyAlignment="1">
      <alignment horizontal="left"/>
    </xf>
    <xf numFmtId="0" fontId="26" fillId="3" borderId="0" xfId="18" applyFont="1" applyFill="1"/>
    <xf numFmtId="38" fontId="26" fillId="3" borderId="0" xfId="18" applyNumberFormat="1" applyFont="1" applyFill="1"/>
    <xf numFmtId="0" fontId="26" fillId="0" borderId="6" xfId="18" applyFont="1" applyBorder="1"/>
    <xf numFmtId="0" fontId="20" fillId="10" borderId="0" xfId="18" applyFill="1"/>
    <xf numFmtId="166" fontId="20" fillId="0" borderId="0" xfId="23" applyNumberFormat="1" applyFont="1"/>
    <xf numFmtId="166" fontId="26" fillId="0" borderId="0" xfId="23" applyNumberFormat="1" applyFont="1"/>
    <xf numFmtId="166" fontId="20" fillId="0" borderId="0" xfId="23" applyNumberFormat="1" applyFont="1" applyAlignment="1">
      <alignment horizontal="right"/>
    </xf>
    <xf numFmtId="1" fontId="20" fillId="0" borderId="0" xfId="18" applyNumberFormat="1"/>
    <xf numFmtId="0" fontId="26" fillId="11" borderId="0" xfId="18" applyFont="1" applyFill="1"/>
    <xf numFmtId="166" fontId="20" fillId="11" borderId="0" xfId="23" applyNumberFormat="1" applyFont="1" applyFill="1"/>
    <xf numFmtId="0" fontId="19" fillId="0" borderId="0" xfId="18" applyFont="1"/>
    <xf numFmtId="166" fontId="20" fillId="12" borderId="0" xfId="23" applyNumberFormat="1" applyFont="1" applyFill="1" applyAlignment="1">
      <alignment horizontal="right"/>
    </xf>
    <xf numFmtId="166" fontId="20" fillId="12" borderId="0" xfId="23" applyNumberFormat="1" applyFont="1" applyFill="1"/>
    <xf numFmtId="1" fontId="2" fillId="0" borderId="3" xfId="1" applyNumberFormat="1" applyFont="1" applyBorder="1" applyAlignment="1">
      <alignment horizontal="right"/>
    </xf>
    <xf numFmtId="1" fontId="19" fillId="0" borderId="0" xfId="1" applyNumberFormat="1" applyFont="1" applyAlignment="1">
      <alignment horizontal="right"/>
    </xf>
    <xf numFmtId="166" fontId="26" fillId="0" borderId="0" xfId="23" applyNumberFormat="1" applyFont="1" applyAlignment="1">
      <alignment horizontal="right"/>
    </xf>
    <xf numFmtId="0" fontId="20" fillId="0" borderId="0" xfId="18" applyAlignment="1">
      <alignment horizontal="left" vertical="top"/>
    </xf>
    <xf numFmtId="0" fontId="20" fillId="13" borderId="0" xfId="18" applyFill="1"/>
    <xf numFmtId="0" fontId="20" fillId="13" borderId="0" xfId="18" applyFill="1" applyAlignment="1">
      <alignment horizontal="left"/>
    </xf>
    <xf numFmtId="166" fontId="20" fillId="13" borderId="0" xfId="23" applyNumberFormat="1" applyFont="1" applyFill="1"/>
    <xf numFmtId="0" fontId="20" fillId="0" borderId="0" xfId="24"/>
    <xf numFmtId="0" fontId="20" fillId="0" borderId="0" xfId="24" applyAlignment="1">
      <alignment horizontal="left"/>
    </xf>
    <xf numFmtId="38" fontId="26" fillId="3" borderId="0" xfId="24" applyNumberFormat="1" applyFont="1" applyFill="1"/>
    <xf numFmtId="0" fontId="26" fillId="3" borderId="0" xfId="24" applyFont="1" applyFill="1"/>
    <xf numFmtId="0" fontId="26" fillId="3" borderId="0" xfId="24" applyFont="1" applyFill="1" applyAlignment="1">
      <alignment horizontal="left"/>
    </xf>
    <xf numFmtId="0" fontId="3" fillId="3" borderId="1" xfId="24" applyFont="1" applyFill="1" applyBorder="1" applyAlignment="1">
      <alignment vertical="center" wrapText="1"/>
    </xf>
    <xf numFmtId="0" fontId="3" fillId="3" borderId="0" xfId="24" applyFont="1" applyFill="1" applyAlignment="1">
      <alignment vertical="center" wrapText="1"/>
    </xf>
    <xf numFmtId="3" fontId="20" fillId="0" borderId="0" xfId="24" applyNumberFormat="1" applyAlignment="1">
      <alignment horizontal="right"/>
    </xf>
    <xf numFmtId="0" fontId="20" fillId="13" borderId="0" xfId="24" applyFill="1"/>
    <xf numFmtId="0" fontId="20" fillId="13" borderId="0" xfId="24" applyFill="1" applyAlignment="1">
      <alignment horizontal="left"/>
    </xf>
    <xf numFmtId="0" fontId="20" fillId="14" borderId="0" xfId="18" applyFill="1"/>
    <xf numFmtId="0" fontId="26" fillId="14" borderId="0" xfId="18" applyFont="1" applyFill="1"/>
    <xf numFmtId="0" fontId="20" fillId="12" borderId="0" xfId="18" applyFill="1"/>
    <xf numFmtId="0" fontId="20" fillId="12" borderId="0" xfId="18" applyFill="1" applyAlignment="1">
      <alignment horizontal="left"/>
    </xf>
    <xf numFmtId="0" fontId="19" fillId="0" borderId="0" xfId="18" applyFont="1" applyAlignment="1">
      <alignment horizontal="left" vertical="center"/>
    </xf>
    <xf numFmtId="0" fontId="20" fillId="0" borderId="0" xfId="18" applyAlignment="1">
      <alignment horizontal="left" vertical="center"/>
    </xf>
    <xf numFmtId="0" fontId="19" fillId="0" borderId="0" xfId="18" applyFont="1" applyAlignment="1">
      <alignment vertical="center"/>
    </xf>
    <xf numFmtId="0" fontId="20" fillId="0" borderId="0" xfId="18" applyAlignment="1">
      <alignment vertical="center"/>
    </xf>
    <xf numFmtId="0" fontId="19" fillId="12" borderId="0" xfId="18" applyFont="1" applyFill="1" applyAlignment="1">
      <alignment horizontal="left" vertical="center"/>
    </xf>
    <xf numFmtId="0" fontId="2" fillId="0" borderId="0" xfId="18" applyFont="1" applyAlignment="1">
      <alignment horizontal="left" vertical="center"/>
    </xf>
    <xf numFmtId="0" fontId="2" fillId="12" borderId="0" xfId="18" applyFont="1" applyFill="1" applyAlignment="1">
      <alignment horizontal="left" vertical="center"/>
    </xf>
    <xf numFmtId="166" fontId="26" fillId="12" borderId="0" xfId="23" applyNumberFormat="1" applyFont="1" applyFill="1" applyAlignment="1">
      <alignment horizontal="right"/>
    </xf>
    <xf numFmtId="0" fontId="2" fillId="0" borderId="0" xfId="18" applyFont="1" applyAlignment="1">
      <alignment vertical="center"/>
    </xf>
  </cellXfs>
  <cellStyles count="28">
    <cellStyle name="ChartingText" xfId="16" xr:uid="{79A6BBD8-F94D-4A2A-8DD7-1FEAA7741411}"/>
    <cellStyle name="CHPAboveAverage" xfId="17" xr:uid="{BD1856B7-D78A-449C-802E-A000C8AE240D}"/>
    <cellStyle name="CHPBelowAverage" xfId="17" xr:uid="{266E7CBF-3737-4035-B192-E5D64FBBA9A7}"/>
    <cellStyle name="CHPBottom" xfId="17" xr:uid="{9CB93083-9FD7-4D90-82C9-C15090CFE7F8}"/>
    <cellStyle name="CHPTop" xfId="17" xr:uid="{A57F6FB4-B169-472A-AA79-C526B55BB087}"/>
    <cellStyle name="ColumnHeaderNormal" xfId="8" xr:uid="{CE34DB50-B5E4-495E-A6E9-C2DE011831F1}"/>
    <cellStyle name="Comma 2" xfId="19" xr:uid="{B3357FF3-4B5B-40A0-8A49-84CD5916F67F}"/>
    <cellStyle name="Currency" xfId="23" builtinId="4"/>
    <cellStyle name="Currency 2" xfId="22" xr:uid="{4AFFC62C-F1F5-446F-A7EA-AAAC4C288D6F}"/>
    <cellStyle name="Invisible" xfId="15" xr:uid="{BEF243C5-4E82-4380-A80C-A8D1C2984144}"/>
    <cellStyle name="NewColumnHeaderNormal" xfId="6" xr:uid="{825EB0B3-8DD4-48EC-B80B-161E55EEC755}"/>
    <cellStyle name="NewSectionHeaderNormal" xfId="5" xr:uid="{8FC169AB-9DD8-47EF-8063-22C61A761972}"/>
    <cellStyle name="NewTitleNormal" xfId="4" xr:uid="{C8F550A6-2805-4B29-B148-4640D581C4C3}"/>
    <cellStyle name="Normal" xfId="0" builtinId="0"/>
    <cellStyle name="Normal 2" xfId="2" xr:uid="{1B514FDE-A880-4D0A-AA96-C37BF62A2607}"/>
    <cellStyle name="Normal 3" xfId="18" xr:uid="{79D77391-D185-4E72-BBD3-67AC87519C6F}"/>
    <cellStyle name="Normal 3 2 2" xfId="1" xr:uid="{61A1B2E1-987E-4179-BAC3-902055954EBE}"/>
    <cellStyle name="Normal 3 8" xfId="24" xr:uid="{C17D0135-7829-4799-A9CD-378CD6E6F7C7}"/>
    <cellStyle name="Percent 2" xfId="21" xr:uid="{A69AD05D-D7BF-425A-B44F-F3AC40E286DD}"/>
    <cellStyle name="SectionHeaderNormal" xfId="7" xr:uid="{7D231A17-E870-4FE9-837B-15B03986637B}"/>
    <cellStyle name="SubScript" xfId="11" xr:uid="{4F025D1A-FB99-448F-B657-9E533538BE53}"/>
    <cellStyle name="SuperScript" xfId="10" xr:uid="{49ACFD19-E213-43C7-8453-43020E352785}"/>
    <cellStyle name="TextBold" xfId="12" xr:uid="{B1CBBED1-444D-4C12-B6A0-7A4A7AEC16AE}"/>
    <cellStyle name="TextItalic" xfId="13" xr:uid="{A53CCBE8-081D-42CF-8FD0-01AC3F09BAFC}"/>
    <cellStyle name="TextNormal" xfId="9" xr:uid="{29C3BDA6-F975-4816-BA1C-86A1E117F1B0}"/>
    <cellStyle name="TextNormal 2" xfId="20" xr:uid="{79C108CA-9471-44BC-B4BE-07160335B243}"/>
    <cellStyle name="TitleNormal" xfId="3" xr:uid="{119FBC8B-7C86-4503-9661-A61464666EA4}"/>
    <cellStyle name="Total 2" xfId="14" xr:uid="{877B197A-012F-4913-A10D-F2C0FB57D1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Cash_Cycle_Peer!$R$36</c:f>
              <c:strCache>
                <c:ptCount val="1"/>
                <c:pt idx="0">
                  <c:v>Permian Resources Corporation (NYSE:PR) (PR-US)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Cash_Cycle_Peer!$S$36:$AA$36</c:f>
              <c:numCache>
                <c:formatCode>0</c:formatCode>
                <c:ptCount val="9"/>
                <c:pt idx="0">
                  <c:v>-23.241847350204822</c:v>
                </c:pt>
                <c:pt idx="1">
                  <c:v>-67.198406722190583</c:v>
                </c:pt>
                <c:pt idx="2">
                  <c:v>-57.489860485499946</c:v>
                </c:pt>
                <c:pt idx="3">
                  <c:v>-87.550978302224223</c:v>
                </c:pt>
                <c:pt idx="4">
                  <c:v>-87.022264964282186</c:v>
                </c:pt>
                <c:pt idx="5">
                  <c:v>-76.026316228712545</c:v>
                </c:pt>
                <c:pt idx="6">
                  <c:v>-50.00035531014754</c:v>
                </c:pt>
                <c:pt idx="7">
                  <c:v>17.601773614197413</c:v>
                </c:pt>
                <c:pt idx="8">
                  <c:v>46.814681374643087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7-4442-B262-444B41DAA1F7}"/>
            </c:ext>
          </c:extLst>
        </c:ser>
        <c:ser>
          <c:idx val="1"/>
          <c:order val="1"/>
          <c:tx>
            <c:strRef>
              <c:f>Cash_Cycle_Peer!$R$37</c:f>
              <c:strCache>
                <c:ptCount val="1"/>
                <c:pt idx="0">
                  <c:v>Ovintiv Inc. (NYSE:OVV) (OVV-US)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Cash_Cycle_Peer!$S$37:$AA$37</c:f>
              <c:numCache>
                <c:formatCode>0</c:formatCode>
                <c:ptCount val="9"/>
                <c:pt idx="0">
                  <c:v>-181.20894473843157</c:v>
                </c:pt>
                <c:pt idx="1">
                  <c:v>-188.90998998186572</c:v>
                </c:pt>
                <c:pt idx="2">
                  <c:v>-206.6326154814054</c:v>
                </c:pt>
                <c:pt idx="3">
                  <c:v>-202.44399260732038</c:v>
                </c:pt>
                <c:pt idx="4">
                  <c:v>-226.29088901689704</c:v>
                </c:pt>
                <c:pt idx="5">
                  <c:v>-228.89356731623027</c:v>
                </c:pt>
                <c:pt idx="6">
                  <c:v>-357.01674987156605</c:v>
                </c:pt>
                <c:pt idx="7">
                  <c:v>-357.16406095605771</c:v>
                </c:pt>
                <c:pt idx="8">
                  <c:v>-351.98889774366876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7-4442-B262-444B41DAA1F7}"/>
            </c:ext>
          </c:extLst>
        </c:ser>
        <c:ser>
          <c:idx val="2"/>
          <c:order val="2"/>
          <c:tx>
            <c:strRef>
              <c:f>Cash_Cycle_Peer!$R$38</c:f>
              <c:strCache>
                <c:ptCount val="1"/>
                <c:pt idx="0">
                  <c:v>SM Energy Company (NYSE:SM) (SM-US)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Cash_Cycle_Peer!$S$38:$AA$38</c:f>
              <c:numCache>
                <c:formatCode>0</c:formatCode>
                <c:ptCount val="9"/>
                <c:pt idx="0">
                  <c:v>-1230.5675371229308</c:v>
                </c:pt>
                <c:pt idx="1">
                  <c:v>-877.78265924010338</c:v>
                </c:pt>
                <c:pt idx="2">
                  <c:v>-1369.2836167763912</c:v>
                </c:pt>
                <c:pt idx="3">
                  <c:v>-2152.5186278851279</c:v>
                </c:pt>
                <c:pt idx="4">
                  <c:v>-942.9358244130799</c:v>
                </c:pt>
                <c:pt idx="5">
                  <c:v>-1349.5753610709592</c:v>
                </c:pt>
                <c:pt idx="6">
                  <c:v>-1354.3535249942656</c:v>
                </c:pt>
                <c:pt idx="7">
                  <c:v>-1367.379826194473</c:v>
                </c:pt>
                <c:pt idx="8">
                  <c:v>-1458.0976184073038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7-4442-B262-444B41DAA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0815"/>
        <c:axId val="13924575"/>
      </c:lineChart>
      <c:catAx>
        <c:axId val="13930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575"/>
        <c:crosses val="autoZero"/>
        <c:auto val="1"/>
        <c:lblAlgn val="ctr"/>
        <c:lblOffset val="100"/>
        <c:noMultiLvlLbl val="0"/>
      </c:catAx>
      <c:valAx>
        <c:axId val="139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Cash_Cycle_Peer!$R$23</c:f>
              <c:strCache>
                <c:ptCount val="1"/>
                <c:pt idx="0">
                  <c:v>Permian Resources Corporation (NYSE:PR) (PR-US)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Cash_Cycle_Peer!$S$23:$AA$23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C-476D-8E4F-305187E33A30}"/>
            </c:ext>
          </c:extLst>
        </c:ser>
        <c:ser>
          <c:idx val="1"/>
          <c:order val="1"/>
          <c:tx>
            <c:strRef>
              <c:f>Cash_Cycle_Peer!$R$24</c:f>
              <c:strCache>
                <c:ptCount val="1"/>
                <c:pt idx="0">
                  <c:v>Ovintiv Inc. (NYSE:OVV) (OVV-US)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Cash_Cycle_Peer!$S$24:$AA$24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C-476D-8E4F-305187E33A30}"/>
            </c:ext>
          </c:extLst>
        </c:ser>
        <c:ser>
          <c:idx val="2"/>
          <c:order val="2"/>
          <c:tx>
            <c:strRef>
              <c:f>Cash_Cycle_Peer!$R$25</c:f>
              <c:strCache>
                <c:ptCount val="1"/>
                <c:pt idx="0">
                  <c:v>SM Energy Company (NYSE:SM) (SM-US)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Cash_Cycle_Peer!$S$25:$AA$25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C-476D-8E4F-305187E33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5535"/>
        <c:axId val="13926975"/>
      </c:lineChart>
      <c:catAx>
        <c:axId val="1392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975"/>
        <c:crosses val="autoZero"/>
        <c:auto val="1"/>
        <c:lblAlgn val="ctr"/>
        <c:lblOffset val="100"/>
        <c:noMultiLvlLbl val="0"/>
      </c:catAx>
      <c:valAx>
        <c:axId val="139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Cash_Cycle_Peer!$R$29</c:f>
              <c:strCache>
                <c:ptCount val="1"/>
                <c:pt idx="0">
                  <c:v>Permian Resources Corporation (NYSE:PR) (PR-US)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Cash_Cycle_Peer!$S$29:$AA$29</c:f>
              <c:numCache>
                <c:formatCode>0</c:formatCode>
                <c:ptCount val="9"/>
                <c:pt idx="0">
                  <c:v>107.9413632751732</c:v>
                </c:pt>
                <c:pt idx="1">
                  <c:v>161.03365022047535</c:v>
                </c:pt>
                <c:pt idx="2">
                  <c:v>148.58445333225055</c:v>
                </c:pt>
                <c:pt idx="3">
                  <c:v>222.83897800365284</c:v>
                </c:pt>
                <c:pt idx="4">
                  <c:v>243.26841108602144</c:v>
                </c:pt>
                <c:pt idx="5">
                  <c:v>215.94283853930617</c:v>
                </c:pt>
                <c:pt idx="6">
                  <c:v>161.15622168774556</c:v>
                </c:pt>
                <c:pt idx="7">
                  <c:v>102.7008402656207</c:v>
                </c:pt>
                <c:pt idx="8">
                  <c:v>87.950687384901826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8-48EC-BB00-D067DF0294AB}"/>
            </c:ext>
          </c:extLst>
        </c:ser>
        <c:ser>
          <c:idx val="1"/>
          <c:order val="1"/>
          <c:tx>
            <c:strRef>
              <c:f>Cash_Cycle_Peer!$R$30</c:f>
              <c:strCache>
                <c:ptCount val="1"/>
                <c:pt idx="0">
                  <c:v>Ovintiv Inc. (NYSE:OVV) (OVV-US)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Cash_Cycle_Peer!$S$30:$AA$30</c:f>
              <c:numCache>
                <c:formatCode>0</c:formatCode>
                <c:ptCount val="9"/>
                <c:pt idx="0">
                  <c:v>321.44841907824224</c:v>
                </c:pt>
                <c:pt idx="1">
                  <c:v>353.57578740157476</c:v>
                </c:pt>
                <c:pt idx="2">
                  <c:v>402.33947700063015</c:v>
                </c:pt>
                <c:pt idx="3">
                  <c:v>425.67557053941914</c:v>
                </c:pt>
                <c:pt idx="4">
                  <c:v>445.18225806451608</c:v>
                </c:pt>
                <c:pt idx="5">
                  <c:v>402.43459031657358</c:v>
                </c:pt>
                <c:pt idx="6">
                  <c:v>532.16207797427649</c:v>
                </c:pt>
                <c:pt idx="7">
                  <c:v>562.63902953586501</c:v>
                </c:pt>
                <c:pt idx="8">
                  <c:v>573.76842350746267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8-48EC-BB00-D067DF0294AB}"/>
            </c:ext>
          </c:extLst>
        </c:ser>
        <c:ser>
          <c:idx val="2"/>
          <c:order val="2"/>
          <c:tx>
            <c:strRef>
              <c:f>Cash_Cycle_Peer!$R$31</c:f>
              <c:strCache>
                <c:ptCount val="1"/>
                <c:pt idx="0">
                  <c:v>SM Energy Company (NYSE:SM) (SM-US)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Cash_Cycle_Peer!$S$31:$AA$31</c:f>
              <c:numCache>
                <c:formatCode>0</c:formatCode>
                <c:ptCount val="9"/>
                <c:pt idx="0">
                  <c:v>1340.1380596685863</c:v>
                </c:pt>
                <c:pt idx="1">
                  <c:v>1001.0568982439468</c:v>
                </c:pt>
                <c:pt idx="2">
                  <c:v>1525.9028255725152</c:v>
                </c:pt>
                <c:pt idx="3">
                  <c:v>2320.5869725045682</c:v>
                </c:pt>
                <c:pt idx="4">
                  <c:v>1083.44489243619</c:v>
                </c:pt>
                <c:pt idx="5">
                  <c:v>1476.6608551460993</c:v>
                </c:pt>
                <c:pt idx="6">
                  <c:v>1487.131096479879</c:v>
                </c:pt>
                <c:pt idx="7">
                  <c:v>1520.8430206519033</c:v>
                </c:pt>
                <c:pt idx="8">
                  <c:v>1596.4207222757168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18-48EC-BB00-D067DF02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857855"/>
        <c:axId val="1444852095"/>
      </c:lineChart>
      <c:catAx>
        <c:axId val="144485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52095"/>
        <c:crosses val="autoZero"/>
        <c:auto val="1"/>
        <c:lblAlgn val="ctr"/>
        <c:lblOffset val="100"/>
        <c:noMultiLvlLbl val="0"/>
      </c:catAx>
      <c:valAx>
        <c:axId val="144485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5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Cash_Cycle_Peer!$R$15</c:f>
              <c:strCache>
                <c:ptCount val="1"/>
                <c:pt idx="0">
                  <c:v>Permian Resources Corporation (NYSE:PR) (PR-US)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Cash_Cycle_Peer!$S$15:$AA$15</c:f>
              <c:numCache>
                <c:formatCode>0</c:formatCode>
                <c:ptCount val="9"/>
                <c:pt idx="0">
                  <c:v>84.699515924968381</c:v>
                </c:pt>
                <c:pt idx="1">
                  <c:v>93.835243498284768</c:v>
                </c:pt>
                <c:pt idx="2">
                  <c:v>91.094592846750601</c:v>
                </c:pt>
                <c:pt idx="3">
                  <c:v>135.28799970142862</c:v>
                </c:pt>
                <c:pt idx="4">
                  <c:v>156.24614612173926</c:v>
                </c:pt>
                <c:pt idx="5">
                  <c:v>139.91652231059362</c:v>
                </c:pt>
                <c:pt idx="6">
                  <c:v>111.15586637759802</c:v>
                </c:pt>
                <c:pt idx="7">
                  <c:v>120.30261387981811</c:v>
                </c:pt>
                <c:pt idx="8">
                  <c:v>134.76536875954491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B-40CD-A7C4-24711D1B0C65}"/>
            </c:ext>
          </c:extLst>
        </c:ser>
        <c:ser>
          <c:idx val="1"/>
          <c:order val="1"/>
          <c:tx>
            <c:strRef>
              <c:f>Cash_Cycle_Peer!$R$16</c:f>
              <c:strCache>
                <c:ptCount val="1"/>
                <c:pt idx="0">
                  <c:v>Ovintiv Inc. (NYSE:OVV) (OVV-US)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Cash_Cycle_Peer!$S$16:$AA$16</c:f>
              <c:numCache>
                <c:formatCode>0</c:formatCode>
                <c:ptCount val="9"/>
                <c:pt idx="0">
                  <c:v>140.23947433981067</c:v>
                </c:pt>
                <c:pt idx="1">
                  <c:v>164.66579741970904</c:v>
                </c:pt>
                <c:pt idx="2">
                  <c:v>195.70686151922476</c:v>
                </c:pt>
                <c:pt idx="3">
                  <c:v>223.23157793209876</c:v>
                </c:pt>
                <c:pt idx="4">
                  <c:v>218.89136904761904</c:v>
                </c:pt>
                <c:pt idx="5">
                  <c:v>173.5410230003433</c:v>
                </c:pt>
                <c:pt idx="6">
                  <c:v>175.14532810271041</c:v>
                </c:pt>
                <c:pt idx="7">
                  <c:v>205.4749685798073</c:v>
                </c:pt>
                <c:pt idx="8">
                  <c:v>221.77952576379388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B-40CD-A7C4-24711D1B0C65}"/>
            </c:ext>
          </c:extLst>
        </c:ser>
        <c:ser>
          <c:idx val="2"/>
          <c:order val="2"/>
          <c:tx>
            <c:strRef>
              <c:f>Cash_Cycle_Peer!$R$17</c:f>
              <c:strCache>
                <c:ptCount val="1"/>
                <c:pt idx="0">
                  <c:v>SM Energy Company (NYSE:SM) (SM-US)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Cash_Cycle_Peer!$S$17:$AA$17</c:f>
              <c:numCache>
                <c:formatCode>0</c:formatCode>
                <c:ptCount val="9"/>
                <c:pt idx="0">
                  <c:v>109.57052254565549</c:v>
                </c:pt>
                <c:pt idx="1">
                  <c:v>123.27423900384343</c:v>
                </c:pt>
                <c:pt idx="2">
                  <c:v>156.61920879612398</c:v>
                </c:pt>
                <c:pt idx="3">
                  <c:v>168.0683446194401</c:v>
                </c:pt>
                <c:pt idx="4">
                  <c:v>140.50906802311013</c:v>
                </c:pt>
                <c:pt idx="5">
                  <c:v>127.08549407514005</c:v>
                </c:pt>
                <c:pt idx="6">
                  <c:v>132.77757148561338</c:v>
                </c:pt>
                <c:pt idx="7">
                  <c:v>153.46319445743032</c:v>
                </c:pt>
                <c:pt idx="8">
                  <c:v>138.32310386841306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2B-40CD-A7C4-24711D1B0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268447"/>
        <c:axId val="1329550143"/>
      </c:lineChart>
      <c:catAx>
        <c:axId val="1467268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50143"/>
        <c:crosses val="autoZero"/>
        <c:auto val="1"/>
        <c:lblAlgn val="ctr"/>
        <c:lblOffset val="100"/>
        <c:noMultiLvlLbl val="0"/>
      </c:catAx>
      <c:valAx>
        <c:axId val="13295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26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220980</xdr:colOff>
          <xdr:row>0</xdr:row>
          <xdr:rowOff>114300</xdr:rowOff>
        </xdr:from>
        <xdr:to>
          <xdr:col>8</xdr:col>
          <xdr:colOff>342900</xdr:colOff>
          <xdr:row>2</xdr:row>
          <xdr:rowOff>45720</xdr:rowOff>
        </xdr:to>
        <xdr:sp macro="" textlink="">
          <xdr:nvSpPr>
            <xdr:cNvPr id="16385" name="Butto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0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731520</xdr:colOff>
          <xdr:row>0</xdr:row>
          <xdr:rowOff>114300</xdr:rowOff>
        </xdr:from>
        <xdr:to>
          <xdr:col>7</xdr:col>
          <xdr:colOff>83820</xdr:colOff>
          <xdr:row>2</xdr:row>
          <xdr:rowOff>45720</xdr:rowOff>
        </xdr:to>
        <xdr:sp macro="" textlink="">
          <xdr:nvSpPr>
            <xdr:cNvPr id="16386" name="Button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0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xdr:twoCellAnchor>
    <xdr:from>
      <xdr:col>25</xdr:col>
      <xdr:colOff>599902</xdr:colOff>
      <xdr:row>66</xdr:row>
      <xdr:rowOff>75223</xdr:rowOff>
    </xdr:from>
    <xdr:to>
      <xdr:col>33</xdr:col>
      <xdr:colOff>296447</xdr:colOff>
      <xdr:row>86</xdr:row>
      <xdr:rowOff>19029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A0F3B3-BA0C-F6EB-31EC-4D3FD4640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46</xdr:row>
      <xdr:rowOff>0</xdr:rowOff>
    </xdr:from>
    <xdr:to>
      <xdr:col>33</xdr:col>
      <xdr:colOff>304800</xdr:colOff>
      <xdr:row>64</xdr:row>
      <xdr:rowOff>114912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2BD046-1902-4C5C-A0D0-2C7604594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46</xdr:row>
      <xdr:rowOff>0</xdr:rowOff>
    </xdr:from>
    <xdr:to>
      <xdr:col>41</xdr:col>
      <xdr:colOff>304800</xdr:colOff>
      <xdr:row>64</xdr:row>
      <xdr:rowOff>102688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6E5D6A-70FE-4319-9BDC-D2CA51A52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46</xdr:row>
      <xdr:rowOff>0</xdr:rowOff>
    </xdr:from>
    <xdr:to>
      <xdr:col>25</xdr:col>
      <xdr:colOff>313765</xdr:colOff>
      <xdr:row>64</xdr:row>
      <xdr:rowOff>103502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D5A8D5-FA01-400A-BF74-296287318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670560</xdr:colOff>
          <xdr:row>1</xdr:row>
          <xdr:rowOff>0</xdr:rowOff>
        </xdr:from>
        <xdr:to>
          <xdr:col>7</xdr:col>
          <xdr:colOff>22860</xdr:colOff>
          <xdr:row>2</xdr:row>
          <xdr:rowOff>76200</xdr:rowOff>
        </xdr:to>
        <xdr:sp macro="" textlink="">
          <xdr:nvSpPr>
            <xdr:cNvPr id="15361" name="Button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1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152400</xdr:colOff>
          <xdr:row>1</xdr:row>
          <xdr:rowOff>0</xdr:rowOff>
        </xdr:from>
        <xdr:to>
          <xdr:col>8</xdr:col>
          <xdr:colOff>274320</xdr:colOff>
          <xdr:row>2</xdr:row>
          <xdr:rowOff>76200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1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220980</xdr:colOff>
          <xdr:row>0</xdr:row>
          <xdr:rowOff>114300</xdr:rowOff>
        </xdr:from>
        <xdr:to>
          <xdr:col>8</xdr:col>
          <xdr:colOff>342900</xdr:colOff>
          <xdr:row>2</xdr:row>
          <xdr:rowOff>45720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2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731520</xdr:colOff>
          <xdr:row>0</xdr:row>
          <xdr:rowOff>114300</xdr:rowOff>
        </xdr:from>
        <xdr:to>
          <xdr:col>7</xdr:col>
          <xdr:colOff>83820</xdr:colOff>
          <xdr:row>2</xdr:row>
          <xdr:rowOff>45720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2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HIDE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670560</xdr:colOff>
          <xdr:row>1</xdr:row>
          <xdr:rowOff>0</xdr:rowOff>
        </xdr:from>
        <xdr:to>
          <xdr:col>7</xdr:col>
          <xdr:colOff>22860</xdr:colOff>
          <xdr:row>2</xdr:row>
          <xdr:rowOff>76200</xdr:rowOff>
        </xdr:to>
        <xdr:sp macro="" textlink="">
          <xdr:nvSpPr>
            <xdr:cNvPr id="12289" name="Button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3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152400</xdr:colOff>
          <xdr:row>1</xdr:row>
          <xdr:rowOff>0</xdr:rowOff>
        </xdr:from>
        <xdr:to>
          <xdr:col>8</xdr:col>
          <xdr:colOff>274320</xdr:colOff>
          <xdr:row>2</xdr:row>
          <xdr:rowOff>76200</xdr:rowOff>
        </xdr:to>
        <xdr:sp macro="" textlink="">
          <xdr:nvSpPr>
            <xdr:cNvPr id="12290" name="Button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3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670560</xdr:colOff>
          <xdr:row>1</xdr:row>
          <xdr:rowOff>0</xdr:rowOff>
        </xdr:from>
        <xdr:to>
          <xdr:col>7</xdr:col>
          <xdr:colOff>22860</xdr:colOff>
          <xdr:row>2</xdr:row>
          <xdr:rowOff>76200</xdr:rowOff>
        </xdr:to>
        <xdr:sp macro="" textlink="">
          <xdr:nvSpPr>
            <xdr:cNvPr id="20481" name="Button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4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HIDE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152400</xdr:colOff>
          <xdr:row>1</xdr:row>
          <xdr:rowOff>0</xdr:rowOff>
        </xdr:from>
        <xdr:to>
          <xdr:col>8</xdr:col>
          <xdr:colOff>274320</xdr:colOff>
          <xdr:row>2</xdr:row>
          <xdr:rowOff>76200</xdr:rowOff>
        </xdr:to>
        <xdr:sp macro="" textlink="">
          <xdr:nvSpPr>
            <xdr:cNvPr id="20482" name="Button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4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ngh\Desktop\X\analyst\2024.9.10_PR\SPG_Company_KeyStats_v1.xlsm" TargetMode="External"/><Relationship Id="rId1" Type="http://schemas.openxmlformats.org/officeDocument/2006/relationships/externalLinkPath" Target="SPG_Company_KeyStats_v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gl-my.sharepoint.com/Users/gauravk/Downloads/+Key%20Stats%20-%20Standard%20(Metrics%20not%20covered%20in%20RED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_snloffice"/>
      <sheetName val="Key_Stats"/>
      <sheetName val="Capitalization"/>
      <sheetName val="Income_Statement"/>
      <sheetName val="Balance_Sheet"/>
      <sheetName val="Cash_Flow"/>
      <sheetName val="Capital_Structure_Summary"/>
      <sheetName val="Ratios"/>
      <sheetName val="Supplemental"/>
      <sheetName val="Pension-OPEB"/>
    </sheetNames>
    <definedNames>
      <definedName name="HideEmpty"/>
      <definedName name="HideEmpty1"/>
      <definedName name="UnhideAll"/>
    </definedNames>
    <sheetDataSet>
      <sheetData sheetId="0"/>
      <sheetData sheetId="1">
        <row r="9">
          <cell r="F9" t="str">
            <v>SM</v>
          </cell>
        </row>
        <row r="11">
          <cell r="F11" t="str">
            <v>FQ0</v>
          </cell>
        </row>
        <row r="15">
          <cell r="F15">
            <v>45549</v>
          </cell>
          <cell r="T15" t="str">
            <v>FY0</v>
          </cell>
          <cell r="U15" t="str">
            <v>FY-1</v>
          </cell>
          <cell r="V15" t="str">
            <v>FY+1</v>
          </cell>
        </row>
        <row r="16">
          <cell r="T16" t="str">
            <v>FQ0</v>
          </cell>
          <cell r="U16" t="str">
            <v>FQ-1</v>
          </cell>
          <cell r="V16" t="str">
            <v>FQ+1</v>
          </cell>
        </row>
        <row r="17">
          <cell r="T17" t="str">
            <v>LTM</v>
          </cell>
          <cell r="U17" t="str">
            <v>LTM-1</v>
          </cell>
        </row>
        <row r="25">
          <cell r="E25" t="str">
            <v>SM</v>
          </cell>
          <cell r="F25" t="str">
            <v>SM</v>
          </cell>
          <cell r="G25" t="str">
            <v>SM</v>
          </cell>
          <cell r="H25" t="str">
            <v>SM</v>
          </cell>
          <cell r="I25" t="str">
            <v>SM</v>
          </cell>
          <cell r="J25" t="str">
            <v>SM</v>
          </cell>
          <cell r="K25" t="str">
            <v>SM</v>
          </cell>
          <cell r="L25" t="str">
            <v>SM</v>
          </cell>
        </row>
        <row r="26">
          <cell r="E26" t="str">
            <v>FQ-4</v>
          </cell>
          <cell r="F26" t="str">
            <v>FQ-3</v>
          </cell>
          <cell r="G26" t="str">
            <v>FQ-2</v>
          </cell>
          <cell r="H26" t="str">
            <v>FQ-1</v>
          </cell>
          <cell r="I26" t="str">
            <v>FQ0</v>
          </cell>
          <cell r="J26" t="str">
            <v>FQ-3</v>
          </cell>
          <cell r="K26" t="str">
            <v>FQ-2</v>
          </cell>
          <cell r="L26" t="str">
            <v>FQ-1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17">
          <cell r="AC17" t="str">
            <v>($M)</v>
          </cell>
        </row>
        <row r="18">
          <cell r="AA18" t="str">
            <v>USD</v>
          </cell>
          <cell r="AB18" t="str">
            <v>$</v>
          </cell>
        </row>
        <row r="22">
          <cell r="Z22" t="str">
            <v>Euro</v>
          </cell>
        </row>
        <row r="23">
          <cell r="Z23" t="str">
            <v>British Pound Sterling</v>
          </cell>
        </row>
        <row r="24">
          <cell r="Z24" t="str">
            <v>Japanese Yen</v>
          </cell>
        </row>
        <row r="25">
          <cell r="Z25" t="str">
            <v>U.S. Dollar</v>
          </cell>
        </row>
        <row r="26">
          <cell r="Z26" t="str">
            <v>Afghan Afghani</v>
          </cell>
        </row>
        <row r="27">
          <cell r="Z27" t="str">
            <v>Albanian Lek</v>
          </cell>
        </row>
        <row r="28">
          <cell r="Z28" t="str">
            <v>Argentine Peso</v>
          </cell>
        </row>
        <row r="29">
          <cell r="Z29" t="str">
            <v>Armenian Dram</v>
          </cell>
        </row>
        <row r="30">
          <cell r="Z30" t="str">
            <v>Australian Dollar</v>
          </cell>
        </row>
        <row r="31">
          <cell r="Z31" t="str">
            <v>Azerbaijani Manat</v>
          </cell>
        </row>
        <row r="32">
          <cell r="Z32" t="str">
            <v>Bahamian Dollar</v>
          </cell>
        </row>
        <row r="33">
          <cell r="Z33" t="str">
            <v>Bahraini Dinar</v>
          </cell>
        </row>
        <row r="34">
          <cell r="Z34" t="str">
            <v>Bangladeshi Taka</v>
          </cell>
        </row>
        <row r="35">
          <cell r="Z35" t="str">
            <v>Belarusian Ruble</v>
          </cell>
        </row>
        <row r="36">
          <cell r="Z36" t="str">
            <v>Bosnian Convertible Marks</v>
          </cell>
        </row>
        <row r="37">
          <cell r="Z37" t="str">
            <v>Brazilian Real</v>
          </cell>
        </row>
        <row r="38">
          <cell r="Z38" t="str">
            <v>Bulgarian Lev</v>
          </cell>
        </row>
        <row r="39">
          <cell r="Z39" t="str">
            <v>Cambodian Riel</v>
          </cell>
        </row>
        <row r="40">
          <cell r="Z40" t="str">
            <v>Canadian Dollar</v>
          </cell>
        </row>
        <row r="41">
          <cell r="Z41" t="str">
            <v>Chilean Peso</v>
          </cell>
        </row>
        <row r="42">
          <cell r="Z42" t="str">
            <v>Chinese Yuan Renminbi</v>
          </cell>
        </row>
        <row r="43">
          <cell r="Z43" t="str">
            <v>Colombian Peso</v>
          </cell>
        </row>
        <row r="44">
          <cell r="Z44" t="str">
            <v>Costa Rican Colon</v>
          </cell>
        </row>
        <row r="45">
          <cell r="Z45" t="str">
            <v>Croatian Kuna</v>
          </cell>
        </row>
        <row r="46">
          <cell r="Z46" t="str">
            <v>Czech Koruna</v>
          </cell>
        </row>
        <row r="47">
          <cell r="Z47" t="str">
            <v>Danish Krone</v>
          </cell>
        </row>
        <row r="48">
          <cell r="Z48" t="str">
            <v>Dominican Peso</v>
          </cell>
        </row>
        <row r="49">
          <cell r="Z49" t="str">
            <v>Egyptian Pound</v>
          </cell>
        </row>
        <row r="50">
          <cell r="Z50" t="str">
            <v>Georgian Lari</v>
          </cell>
        </row>
        <row r="51">
          <cell r="Z51" t="str">
            <v>Guatemalan Quetzal</v>
          </cell>
        </row>
        <row r="52">
          <cell r="Z52" t="str">
            <v>Honduran Lempira</v>
          </cell>
        </row>
        <row r="53">
          <cell r="Z53" t="str">
            <v>Hong Kong Dollar</v>
          </cell>
        </row>
        <row r="54">
          <cell r="Z54" t="str">
            <v>Hungarian Forint</v>
          </cell>
        </row>
        <row r="55">
          <cell r="Z55" t="str">
            <v>Icelandic Krona</v>
          </cell>
        </row>
        <row r="56">
          <cell r="Z56" t="str">
            <v>Indian Rupee</v>
          </cell>
        </row>
        <row r="57">
          <cell r="Z57" t="str">
            <v>Indonesian Rupiah</v>
          </cell>
        </row>
        <row r="58">
          <cell r="Z58" t="str">
            <v>Jordanian Dinar</v>
          </cell>
        </row>
        <row r="59">
          <cell r="Z59" t="str">
            <v>Kazakhstan Tenge</v>
          </cell>
        </row>
        <row r="60">
          <cell r="Z60" t="str">
            <v>Kenyan Shilling</v>
          </cell>
        </row>
        <row r="61">
          <cell r="Z61" t="str">
            <v>Kuwaiti Dinar</v>
          </cell>
        </row>
        <row r="62">
          <cell r="Z62" t="str">
            <v>Kyrgyzstani Som</v>
          </cell>
        </row>
        <row r="63">
          <cell r="Z63" t="str">
            <v>Macedonian Denar</v>
          </cell>
        </row>
        <row r="64">
          <cell r="Z64" t="str">
            <v>Malaysian Ringgit</v>
          </cell>
        </row>
        <row r="65">
          <cell r="Z65" t="str">
            <v>Mexican Peso</v>
          </cell>
        </row>
        <row r="66">
          <cell r="Z66" t="str">
            <v>Moldovan Leu</v>
          </cell>
        </row>
        <row r="67">
          <cell r="Z67" t="str">
            <v>Mongolian Tugrik</v>
          </cell>
        </row>
        <row r="68">
          <cell r="Z68" t="str">
            <v>Moroccan Dirham</v>
          </cell>
        </row>
        <row r="69">
          <cell r="Z69" t="str">
            <v>New Israeli Shekel</v>
          </cell>
        </row>
        <row r="70">
          <cell r="Z70" t="str">
            <v>New Taiwan Dollar</v>
          </cell>
        </row>
        <row r="71">
          <cell r="Z71" t="str">
            <v>New Zealand Dollar</v>
          </cell>
        </row>
        <row r="72">
          <cell r="Z72" t="str">
            <v>Norwegian Krone</v>
          </cell>
        </row>
        <row r="73">
          <cell r="Z73" t="str">
            <v>Omani Rial</v>
          </cell>
        </row>
        <row r="74">
          <cell r="Z74" t="str">
            <v>Pakistani Rupee</v>
          </cell>
        </row>
        <row r="75">
          <cell r="Z75" t="str">
            <v>Panamanian Balboa</v>
          </cell>
        </row>
        <row r="76">
          <cell r="Z76" t="str">
            <v>Peruvian Sol</v>
          </cell>
        </row>
        <row r="77">
          <cell r="Z77" t="str">
            <v>Philippine Peso</v>
          </cell>
        </row>
        <row r="78">
          <cell r="Z78" t="str">
            <v>Polish Zloty</v>
          </cell>
        </row>
        <row r="79">
          <cell r="Z79" t="str">
            <v>Qatari Rial</v>
          </cell>
        </row>
        <row r="80">
          <cell r="Z80" t="str">
            <v>Romanian Leu</v>
          </cell>
        </row>
        <row r="81">
          <cell r="Z81" t="str">
            <v>Russian Ruble</v>
          </cell>
        </row>
        <row r="82">
          <cell r="Z82" t="str">
            <v>Samoan Tala</v>
          </cell>
        </row>
        <row r="83">
          <cell r="Z83" t="str">
            <v>Saudi Riyal</v>
          </cell>
        </row>
        <row r="84">
          <cell r="Z84" t="str">
            <v>Serbian Dinar</v>
          </cell>
        </row>
        <row r="85">
          <cell r="Z85" t="str">
            <v>Singapore Dollar</v>
          </cell>
        </row>
        <row r="86">
          <cell r="Z86" t="str">
            <v>South African Rand</v>
          </cell>
        </row>
        <row r="87">
          <cell r="Z87" t="str">
            <v>South Korean Won</v>
          </cell>
        </row>
        <row r="88">
          <cell r="Z88" t="str">
            <v>Sri Lanka Rupee</v>
          </cell>
        </row>
        <row r="89">
          <cell r="Z89" t="str">
            <v>Swedish Krona</v>
          </cell>
        </row>
        <row r="90">
          <cell r="Z90" t="str">
            <v>Swiss Franc</v>
          </cell>
        </row>
        <row r="91">
          <cell r="Z91" t="str">
            <v>Tajik Somoni</v>
          </cell>
        </row>
        <row r="92">
          <cell r="Z92" t="str">
            <v>Thai Baht</v>
          </cell>
        </row>
        <row r="93">
          <cell r="Z93" t="str">
            <v>Tunisian Dinar</v>
          </cell>
        </row>
        <row r="94">
          <cell r="Z94" t="str">
            <v>Turkish Lira</v>
          </cell>
        </row>
        <row r="95">
          <cell r="Z95" t="str">
            <v>Turkmenistan Manat</v>
          </cell>
        </row>
        <row r="96">
          <cell r="Z96" t="str">
            <v>Uae Dirham</v>
          </cell>
        </row>
        <row r="97">
          <cell r="Z97" t="str">
            <v>Ukraine Hryvnia</v>
          </cell>
        </row>
        <row r="98">
          <cell r="Z98" t="str">
            <v>Uzbekistani Som</v>
          </cell>
        </row>
        <row r="99">
          <cell r="Z99" t="str">
            <v>Venezuelan Bolivar Soberano</v>
          </cell>
        </row>
        <row r="100">
          <cell r="Z100" t="str">
            <v>Vietnam Dong</v>
          </cell>
        </row>
        <row r="102">
          <cell r="Z102" t="str">
            <v>Millions</v>
          </cell>
          <cell r="AB102">
            <v>1000000</v>
          </cell>
        </row>
        <row r="112">
          <cell r="AA112" t="str">
            <v>MIrecommended</v>
          </cell>
        </row>
        <row r="113">
          <cell r="Z113" t="str">
            <v>MI Recommended</v>
          </cell>
        </row>
        <row r="114">
          <cell r="Z114" t="str">
            <v>Most Recent Spot Rate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_snloffice"/>
      <sheetName val="Key Stats"/>
      <sheetName val="Income Statement"/>
      <sheetName val="Balance Sheet"/>
      <sheetName val="Cash Flow"/>
      <sheetName val="Multiples"/>
      <sheetName val="Capitalization"/>
      <sheetName val="Capital Structure Summary"/>
      <sheetName val="Capital Structure Details"/>
      <sheetName val="Ratios"/>
      <sheetName val="Supplemental"/>
      <sheetName val="Pension-OPE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U6" t="str">
            <v>IQDCS921164068</v>
          </cell>
        </row>
        <row r="7">
          <cell r="U7" t="str">
            <v>IQDCS922584855</v>
          </cell>
        </row>
        <row r="8">
          <cell r="U8" t="str">
            <v>IQDCS920779925</v>
          </cell>
        </row>
        <row r="9">
          <cell r="U9" t="str">
            <v>IQDCS920779921</v>
          </cell>
        </row>
        <row r="10">
          <cell r="U10" t="str">
            <v>IQDCS920779609</v>
          </cell>
        </row>
        <row r="11">
          <cell r="U11" t="str">
            <v>IQDCS920779615</v>
          </cell>
        </row>
        <row r="12">
          <cell r="U12" t="str">
            <v>IQDCS920779926</v>
          </cell>
        </row>
        <row r="13">
          <cell r="U13" t="str">
            <v>IQDCS920779614</v>
          </cell>
        </row>
        <row r="14">
          <cell r="U14" t="str">
            <v>IQDCS920779928</v>
          </cell>
        </row>
        <row r="15">
          <cell r="U15" t="str">
            <v>IQDCS920780032</v>
          </cell>
        </row>
        <row r="16">
          <cell r="U16" t="str">
            <v>IQDCS921345359</v>
          </cell>
        </row>
        <row r="17">
          <cell r="U17" t="str">
            <v>IQDCS920779608</v>
          </cell>
        </row>
        <row r="18">
          <cell r="U18" t="str">
            <v>IQDCS920779922</v>
          </cell>
        </row>
        <row r="19">
          <cell r="U19" t="str">
            <v>IQDCS920779620</v>
          </cell>
        </row>
        <row r="20">
          <cell r="U20" t="str">
            <v>IQDCS919289665</v>
          </cell>
        </row>
        <row r="21">
          <cell r="U21" t="str">
            <v>IQDCS920779612</v>
          </cell>
        </row>
        <row r="22">
          <cell r="U22" t="str">
            <v>IQDCS920779918</v>
          </cell>
        </row>
        <row r="23">
          <cell r="U23" t="str">
            <v>IQDCS920779617</v>
          </cell>
        </row>
        <row r="24">
          <cell r="U24" t="str">
            <v>IQDCS920779919</v>
          </cell>
        </row>
        <row r="25">
          <cell r="U25" t="str">
            <v>IQDCS919289795</v>
          </cell>
        </row>
        <row r="26">
          <cell r="U26" t="str">
            <v>IQDCS921164084</v>
          </cell>
        </row>
        <row r="27">
          <cell r="U27" t="str">
            <v>IQDCS921164085</v>
          </cell>
        </row>
        <row r="28">
          <cell r="U28" t="str">
            <v>IQDCS921164070</v>
          </cell>
        </row>
        <row r="29">
          <cell r="U29" t="str">
            <v>IQDCS922584863</v>
          </cell>
        </row>
        <row r="30">
          <cell r="U30" t="str">
            <v>IQDCS922584864</v>
          </cell>
        </row>
        <row r="35">
          <cell r="U35" t="str">
            <v>IQDCS921164068</v>
          </cell>
        </row>
        <row r="36">
          <cell r="U36" t="str">
            <v>IQDCS922008726</v>
          </cell>
        </row>
        <row r="37">
          <cell r="U37" t="str">
            <v>IQDCS921164065</v>
          </cell>
        </row>
        <row r="38">
          <cell r="U38" t="str">
            <v>IQDCS922031102</v>
          </cell>
        </row>
        <row r="39">
          <cell r="U39" t="str">
            <v>IQDCS922373212</v>
          </cell>
        </row>
        <row r="40">
          <cell r="U40" t="str">
            <v>IQDCS921164072</v>
          </cell>
        </row>
        <row r="41">
          <cell r="U41" t="str">
            <v>IQDCS920779925</v>
          </cell>
        </row>
        <row r="42">
          <cell r="U42" t="str">
            <v>IQDCS920779921</v>
          </cell>
        </row>
        <row r="43">
          <cell r="U43" t="str">
            <v>IQDCS920779609</v>
          </cell>
        </row>
        <row r="44">
          <cell r="U44" t="str">
            <v>IQDCS920779615</v>
          </cell>
        </row>
        <row r="45">
          <cell r="U45" t="str">
            <v>IQDCS920779926</v>
          </cell>
        </row>
        <row r="46">
          <cell r="U46" t="str">
            <v>IQDCS920779614</v>
          </cell>
        </row>
        <row r="47">
          <cell r="U47" t="str">
            <v>IQDCS920779928</v>
          </cell>
        </row>
        <row r="48">
          <cell r="U48" t="str">
            <v>IQDCS920780032</v>
          </cell>
        </row>
        <row r="49">
          <cell r="U49" t="str">
            <v>IQDCS921345359</v>
          </cell>
        </row>
        <row r="50">
          <cell r="U50" t="str">
            <v>IQDCS920779608</v>
          </cell>
        </row>
        <row r="51">
          <cell r="U51" t="str">
            <v>IQDCS920779922</v>
          </cell>
        </row>
        <row r="52">
          <cell r="U52" t="str">
            <v>IQDCS920779620</v>
          </cell>
        </row>
        <row r="53">
          <cell r="U53" t="str">
            <v>IQDCS919289665</v>
          </cell>
        </row>
        <row r="54">
          <cell r="U54" t="str">
            <v>IQDCS920779612</v>
          </cell>
        </row>
        <row r="55">
          <cell r="U55" t="str">
            <v>IQDCS920779918</v>
          </cell>
        </row>
        <row r="56">
          <cell r="U56" t="str">
            <v>IQDCS920779617</v>
          </cell>
        </row>
        <row r="57">
          <cell r="U57" t="str">
            <v>IQDCS920779919</v>
          </cell>
        </row>
        <row r="58">
          <cell r="U58" t="str">
            <v>IQDCS919289795</v>
          </cell>
        </row>
        <row r="59">
          <cell r="U59" t="str">
            <v>IQDCS921164084</v>
          </cell>
        </row>
        <row r="64">
          <cell r="U64" t="str">
            <v>IQDCS921164068</v>
          </cell>
        </row>
        <row r="65">
          <cell r="U65" t="str">
            <v>IQDCS921164072</v>
          </cell>
        </row>
        <row r="66">
          <cell r="U66" t="str">
            <v>IQDCS920779925</v>
          </cell>
        </row>
        <row r="67">
          <cell r="U67" t="str">
            <v>IQDCS920779921</v>
          </cell>
        </row>
        <row r="68">
          <cell r="U68" t="str">
            <v>IQDCS920779609</v>
          </cell>
        </row>
        <row r="69">
          <cell r="U69" t="str">
            <v>IQDCS920779615</v>
          </cell>
        </row>
        <row r="70">
          <cell r="U70" t="str">
            <v>IQDCS920779926</v>
          </cell>
        </row>
        <row r="71">
          <cell r="U71" t="str">
            <v>IQDCS920779614</v>
          </cell>
        </row>
        <row r="72">
          <cell r="U72" t="str">
            <v>IQDCS920779928</v>
          </cell>
        </row>
        <row r="73">
          <cell r="U73" t="str">
            <v>IQDCS920780032</v>
          </cell>
        </row>
        <row r="74">
          <cell r="U74" t="str">
            <v>IQDCS920779608</v>
          </cell>
        </row>
        <row r="75">
          <cell r="U75" t="str">
            <v>IQDCS920779922</v>
          </cell>
        </row>
        <row r="76">
          <cell r="U76" t="str">
            <v>IQDCS920779620</v>
          </cell>
        </row>
        <row r="77">
          <cell r="U77" t="str">
            <v>IQDCS919289665</v>
          </cell>
        </row>
        <row r="78">
          <cell r="U78" t="str">
            <v>IQDCS920779612</v>
          </cell>
        </row>
        <row r="79">
          <cell r="U79" t="str">
            <v>IQDCS920779918</v>
          </cell>
        </row>
        <row r="80">
          <cell r="U80" t="str">
            <v>IQDCS920779617</v>
          </cell>
        </row>
        <row r="81">
          <cell r="U81" t="str">
            <v>IQDCS920779919</v>
          </cell>
        </row>
        <row r="82">
          <cell r="U82" t="str">
            <v>IQDCS919771151</v>
          </cell>
        </row>
        <row r="83">
          <cell r="U83" t="str">
            <v>IQDCS919289795</v>
          </cell>
        </row>
        <row r="84">
          <cell r="U84" t="str">
            <v>IQDCS921164084</v>
          </cell>
        </row>
        <row r="85">
          <cell r="U85" t="str">
            <v>IQDCS921164085</v>
          </cell>
        </row>
        <row r="86">
          <cell r="U86" t="str">
            <v>IQDCS921164070</v>
          </cell>
        </row>
        <row r="87">
          <cell r="U87" t="str">
            <v>IQDCS921164071</v>
          </cell>
        </row>
        <row r="88">
          <cell r="U88" t="str">
            <v>IQDCS916957982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2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F004F-D57B-46E6-96E8-30EF1DD73340}">
  <sheetPr>
    <pageSetUpPr fitToPage="1"/>
  </sheetPr>
  <dimension ref="A2:AA91"/>
  <sheetViews>
    <sheetView showGridLines="0" topLeftCell="Q2" zoomScale="115" zoomScaleNormal="115" workbookViewId="0">
      <selection activeCell="T22" sqref="T22:AD24"/>
    </sheetView>
  </sheetViews>
  <sheetFormatPr defaultRowHeight="10.199999999999999" outlineLevelRow="1" outlineLevelCol="1" x14ac:dyDescent="0.2"/>
  <cols>
    <col min="1" max="1" width="1.5546875" style="5" customWidth="1"/>
    <col min="2" max="2" width="28.109375" style="5" customWidth="1"/>
    <col min="3" max="3" width="16.21875" style="21" hidden="1" customWidth="1" outlineLevel="1"/>
    <col min="4" max="4" width="7.21875" style="21" hidden="1" customWidth="1" outlineLevel="1"/>
    <col min="5" max="5" width="10.44140625" style="5" customWidth="1" collapsed="1"/>
    <col min="6" max="6" width="10.44140625" style="5" customWidth="1"/>
    <col min="7" max="7" width="14" style="5" customWidth="1"/>
    <col min="8" max="16" width="10.44140625" style="5" customWidth="1"/>
    <col min="17" max="17" width="8.88671875" style="5"/>
    <col min="18" max="18" width="44.109375" style="5" bestFit="1" customWidth="1"/>
    <col min="19" max="20" width="8.88671875" style="5"/>
    <col min="21" max="21" width="8.77734375" style="5" customWidth="1" outlineLevel="1"/>
    <col min="22" max="16384" width="8.88671875" style="5"/>
  </cols>
  <sheetData>
    <row r="2" spans="1:27" ht="14.4" x14ac:dyDescent="0.3">
      <c r="B2" s="5" t="s">
        <v>24</v>
      </c>
      <c r="K2" s="51" t="s">
        <v>71</v>
      </c>
    </row>
    <row r="3" spans="1:27" x14ac:dyDescent="0.2">
      <c r="A3" s="3"/>
      <c r="B3" s="3"/>
      <c r="C3" s="4"/>
      <c r="D3" s="4"/>
      <c r="E3" s="3"/>
      <c r="F3" s="3"/>
      <c r="G3" s="24"/>
      <c r="H3" s="3"/>
      <c r="I3" s="3"/>
      <c r="J3" s="3"/>
      <c r="K3" s="3"/>
      <c r="L3" s="3"/>
      <c r="M3" s="3"/>
      <c r="N3" s="3"/>
      <c r="O3" s="3"/>
      <c r="P3" s="3"/>
    </row>
    <row r="4" spans="1:27" ht="16.2" thickBot="1" x14ac:dyDescent="0.35">
      <c r="A4" s="3"/>
      <c r="B4" s="6" t="str">
        <f>E11&amp;IF(E12="",""," ("&amp;E12&amp;")")</f>
        <v>Permian Resources Corporation (NYSE:PR) (PR-US)</v>
      </c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9"/>
      <c r="O4" s="9"/>
      <c r="P4" s="10" t="s">
        <v>19</v>
      </c>
    </row>
    <row r="5" spans="1:27" ht="17.25" customHeight="1" x14ac:dyDescent="0.2">
      <c r="A5" s="3"/>
      <c r="B5" s="11" t="str">
        <f>"Data in "&amp;Curr_Sym</f>
        <v>Data in ($M)</v>
      </c>
      <c r="C5" s="11"/>
      <c r="D5" s="4"/>
      <c r="E5" s="3"/>
      <c r="F5" s="3"/>
      <c r="G5" s="3"/>
      <c r="H5" s="3"/>
      <c r="I5" s="3"/>
      <c r="J5" s="3"/>
      <c r="K5" s="3"/>
      <c r="L5" s="3"/>
      <c r="M5" s="3"/>
      <c r="N5" s="12"/>
      <c r="O5" s="12"/>
      <c r="P5" s="12"/>
    </row>
    <row r="6" spans="1:27" hidden="1" outlineLevel="1" x14ac:dyDescent="0.2">
      <c r="A6" s="3"/>
      <c r="B6" s="13"/>
      <c r="C6" s="14" t="str">
        <f>_xll.SNL.Clients.Office.Excel.Functions.SPGTable($E$6:$P$6,$C$11:$C$16,$E$7:$P$7,"Options: Curr="&amp;Sel_Curr&amp;", Mag="&amp;Sel_Mag&amp;",ConvMethod="&amp;Sel_Conv&amp;", NA=NA, Term=en-US")</f>
        <v>#PEND</v>
      </c>
      <c r="D6" s="14"/>
      <c r="E6" s="15" t="str">
        <f t="shared" ref="E6:P6" si="0">Focus_Co</f>
        <v>SM</v>
      </c>
      <c r="F6" s="15" t="str">
        <f t="shared" si="0"/>
        <v>SM</v>
      </c>
      <c r="G6" s="15" t="str">
        <f t="shared" si="0"/>
        <v>SM</v>
      </c>
      <c r="H6" s="15" t="str">
        <f t="shared" si="0"/>
        <v>SM</v>
      </c>
      <c r="I6" s="15" t="str">
        <f t="shared" si="0"/>
        <v>SM</v>
      </c>
      <c r="J6" s="15" t="str">
        <f t="shared" si="0"/>
        <v>SM</v>
      </c>
      <c r="K6" s="15" t="str">
        <f t="shared" si="0"/>
        <v>SM</v>
      </c>
      <c r="L6" s="15" t="str">
        <f t="shared" si="0"/>
        <v>SM</v>
      </c>
      <c r="M6" s="15" t="str">
        <f t="shared" si="0"/>
        <v>SM</v>
      </c>
      <c r="N6" s="15" t="str">
        <f t="shared" si="0"/>
        <v>SM</v>
      </c>
      <c r="O6" s="15" t="str">
        <f t="shared" si="0"/>
        <v>SM</v>
      </c>
      <c r="P6" s="15" t="str">
        <f t="shared" si="0"/>
        <v>SM</v>
      </c>
    </row>
    <row r="7" spans="1:27" hidden="1" outlineLevel="1" x14ac:dyDescent="0.2">
      <c r="A7" s="3"/>
      <c r="B7" s="13"/>
      <c r="C7" s="14"/>
      <c r="D7" s="14"/>
      <c r="E7" s="15" t="str">
        <f t="shared" ref="E7:M7" si="1">LEFT(F7,LEN(F7)-1)&amp;RIGHT(F7,1)+1</f>
        <v>FQ-11</v>
      </c>
      <c r="F7" s="15" t="str">
        <f t="shared" si="1"/>
        <v>FQ-10</v>
      </c>
      <c r="G7" s="15" t="str">
        <f t="shared" si="1"/>
        <v>FQ-9</v>
      </c>
      <c r="H7" s="15" t="str">
        <f t="shared" si="1"/>
        <v>FQ-8</v>
      </c>
      <c r="I7" s="15" t="str">
        <f t="shared" si="1"/>
        <v>FQ-7</v>
      </c>
      <c r="J7" s="15" t="str">
        <f t="shared" si="1"/>
        <v>FQ-6</v>
      </c>
      <c r="K7" s="15" t="str">
        <f t="shared" si="1"/>
        <v>FQ-5</v>
      </c>
      <c r="L7" s="15" t="str">
        <f t="shared" si="1"/>
        <v>FQ-4</v>
      </c>
      <c r="M7" s="15" t="str">
        <f t="shared" si="1"/>
        <v>FQ-3</v>
      </c>
      <c r="N7" s="15" t="str">
        <f>LEFT(O7,LEN(O7)-1)&amp;RIGHT(O7,1)+1</f>
        <v>FQ-2</v>
      </c>
      <c r="O7" s="15" t="str">
        <f>VLOOKUP(Period,FormatTable,2,FALSE)</f>
        <v>FQ-1</v>
      </c>
      <c r="P7" s="15" t="str">
        <f>Period</f>
        <v>FQ0</v>
      </c>
    </row>
    <row r="8" spans="1:27" hidden="1" outlineLevel="1" x14ac:dyDescent="0.2">
      <c r="A8" s="3"/>
      <c r="B8" s="13"/>
      <c r="C8" s="14"/>
      <c r="D8" s="14"/>
      <c r="E8" s="16">
        <f t="shared" ref="E8:P8" ca="1" si="2">IF(Date="","",Date)</f>
        <v>45549</v>
      </c>
      <c r="F8" s="16">
        <f t="shared" ca="1" si="2"/>
        <v>45549</v>
      </c>
      <c r="G8" s="16">
        <f t="shared" ca="1" si="2"/>
        <v>45549</v>
      </c>
      <c r="H8" s="16">
        <f t="shared" ca="1" si="2"/>
        <v>45549</v>
      </c>
      <c r="I8" s="16">
        <f t="shared" ca="1" si="2"/>
        <v>45549</v>
      </c>
      <c r="J8" s="16">
        <f t="shared" ca="1" si="2"/>
        <v>45549</v>
      </c>
      <c r="K8" s="16">
        <f t="shared" ca="1" si="2"/>
        <v>45549</v>
      </c>
      <c r="L8" s="16">
        <f t="shared" ca="1" si="2"/>
        <v>45549</v>
      </c>
      <c r="M8" s="16">
        <f t="shared" ca="1" si="2"/>
        <v>45549</v>
      </c>
      <c r="N8" s="16">
        <f t="shared" ca="1" si="2"/>
        <v>45549</v>
      </c>
      <c r="O8" s="16">
        <f t="shared" ca="1" si="2"/>
        <v>45549</v>
      </c>
      <c r="P8" s="16">
        <f t="shared" ca="1" si="2"/>
        <v>45549</v>
      </c>
    </row>
    <row r="9" spans="1:27" hidden="1" outlineLevel="1" x14ac:dyDescent="0.2">
      <c r="A9" s="3"/>
      <c r="B9" s="13"/>
      <c r="C9" s="17"/>
      <c r="D9" s="17"/>
      <c r="E9" s="3"/>
      <c r="F9" s="3"/>
      <c r="G9" s="3"/>
      <c r="H9" s="3"/>
      <c r="I9" s="3"/>
      <c r="J9" s="3"/>
      <c r="K9" s="3"/>
      <c r="L9" s="3"/>
      <c r="M9" s="3"/>
      <c r="N9" s="12"/>
      <c r="O9" s="12"/>
      <c r="P9" s="12"/>
    </row>
    <row r="10" spans="1:27" hidden="1" outlineLevel="1" x14ac:dyDescent="0.2">
      <c r="A10" s="3"/>
      <c r="B10" s="13"/>
      <c r="C10" s="17"/>
      <c r="D10" s="17"/>
      <c r="E10" s="3"/>
      <c r="F10" s="3"/>
      <c r="G10" s="3"/>
      <c r="H10" s="3"/>
      <c r="I10" s="3"/>
      <c r="J10" s="3"/>
      <c r="K10" s="3"/>
      <c r="L10" s="3"/>
      <c r="M10" s="3"/>
      <c r="N10" s="12"/>
      <c r="O10" s="12"/>
      <c r="P10" s="12"/>
    </row>
    <row r="11" spans="1:27" hidden="1" outlineLevel="1" x14ac:dyDescent="0.2">
      <c r="A11" s="3"/>
      <c r="B11" s="13"/>
      <c r="C11" s="18" t="s">
        <v>20</v>
      </c>
      <c r="D11" s="18"/>
      <c r="E11" s="3" t="s">
        <v>75</v>
      </c>
      <c r="F11" s="3" t="s">
        <v>75</v>
      </c>
      <c r="G11" s="3" t="s">
        <v>75</v>
      </c>
      <c r="H11" s="3" t="s">
        <v>75</v>
      </c>
      <c r="I11" s="3" t="s">
        <v>75</v>
      </c>
      <c r="J11" s="3" t="s">
        <v>75</v>
      </c>
      <c r="K11" s="3" t="s">
        <v>75</v>
      </c>
      <c r="L11" s="3" t="s">
        <v>75</v>
      </c>
      <c r="M11" s="3" t="s">
        <v>75</v>
      </c>
      <c r="N11" s="12" t="s">
        <v>75</v>
      </c>
      <c r="O11" s="12" t="s">
        <v>75</v>
      </c>
      <c r="P11" s="12" t="s">
        <v>75</v>
      </c>
    </row>
    <row r="12" spans="1:27" hidden="1" outlineLevel="1" x14ac:dyDescent="0.2">
      <c r="A12" s="3"/>
      <c r="B12" s="13"/>
      <c r="C12" s="18" t="s">
        <v>21</v>
      </c>
      <c r="D12" s="18"/>
      <c r="E12" s="3" t="s">
        <v>76</v>
      </c>
      <c r="F12" s="3" t="s">
        <v>76</v>
      </c>
      <c r="G12" s="3" t="s">
        <v>76</v>
      </c>
      <c r="H12" s="3" t="s">
        <v>76</v>
      </c>
      <c r="I12" s="3" t="s">
        <v>76</v>
      </c>
      <c r="J12" s="3" t="s">
        <v>76</v>
      </c>
      <c r="K12" s="3" t="s">
        <v>76</v>
      </c>
      <c r="L12" s="3" t="s">
        <v>76</v>
      </c>
      <c r="M12" s="3" t="s">
        <v>76</v>
      </c>
      <c r="N12" s="12" t="s">
        <v>76</v>
      </c>
      <c r="O12" s="12" t="s">
        <v>76</v>
      </c>
      <c r="P12" s="12" t="s">
        <v>76</v>
      </c>
    </row>
    <row r="13" spans="1:27" ht="18" customHeight="1" collapsed="1" x14ac:dyDescent="0.2">
      <c r="A13" s="3"/>
      <c r="B13" s="19" t="s">
        <v>25</v>
      </c>
      <c r="C13" s="18" t="s">
        <v>22</v>
      </c>
      <c r="D13" s="18"/>
      <c r="E13" s="22">
        <v>44469</v>
      </c>
      <c r="F13" s="22">
        <v>44561</v>
      </c>
      <c r="G13" s="22">
        <v>44651</v>
      </c>
      <c r="H13" s="22">
        <v>44742</v>
      </c>
      <c r="I13" s="22">
        <v>44834</v>
      </c>
      <c r="J13" s="22">
        <v>44926</v>
      </c>
      <c r="K13" s="22">
        <v>45016</v>
      </c>
      <c r="L13" s="22">
        <v>45107</v>
      </c>
      <c r="M13" s="22">
        <v>45199</v>
      </c>
      <c r="N13" s="22">
        <v>45291</v>
      </c>
      <c r="O13" s="22">
        <v>45382</v>
      </c>
      <c r="P13" s="22">
        <v>45473</v>
      </c>
    </row>
    <row r="14" spans="1:27" x14ac:dyDescent="0.2">
      <c r="B14" s="3" t="s">
        <v>53</v>
      </c>
      <c r="C14" s="18" t="s">
        <v>54</v>
      </c>
      <c r="D14" s="18"/>
      <c r="E14" s="28">
        <v>98.198000000000008</v>
      </c>
      <c r="F14" s="28">
        <v>69.736000000000004</v>
      </c>
      <c r="G14" s="28">
        <v>130.571</v>
      </c>
      <c r="H14" s="28">
        <v>140.21899999999999</v>
      </c>
      <c r="I14" s="28">
        <v>224.828</v>
      </c>
      <c r="J14" s="28">
        <v>264.64100000000002</v>
      </c>
      <c r="K14" s="28">
        <v>283.99599999999998</v>
      </c>
      <c r="L14" s="28">
        <v>293.971</v>
      </c>
      <c r="M14" s="28">
        <v>320.48700000000002</v>
      </c>
      <c r="N14" s="28">
        <v>469.142</v>
      </c>
      <c r="O14" s="28">
        <v>555.15100000000007</v>
      </c>
      <c r="P14" s="28">
        <v>495.536</v>
      </c>
      <c r="R14" s="19" t="s">
        <v>64</v>
      </c>
      <c r="S14" s="22">
        <v>44742</v>
      </c>
      <c r="T14" s="22">
        <v>44834</v>
      </c>
      <c r="U14" s="22">
        <v>44926</v>
      </c>
      <c r="V14" s="22">
        <v>45016</v>
      </c>
      <c r="W14" s="22">
        <v>45107</v>
      </c>
      <c r="X14" s="22">
        <v>45199</v>
      </c>
      <c r="Y14" s="22">
        <v>45291</v>
      </c>
      <c r="Z14" s="22">
        <v>45382</v>
      </c>
      <c r="AA14" s="22">
        <v>45473</v>
      </c>
    </row>
    <row r="15" spans="1:27" x14ac:dyDescent="0.2">
      <c r="B15" s="3" t="s">
        <v>55</v>
      </c>
      <c r="C15" s="18" t="s">
        <v>56</v>
      </c>
      <c r="D15" s="18"/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R15" s="58" t="str">
        <f>B4</f>
        <v>Permian Resources Corporation (NYSE:PR) (PR-US)</v>
      </c>
      <c r="S15" s="55">
        <f>H22</f>
        <v>84.699515924968381</v>
      </c>
      <c r="T15" s="55">
        <f t="shared" ref="T15:AA15" si="3">I22</f>
        <v>93.835243498284768</v>
      </c>
      <c r="U15" s="55">
        <f t="shared" si="3"/>
        <v>91.094592846750601</v>
      </c>
      <c r="V15" s="55">
        <f t="shared" si="3"/>
        <v>135.28799970142862</v>
      </c>
      <c r="W15" s="55">
        <f t="shared" si="3"/>
        <v>156.24614612173926</v>
      </c>
      <c r="X15" s="55">
        <f t="shared" si="3"/>
        <v>139.91652231059362</v>
      </c>
      <c r="Y15" s="55">
        <f t="shared" si="3"/>
        <v>111.15586637759802</v>
      </c>
      <c r="Z15" s="55">
        <f t="shared" si="3"/>
        <v>120.30261387981811</v>
      </c>
      <c r="AA15" s="55">
        <f t="shared" si="3"/>
        <v>134.76536875954491</v>
      </c>
    </row>
    <row r="16" spans="1:27" x14ac:dyDescent="0.2">
      <c r="B16" s="3" t="s">
        <v>57</v>
      </c>
      <c r="C16" s="18" t="s">
        <v>58</v>
      </c>
      <c r="D16" s="18"/>
      <c r="E16" s="28">
        <v>26.305</v>
      </c>
      <c r="F16" s="28">
        <v>9.7360000000000007</v>
      </c>
      <c r="G16" s="28">
        <v>38.520000000000003</v>
      </c>
      <c r="H16" s="28">
        <v>31.134</v>
      </c>
      <c r="I16" s="28">
        <v>119.517</v>
      </c>
      <c r="J16" s="28">
        <v>51.442999999999998</v>
      </c>
      <c r="K16" s="28">
        <v>136.18899999999999</v>
      </c>
      <c r="L16" s="28">
        <v>102.53100000000001</v>
      </c>
      <c r="M16" s="28">
        <v>101.452</v>
      </c>
      <c r="N16" s="28">
        <v>94.533000000000001</v>
      </c>
      <c r="O16" s="28">
        <v>43.511000000000003</v>
      </c>
      <c r="P16" s="28">
        <v>46.27</v>
      </c>
      <c r="R16" s="58" t="str">
        <f>B36</f>
        <v>Ovintiv Inc. (NYSE:OVV) (OVV-US)</v>
      </c>
      <c r="S16" s="55">
        <f>H48</f>
        <v>140.23947433981067</v>
      </c>
      <c r="T16" s="55">
        <f t="shared" ref="T16:AA16" si="4">I48</f>
        <v>164.66579741970904</v>
      </c>
      <c r="U16" s="55">
        <f t="shared" si="4"/>
        <v>195.70686151922476</v>
      </c>
      <c r="V16" s="55">
        <f t="shared" si="4"/>
        <v>223.23157793209876</v>
      </c>
      <c r="W16" s="55">
        <f t="shared" si="4"/>
        <v>218.89136904761904</v>
      </c>
      <c r="X16" s="55">
        <f t="shared" si="4"/>
        <v>173.5410230003433</v>
      </c>
      <c r="Y16" s="55">
        <f t="shared" si="4"/>
        <v>175.14532810271041</v>
      </c>
      <c r="Z16" s="55">
        <f t="shared" si="4"/>
        <v>205.4749685798073</v>
      </c>
      <c r="AA16" s="55">
        <f t="shared" si="4"/>
        <v>221.77952576379388</v>
      </c>
    </row>
    <row r="17" spans="2:27" x14ac:dyDescent="0.2">
      <c r="B17" s="37" t="s">
        <v>59</v>
      </c>
      <c r="H17" s="38">
        <f t="shared" ref="H17:P19" si="5">AVERAGE(E14:H14)</f>
        <v>109.681</v>
      </c>
      <c r="I17" s="38">
        <f t="shared" si="5"/>
        <v>141.33850000000001</v>
      </c>
      <c r="J17" s="38">
        <f t="shared" si="5"/>
        <v>190.06475</v>
      </c>
      <c r="K17" s="38">
        <f t="shared" si="5"/>
        <v>228.42100000000002</v>
      </c>
      <c r="L17" s="38">
        <f t="shared" si="5"/>
        <v>266.85900000000004</v>
      </c>
      <c r="M17" s="38">
        <f t="shared" si="5"/>
        <v>290.77375000000001</v>
      </c>
      <c r="N17" s="38">
        <f t="shared" si="5"/>
        <v>341.899</v>
      </c>
      <c r="O17" s="38">
        <f t="shared" si="5"/>
        <v>409.68775000000005</v>
      </c>
      <c r="P17" s="38">
        <f t="shared" si="5"/>
        <v>460.07900000000006</v>
      </c>
      <c r="R17" s="58" t="str">
        <f>B61</f>
        <v>SM Energy Company (NYSE:SM) (SM-US)</v>
      </c>
      <c r="S17" s="55">
        <f>H73</f>
        <v>109.57052254565549</v>
      </c>
      <c r="T17" s="55">
        <f t="shared" ref="T17:AA17" si="6">I73</f>
        <v>123.27423900384343</v>
      </c>
      <c r="U17" s="55">
        <f t="shared" si="6"/>
        <v>156.61920879612398</v>
      </c>
      <c r="V17" s="55">
        <f t="shared" si="6"/>
        <v>168.0683446194401</v>
      </c>
      <c r="W17" s="55">
        <f t="shared" si="6"/>
        <v>140.50906802311013</v>
      </c>
      <c r="X17" s="55">
        <f t="shared" si="6"/>
        <v>127.08549407514005</v>
      </c>
      <c r="Y17" s="55">
        <f t="shared" si="6"/>
        <v>132.77757148561338</v>
      </c>
      <c r="Z17" s="55">
        <f t="shared" si="6"/>
        <v>153.46319445743032</v>
      </c>
      <c r="AA17" s="55">
        <f t="shared" si="6"/>
        <v>138.32310386841306</v>
      </c>
    </row>
    <row r="18" spans="2:27" x14ac:dyDescent="0.2">
      <c r="B18" s="37" t="s">
        <v>60</v>
      </c>
      <c r="H18" s="38">
        <f>AVERAGE(E15:H15)</f>
        <v>0</v>
      </c>
      <c r="I18" s="38">
        <f t="shared" si="5"/>
        <v>0</v>
      </c>
      <c r="J18" s="38">
        <f t="shared" si="5"/>
        <v>0</v>
      </c>
      <c r="K18" s="38">
        <f t="shared" si="5"/>
        <v>0</v>
      </c>
      <c r="L18" s="38">
        <f t="shared" si="5"/>
        <v>0</v>
      </c>
      <c r="M18" s="38">
        <f t="shared" si="5"/>
        <v>0</v>
      </c>
      <c r="N18" s="38">
        <f t="shared" si="5"/>
        <v>0</v>
      </c>
      <c r="O18" s="38">
        <f t="shared" si="5"/>
        <v>0</v>
      </c>
      <c r="P18" s="38">
        <f t="shared" si="5"/>
        <v>0</v>
      </c>
      <c r="S18" s="55"/>
      <c r="T18" s="55"/>
      <c r="U18" s="55"/>
      <c r="V18" s="55"/>
      <c r="W18" s="55"/>
      <c r="X18" s="55"/>
      <c r="Y18" s="55"/>
      <c r="Z18" s="55"/>
      <c r="AA18" s="55"/>
    </row>
    <row r="19" spans="2:27" x14ac:dyDescent="0.2">
      <c r="B19" s="37" t="s">
        <v>61</v>
      </c>
      <c r="H19" s="38">
        <f t="shared" si="5"/>
        <v>26.423750000000002</v>
      </c>
      <c r="I19" s="38">
        <f t="shared" si="5"/>
        <v>49.726749999999996</v>
      </c>
      <c r="J19" s="38">
        <f t="shared" si="5"/>
        <v>60.153499999999994</v>
      </c>
      <c r="K19" s="38">
        <f t="shared" si="5"/>
        <v>84.570750000000004</v>
      </c>
      <c r="L19" s="38">
        <f t="shared" si="5"/>
        <v>102.42</v>
      </c>
      <c r="M19" s="38">
        <f t="shared" si="5"/>
        <v>97.903750000000002</v>
      </c>
      <c r="N19" s="38">
        <f t="shared" si="5"/>
        <v>108.67625000000001</v>
      </c>
      <c r="O19" s="38">
        <f t="shared" si="5"/>
        <v>85.506750000000011</v>
      </c>
      <c r="P19" s="38">
        <f t="shared" si="5"/>
        <v>71.441500000000005</v>
      </c>
      <c r="S19" s="55"/>
      <c r="T19" s="55"/>
      <c r="U19" s="55"/>
      <c r="V19" s="55"/>
      <c r="W19" s="55"/>
      <c r="X19" s="55"/>
      <c r="Y19" s="55"/>
      <c r="Z19" s="55"/>
      <c r="AA19" s="55"/>
    </row>
    <row r="20" spans="2:27" x14ac:dyDescent="0.2">
      <c r="B20" s="37" t="s">
        <v>62</v>
      </c>
      <c r="E20" s="55">
        <v>288.505</v>
      </c>
      <c r="F20" s="55">
        <v>316.41899999999998</v>
      </c>
      <c r="G20" s="55">
        <v>347.27699999999999</v>
      </c>
      <c r="H20" s="61">
        <v>472.654</v>
      </c>
      <c r="I20" s="61">
        <v>549.77800000000002</v>
      </c>
      <c r="J20" s="61">
        <v>761.55600000000004</v>
      </c>
      <c r="K20" s="61">
        <v>616.26800000000003</v>
      </c>
      <c r="L20" s="61">
        <v>623.39800000000002</v>
      </c>
      <c r="M20" s="61">
        <v>758.54100000000005</v>
      </c>
      <c r="N20" s="61">
        <v>1122.6859999999999</v>
      </c>
      <c r="O20" s="61">
        <v>1242.999</v>
      </c>
      <c r="P20" s="61">
        <v>1246.0830000000001</v>
      </c>
      <c r="S20" s="55"/>
      <c r="T20" s="55"/>
      <c r="U20" s="55"/>
      <c r="V20" s="55"/>
      <c r="W20" s="55"/>
      <c r="X20" s="55"/>
      <c r="Y20" s="55"/>
      <c r="Z20" s="55"/>
      <c r="AA20" s="55"/>
    </row>
    <row r="21" spans="2:27" x14ac:dyDescent="0.2">
      <c r="B21" s="39" t="s">
        <v>63</v>
      </c>
      <c r="E21" s="55">
        <v>70.649000000000001</v>
      </c>
      <c r="F21" s="55">
        <v>71.483000000000004</v>
      </c>
      <c r="G21" s="55">
        <v>75.676000000000002</v>
      </c>
      <c r="H21" s="62">
        <v>89.350999999999999</v>
      </c>
      <c r="I21" s="62">
        <v>112.711</v>
      </c>
      <c r="J21" s="62">
        <v>147.768</v>
      </c>
      <c r="K21" s="62">
        <v>138.523</v>
      </c>
      <c r="L21" s="62">
        <v>153.67099999999999</v>
      </c>
      <c r="M21" s="62">
        <v>165.483</v>
      </c>
      <c r="N21" s="62">
        <v>246.13900000000001</v>
      </c>
      <c r="O21" s="62">
        <v>303.892</v>
      </c>
      <c r="P21" s="62">
        <v>296.48599999999999</v>
      </c>
    </row>
    <row r="22" spans="2:27" ht="14.4" x14ac:dyDescent="0.3">
      <c r="G22" s="19" t="s">
        <v>64</v>
      </c>
      <c r="H22" s="40">
        <f t="shared" ref="H22:O22" si="7">365*H17/H20</f>
        <v>84.699515924968381</v>
      </c>
      <c r="I22" s="40">
        <f t="shared" si="7"/>
        <v>93.835243498284768</v>
      </c>
      <c r="J22" s="40">
        <f t="shared" si="7"/>
        <v>91.094592846750601</v>
      </c>
      <c r="K22" s="40">
        <f t="shared" si="7"/>
        <v>135.28799970142862</v>
      </c>
      <c r="L22" s="40">
        <f t="shared" si="7"/>
        <v>156.24614612173926</v>
      </c>
      <c r="M22" s="40">
        <f t="shared" si="7"/>
        <v>139.91652231059362</v>
      </c>
      <c r="N22" s="40">
        <f t="shared" si="7"/>
        <v>111.15586637759802</v>
      </c>
      <c r="O22" s="40">
        <f t="shared" si="7"/>
        <v>120.30261387981811</v>
      </c>
      <c r="P22" s="40">
        <f>365*P17/P20</f>
        <v>134.76536875954491</v>
      </c>
      <c r="R22" s="19" t="s">
        <v>65</v>
      </c>
      <c r="S22" s="22">
        <v>44742</v>
      </c>
      <c r="T22" s="22">
        <v>44834</v>
      </c>
      <c r="U22" s="22">
        <v>44926</v>
      </c>
      <c r="V22" s="22">
        <v>45016</v>
      </c>
      <c r="W22" s="22">
        <v>45107</v>
      </c>
      <c r="X22" s="22">
        <v>45199</v>
      </c>
      <c r="Y22" s="22">
        <v>45291</v>
      </c>
      <c r="Z22" s="22">
        <v>45382</v>
      </c>
      <c r="AA22" s="22">
        <v>45473</v>
      </c>
    </row>
    <row r="23" spans="2:27" ht="14.4" x14ac:dyDescent="0.3">
      <c r="G23" s="19" t="s">
        <v>65</v>
      </c>
      <c r="H23" s="40">
        <f t="shared" ref="H23:O23" si="8">H18/H21*365</f>
        <v>0</v>
      </c>
      <c r="I23" s="40">
        <f t="shared" si="8"/>
        <v>0</v>
      </c>
      <c r="J23" s="40">
        <f t="shared" si="8"/>
        <v>0</v>
      </c>
      <c r="K23" s="40">
        <f t="shared" si="8"/>
        <v>0</v>
      </c>
      <c r="L23" s="40">
        <f t="shared" si="8"/>
        <v>0</v>
      </c>
      <c r="M23" s="40">
        <f t="shared" si="8"/>
        <v>0</v>
      </c>
      <c r="N23" s="40">
        <f t="shared" si="8"/>
        <v>0</v>
      </c>
      <c r="O23" s="40">
        <f t="shared" si="8"/>
        <v>0</v>
      </c>
      <c r="P23" s="40">
        <f>P18/P21*365</f>
        <v>0</v>
      </c>
      <c r="R23" s="58" t="s">
        <v>79</v>
      </c>
      <c r="S23" s="55">
        <f>H23</f>
        <v>0</v>
      </c>
      <c r="T23" s="55">
        <f t="shared" ref="T23:AA23" si="9">I23</f>
        <v>0</v>
      </c>
      <c r="U23" s="55">
        <f t="shared" si="9"/>
        <v>0</v>
      </c>
      <c r="V23" s="55">
        <f t="shared" si="9"/>
        <v>0</v>
      </c>
      <c r="W23" s="55">
        <f t="shared" si="9"/>
        <v>0</v>
      </c>
      <c r="X23" s="55">
        <f t="shared" si="9"/>
        <v>0</v>
      </c>
      <c r="Y23" s="55">
        <f t="shared" si="9"/>
        <v>0</v>
      </c>
      <c r="Z23" s="55">
        <f t="shared" si="9"/>
        <v>0</v>
      </c>
      <c r="AA23" s="55">
        <f t="shared" si="9"/>
        <v>0</v>
      </c>
    </row>
    <row r="24" spans="2:27" ht="14.4" x14ac:dyDescent="0.3">
      <c r="G24" s="19" t="s">
        <v>66</v>
      </c>
      <c r="H24" s="40">
        <f t="shared" ref="H24:O24" si="10">H19/H21*365</f>
        <v>107.9413632751732</v>
      </c>
      <c r="I24" s="40">
        <f t="shared" si="10"/>
        <v>161.03365022047535</v>
      </c>
      <c r="J24" s="40">
        <f t="shared" si="10"/>
        <v>148.58445333225055</v>
      </c>
      <c r="K24" s="40">
        <f t="shared" si="10"/>
        <v>222.83897800365284</v>
      </c>
      <c r="L24" s="40">
        <f t="shared" si="10"/>
        <v>243.26841108602144</v>
      </c>
      <c r="M24" s="40">
        <f t="shared" si="10"/>
        <v>215.94283853930617</v>
      </c>
      <c r="N24" s="40">
        <f t="shared" si="10"/>
        <v>161.15622168774556</v>
      </c>
      <c r="O24" s="40">
        <f t="shared" si="10"/>
        <v>102.7008402656207</v>
      </c>
      <c r="P24" s="40">
        <f>P19/P21*365</f>
        <v>87.950687384901826</v>
      </c>
      <c r="R24" s="58" t="s">
        <v>77</v>
      </c>
      <c r="S24" s="55">
        <f>H49</f>
        <v>0</v>
      </c>
      <c r="T24" s="55">
        <f t="shared" ref="T24:AA24" si="11">I49</f>
        <v>0</v>
      </c>
      <c r="U24" s="55">
        <f t="shared" si="11"/>
        <v>0</v>
      </c>
      <c r="V24" s="55">
        <f t="shared" si="11"/>
        <v>0</v>
      </c>
      <c r="W24" s="55">
        <f t="shared" si="11"/>
        <v>0</v>
      </c>
      <c r="X24" s="55">
        <f t="shared" si="11"/>
        <v>0</v>
      </c>
      <c r="Y24" s="55">
        <f t="shared" si="11"/>
        <v>0</v>
      </c>
      <c r="Z24" s="55">
        <f t="shared" si="11"/>
        <v>0</v>
      </c>
      <c r="AA24" s="55">
        <f t="shared" si="11"/>
        <v>0</v>
      </c>
    </row>
    <row r="25" spans="2:27" ht="15" thickBot="1" x14ac:dyDescent="0.35">
      <c r="G25" s="35" t="s">
        <v>67</v>
      </c>
      <c r="H25" s="41">
        <f t="shared" ref="H25:O25" si="12">H22+H23-H24</f>
        <v>-23.241847350204822</v>
      </c>
      <c r="I25" s="41">
        <f t="shared" si="12"/>
        <v>-67.198406722190583</v>
      </c>
      <c r="J25" s="41">
        <f t="shared" si="12"/>
        <v>-57.489860485499946</v>
      </c>
      <c r="K25" s="41">
        <f t="shared" si="12"/>
        <v>-87.550978302224223</v>
      </c>
      <c r="L25" s="41">
        <f t="shared" si="12"/>
        <v>-87.022264964282186</v>
      </c>
      <c r="M25" s="41">
        <f t="shared" si="12"/>
        <v>-76.026316228712545</v>
      </c>
      <c r="N25" s="41">
        <f t="shared" si="12"/>
        <v>-50.00035531014754</v>
      </c>
      <c r="O25" s="41">
        <f t="shared" si="12"/>
        <v>17.601773614197413</v>
      </c>
      <c r="P25" s="41">
        <f>P22+P23-P24</f>
        <v>46.814681374643087</v>
      </c>
      <c r="R25" s="58" t="s">
        <v>81</v>
      </c>
      <c r="S25" s="55">
        <f>H74</f>
        <v>0</v>
      </c>
      <c r="T25" s="55">
        <f t="shared" ref="T25:AA25" si="13">I74</f>
        <v>0</v>
      </c>
      <c r="U25" s="55">
        <f t="shared" si="13"/>
        <v>0</v>
      </c>
      <c r="V25" s="55">
        <f t="shared" si="13"/>
        <v>0</v>
      </c>
      <c r="W25" s="55">
        <f t="shared" si="13"/>
        <v>0</v>
      </c>
      <c r="X25" s="55">
        <f t="shared" si="13"/>
        <v>0</v>
      </c>
      <c r="Y25" s="55">
        <f t="shared" si="13"/>
        <v>0</v>
      </c>
      <c r="Z25" s="55">
        <f t="shared" si="13"/>
        <v>0</v>
      </c>
      <c r="AA25" s="55">
        <f t="shared" si="13"/>
        <v>0</v>
      </c>
    </row>
    <row r="26" spans="2:27" x14ac:dyDescent="0.2">
      <c r="S26" s="55"/>
      <c r="T26" s="55"/>
      <c r="U26" s="55"/>
      <c r="V26" s="55"/>
      <c r="W26" s="55"/>
      <c r="X26" s="55"/>
      <c r="Y26" s="55"/>
      <c r="Z26" s="55"/>
      <c r="AA26" s="55"/>
    </row>
    <row r="28" spans="2:27" x14ac:dyDescent="0.2">
      <c r="R28" s="19" t="s">
        <v>66</v>
      </c>
      <c r="S28" s="22">
        <v>44742</v>
      </c>
      <c r="T28" s="22">
        <v>44834</v>
      </c>
      <c r="U28" s="22">
        <v>44926</v>
      </c>
      <c r="V28" s="22">
        <v>45016</v>
      </c>
      <c r="W28" s="22">
        <v>45107</v>
      </c>
      <c r="X28" s="22">
        <v>45199</v>
      </c>
      <c r="Y28" s="22">
        <v>45291</v>
      </c>
      <c r="Z28" s="22">
        <v>45382</v>
      </c>
      <c r="AA28" s="22">
        <v>45473</v>
      </c>
    </row>
    <row r="29" spans="2:27" x14ac:dyDescent="0.2">
      <c r="G29" s="19" t="s">
        <v>64</v>
      </c>
      <c r="H29" s="42"/>
      <c r="I29" s="42"/>
      <c r="J29" s="42"/>
      <c r="K29" s="42"/>
      <c r="L29" s="42">
        <f t="shared" ref="L29:P32" si="14">L22-H22</f>
        <v>71.546630196770877</v>
      </c>
      <c r="M29" s="42">
        <f t="shared" si="14"/>
        <v>46.081278812308852</v>
      </c>
      <c r="N29" s="42">
        <f t="shared" si="14"/>
        <v>20.061273530847416</v>
      </c>
      <c r="O29" s="42">
        <f t="shared" si="14"/>
        <v>-14.985385821610507</v>
      </c>
      <c r="P29" s="42">
        <f>P22-L22</f>
        <v>-21.480777362194345</v>
      </c>
      <c r="R29" s="58" t="s">
        <v>79</v>
      </c>
      <c r="S29" s="55">
        <f>H24</f>
        <v>107.9413632751732</v>
      </c>
      <c r="T29" s="55">
        <f t="shared" ref="T29:AA29" si="15">I24</f>
        <v>161.03365022047535</v>
      </c>
      <c r="U29" s="55">
        <f t="shared" si="15"/>
        <v>148.58445333225055</v>
      </c>
      <c r="V29" s="55">
        <f t="shared" si="15"/>
        <v>222.83897800365284</v>
      </c>
      <c r="W29" s="55">
        <f t="shared" si="15"/>
        <v>243.26841108602144</v>
      </c>
      <c r="X29" s="55">
        <f t="shared" si="15"/>
        <v>215.94283853930617</v>
      </c>
      <c r="Y29" s="55">
        <f t="shared" si="15"/>
        <v>161.15622168774556</v>
      </c>
      <c r="Z29" s="55">
        <f t="shared" si="15"/>
        <v>102.7008402656207</v>
      </c>
      <c r="AA29" s="55">
        <f t="shared" si="15"/>
        <v>87.950687384901826</v>
      </c>
    </row>
    <row r="30" spans="2:27" x14ac:dyDescent="0.2">
      <c r="G30" s="19" t="s">
        <v>65</v>
      </c>
      <c r="I30" s="42"/>
      <c r="J30" s="42"/>
      <c r="K30" s="42"/>
      <c r="L30" s="42">
        <f t="shared" si="14"/>
        <v>0</v>
      </c>
      <c r="M30" s="42">
        <f t="shared" si="14"/>
        <v>0</v>
      </c>
      <c r="N30" s="42">
        <f t="shared" si="14"/>
        <v>0</v>
      </c>
      <c r="O30" s="42">
        <f t="shared" si="14"/>
        <v>0</v>
      </c>
      <c r="P30" s="42">
        <f t="shared" si="14"/>
        <v>0</v>
      </c>
      <c r="R30" s="58" t="s">
        <v>77</v>
      </c>
      <c r="S30" s="55">
        <f>H50</f>
        <v>321.44841907824224</v>
      </c>
      <c r="T30" s="55">
        <f t="shared" ref="T30:AA30" si="16">I50</f>
        <v>353.57578740157476</v>
      </c>
      <c r="U30" s="55">
        <f t="shared" si="16"/>
        <v>402.33947700063015</v>
      </c>
      <c r="V30" s="55">
        <f t="shared" si="16"/>
        <v>425.67557053941914</v>
      </c>
      <c r="W30" s="55">
        <f t="shared" si="16"/>
        <v>445.18225806451608</v>
      </c>
      <c r="X30" s="55">
        <f t="shared" si="16"/>
        <v>402.43459031657358</v>
      </c>
      <c r="Y30" s="55">
        <f t="shared" si="16"/>
        <v>532.16207797427649</v>
      </c>
      <c r="Z30" s="55">
        <f t="shared" si="16"/>
        <v>562.63902953586501</v>
      </c>
      <c r="AA30" s="55">
        <f t="shared" si="16"/>
        <v>573.76842350746267</v>
      </c>
    </row>
    <row r="31" spans="2:27" x14ac:dyDescent="0.2">
      <c r="G31" s="19" t="s">
        <v>66</v>
      </c>
      <c r="I31" s="42"/>
      <c r="J31" s="42"/>
      <c r="K31" s="42"/>
      <c r="L31" s="42">
        <f t="shared" si="14"/>
        <v>135.32704781084823</v>
      </c>
      <c r="M31" s="42">
        <f t="shared" si="14"/>
        <v>54.909188318830815</v>
      </c>
      <c r="N31" s="42">
        <f t="shared" si="14"/>
        <v>12.57176835549501</v>
      </c>
      <c r="O31" s="42">
        <f t="shared" si="14"/>
        <v>-120.13813773803214</v>
      </c>
      <c r="P31" s="42">
        <f t="shared" si="14"/>
        <v>-155.31772370111963</v>
      </c>
      <c r="R31" s="58" t="s">
        <v>81</v>
      </c>
      <c r="S31" s="55">
        <f>H75</f>
        <v>1340.1380596685863</v>
      </c>
      <c r="T31" s="55">
        <f t="shared" ref="T31:AA31" si="17">I75</f>
        <v>1001.0568982439468</v>
      </c>
      <c r="U31" s="55">
        <f t="shared" si="17"/>
        <v>1525.9028255725152</v>
      </c>
      <c r="V31" s="55">
        <f t="shared" si="17"/>
        <v>2320.5869725045682</v>
      </c>
      <c r="W31" s="55">
        <f t="shared" si="17"/>
        <v>1083.44489243619</v>
      </c>
      <c r="X31" s="55">
        <f t="shared" si="17"/>
        <v>1476.6608551460993</v>
      </c>
      <c r="Y31" s="55">
        <f t="shared" si="17"/>
        <v>1487.131096479879</v>
      </c>
      <c r="Z31" s="55">
        <f t="shared" si="17"/>
        <v>1520.8430206519033</v>
      </c>
      <c r="AA31" s="55">
        <f t="shared" si="17"/>
        <v>1596.4207222757168</v>
      </c>
    </row>
    <row r="32" spans="2:27" ht="15" thickBot="1" x14ac:dyDescent="0.35">
      <c r="G32" s="35" t="s">
        <v>67</v>
      </c>
      <c r="H32" s="41">
        <f t="shared" ref="H32:K32" si="18">H29+H30-H31</f>
        <v>0</v>
      </c>
      <c r="I32" s="41">
        <f t="shared" si="18"/>
        <v>0</v>
      </c>
      <c r="J32" s="41">
        <f t="shared" si="18"/>
        <v>0</v>
      </c>
      <c r="K32" s="41">
        <f t="shared" si="18"/>
        <v>0</v>
      </c>
      <c r="L32" s="41">
        <f t="shared" si="14"/>
        <v>-63.780417614077365</v>
      </c>
      <c r="M32" s="41">
        <f t="shared" si="14"/>
        <v>-8.8279095065219622</v>
      </c>
      <c r="N32" s="41">
        <f t="shared" si="14"/>
        <v>7.4895051753524058</v>
      </c>
      <c r="O32" s="41">
        <f>O25-K25</f>
        <v>105.15275191642164</v>
      </c>
      <c r="P32" s="41">
        <f>P25-L25</f>
        <v>133.83694633892526</v>
      </c>
      <c r="S32" s="55"/>
      <c r="T32" s="55"/>
      <c r="U32" s="55"/>
      <c r="V32" s="55"/>
      <c r="W32" s="55"/>
      <c r="X32" s="55"/>
      <c r="Y32" s="55"/>
      <c r="Z32" s="55"/>
      <c r="AA32" s="55"/>
    </row>
    <row r="33" spans="2:27" x14ac:dyDescent="0.2">
      <c r="S33" s="55"/>
      <c r="T33" s="55"/>
      <c r="U33" s="55"/>
      <c r="V33" s="55"/>
      <c r="W33" s="55"/>
      <c r="X33" s="55"/>
      <c r="Y33" s="55"/>
      <c r="Z33" s="55"/>
      <c r="AA33" s="55"/>
    </row>
    <row r="35" spans="2:27" x14ac:dyDescent="0.2">
      <c r="R35" s="19" t="s">
        <v>67</v>
      </c>
      <c r="S35" s="22">
        <v>44742</v>
      </c>
      <c r="T35" s="22">
        <v>44834</v>
      </c>
      <c r="U35" s="22">
        <v>44926</v>
      </c>
      <c r="V35" s="22">
        <v>45016</v>
      </c>
      <c r="W35" s="22">
        <v>45107</v>
      </c>
      <c r="X35" s="22">
        <v>45199</v>
      </c>
      <c r="Y35" s="22">
        <v>45291</v>
      </c>
      <c r="Z35" s="22">
        <v>45382</v>
      </c>
      <c r="AA35" s="22">
        <v>45473</v>
      </c>
    </row>
    <row r="36" spans="2:27" ht="16.2" thickBot="1" x14ac:dyDescent="0.35">
      <c r="B36" s="6" t="s">
        <v>77</v>
      </c>
      <c r="C36" s="7"/>
      <c r="D36" s="7"/>
      <c r="E36" s="8"/>
      <c r="F36" s="8"/>
      <c r="G36" s="8"/>
      <c r="H36" s="8"/>
      <c r="I36" s="8"/>
      <c r="J36" s="8"/>
      <c r="K36" s="8"/>
      <c r="L36" s="8"/>
      <c r="M36" s="8"/>
      <c r="N36" s="9"/>
      <c r="O36" s="9"/>
      <c r="P36" s="10" t="s">
        <v>19</v>
      </c>
      <c r="R36" s="58" t="s">
        <v>79</v>
      </c>
      <c r="S36" s="55">
        <f>H25</f>
        <v>-23.241847350204822</v>
      </c>
      <c r="T36" s="55">
        <f t="shared" ref="T36:AA36" si="19">I25</f>
        <v>-67.198406722190583</v>
      </c>
      <c r="U36" s="55">
        <f t="shared" si="19"/>
        <v>-57.489860485499946</v>
      </c>
      <c r="V36" s="55">
        <f t="shared" si="19"/>
        <v>-87.550978302224223</v>
      </c>
      <c r="W36" s="55">
        <f t="shared" si="19"/>
        <v>-87.022264964282186</v>
      </c>
      <c r="X36" s="55">
        <f t="shared" si="19"/>
        <v>-76.026316228712545</v>
      </c>
      <c r="Y36" s="55">
        <f t="shared" si="19"/>
        <v>-50.00035531014754</v>
      </c>
      <c r="Z36" s="55">
        <f t="shared" si="19"/>
        <v>17.601773614197413</v>
      </c>
      <c r="AA36" s="55">
        <f t="shared" si="19"/>
        <v>46.814681374643087</v>
      </c>
    </row>
    <row r="37" spans="2:27" x14ac:dyDescent="0.2">
      <c r="B37" s="13" t="s">
        <v>72</v>
      </c>
      <c r="C37" s="17"/>
      <c r="D37" s="17"/>
      <c r="E37" s="3"/>
      <c r="F37" s="3"/>
      <c r="G37" s="3"/>
      <c r="H37" s="3"/>
      <c r="I37" s="3"/>
      <c r="J37" s="3"/>
      <c r="K37" s="3"/>
      <c r="L37" s="3"/>
      <c r="M37" s="3"/>
      <c r="N37" s="12"/>
      <c r="O37" s="12"/>
      <c r="P37" s="12"/>
      <c r="R37" s="58" t="s">
        <v>77</v>
      </c>
      <c r="S37" s="55">
        <f>H51</f>
        <v>-181.20894473843157</v>
      </c>
      <c r="T37" s="55">
        <f t="shared" ref="T37:AA37" si="20">I51</f>
        <v>-188.90998998186572</v>
      </c>
      <c r="U37" s="55">
        <f t="shared" si="20"/>
        <v>-206.6326154814054</v>
      </c>
      <c r="V37" s="55">
        <f t="shared" si="20"/>
        <v>-202.44399260732038</v>
      </c>
      <c r="W37" s="55">
        <f t="shared" si="20"/>
        <v>-226.29088901689704</v>
      </c>
      <c r="X37" s="55">
        <f t="shared" si="20"/>
        <v>-228.89356731623027</v>
      </c>
      <c r="Y37" s="55">
        <f t="shared" si="20"/>
        <v>-357.01674987156605</v>
      </c>
      <c r="Z37" s="55">
        <f t="shared" si="20"/>
        <v>-357.16406095605771</v>
      </c>
      <c r="AA37" s="55">
        <f t="shared" si="20"/>
        <v>-351.98889774366876</v>
      </c>
    </row>
    <row r="38" spans="2:27" x14ac:dyDescent="0.2">
      <c r="B38" s="13"/>
      <c r="C38" s="17"/>
      <c r="D38" s="17"/>
      <c r="E38" s="3"/>
      <c r="F38" s="3"/>
      <c r="G38" s="3"/>
      <c r="H38" s="3"/>
      <c r="I38" s="3"/>
      <c r="J38" s="3"/>
      <c r="K38" s="3"/>
      <c r="L38" s="3"/>
      <c r="M38" s="3"/>
      <c r="N38" s="12"/>
      <c r="O38" s="12"/>
      <c r="P38" s="12"/>
      <c r="R38" s="58" t="s">
        <v>81</v>
      </c>
      <c r="S38" s="55">
        <f>H76</f>
        <v>-1230.5675371229308</v>
      </c>
      <c r="T38" s="55">
        <f t="shared" ref="T38:AA38" si="21">I76</f>
        <v>-877.78265924010338</v>
      </c>
      <c r="U38" s="55">
        <f t="shared" si="21"/>
        <v>-1369.2836167763912</v>
      </c>
      <c r="V38" s="55">
        <f t="shared" si="21"/>
        <v>-2152.5186278851279</v>
      </c>
      <c r="W38" s="55">
        <f t="shared" si="21"/>
        <v>-942.9358244130799</v>
      </c>
      <c r="X38" s="55">
        <f t="shared" si="21"/>
        <v>-1349.5753610709592</v>
      </c>
      <c r="Y38" s="55">
        <f t="shared" si="21"/>
        <v>-1354.3535249942656</v>
      </c>
      <c r="Z38" s="55">
        <f t="shared" si="21"/>
        <v>-1367.379826194473</v>
      </c>
      <c r="AA38" s="55">
        <f t="shared" si="21"/>
        <v>-1458.0976184073038</v>
      </c>
    </row>
    <row r="39" spans="2:27" x14ac:dyDescent="0.2">
      <c r="B39" s="19" t="s">
        <v>25</v>
      </c>
      <c r="C39" s="18" t="s">
        <v>22</v>
      </c>
      <c r="D39" s="18"/>
      <c r="E39" s="22">
        <v>44469</v>
      </c>
      <c r="F39" s="22">
        <v>44561</v>
      </c>
      <c r="G39" s="22">
        <v>44651</v>
      </c>
      <c r="H39" s="22">
        <v>44742</v>
      </c>
      <c r="I39" s="22">
        <v>44834</v>
      </c>
      <c r="J39" s="22">
        <v>44926</v>
      </c>
      <c r="K39" s="22">
        <v>45016</v>
      </c>
      <c r="L39" s="22">
        <v>45107</v>
      </c>
      <c r="M39" s="22">
        <v>45199</v>
      </c>
      <c r="N39" s="22">
        <v>45291</v>
      </c>
      <c r="O39" s="22">
        <v>45382</v>
      </c>
      <c r="P39" s="22">
        <v>45473</v>
      </c>
      <c r="S39" s="55"/>
      <c r="T39" s="55"/>
      <c r="U39" s="55"/>
      <c r="V39" s="55"/>
      <c r="W39" s="55"/>
      <c r="X39" s="55"/>
      <c r="Y39" s="55"/>
      <c r="Z39" s="55"/>
      <c r="AA39" s="55"/>
    </row>
    <row r="40" spans="2:27" x14ac:dyDescent="0.2">
      <c r="B40" s="3" t="s">
        <v>53</v>
      </c>
      <c r="C40" s="18" t="s">
        <v>54</v>
      </c>
      <c r="D40" s="18"/>
      <c r="E40" s="28">
        <v>1221</v>
      </c>
      <c r="F40" s="28">
        <v>1199</v>
      </c>
      <c r="G40" s="28">
        <v>1797</v>
      </c>
      <c r="H40" s="28">
        <v>1952</v>
      </c>
      <c r="I40" s="28">
        <v>1626</v>
      </c>
      <c r="J40" s="28">
        <v>1486</v>
      </c>
      <c r="K40" s="28">
        <v>1277</v>
      </c>
      <c r="L40" s="28">
        <v>1253</v>
      </c>
      <c r="M40" s="28">
        <v>1524</v>
      </c>
      <c r="N40" s="28">
        <v>1328</v>
      </c>
      <c r="O40" s="28">
        <v>1270</v>
      </c>
      <c r="P40" s="28">
        <v>1208</v>
      </c>
      <c r="S40" s="55"/>
      <c r="T40" s="55"/>
      <c r="U40" s="55"/>
      <c r="V40" s="55"/>
      <c r="W40" s="55"/>
      <c r="X40" s="55"/>
      <c r="Y40" s="55"/>
      <c r="Z40" s="55"/>
      <c r="AA40" s="55"/>
    </row>
    <row r="41" spans="2:27" x14ac:dyDescent="0.2">
      <c r="B41" s="3" t="s">
        <v>55</v>
      </c>
      <c r="C41" s="18" t="s">
        <v>56</v>
      </c>
      <c r="D41" s="18"/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</row>
    <row r="42" spans="2:27" x14ac:dyDescent="0.2">
      <c r="B42" s="3" t="s">
        <v>57</v>
      </c>
      <c r="C42" s="18" t="s">
        <v>58</v>
      </c>
      <c r="D42" s="18"/>
      <c r="E42" s="28">
        <v>1783.5</v>
      </c>
      <c r="F42" s="28">
        <v>328</v>
      </c>
      <c r="G42" s="28">
        <v>2098.8000000000002</v>
      </c>
      <c r="H42" s="28">
        <v>2363.1</v>
      </c>
      <c r="I42" s="28">
        <v>2099.5</v>
      </c>
      <c r="J42" s="28">
        <v>436</v>
      </c>
      <c r="K42" s="28">
        <v>1846.9</v>
      </c>
      <c r="L42" s="28">
        <v>2423.4</v>
      </c>
      <c r="M42" s="28">
        <v>2398.6</v>
      </c>
      <c r="N42" s="28">
        <v>586</v>
      </c>
      <c r="O42" s="28">
        <v>1898.6000000000001</v>
      </c>
      <c r="P42" s="28">
        <v>1857.4</v>
      </c>
    </row>
    <row r="43" spans="2:27" x14ac:dyDescent="0.2">
      <c r="B43" s="37" t="s">
        <v>59</v>
      </c>
      <c r="H43" s="38">
        <f t="shared" ref="H43:H45" si="22">AVERAGE(E40:H40)</f>
        <v>1542.25</v>
      </c>
      <c r="I43" s="38">
        <f t="shared" ref="I43:I45" si="23">AVERAGE(F40:I40)</f>
        <v>1643.5</v>
      </c>
      <c r="J43" s="38">
        <f t="shared" ref="J43:J45" si="24">AVERAGE(G40:J40)</f>
        <v>1715.25</v>
      </c>
      <c r="K43" s="38">
        <f t="shared" ref="K43:K45" si="25">AVERAGE(H40:K40)</f>
        <v>1585.25</v>
      </c>
      <c r="L43" s="38">
        <f t="shared" ref="L43:L45" si="26">AVERAGE(I40:L40)</f>
        <v>1410.5</v>
      </c>
      <c r="M43" s="38">
        <f t="shared" ref="M43:M45" si="27">AVERAGE(J40:M40)</f>
        <v>1385</v>
      </c>
      <c r="N43" s="38">
        <f t="shared" ref="N43:N45" si="28">AVERAGE(K40:N40)</f>
        <v>1345.5</v>
      </c>
      <c r="O43" s="38">
        <f t="shared" ref="O43:O45" si="29">AVERAGE(L40:O40)</f>
        <v>1343.75</v>
      </c>
      <c r="P43" s="38">
        <f t="shared" ref="P43:P45" si="30">AVERAGE(M40:P40)</f>
        <v>1332.5</v>
      </c>
    </row>
    <row r="44" spans="2:27" x14ac:dyDescent="0.2">
      <c r="B44" s="37" t="s">
        <v>60</v>
      </c>
      <c r="H44" s="38">
        <f t="shared" si="22"/>
        <v>0</v>
      </c>
      <c r="I44" s="38">
        <f t="shared" si="23"/>
        <v>0</v>
      </c>
      <c r="J44" s="38">
        <f t="shared" si="24"/>
        <v>0</v>
      </c>
      <c r="K44" s="38">
        <f t="shared" si="25"/>
        <v>0</v>
      </c>
      <c r="L44" s="38">
        <f t="shared" si="26"/>
        <v>0</v>
      </c>
      <c r="M44" s="38">
        <f t="shared" si="27"/>
        <v>0</v>
      </c>
      <c r="N44" s="38">
        <f t="shared" si="28"/>
        <v>0</v>
      </c>
      <c r="O44" s="38">
        <f t="shared" si="29"/>
        <v>0</v>
      </c>
      <c r="P44" s="38">
        <f t="shared" si="30"/>
        <v>0</v>
      </c>
    </row>
    <row r="45" spans="2:27" x14ac:dyDescent="0.2">
      <c r="B45" s="37" t="s">
        <v>61</v>
      </c>
      <c r="H45" s="38">
        <f t="shared" si="22"/>
        <v>1643.35</v>
      </c>
      <c r="I45" s="38">
        <f t="shared" si="23"/>
        <v>1722.35</v>
      </c>
      <c r="J45" s="38">
        <f t="shared" si="24"/>
        <v>1749.35</v>
      </c>
      <c r="K45" s="38">
        <f t="shared" si="25"/>
        <v>1686.375</v>
      </c>
      <c r="L45" s="38">
        <f t="shared" si="26"/>
        <v>1701.4499999999998</v>
      </c>
      <c r="M45" s="38">
        <f t="shared" si="27"/>
        <v>1776.2249999999999</v>
      </c>
      <c r="N45" s="38">
        <f t="shared" si="28"/>
        <v>1813.7249999999999</v>
      </c>
      <c r="O45" s="38">
        <f t="shared" si="29"/>
        <v>1826.65</v>
      </c>
      <c r="P45" s="38">
        <f t="shared" si="30"/>
        <v>1685.15</v>
      </c>
    </row>
    <row r="46" spans="2:27" x14ac:dyDescent="0.2">
      <c r="B46" s="37" t="s">
        <v>62</v>
      </c>
      <c r="E46" s="31">
        <v>2720</v>
      </c>
      <c r="F46" s="31">
        <v>3028</v>
      </c>
      <c r="G46" s="31">
        <v>3407</v>
      </c>
      <c r="H46" s="31">
        <v>4014</v>
      </c>
      <c r="I46" s="31">
        <v>3643</v>
      </c>
      <c r="J46" s="31">
        <v>3199</v>
      </c>
      <c r="K46" s="31">
        <v>2592</v>
      </c>
      <c r="L46" s="31">
        <v>2352</v>
      </c>
      <c r="M46" s="31">
        <v>2913</v>
      </c>
      <c r="N46" s="31">
        <v>2804</v>
      </c>
      <c r="O46" s="31">
        <v>2387</v>
      </c>
      <c r="P46" s="31">
        <v>2193</v>
      </c>
    </row>
    <row r="47" spans="2:27" x14ac:dyDescent="0.2">
      <c r="B47" s="39" t="s">
        <v>63</v>
      </c>
      <c r="E47" s="28">
        <v>1386</v>
      </c>
      <c r="F47" s="28">
        <v>1435</v>
      </c>
      <c r="G47" s="28">
        <v>1754</v>
      </c>
      <c r="H47" s="28">
        <v>1866</v>
      </c>
      <c r="I47" s="28">
        <v>1778</v>
      </c>
      <c r="J47" s="28">
        <v>1587</v>
      </c>
      <c r="K47" s="28">
        <v>1446</v>
      </c>
      <c r="L47" s="28">
        <v>1395</v>
      </c>
      <c r="M47" s="28">
        <v>1611</v>
      </c>
      <c r="N47" s="28">
        <v>1244</v>
      </c>
      <c r="O47" s="28">
        <v>1185</v>
      </c>
      <c r="P47" s="28">
        <v>1072</v>
      </c>
    </row>
    <row r="48" spans="2:27" ht="14.4" x14ac:dyDescent="0.3">
      <c r="G48" s="19" t="s">
        <v>64</v>
      </c>
      <c r="H48" s="40">
        <f t="shared" ref="H48:O48" si="31">365*H43/H46</f>
        <v>140.23947433981067</v>
      </c>
      <c r="I48" s="40">
        <f t="shared" si="31"/>
        <v>164.66579741970904</v>
      </c>
      <c r="J48" s="40">
        <f t="shared" si="31"/>
        <v>195.70686151922476</v>
      </c>
      <c r="K48" s="40">
        <f t="shared" si="31"/>
        <v>223.23157793209876</v>
      </c>
      <c r="L48" s="40">
        <f t="shared" si="31"/>
        <v>218.89136904761904</v>
      </c>
      <c r="M48" s="40">
        <f t="shared" si="31"/>
        <v>173.5410230003433</v>
      </c>
      <c r="N48" s="40">
        <f t="shared" si="31"/>
        <v>175.14532810271041</v>
      </c>
      <c r="O48" s="40">
        <f t="shared" si="31"/>
        <v>205.4749685798073</v>
      </c>
      <c r="P48" s="40">
        <f>365*P43/P46</f>
        <v>221.77952576379388</v>
      </c>
    </row>
    <row r="49" spans="2:16" ht="14.4" x14ac:dyDescent="0.3">
      <c r="G49" s="19" t="s">
        <v>65</v>
      </c>
      <c r="H49" s="40">
        <f t="shared" ref="H49:O49" si="32">H44/H47*365</f>
        <v>0</v>
      </c>
      <c r="I49" s="40">
        <f t="shared" si="32"/>
        <v>0</v>
      </c>
      <c r="J49" s="40">
        <f t="shared" si="32"/>
        <v>0</v>
      </c>
      <c r="K49" s="40">
        <f t="shared" si="32"/>
        <v>0</v>
      </c>
      <c r="L49" s="40">
        <f t="shared" si="32"/>
        <v>0</v>
      </c>
      <c r="M49" s="40">
        <f t="shared" si="32"/>
        <v>0</v>
      </c>
      <c r="N49" s="40">
        <f t="shared" si="32"/>
        <v>0</v>
      </c>
      <c r="O49" s="40">
        <f t="shared" si="32"/>
        <v>0</v>
      </c>
      <c r="P49" s="40">
        <f>P44/P47*365</f>
        <v>0</v>
      </c>
    </row>
    <row r="50" spans="2:16" ht="14.4" x14ac:dyDescent="0.3">
      <c r="G50" s="19" t="s">
        <v>66</v>
      </c>
      <c r="H50" s="40">
        <f t="shared" ref="H50:O50" si="33">H45/H47*365</f>
        <v>321.44841907824224</v>
      </c>
      <c r="I50" s="40">
        <f t="shared" si="33"/>
        <v>353.57578740157476</v>
      </c>
      <c r="J50" s="40">
        <f t="shared" si="33"/>
        <v>402.33947700063015</v>
      </c>
      <c r="K50" s="40">
        <f t="shared" si="33"/>
        <v>425.67557053941914</v>
      </c>
      <c r="L50" s="40">
        <f t="shared" si="33"/>
        <v>445.18225806451608</v>
      </c>
      <c r="M50" s="40">
        <f t="shared" si="33"/>
        <v>402.43459031657358</v>
      </c>
      <c r="N50" s="40">
        <f t="shared" si="33"/>
        <v>532.16207797427649</v>
      </c>
      <c r="O50" s="40">
        <f t="shared" si="33"/>
        <v>562.63902953586501</v>
      </c>
      <c r="P50" s="40">
        <f>P45/P47*365</f>
        <v>573.76842350746267</v>
      </c>
    </row>
    <row r="51" spans="2:16" ht="15" thickBot="1" x14ac:dyDescent="0.35">
      <c r="G51" s="35" t="s">
        <v>67</v>
      </c>
      <c r="H51" s="41">
        <f t="shared" ref="H51:O51" si="34">H48+H49-H50</f>
        <v>-181.20894473843157</v>
      </c>
      <c r="I51" s="41">
        <f t="shared" si="34"/>
        <v>-188.90998998186572</v>
      </c>
      <c r="J51" s="41">
        <f t="shared" si="34"/>
        <v>-206.6326154814054</v>
      </c>
      <c r="K51" s="41">
        <f t="shared" si="34"/>
        <v>-202.44399260732038</v>
      </c>
      <c r="L51" s="41">
        <f t="shared" si="34"/>
        <v>-226.29088901689704</v>
      </c>
      <c r="M51" s="41">
        <f t="shared" si="34"/>
        <v>-228.89356731623027</v>
      </c>
      <c r="N51" s="41">
        <f t="shared" si="34"/>
        <v>-357.01674987156605</v>
      </c>
      <c r="O51" s="41">
        <f t="shared" si="34"/>
        <v>-357.16406095605771</v>
      </c>
      <c r="P51" s="41">
        <f>P48+P49-P50</f>
        <v>-351.98889774366876</v>
      </c>
    </row>
    <row r="55" spans="2:16" x14ac:dyDescent="0.2">
      <c r="G55" s="19" t="s">
        <v>64</v>
      </c>
      <c r="H55" s="42"/>
      <c r="I55" s="42"/>
      <c r="J55" s="42"/>
      <c r="K55" s="42"/>
      <c r="L55" s="42">
        <f t="shared" ref="L55:L58" si="35">L48-H48</f>
        <v>78.651894707808367</v>
      </c>
      <c r="M55" s="42">
        <f t="shared" ref="M55:M58" si="36">M48-I48</f>
        <v>8.8752255806342646</v>
      </c>
      <c r="N55" s="42">
        <f t="shared" ref="N55:N58" si="37">N48-J48</f>
        <v>-20.561533416514351</v>
      </c>
      <c r="O55" s="42">
        <f t="shared" ref="O55:O57" si="38">O48-K48</f>
        <v>-17.756609352291463</v>
      </c>
      <c r="P55" s="42">
        <f>P48-L48</f>
        <v>2.8881567161748478</v>
      </c>
    </row>
    <row r="56" spans="2:16" x14ac:dyDescent="0.2">
      <c r="G56" s="19" t="s">
        <v>65</v>
      </c>
      <c r="I56" s="42"/>
      <c r="J56" s="42"/>
      <c r="K56" s="42"/>
      <c r="L56" s="42">
        <f t="shared" si="35"/>
        <v>0</v>
      </c>
      <c r="M56" s="42">
        <f t="shared" si="36"/>
        <v>0</v>
      </c>
      <c r="N56" s="42">
        <f t="shared" si="37"/>
        <v>0</v>
      </c>
      <c r="O56" s="42">
        <f t="shared" si="38"/>
        <v>0</v>
      </c>
      <c r="P56" s="42">
        <f t="shared" ref="P56:P57" si="39">P49-L49</f>
        <v>0</v>
      </c>
    </row>
    <row r="57" spans="2:16" x14ac:dyDescent="0.2">
      <c r="G57" s="19" t="s">
        <v>66</v>
      </c>
      <c r="I57" s="42"/>
      <c r="J57" s="42"/>
      <c r="K57" s="42"/>
      <c r="L57" s="42">
        <f t="shared" si="35"/>
        <v>123.73383898627384</v>
      </c>
      <c r="M57" s="42">
        <f t="shared" si="36"/>
        <v>48.858802914998819</v>
      </c>
      <c r="N57" s="42">
        <f t="shared" si="37"/>
        <v>129.82260097364633</v>
      </c>
      <c r="O57" s="42">
        <f t="shared" si="38"/>
        <v>136.96345899644587</v>
      </c>
      <c r="P57" s="42">
        <f t="shared" si="39"/>
        <v>128.58616544294659</v>
      </c>
    </row>
    <row r="58" spans="2:16" ht="15" thickBot="1" x14ac:dyDescent="0.35">
      <c r="G58" s="35" t="s">
        <v>67</v>
      </c>
      <c r="H58" s="41">
        <f t="shared" ref="H58:K58" si="40">H55+H56-H57</f>
        <v>0</v>
      </c>
      <c r="I58" s="41">
        <f t="shared" si="40"/>
        <v>0</v>
      </c>
      <c r="J58" s="41">
        <f t="shared" si="40"/>
        <v>0</v>
      </c>
      <c r="K58" s="41">
        <f t="shared" si="40"/>
        <v>0</v>
      </c>
      <c r="L58" s="41">
        <f t="shared" si="35"/>
        <v>-45.081944278465471</v>
      </c>
      <c r="M58" s="41">
        <f t="shared" si="36"/>
        <v>-39.983577334364554</v>
      </c>
      <c r="N58" s="41">
        <f t="shared" si="37"/>
        <v>-150.38413439016065</v>
      </c>
      <c r="O58" s="41">
        <f>O51-K51</f>
        <v>-154.72006834873733</v>
      </c>
      <c r="P58" s="41">
        <f>P51-L51</f>
        <v>-125.69800872677172</v>
      </c>
    </row>
    <row r="61" spans="2:16" ht="16.2" thickBot="1" x14ac:dyDescent="0.35">
      <c r="B61" s="6" t="s">
        <v>81</v>
      </c>
      <c r="C61" s="7"/>
      <c r="D61" s="7"/>
      <c r="E61" s="8"/>
      <c r="F61" s="8"/>
      <c r="G61" s="8"/>
      <c r="H61" s="8"/>
      <c r="I61" s="8"/>
      <c r="J61" s="8"/>
      <c r="K61" s="8"/>
      <c r="L61" s="8"/>
      <c r="M61" s="8"/>
      <c r="N61" s="9"/>
      <c r="O61" s="9"/>
      <c r="P61" s="10" t="s">
        <v>19</v>
      </c>
    </row>
    <row r="62" spans="2:16" x14ac:dyDescent="0.2">
      <c r="B62" s="13" t="s">
        <v>72</v>
      </c>
      <c r="C62" s="17"/>
      <c r="D62" s="17"/>
      <c r="E62" s="3"/>
      <c r="F62" s="3"/>
      <c r="G62" s="3"/>
      <c r="H62" s="3"/>
      <c r="I62" s="3"/>
      <c r="J62" s="3"/>
      <c r="K62" s="3"/>
      <c r="L62" s="3"/>
      <c r="M62" s="3"/>
      <c r="N62" s="12"/>
      <c r="O62" s="12"/>
      <c r="P62" s="12"/>
    </row>
    <row r="63" spans="2:16" x14ac:dyDescent="0.2">
      <c r="B63" s="13"/>
      <c r="C63" s="17"/>
      <c r="D63" s="17"/>
      <c r="E63" s="3"/>
      <c r="F63" s="3"/>
      <c r="G63" s="3"/>
      <c r="H63" s="3"/>
      <c r="I63" s="3"/>
      <c r="J63" s="3"/>
      <c r="K63" s="3"/>
      <c r="L63" s="3"/>
      <c r="M63" s="3"/>
      <c r="N63" s="12"/>
      <c r="O63" s="12"/>
      <c r="P63" s="12"/>
    </row>
    <row r="64" spans="2:16" x14ac:dyDescent="0.2">
      <c r="B64" s="19" t="s">
        <v>25</v>
      </c>
      <c r="C64" s="18" t="s">
        <v>22</v>
      </c>
      <c r="D64" s="18"/>
      <c r="E64" s="22">
        <v>44469</v>
      </c>
      <c r="F64" s="22">
        <v>44561</v>
      </c>
      <c r="G64" s="22">
        <v>44651</v>
      </c>
      <c r="H64" s="22">
        <v>44742</v>
      </c>
      <c r="I64" s="22">
        <v>44834</v>
      </c>
      <c r="J64" s="22">
        <v>44926</v>
      </c>
      <c r="K64" s="22">
        <v>45016</v>
      </c>
      <c r="L64" s="22">
        <v>45107</v>
      </c>
      <c r="M64" s="22">
        <v>45199</v>
      </c>
      <c r="N64" s="22">
        <v>45291</v>
      </c>
      <c r="O64" s="22">
        <v>45382</v>
      </c>
      <c r="P64" s="22">
        <v>45473</v>
      </c>
    </row>
    <row r="65" spans="2:16" x14ac:dyDescent="0.2">
      <c r="B65" s="3" t="s">
        <v>53</v>
      </c>
      <c r="C65" s="18" t="s">
        <v>54</v>
      </c>
      <c r="D65" s="18"/>
      <c r="E65" s="28">
        <v>272.24799999999999</v>
      </c>
      <c r="F65" s="28">
        <v>215.63</v>
      </c>
      <c r="G65" s="28">
        <v>321.07600000000002</v>
      </c>
      <c r="H65" s="28">
        <v>333.94400000000002</v>
      </c>
      <c r="I65" s="28">
        <v>258.00299999999999</v>
      </c>
      <c r="J65" s="28">
        <v>184.458</v>
      </c>
      <c r="K65" s="28">
        <v>187.81</v>
      </c>
      <c r="L65" s="28">
        <v>217.79400000000001</v>
      </c>
      <c r="M65" s="28">
        <v>264.51100000000002</v>
      </c>
      <c r="N65" s="28">
        <v>175.334</v>
      </c>
      <c r="O65" s="28">
        <v>241.73099999999999</v>
      </c>
      <c r="P65" s="28">
        <v>239.095</v>
      </c>
    </row>
    <row r="66" spans="2:16" x14ac:dyDescent="0.2">
      <c r="B66" s="3" t="s">
        <v>55</v>
      </c>
      <c r="C66" s="18" t="s">
        <v>56</v>
      </c>
      <c r="D66" s="18"/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</row>
    <row r="67" spans="2:16" x14ac:dyDescent="0.2">
      <c r="B67" s="3" t="s">
        <v>57</v>
      </c>
      <c r="C67" s="18" t="s">
        <v>58</v>
      </c>
      <c r="D67" s="18"/>
      <c r="E67" s="28">
        <v>542.47400000000005</v>
      </c>
      <c r="F67" s="28">
        <v>25.071999999999999</v>
      </c>
      <c r="G67" s="28">
        <v>514.55799999999999</v>
      </c>
      <c r="H67" s="28">
        <v>583.23599999999999</v>
      </c>
      <c r="I67" s="28">
        <v>631.98400000000004</v>
      </c>
      <c r="J67" s="28">
        <v>43.898000000000003</v>
      </c>
      <c r="K67" s="28">
        <v>522.279</v>
      </c>
      <c r="L67" s="28">
        <v>530.45900000000006</v>
      </c>
      <c r="M67" s="28">
        <v>540.45900000000006</v>
      </c>
      <c r="N67" s="28">
        <v>107.315</v>
      </c>
      <c r="O67" s="28">
        <v>496.36099999999999</v>
      </c>
      <c r="P67" s="28">
        <v>563.76400000000001</v>
      </c>
    </row>
    <row r="68" spans="2:16" x14ac:dyDescent="0.2">
      <c r="B68" s="37" t="s">
        <v>59</v>
      </c>
      <c r="H68" s="38">
        <f t="shared" ref="H68:H70" si="41">AVERAGE(E65:H65)</f>
        <v>285.72449999999998</v>
      </c>
      <c r="I68" s="38">
        <f t="shared" ref="I68:I70" si="42">AVERAGE(F65:I65)</f>
        <v>282.16325000000001</v>
      </c>
      <c r="J68" s="38">
        <f t="shared" ref="J68:J70" si="43">AVERAGE(G65:J65)</f>
        <v>274.37025</v>
      </c>
      <c r="K68" s="38">
        <f t="shared" ref="K68:K70" si="44">AVERAGE(H65:K65)</f>
        <v>241.05374999999998</v>
      </c>
      <c r="L68" s="38">
        <f t="shared" ref="L68:L70" si="45">AVERAGE(I65:L65)</f>
        <v>212.01624999999999</v>
      </c>
      <c r="M68" s="38">
        <f t="shared" ref="M68:M70" si="46">AVERAGE(J65:M65)</f>
        <v>213.64325000000002</v>
      </c>
      <c r="N68" s="38">
        <f t="shared" ref="N68:N70" si="47">AVERAGE(K65:N65)</f>
        <v>211.36225000000002</v>
      </c>
      <c r="O68" s="38">
        <f t="shared" ref="O68:O70" si="48">AVERAGE(L65:O65)</f>
        <v>224.84250000000003</v>
      </c>
      <c r="P68" s="38">
        <f t="shared" ref="P68:P70" si="49">AVERAGE(M65:P65)</f>
        <v>230.16775000000001</v>
      </c>
    </row>
    <row r="69" spans="2:16" x14ac:dyDescent="0.2">
      <c r="B69" s="37" t="s">
        <v>60</v>
      </c>
      <c r="H69" s="38">
        <f t="shared" si="41"/>
        <v>0</v>
      </c>
      <c r="I69" s="38">
        <f t="shared" si="42"/>
        <v>0</v>
      </c>
      <c r="J69" s="38">
        <f t="shared" si="43"/>
        <v>0</v>
      </c>
      <c r="K69" s="38">
        <f t="shared" si="44"/>
        <v>0</v>
      </c>
      <c r="L69" s="38">
        <f t="shared" si="45"/>
        <v>0</v>
      </c>
      <c r="M69" s="38">
        <f t="shared" si="46"/>
        <v>0</v>
      </c>
      <c r="N69" s="38">
        <f t="shared" si="47"/>
        <v>0</v>
      </c>
      <c r="O69" s="38">
        <f t="shared" si="48"/>
        <v>0</v>
      </c>
      <c r="P69" s="38">
        <f t="shared" si="49"/>
        <v>0</v>
      </c>
    </row>
    <row r="70" spans="2:16" x14ac:dyDescent="0.2">
      <c r="B70" s="37" t="s">
        <v>61</v>
      </c>
      <c r="H70" s="38">
        <f t="shared" si="41"/>
        <v>416.33500000000004</v>
      </c>
      <c r="I70" s="38">
        <f t="shared" si="42"/>
        <v>438.71249999999998</v>
      </c>
      <c r="J70" s="38">
        <f t="shared" si="43"/>
        <v>443.41899999999993</v>
      </c>
      <c r="K70" s="38">
        <f t="shared" si="44"/>
        <v>445.34924999999998</v>
      </c>
      <c r="L70" s="38">
        <f t="shared" si="45"/>
        <v>432.15500000000003</v>
      </c>
      <c r="M70" s="38">
        <f t="shared" si="46"/>
        <v>409.27375000000001</v>
      </c>
      <c r="N70" s="38">
        <f t="shared" si="47"/>
        <v>425.12800000000004</v>
      </c>
      <c r="O70" s="38">
        <f t="shared" si="48"/>
        <v>418.64850000000001</v>
      </c>
      <c r="P70" s="38">
        <f t="shared" si="49"/>
        <v>426.97475000000009</v>
      </c>
    </row>
    <row r="71" spans="2:16" x14ac:dyDescent="0.2">
      <c r="B71" s="37" t="s">
        <v>62</v>
      </c>
      <c r="E71" s="31">
        <v>760.23900000000003</v>
      </c>
      <c r="F71" s="31">
        <v>814.26</v>
      </c>
      <c r="G71" s="31">
        <v>769.37599999999998</v>
      </c>
      <c r="H71" s="31">
        <v>951.80200000000002</v>
      </c>
      <c r="I71" s="31">
        <v>835.45100000000002</v>
      </c>
      <c r="J71" s="31">
        <v>639.41800000000001</v>
      </c>
      <c r="K71" s="31">
        <v>523.505</v>
      </c>
      <c r="L71" s="31">
        <v>550.75400000000002</v>
      </c>
      <c r="M71" s="31">
        <v>613.601</v>
      </c>
      <c r="N71" s="31">
        <v>581.02600000000007</v>
      </c>
      <c r="O71" s="31">
        <v>534.77</v>
      </c>
      <c r="P71" s="31">
        <v>607.35500000000002</v>
      </c>
    </row>
    <row r="72" spans="2:16" x14ac:dyDescent="0.2">
      <c r="B72" s="39" t="s">
        <v>63</v>
      </c>
      <c r="E72" s="28">
        <v>135.745</v>
      </c>
      <c r="F72" s="28">
        <v>99.385000000000005</v>
      </c>
      <c r="G72" s="28">
        <v>37.191000000000003</v>
      </c>
      <c r="H72" s="28">
        <v>113.393</v>
      </c>
      <c r="I72" s="28">
        <v>159.96100000000001</v>
      </c>
      <c r="J72" s="28">
        <v>106.06700000000001</v>
      </c>
      <c r="K72" s="28">
        <v>70.048000000000002</v>
      </c>
      <c r="L72" s="28">
        <v>145.58799999999999</v>
      </c>
      <c r="M72" s="28">
        <v>101.164</v>
      </c>
      <c r="N72" s="28">
        <v>104.343</v>
      </c>
      <c r="O72" s="28">
        <v>100.47500000000001</v>
      </c>
      <c r="P72" s="28">
        <v>97.622</v>
      </c>
    </row>
    <row r="73" spans="2:16" ht="14.4" x14ac:dyDescent="0.3">
      <c r="G73" s="19" t="s">
        <v>64</v>
      </c>
      <c r="H73" s="40">
        <f t="shared" ref="H73:O73" si="50">365*H68/H71</f>
        <v>109.57052254565549</v>
      </c>
      <c r="I73" s="40">
        <f t="shared" si="50"/>
        <v>123.27423900384343</v>
      </c>
      <c r="J73" s="40">
        <f t="shared" si="50"/>
        <v>156.61920879612398</v>
      </c>
      <c r="K73" s="40">
        <f t="shared" si="50"/>
        <v>168.0683446194401</v>
      </c>
      <c r="L73" s="40">
        <f t="shared" si="50"/>
        <v>140.50906802311013</v>
      </c>
      <c r="M73" s="40">
        <f t="shared" si="50"/>
        <v>127.08549407514005</v>
      </c>
      <c r="N73" s="40">
        <f t="shared" si="50"/>
        <v>132.77757148561338</v>
      </c>
      <c r="O73" s="40">
        <f t="shared" si="50"/>
        <v>153.46319445743032</v>
      </c>
      <c r="P73" s="40">
        <f>365*P68/P71</f>
        <v>138.32310386841306</v>
      </c>
    </row>
    <row r="74" spans="2:16" ht="14.4" x14ac:dyDescent="0.3">
      <c r="G74" s="19" t="s">
        <v>65</v>
      </c>
      <c r="H74" s="40">
        <f t="shared" ref="H74:O74" si="51">H69/H72*365</f>
        <v>0</v>
      </c>
      <c r="I74" s="40">
        <f t="shared" si="51"/>
        <v>0</v>
      </c>
      <c r="J74" s="40">
        <f t="shared" si="51"/>
        <v>0</v>
      </c>
      <c r="K74" s="40">
        <f t="shared" si="51"/>
        <v>0</v>
      </c>
      <c r="L74" s="40">
        <f t="shared" si="51"/>
        <v>0</v>
      </c>
      <c r="M74" s="40">
        <f t="shared" si="51"/>
        <v>0</v>
      </c>
      <c r="N74" s="40">
        <f t="shared" si="51"/>
        <v>0</v>
      </c>
      <c r="O74" s="40">
        <f t="shared" si="51"/>
        <v>0</v>
      </c>
      <c r="P74" s="40">
        <f>P69/P72*365</f>
        <v>0</v>
      </c>
    </row>
    <row r="75" spans="2:16" ht="14.4" x14ac:dyDescent="0.3">
      <c r="G75" s="19" t="s">
        <v>66</v>
      </c>
      <c r="H75" s="40">
        <f t="shared" ref="H75:O75" si="52">H70/H72*365</f>
        <v>1340.1380596685863</v>
      </c>
      <c r="I75" s="40">
        <f t="shared" si="52"/>
        <v>1001.0568982439468</v>
      </c>
      <c r="J75" s="40">
        <f t="shared" si="52"/>
        <v>1525.9028255725152</v>
      </c>
      <c r="K75" s="40">
        <f t="shared" si="52"/>
        <v>2320.5869725045682</v>
      </c>
      <c r="L75" s="40">
        <f t="shared" si="52"/>
        <v>1083.44489243619</v>
      </c>
      <c r="M75" s="40">
        <f t="shared" si="52"/>
        <v>1476.6608551460993</v>
      </c>
      <c r="N75" s="40">
        <f t="shared" si="52"/>
        <v>1487.131096479879</v>
      </c>
      <c r="O75" s="40">
        <f t="shared" si="52"/>
        <v>1520.8430206519033</v>
      </c>
      <c r="P75" s="40">
        <f>P70/P72*365</f>
        <v>1596.4207222757168</v>
      </c>
    </row>
    <row r="76" spans="2:16" ht="15" thickBot="1" x14ac:dyDescent="0.35">
      <c r="G76" s="35" t="s">
        <v>67</v>
      </c>
      <c r="H76" s="41">
        <f t="shared" ref="H76:O76" si="53">H73+H74-H75</f>
        <v>-1230.5675371229308</v>
      </c>
      <c r="I76" s="41">
        <f t="shared" si="53"/>
        <v>-877.78265924010338</v>
      </c>
      <c r="J76" s="41">
        <f t="shared" si="53"/>
        <v>-1369.2836167763912</v>
      </c>
      <c r="K76" s="41">
        <f t="shared" si="53"/>
        <v>-2152.5186278851279</v>
      </c>
      <c r="L76" s="41">
        <f t="shared" si="53"/>
        <v>-942.9358244130799</v>
      </c>
      <c r="M76" s="41">
        <f t="shared" si="53"/>
        <v>-1349.5753610709592</v>
      </c>
      <c r="N76" s="41">
        <f t="shared" si="53"/>
        <v>-1354.3535249942656</v>
      </c>
      <c r="O76" s="41">
        <f t="shared" si="53"/>
        <v>-1367.379826194473</v>
      </c>
      <c r="P76" s="41">
        <f>P73+P74-P75</f>
        <v>-1458.0976184073038</v>
      </c>
    </row>
    <row r="80" spans="2:16" x14ac:dyDescent="0.2">
      <c r="G80" s="19" t="s">
        <v>64</v>
      </c>
      <c r="H80" s="42"/>
      <c r="I80" s="42"/>
      <c r="J80" s="42"/>
      <c r="K80" s="42"/>
      <c r="L80" s="42">
        <f t="shared" ref="L80:L83" si="54">L73-H73</f>
        <v>30.938545477454639</v>
      </c>
      <c r="M80" s="42">
        <f t="shared" ref="M80:M83" si="55">M73-I73</f>
        <v>3.811255071296614</v>
      </c>
      <c r="N80" s="42">
        <f t="shared" ref="N80:N83" si="56">N73-J73</f>
        <v>-23.841637310510606</v>
      </c>
      <c r="O80" s="42">
        <f t="shared" ref="O80:O82" si="57">O73-K73</f>
        <v>-14.605150162009778</v>
      </c>
      <c r="P80" s="42">
        <f>P73-L73</f>
        <v>-2.1859641546970749</v>
      </c>
    </row>
    <row r="81" spans="3:16" x14ac:dyDescent="0.2">
      <c r="G81" s="19" t="s">
        <v>65</v>
      </c>
      <c r="I81" s="42"/>
      <c r="J81" s="42"/>
      <c r="K81" s="42"/>
      <c r="L81" s="42">
        <f t="shared" si="54"/>
        <v>0</v>
      </c>
      <c r="M81" s="42">
        <f t="shared" si="55"/>
        <v>0</v>
      </c>
      <c r="N81" s="42">
        <f t="shared" si="56"/>
        <v>0</v>
      </c>
      <c r="O81" s="42">
        <f t="shared" si="57"/>
        <v>0</v>
      </c>
      <c r="P81" s="42">
        <f t="shared" ref="P81:P82" si="58">P74-L74</f>
        <v>0</v>
      </c>
    </row>
    <row r="82" spans="3:16" x14ac:dyDescent="0.2">
      <c r="G82" s="19" t="s">
        <v>66</v>
      </c>
      <c r="I82" s="42"/>
      <c r="J82" s="42"/>
      <c r="K82" s="42"/>
      <c r="L82" s="42">
        <f t="shared" si="54"/>
        <v>-256.69316723239626</v>
      </c>
      <c r="M82" s="42">
        <f t="shared" si="55"/>
        <v>475.6039569021525</v>
      </c>
      <c r="N82" s="42">
        <f t="shared" si="56"/>
        <v>-38.771729092636178</v>
      </c>
      <c r="O82" s="42">
        <f t="shared" si="57"/>
        <v>-799.74395185266485</v>
      </c>
      <c r="P82" s="42">
        <f t="shared" si="58"/>
        <v>512.9758298395268</v>
      </c>
    </row>
    <row r="83" spans="3:16" ht="15" thickBot="1" x14ac:dyDescent="0.35">
      <c r="G83" s="35" t="s">
        <v>67</v>
      </c>
      <c r="H83" s="41">
        <f t="shared" ref="H83:K83" si="59">H80+H81-H82</f>
        <v>0</v>
      </c>
      <c r="I83" s="41">
        <f t="shared" si="59"/>
        <v>0</v>
      </c>
      <c r="J83" s="41">
        <f t="shared" si="59"/>
        <v>0</v>
      </c>
      <c r="K83" s="41">
        <f t="shared" si="59"/>
        <v>0</v>
      </c>
      <c r="L83" s="41">
        <f t="shared" si="54"/>
        <v>287.63171270985094</v>
      </c>
      <c r="M83" s="41">
        <f t="shared" si="55"/>
        <v>-471.79270183085578</v>
      </c>
      <c r="N83" s="41">
        <f t="shared" si="56"/>
        <v>14.930091782125601</v>
      </c>
      <c r="O83" s="41">
        <f>O76-K76</f>
        <v>785.13880169065487</v>
      </c>
      <c r="P83" s="41">
        <f>P76-L76</f>
        <v>-515.1617939942239</v>
      </c>
    </row>
    <row r="91" spans="3:16" x14ac:dyDescent="0.2">
      <c r="C91" s="5"/>
      <c r="D91" s="5"/>
    </row>
  </sheetData>
  <pageMargins left="0.25" right="0.25" top="0.25" bottom="0.25" header="0" footer="0"/>
  <pageSetup paperSize="9" scale="5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Button 1">
              <controlPr defaultSize="0" print="0" autoFill="0" autoPict="0" macro="[1]!UnhideAll">
                <anchor moveWithCells="1" sizeWithCells="1">
                  <from>
                    <xdr:col>7</xdr:col>
                    <xdr:colOff>220980</xdr:colOff>
                    <xdr:row>0</xdr:row>
                    <xdr:rowOff>114300</xdr:rowOff>
                  </from>
                  <to>
                    <xdr:col>8</xdr:col>
                    <xdr:colOff>342900</xdr:colOff>
                    <xdr:row>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Button 2">
              <controlPr defaultSize="0" print="0" autoFill="0" autoPict="0" macro="[1]!HideEmpty1">
                <anchor moveWithCells="1" sizeWithCells="1">
                  <from>
                    <xdr:col>5</xdr:col>
                    <xdr:colOff>731520</xdr:colOff>
                    <xdr:row>0</xdr:row>
                    <xdr:rowOff>114300</xdr:rowOff>
                  </from>
                  <to>
                    <xdr:col>7</xdr:col>
                    <xdr:colOff>83820</xdr:colOff>
                    <xdr:row>2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E08C8-4B3A-42AC-BF94-640DF61A8467}">
  <sheetPr>
    <pageSetUpPr fitToPage="1"/>
  </sheetPr>
  <dimension ref="A2:AD223"/>
  <sheetViews>
    <sheetView showGridLines="0" tabSelected="1" topLeftCell="I4" zoomScaleNormal="100" workbookViewId="0">
      <selection activeCell="R20" sqref="R20"/>
    </sheetView>
  </sheetViews>
  <sheetFormatPr defaultRowHeight="10.199999999999999" outlineLevelRow="1" outlineLevelCol="1" x14ac:dyDescent="0.2"/>
  <cols>
    <col min="1" max="1" width="1.5546875" style="5" customWidth="1"/>
    <col min="2" max="2" width="28.109375" style="5" customWidth="1"/>
    <col min="3" max="3" width="16.21875" style="21" hidden="1" customWidth="1" outlineLevel="1"/>
    <col min="4" max="4" width="11.6640625" style="5" hidden="1" customWidth="1" outlineLevel="1"/>
    <col min="5" max="5" width="5.6640625" style="5" customWidth="1" collapsed="1"/>
    <col min="6" max="16" width="5.6640625" style="5" customWidth="1"/>
    <col min="17" max="17" width="2.21875" style="78" customWidth="1"/>
    <col min="18" max="18" width="35.44140625" style="5" bestFit="1" customWidth="1"/>
    <col min="19" max="30" width="8.88671875" style="52"/>
    <col min="31" max="16384" width="8.88671875" style="5"/>
  </cols>
  <sheetData>
    <row r="2" spans="1:30" ht="14.4" x14ac:dyDescent="0.3">
      <c r="B2" s="5" t="s">
        <v>24</v>
      </c>
      <c r="K2" s="51" t="s">
        <v>70</v>
      </c>
      <c r="R2" s="56" t="s">
        <v>73</v>
      </c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</row>
    <row r="3" spans="1:30" ht="12.6" customHeight="1" x14ac:dyDescent="0.2">
      <c r="A3" s="3"/>
      <c r="B3" s="3"/>
      <c r="C3" s="4"/>
      <c r="D3" s="23"/>
      <c r="E3" s="3"/>
      <c r="F3" s="3"/>
      <c r="G3" s="24"/>
      <c r="H3" s="3"/>
      <c r="I3" s="3"/>
      <c r="J3" s="3"/>
      <c r="K3" s="3"/>
      <c r="L3" s="3"/>
      <c r="M3" s="3"/>
      <c r="N3" s="3"/>
      <c r="O3" s="3"/>
      <c r="P3" s="3"/>
      <c r="R3" s="90" t="str">
        <f>B4</f>
        <v>Permian Resources Corporation (NYSE:PR) (PR-US)</v>
      </c>
      <c r="S3" s="53"/>
      <c r="T3" s="53"/>
      <c r="U3" s="53"/>
      <c r="V3" s="53"/>
      <c r="W3" s="53"/>
      <c r="X3" s="53"/>
      <c r="Y3" s="53">
        <v>7666.7199357999998</v>
      </c>
      <c r="Z3" s="53">
        <v>8462.75479309</v>
      </c>
      <c r="AA3" s="53">
        <v>11095.142971810001</v>
      </c>
      <c r="AB3" s="53">
        <v>15103.77459556</v>
      </c>
      <c r="AC3" s="53">
        <v>16485.718100910002</v>
      </c>
      <c r="AD3" s="53">
        <v>15015.716106399999</v>
      </c>
    </row>
    <row r="4" spans="1:30" ht="12.6" customHeight="1" thickBot="1" x14ac:dyDescent="0.35">
      <c r="A4" s="3"/>
      <c r="B4" s="6" t="str">
        <f>E11&amp;IF(E12="",""," ("&amp;E12&amp;")")</f>
        <v>Permian Resources Corporation (NYSE:PR) (PR-US)</v>
      </c>
      <c r="C4" s="7"/>
      <c r="D4" s="25"/>
      <c r="E4" s="8"/>
      <c r="F4" s="8"/>
      <c r="G4" s="8"/>
      <c r="H4" s="8"/>
      <c r="I4" s="8"/>
      <c r="J4" s="8"/>
      <c r="K4" s="8"/>
      <c r="L4" s="8"/>
      <c r="M4" s="8"/>
      <c r="N4" s="9"/>
      <c r="O4" s="9"/>
      <c r="P4" s="10" t="s">
        <v>19</v>
      </c>
      <c r="R4" s="90" t="str">
        <f>B41</f>
        <v>Ovintiv Inc. (NYSE:OVV) (OVV-US)</v>
      </c>
      <c r="S4" s="53"/>
      <c r="T4" s="53"/>
      <c r="U4" s="53"/>
      <c r="V4" s="53"/>
      <c r="W4" s="53"/>
      <c r="X4" s="53"/>
      <c r="Y4" s="53">
        <v>13156.542633200001</v>
      </c>
      <c r="Z4" s="53">
        <v>18791.08081408</v>
      </c>
      <c r="AA4" s="53">
        <v>19523.079056930001</v>
      </c>
      <c r="AB4" s="53">
        <v>19034.866611440004</v>
      </c>
      <c r="AC4" s="53">
        <v>21126.161545449999</v>
      </c>
      <c r="AD4" s="53">
        <v>19125.082728279998</v>
      </c>
    </row>
    <row r="5" spans="1:30" ht="12.6" customHeight="1" x14ac:dyDescent="0.2">
      <c r="A5" s="3"/>
      <c r="B5" s="11" t="str">
        <f>"Data in "&amp;Curr_Sym</f>
        <v>Data in ($M)</v>
      </c>
      <c r="C5" s="11"/>
      <c r="D5" s="23"/>
      <c r="E5" s="3"/>
      <c r="F5" s="3"/>
      <c r="G5" s="3"/>
      <c r="H5" s="3"/>
      <c r="I5" s="3"/>
      <c r="J5" s="3"/>
      <c r="K5" s="3"/>
      <c r="L5" s="3"/>
      <c r="M5" s="3"/>
      <c r="N5" s="12"/>
      <c r="O5" s="12"/>
      <c r="P5" s="12"/>
      <c r="R5" s="84" t="str">
        <f>B72</f>
        <v>Matador Resources Company (NYSE:MTDR) (MTDR-US)</v>
      </c>
      <c r="Y5" s="54">
        <v>6781.8408184200007</v>
      </c>
      <c r="Z5" s="54">
        <v>8813.9714025000012</v>
      </c>
      <c r="AA5" s="54">
        <v>9583.56327556</v>
      </c>
      <c r="AB5" s="54">
        <v>9854.7967225999982</v>
      </c>
      <c r="AC5" s="54">
        <v>10362.250136889999</v>
      </c>
      <c r="AD5" s="54">
        <v>9867.1025462399994</v>
      </c>
    </row>
    <row r="6" spans="1:30" ht="12.6" customHeight="1" outlineLevel="1" x14ac:dyDescent="0.2">
      <c r="A6" s="3"/>
      <c r="B6" s="13"/>
      <c r="C6" s="14" t="str">
        <f>_xll.SNL.Clients.Office.Excel.Functions.SPGTable($E$6:$P$6,$C$11:$C$29,$E$7:$P$7,"Options: Curr="&amp;Sel_Curr&amp;", Mag="&amp;Sel_Mag&amp;",ConvMethod="&amp;Sel_Conv&amp;", NA=NA, Term=en-US")</f>
        <v>#PEND</v>
      </c>
      <c r="D6" s="26"/>
      <c r="E6" s="15" t="str">
        <f t="shared" ref="E6:P6" si="0">Focus_Co</f>
        <v>SM</v>
      </c>
      <c r="F6" s="15" t="str">
        <f t="shared" si="0"/>
        <v>SM</v>
      </c>
      <c r="G6" s="15" t="str">
        <f t="shared" si="0"/>
        <v>SM</v>
      </c>
      <c r="H6" s="15" t="str">
        <f t="shared" si="0"/>
        <v>SM</v>
      </c>
      <c r="I6" s="15" t="str">
        <f t="shared" si="0"/>
        <v>SM</v>
      </c>
      <c r="J6" s="15" t="str">
        <f t="shared" si="0"/>
        <v>SM</v>
      </c>
      <c r="K6" s="15" t="str">
        <f t="shared" si="0"/>
        <v>SM</v>
      </c>
      <c r="L6" s="15" t="str">
        <f t="shared" si="0"/>
        <v>SM</v>
      </c>
      <c r="M6" s="15" t="str">
        <f t="shared" si="0"/>
        <v>SM</v>
      </c>
      <c r="N6" s="15" t="str">
        <f t="shared" si="0"/>
        <v>SM</v>
      </c>
      <c r="O6" s="15" t="str">
        <f t="shared" si="0"/>
        <v>SM</v>
      </c>
      <c r="P6" s="15" t="str">
        <f t="shared" si="0"/>
        <v>SM</v>
      </c>
      <c r="R6" s="84" t="str">
        <f>B103</f>
        <v>Chesapeake Energy Corporation (NASDAQGS:CHK) (CHK-US)</v>
      </c>
      <c r="Y6" s="52">
        <v>12719.251918689999</v>
      </c>
      <c r="Z6" s="52">
        <v>12395.499922350002</v>
      </c>
      <c r="AA6" s="52">
        <v>12676.69730016</v>
      </c>
      <c r="AB6" s="52">
        <v>12015.141464499999</v>
      </c>
      <c r="AC6" s="52">
        <v>12685.635854439999</v>
      </c>
      <c r="AD6" s="52">
        <v>11101.738388639998</v>
      </c>
    </row>
    <row r="7" spans="1:30" ht="12.6" customHeight="1" outlineLevel="1" x14ac:dyDescent="0.2">
      <c r="A7" s="3"/>
      <c r="B7" s="13"/>
      <c r="C7" s="14"/>
      <c r="D7" s="26"/>
      <c r="E7" s="15" t="str">
        <f>LEFT(F7,LEN(F7)-1)&amp;RIGHT(F7,1)+1</f>
        <v>FQ-11</v>
      </c>
      <c r="F7" s="15" t="str">
        <f>LEFT(G7,LEN(G7)-1)&amp;RIGHT(G7,1)+1</f>
        <v>FQ-10</v>
      </c>
      <c r="G7" s="15" t="str">
        <f>LEFT(H7,LEN(H7)-1)&amp;RIGHT(H7,1)+1</f>
        <v>FQ-9</v>
      </c>
      <c r="H7" s="15" t="str">
        <f>LEFT(I7,LEN(I7)-1)&amp;RIGHT(I7,1)+1</f>
        <v>FQ-8</v>
      </c>
      <c r="I7" s="15" t="str">
        <f>LEFT(J7,LEN(J7)-1)&amp;RIGHT(J7,1)+1</f>
        <v>FQ-7</v>
      </c>
      <c r="J7" s="15" t="str">
        <f>LEFT(K7,LEN(K7)-1)&amp;RIGHT(K7,1)+1</f>
        <v>FQ-6</v>
      </c>
      <c r="K7" s="15" t="str">
        <f>LEFT(L7,LEN(L7)-1)&amp;RIGHT(L7,1)+1</f>
        <v>FQ-5</v>
      </c>
      <c r="L7" s="15" t="str">
        <f>LEFT(M7,LEN(M7)-1)&amp;RIGHT(M7,1)+1</f>
        <v>FQ-4</v>
      </c>
      <c r="M7" s="15" t="str">
        <f>LEFT(N7,LEN(N7)-1)&amp;RIGHT(N7,1)+1</f>
        <v>FQ-3</v>
      </c>
      <c r="N7" s="15" t="str">
        <f>LEFT(O7,LEN(O7)-1)&amp;RIGHT(O7,1)+1</f>
        <v>FQ-2</v>
      </c>
      <c r="O7" s="15" t="str">
        <f>VLOOKUP(Period,FormatTable,2,FALSE)</f>
        <v>FQ-1</v>
      </c>
      <c r="P7" s="15" t="str">
        <f>Period</f>
        <v>FQ0</v>
      </c>
      <c r="R7" s="84" t="str">
        <f>B134</f>
        <v>SM Energy Company (NYSE:SM) (SM-US)</v>
      </c>
      <c r="Y7" s="52">
        <v>4285.7338560200005</v>
      </c>
      <c r="Z7" s="52">
        <v>5465.4730000000009</v>
      </c>
      <c r="AA7" s="52">
        <v>5972.6401292800001</v>
      </c>
      <c r="AB7" s="52">
        <v>5570.8900235000001</v>
      </c>
      <c r="AC7" s="52">
        <v>6663.4914494500008</v>
      </c>
      <c r="AD7" s="52">
        <v>6331.3541331000006</v>
      </c>
    </row>
    <row r="8" spans="1:30" ht="12.6" customHeight="1" outlineLevel="1" x14ac:dyDescent="0.2">
      <c r="A8" s="3"/>
      <c r="B8" s="13"/>
      <c r="C8" s="14"/>
      <c r="D8" s="26"/>
      <c r="E8" s="16">
        <f ca="1">IF(Date="","",Date)</f>
        <v>45549</v>
      </c>
      <c r="F8" s="16">
        <f ca="1">IF(Date="","",Date)</f>
        <v>45549</v>
      </c>
      <c r="G8" s="16">
        <f ca="1">IF(Date="","",Date)</f>
        <v>45549</v>
      </c>
      <c r="H8" s="16">
        <f ca="1">IF(Date="","",Date)</f>
        <v>45549</v>
      </c>
      <c r="I8" s="16">
        <f ca="1">IF(Date="","",Date)</f>
        <v>45549</v>
      </c>
      <c r="J8" s="16">
        <f ca="1">IF(Date="","",Date)</f>
        <v>45549</v>
      </c>
      <c r="K8" s="16">
        <f ca="1">IF(Date="","",Date)</f>
        <v>45549</v>
      </c>
      <c r="L8" s="16">
        <f ca="1">IF(Date="","",Date)</f>
        <v>45549</v>
      </c>
      <c r="M8" s="16">
        <f ca="1">IF(Date="","",Date)</f>
        <v>45549</v>
      </c>
      <c r="N8" s="16">
        <f ca="1">IF(Date="","",Date)</f>
        <v>45549</v>
      </c>
      <c r="O8" s="16">
        <f ca="1">IF(Date="","",Date)</f>
        <v>45549</v>
      </c>
      <c r="P8" s="16">
        <f ca="1">IF(Date="","",Date)</f>
        <v>45549</v>
      </c>
      <c r="R8" s="84" t="str">
        <f>B165</f>
        <v>Vital Energy, Inc. (NYSE:VTLE) (VTLE-US)</v>
      </c>
      <c r="Y8" s="54">
        <v>2071.9129411000004</v>
      </c>
      <c r="Z8" s="54">
        <v>2660.2689052400001</v>
      </c>
      <c r="AA8" s="54">
        <v>2718.9701867499998</v>
      </c>
      <c r="AB8" s="54">
        <v>3517.4324957499998</v>
      </c>
      <c r="AC8" s="54">
        <v>3604.5745494900002</v>
      </c>
      <c r="AD8" s="54">
        <v>3075.4437280000002</v>
      </c>
    </row>
    <row r="9" spans="1:30" ht="12.6" customHeight="1" outlineLevel="1" x14ac:dyDescent="0.2">
      <c r="A9" s="3"/>
      <c r="B9" s="13"/>
      <c r="C9" s="17"/>
      <c r="D9" s="27"/>
      <c r="E9" s="3"/>
      <c r="F9" s="3"/>
      <c r="G9" s="3"/>
      <c r="H9" s="3"/>
      <c r="I9" s="3"/>
      <c r="J9" s="3"/>
      <c r="K9" s="3"/>
      <c r="L9" s="3"/>
      <c r="M9" s="3"/>
      <c r="N9" s="12"/>
      <c r="O9" s="12"/>
      <c r="P9" s="12"/>
      <c r="R9" s="85" t="str">
        <f>B195</f>
        <v>Civitas Resources, Inc. (NYSE:CIVI) (CIVI-US)</v>
      </c>
      <c r="Y9" s="52">
        <v>5112.6982088999994</v>
      </c>
      <c r="Z9" s="52">
        <v>7245.5041112400004</v>
      </c>
      <c r="AA9" s="52">
        <v>10447.84824553</v>
      </c>
      <c r="AB9" s="52">
        <v>10330.889222560001</v>
      </c>
      <c r="AC9" s="52">
        <v>11373.62949395</v>
      </c>
      <c r="AD9" s="52">
        <v>11400.865031020001</v>
      </c>
    </row>
    <row r="10" spans="1:30" ht="12.6" customHeight="1" outlineLevel="1" x14ac:dyDescent="0.2">
      <c r="A10" s="3"/>
      <c r="B10" s="13"/>
      <c r="C10" s="17"/>
      <c r="D10" s="27"/>
      <c r="E10" s="3"/>
      <c r="F10" s="3"/>
      <c r="G10" s="3"/>
      <c r="H10" s="3"/>
      <c r="I10" s="3"/>
      <c r="J10" s="3"/>
      <c r="K10" s="3"/>
      <c r="L10" s="3"/>
      <c r="M10" s="3"/>
      <c r="N10" s="12"/>
      <c r="O10" s="12"/>
      <c r="P10" s="12"/>
      <c r="R10" s="64"/>
    </row>
    <row r="11" spans="1:30" ht="12.6" customHeight="1" outlineLevel="1" x14ac:dyDescent="0.2">
      <c r="A11" s="3"/>
      <c r="B11" s="13"/>
      <c r="C11" s="18" t="s">
        <v>20</v>
      </c>
      <c r="D11" s="15"/>
      <c r="E11" s="3" t="s">
        <v>75</v>
      </c>
      <c r="F11" s="3" t="s">
        <v>75</v>
      </c>
      <c r="G11" s="3" t="s">
        <v>75</v>
      </c>
      <c r="H11" s="3" t="s">
        <v>75</v>
      </c>
      <c r="I11" s="3" t="s">
        <v>75</v>
      </c>
      <c r="J11" s="3" t="s">
        <v>75</v>
      </c>
      <c r="K11" s="3" t="s">
        <v>75</v>
      </c>
      <c r="L11" s="3" t="s">
        <v>75</v>
      </c>
      <c r="M11" s="3" t="s">
        <v>75</v>
      </c>
      <c r="N11" s="12" t="s">
        <v>75</v>
      </c>
      <c r="O11" s="12" t="s">
        <v>75</v>
      </c>
      <c r="P11" s="12" t="s">
        <v>75</v>
      </c>
      <c r="R11" s="64"/>
    </row>
    <row r="12" spans="1:30" ht="12.6" customHeight="1" outlineLevel="1" x14ac:dyDescent="0.2">
      <c r="A12" s="3"/>
      <c r="B12" s="13"/>
      <c r="C12" s="18" t="s">
        <v>21</v>
      </c>
      <c r="D12" s="15"/>
      <c r="E12" s="3" t="s">
        <v>76</v>
      </c>
      <c r="F12" s="3" t="s">
        <v>76</v>
      </c>
      <c r="G12" s="3" t="s">
        <v>76</v>
      </c>
      <c r="H12" s="3" t="s">
        <v>76</v>
      </c>
      <c r="I12" s="3" t="s">
        <v>76</v>
      </c>
      <c r="J12" s="3" t="s">
        <v>76</v>
      </c>
      <c r="K12" s="3" t="s">
        <v>76</v>
      </c>
      <c r="L12" s="3" t="s">
        <v>76</v>
      </c>
      <c r="M12" s="3" t="s">
        <v>76</v>
      </c>
      <c r="N12" s="12" t="s">
        <v>76</v>
      </c>
      <c r="O12" s="12" t="s">
        <v>76</v>
      </c>
      <c r="P12" s="12" t="s">
        <v>76</v>
      </c>
      <c r="R12" s="64"/>
    </row>
    <row r="13" spans="1:30" ht="18" customHeight="1" x14ac:dyDescent="0.2">
      <c r="A13" s="3"/>
      <c r="B13" s="19" t="s">
        <v>25</v>
      </c>
      <c r="C13" s="18" t="s">
        <v>22</v>
      </c>
      <c r="D13" s="15"/>
      <c r="E13" s="22">
        <v>44469</v>
      </c>
      <c r="F13" s="22">
        <v>44561</v>
      </c>
      <c r="G13" s="22">
        <v>44651</v>
      </c>
      <c r="H13" s="22">
        <v>44742</v>
      </c>
      <c r="I13" s="22">
        <v>44834</v>
      </c>
      <c r="J13" s="22">
        <v>44926</v>
      </c>
      <c r="K13" s="22">
        <v>45016</v>
      </c>
      <c r="L13" s="22">
        <v>45107</v>
      </c>
      <c r="M13" s="22">
        <v>45199</v>
      </c>
      <c r="N13" s="22">
        <v>45291</v>
      </c>
      <c r="O13" s="22">
        <v>45382</v>
      </c>
      <c r="P13" s="22">
        <v>45473</v>
      </c>
      <c r="R13" s="56" t="s">
        <v>11</v>
      </c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</row>
    <row r="14" spans="1:30" x14ac:dyDescent="0.2">
      <c r="C14" s="18"/>
      <c r="D14" s="15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R14" s="87" t="s">
        <v>79</v>
      </c>
      <c r="S14" s="53">
        <f>E28</f>
        <v>341.024</v>
      </c>
      <c r="T14" s="53">
        <f>F28</f>
        <v>485.28000000000003</v>
      </c>
      <c r="U14" s="53">
        <f>G28</f>
        <v>538.63800000000003</v>
      </c>
      <c r="V14" s="53">
        <f>H28</f>
        <v>778.02300000000002</v>
      </c>
      <c r="W14" s="53">
        <f>I28</f>
        <v>1273.8999999999999</v>
      </c>
      <c r="X14" s="53">
        <f>J28</f>
        <v>1571.1970000000001</v>
      </c>
      <c r="Y14" s="53">
        <f>K28</f>
        <v>1967.7530000000002</v>
      </c>
      <c r="Z14" s="53">
        <f>L28</f>
        <v>2060.0729999999999</v>
      </c>
      <c r="AA14" s="53">
        <f>M28</f>
        <v>1840.25</v>
      </c>
      <c r="AB14" s="53">
        <f>N28</f>
        <v>2475.0209999999997</v>
      </c>
      <c r="AC14" s="53">
        <f>O28</f>
        <v>2749.5070000000001</v>
      </c>
      <c r="AD14" s="53">
        <f>P28</f>
        <v>3228.9569999999999</v>
      </c>
    </row>
    <row r="15" spans="1:30" ht="10.8" thickBot="1" x14ac:dyDescent="0.25">
      <c r="B15" s="1" t="s">
        <v>27</v>
      </c>
      <c r="C15" s="18" t="s">
        <v>28</v>
      </c>
      <c r="D15" s="30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R15" s="87" t="s">
        <v>77</v>
      </c>
      <c r="S15" s="53">
        <f>E58</f>
        <v>2334</v>
      </c>
      <c r="T15" s="53">
        <f>F58</f>
        <v>2738</v>
      </c>
      <c r="U15" s="53">
        <f>G58</f>
        <v>2311</v>
      </c>
      <c r="V15" s="53">
        <f>H58</f>
        <v>3864</v>
      </c>
      <c r="W15" s="53">
        <f>I58</f>
        <v>5219</v>
      </c>
      <c r="X15" s="53">
        <f>J58</f>
        <v>4989</v>
      </c>
      <c r="Y15" s="53">
        <f>K58</f>
        <v>5981</v>
      </c>
      <c r="Z15" s="53">
        <f>L58</f>
        <v>5305</v>
      </c>
      <c r="AA15" s="53">
        <f>M58</f>
        <v>4592</v>
      </c>
      <c r="AB15" s="53">
        <f>N58</f>
        <v>0</v>
      </c>
      <c r="AC15" s="53">
        <f>O58</f>
        <v>4894</v>
      </c>
      <c r="AD15" s="53">
        <f>P58</f>
        <v>4906</v>
      </c>
    </row>
    <row r="16" spans="1:30" ht="10.8" thickTop="1" x14ac:dyDescent="0.2">
      <c r="B16" s="1" t="s">
        <v>39</v>
      </c>
      <c r="C16" s="18" t="s">
        <v>40</v>
      </c>
      <c r="D16" s="18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R16" s="82" t="s">
        <v>78</v>
      </c>
      <c r="S16" s="52">
        <f>E100</f>
        <v>372.92799999999994</v>
      </c>
      <c r="T16" s="52">
        <f>F100</f>
        <v>332.71599999999995</v>
      </c>
      <c r="U16" s="52">
        <f>G100</f>
        <v>318.73500000000007</v>
      </c>
      <c r="V16" s="52">
        <f>H100</f>
        <v>644.22199999999964</v>
      </c>
      <c r="W16" s="52">
        <f>I100</f>
        <v>805.8390000000004</v>
      </c>
      <c r="X16" s="52">
        <f>J100</f>
        <v>901.69300000000044</v>
      </c>
      <c r="Y16" s="52">
        <f>K100</f>
        <v>889.75900000000024</v>
      </c>
      <c r="Z16" s="52">
        <f>L100</f>
        <v>634.29899999999986</v>
      </c>
      <c r="AA16" s="52">
        <f>M100</f>
        <v>353.77100000000002</v>
      </c>
      <c r="AB16" s="52">
        <f>N100</f>
        <v>298.05500000000001</v>
      </c>
      <c r="AC16" s="52">
        <f>O100</f>
        <v>244.0449999999999</v>
      </c>
      <c r="AD16" s="52">
        <f>P100</f>
        <v>195.47800000000012</v>
      </c>
    </row>
    <row r="17" spans="2:30" s="45" customFormat="1" ht="14.4" x14ac:dyDescent="0.2">
      <c r="B17" s="34" t="s">
        <v>0</v>
      </c>
      <c r="C17" s="43"/>
      <c r="D17" s="43"/>
      <c r="E17" s="36">
        <v>324.60700000000003</v>
      </c>
      <c r="F17" s="36">
        <v>503.27500000000003</v>
      </c>
      <c r="G17" s="36">
        <v>556.67100000000005</v>
      </c>
      <c r="H17" s="36">
        <v>805.14600000000007</v>
      </c>
      <c r="I17" s="36">
        <v>1242.04</v>
      </c>
      <c r="J17" s="36">
        <v>1492.4590000000001</v>
      </c>
      <c r="K17" s="36">
        <v>1875.7</v>
      </c>
      <c r="L17" s="36">
        <v>1970.761</v>
      </c>
      <c r="M17" s="36">
        <v>1799.8520000000001</v>
      </c>
      <c r="N17" s="36">
        <v>2349.9009999999998</v>
      </c>
      <c r="O17" s="36">
        <v>2626.6089999999999</v>
      </c>
      <c r="P17" s="36">
        <v>3103.4679999999998</v>
      </c>
      <c r="Q17" s="79"/>
      <c r="R17" s="82" t="s">
        <v>80</v>
      </c>
      <c r="S17" s="52">
        <f>E120</f>
        <v>-13192</v>
      </c>
      <c r="T17" s="52">
        <f t="shared" ref="T17:AD17" si="1">F120</f>
        <v>-3650</v>
      </c>
      <c r="U17" s="52">
        <f t="shared" si="1"/>
        <v>751</v>
      </c>
      <c r="V17" s="52">
        <f t="shared" si="1"/>
        <v>2702</v>
      </c>
      <c r="W17" s="52">
        <f t="shared" si="1"/>
        <v>4201</v>
      </c>
      <c r="X17" s="52">
        <f t="shared" si="1"/>
        <v>5038</v>
      </c>
      <c r="Y17" s="52">
        <f t="shared" si="1"/>
        <v>7475</v>
      </c>
      <c r="Z17" s="52">
        <f t="shared" si="1"/>
        <v>5660</v>
      </c>
      <c r="AA17" s="52">
        <f t="shared" si="1"/>
        <v>4738</v>
      </c>
      <c r="AB17" s="52">
        <f t="shared" si="1"/>
        <v>2799</v>
      </c>
      <c r="AC17" s="52">
        <f t="shared" si="1"/>
        <v>1696</v>
      </c>
      <c r="AD17" s="52">
        <f t="shared" si="1"/>
        <v>1869</v>
      </c>
    </row>
    <row r="18" spans="2:30" x14ac:dyDescent="0.2">
      <c r="B18" s="2" t="s">
        <v>1</v>
      </c>
      <c r="C18" s="18" t="s">
        <v>29</v>
      </c>
      <c r="D18" s="15"/>
      <c r="E18" s="28">
        <v>0</v>
      </c>
      <c r="F18" s="28" t="s">
        <v>23</v>
      </c>
      <c r="G18" s="28" t="s">
        <v>23</v>
      </c>
      <c r="H18" s="28" t="s">
        <v>23</v>
      </c>
      <c r="I18" s="28" t="s">
        <v>23</v>
      </c>
      <c r="J18" s="28" t="s">
        <v>23</v>
      </c>
      <c r="K18" s="28" t="s">
        <v>23</v>
      </c>
      <c r="L18" s="28" t="s">
        <v>23</v>
      </c>
      <c r="M18" s="28" t="s">
        <v>23</v>
      </c>
      <c r="N18" s="28" t="s">
        <v>23</v>
      </c>
      <c r="O18" s="28" t="s">
        <v>23</v>
      </c>
      <c r="P18" s="28" t="s">
        <v>23</v>
      </c>
      <c r="R18" s="82" t="s">
        <v>81</v>
      </c>
      <c r="S18" s="52">
        <f>E151</f>
        <v>347.57799999999997</v>
      </c>
      <c r="T18" s="52">
        <f t="shared" ref="T18:AD18" si="2">F151</f>
        <v>1020.648</v>
      </c>
      <c r="U18" s="52">
        <f t="shared" si="2"/>
        <v>1317.4550000000002</v>
      </c>
      <c r="V18" s="52">
        <f t="shared" si="2"/>
        <v>2017.326</v>
      </c>
      <c r="W18" s="52">
        <f t="shared" si="2"/>
        <v>2447.7690000000002</v>
      </c>
      <c r="X18" s="52">
        <f t="shared" si="2"/>
        <v>2258.3340000000003</v>
      </c>
      <c r="Y18" s="52">
        <f t="shared" si="2"/>
        <v>2422.9740000000002</v>
      </c>
      <c r="Z18" s="52">
        <f t="shared" si="2"/>
        <v>2055.3020000000001</v>
      </c>
      <c r="AA18" s="52">
        <f t="shared" si="2"/>
        <v>1672.106</v>
      </c>
      <c r="AB18" s="52">
        <f t="shared" si="2"/>
        <v>1677.3869999999999</v>
      </c>
      <c r="AC18" s="52">
        <f t="shared" si="2"/>
        <v>1595.7339999999999</v>
      </c>
      <c r="AD18" s="52">
        <f t="shared" si="2"/>
        <v>1687.5820000000001</v>
      </c>
    </row>
    <row r="19" spans="2:30" x14ac:dyDescent="0.2">
      <c r="B19" s="2" t="s">
        <v>3</v>
      </c>
      <c r="C19" s="18" t="s">
        <v>30</v>
      </c>
      <c r="D19" s="15"/>
      <c r="E19" s="28" t="s">
        <v>23</v>
      </c>
      <c r="F19" s="28" t="s">
        <v>23</v>
      </c>
      <c r="G19" s="28" t="s">
        <v>23</v>
      </c>
      <c r="H19" s="28">
        <v>-5.6850000000000005</v>
      </c>
      <c r="I19" s="28">
        <v>-64.954999999999998</v>
      </c>
      <c r="J19" s="28">
        <v>-77.424000000000007</v>
      </c>
      <c r="K19" s="28">
        <v>-90.722999999999999</v>
      </c>
      <c r="L19" s="28">
        <v>-89.388000000000005</v>
      </c>
      <c r="M19" s="28">
        <v>-40.54</v>
      </c>
      <c r="N19" s="28">
        <v>-125.331</v>
      </c>
      <c r="O19" s="28">
        <v>-123.155</v>
      </c>
      <c r="P19" s="28">
        <v>-125.74600000000001</v>
      </c>
      <c r="R19" s="82" t="s">
        <v>82</v>
      </c>
      <c r="S19" s="52">
        <f>E182</f>
        <v>63.23899999999999</v>
      </c>
      <c r="T19" s="52">
        <f t="shared" ref="T19:AD19" si="3">F182</f>
        <v>327.721</v>
      </c>
      <c r="U19" s="52">
        <f t="shared" si="3"/>
        <v>365.04599999999999</v>
      </c>
      <c r="V19" s="52">
        <f t="shared" si="3"/>
        <v>793.25199999999995</v>
      </c>
      <c r="W19" s="52">
        <f t="shared" si="3"/>
        <v>1200.731</v>
      </c>
      <c r="X19" s="52">
        <f t="shared" si="3"/>
        <v>1091.665</v>
      </c>
      <c r="Y19" s="52">
        <f t="shared" si="3"/>
        <v>1304.2649999999999</v>
      </c>
      <c r="Z19" s="52">
        <f t="shared" si="3"/>
        <v>1128.671</v>
      </c>
      <c r="AA19" s="52">
        <f t="shared" si="3"/>
        <v>853.09300000000007</v>
      </c>
      <c r="AB19" s="52">
        <f t="shared" si="3"/>
        <v>1150.9169999999999</v>
      </c>
      <c r="AC19" s="52">
        <f t="shared" si="3"/>
        <v>1097.258</v>
      </c>
      <c r="AD19" s="52">
        <f t="shared" si="3"/>
        <v>1231.8990000000001</v>
      </c>
    </row>
    <row r="20" spans="2:30" x14ac:dyDescent="0.2">
      <c r="B20" s="2" t="s">
        <v>4</v>
      </c>
      <c r="C20" s="18" t="s">
        <v>31</v>
      </c>
      <c r="D20" s="15"/>
      <c r="E20" s="28" t="s">
        <v>23</v>
      </c>
      <c r="F20" s="28" t="s">
        <v>23</v>
      </c>
      <c r="G20" s="28" t="s">
        <v>23</v>
      </c>
      <c r="H20" s="28" t="s">
        <v>23</v>
      </c>
      <c r="I20" s="28" t="s">
        <v>23</v>
      </c>
      <c r="J20" s="28" t="s">
        <v>23</v>
      </c>
      <c r="K20" s="28" t="s">
        <v>23</v>
      </c>
      <c r="L20" s="28" t="s">
        <v>23</v>
      </c>
      <c r="M20" s="28" t="s">
        <v>23</v>
      </c>
      <c r="N20" s="28" t="s">
        <v>23</v>
      </c>
      <c r="O20" s="28" t="s">
        <v>23</v>
      </c>
      <c r="P20" s="28" t="s">
        <v>23</v>
      </c>
      <c r="R20" s="82" t="s">
        <v>83</v>
      </c>
      <c r="S20" s="52">
        <f>E212</f>
        <v>245.39600000000002</v>
      </c>
      <c r="T20" s="52">
        <f t="shared" ref="T20:AD20" si="4">F212</f>
        <v>630.92200000000003</v>
      </c>
      <c r="U20" s="52">
        <f t="shared" si="4"/>
        <v>958.49099999999999</v>
      </c>
      <c r="V20" s="52">
        <f t="shared" si="4"/>
        <v>1751.4929999999999</v>
      </c>
      <c r="W20" s="52">
        <f t="shared" si="4"/>
        <v>2409.8919999999998</v>
      </c>
      <c r="X20" s="52">
        <f t="shared" si="4"/>
        <v>2552.8610000000003</v>
      </c>
      <c r="Y20" s="52">
        <f t="shared" si="4"/>
        <v>2680.9639999999999</v>
      </c>
      <c r="Z20" s="52">
        <f t="shared" si="4"/>
        <v>2319.8340000000003</v>
      </c>
      <c r="AA20" s="52">
        <f t="shared" si="4"/>
        <v>2164.1639999999998</v>
      </c>
      <c r="AB20" s="52">
        <f t="shared" si="4"/>
        <v>2488.8890000000001</v>
      </c>
      <c r="AC20" s="52">
        <f t="shared" si="4"/>
        <v>2828.7880000000005</v>
      </c>
      <c r="AD20" s="52">
        <f t="shared" si="4"/>
        <v>3302.855</v>
      </c>
    </row>
    <row r="21" spans="2:30" x14ac:dyDescent="0.2">
      <c r="B21" s="2" t="s">
        <v>2</v>
      </c>
      <c r="C21" s="18" t="s">
        <v>32</v>
      </c>
      <c r="D21" s="15"/>
      <c r="E21" s="28" t="s">
        <v>23</v>
      </c>
      <c r="F21" s="28" t="s">
        <v>23</v>
      </c>
      <c r="G21" s="28" t="s">
        <v>23</v>
      </c>
      <c r="H21" s="28" t="s">
        <v>23</v>
      </c>
      <c r="I21" s="28" t="s">
        <v>23</v>
      </c>
      <c r="J21" s="28" t="s">
        <v>23</v>
      </c>
      <c r="K21" s="28" t="s">
        <v>23</v>
      </c>
      <c r="L21" s="28" t="s">
        <v>23</v>
      </c>
      <c r="M21" s="28" t="s">
        <v>23</v>
      </c>
      <c r="N21" s="28" t="s">
        <v>23</v>
      </c>
      <c r="O21" s="28" t="s">
        <v>23</v>
      </c>
      <c r="P21" s="28" t="s">
        <v>23</v>
      </c>
    </row>
    <row r="22" spans="2:30" x14ac:dyDescent="0.2">
      <c r="B22" s="2" t="s">
        <v>5</v>
      </c>
      <c r="C22" s="18" t="s">
        <v>33</v>
      </c>
      <c r="D22" s="15"/>
      <c r="E22" s="28">
        <v>5.7389999999999999</v>
      </c>
      <c r="F22" s="28">
        <v>40.151000000000003</v>
      </c>
      <c r="G22" s="28">
        <v>40.189</v>
      </c>
      <c r="H22" s="28">
        <v>32.808</v>
      </c>
      <c r="I22" s="28">
        <v>33.094999999999999</v>
      </c>
      <c r="J22" s="28">
        <v>-1.3140000000000001</v>
      </c>
      <c r="K22" s="28">
        <v>-1.33</v>
      </c>
      <c r="L22" s="28">
        <v>7.5999999999999998E-2</v>
      </c>
      <c r="M22" s="28">
        <v>0.14200000000000002</v>
      </c>
      <c r="N22" s="28">
        <v>0.21099999999999999</v>
      </c>
      <c r="O22" s="28">
        <v>0.25700000000000001</v>
      </c>
      <c r="P22" s="28">
        <v>0.25700000000000001</v>
      </c>
      <c r="R22" s="56" t="s">
        <v>74</v>
      </c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</row>
    <row r="23" spans="2:30" x14ac:dyDescent="0.2">
      <c r="B23" s="2" t="s">
        <v>6</v>
      </c>
      <c r="C23" s="18" t="s">
        <v>34</v>
      </c>
      <c r="D23" s="15"/>
      <c r="E23" s="28" t="s">
        <v>23</v>
      </c>
      <c r="F23" s="28" t="s">
        <v>23</v>
      </c>
      <c r="G23" s="28" t="s">
        <v>23</v>
      </c>
      <c r="H23" s="28" t="s">
        <v>23</v>
      </c>
      <c r="I23" s="28" t="s">
        <v>23</v>
      </c>
      <c r="J23" s="28" t="s">
        <v>23</v>
      </c>
      <c r="K23" s="28" t="s">
        <v>23</v>
      </c>
      <c r="L23" s="28" t="s">
        <v>23</v>
      </c>
      <c r="M23" s="28" t="s">
        <v>23</v>
      </c>
      <c r="N23" s="28" t="s">
        <v>23</v>
      </c>
      <c r="O23" s="28" t="s">
        <v>23</v>
      </c>
      <c r="P23" s="28" t="s">
        <v>23</v>
      </c>
      <c r="R23" s="87" t="s">
        <v>79</v>
      </c>
      <c r="S23" s="63"/>
      <c r="T23" s="63"/>
      <c r="U23" s="63"/>
      <c r="V23" s="63"/>
      <c r="W23" s="63"/>
      <c r="X23" s="63"/>
      <c r="Y23" s="63" t="str">
        <f>_xlfn.CONCAT(ROUND(Y3/Y14,2),"x")</f>
        <v>3.9x</v>
      </c>
      <c r="Z23" s="63" t="str">
        <f>_xlfn.CONCAT(ROUND(Z3/Z14,1),"x")</f>
        <v>4.1x</v>
      </c>
      <c r="AA23" s="63" t="str">
        <f>_xlfn.CONCAT(ROUND(AA3/AA14,1),"x")</f>
        <v>6x</v>
      </c>
      <c r="AB23" s="63" t="str">
        <f>_xlfn.CONCAT(ROUND(AB3/AB14,1),"x")</f>
        <v>6.1x</v>
      </c>
      <c r="AC23" s="63" t="str">
        <f>_xlfn.CONCAT(ROUND(AC3/AC14,1),"x")</f>
        <v>6x</v>
      </c>
      <c r="AD23" s="63" t="str">
        <f>_xlfn.CONCAT(ROUND(AD3/AD14,1),"x")</f>
        <v>4.7x</v>
      </c>
    </row>
    <row r="24" spans="2:30" x14ac:dyDescent="0.2">
      <c r="B24" s="2" t="s">
        <v>7</v>
      </c>
      <c r="C24" s="18" t="s">
        <v>35</v>
      </c>
      <c r="D24" s="15"/>
      <c r="E24" s="28" t="s">
        <v>23</v>
      </c>
      <c r="F24" s="28" t="s">
        <v>23</v>
      </c>
      <c r="G24" s="28" t="s">
        <v>23</v>
      </c>
      <c r="H24" s="28" t="s">
        <v>23</v>
      </c>
      <c r="I24" s="28" t="s">
        <v>23</v>
      </c>
      <c r="J24" s="28" t="s">
        <v>23</v>
      </c>
      <c r="K24" s="28" t="s">
        <v>23</v>
      </c>
      <c r="L24" s="28" t="s">
        <v>23</v>
      </c>
      <c r="M24" s="28" t="s">
        <v>23</v>
      </c>
      <c r="N24" s="28" t="s">
        <v>23</v>
      </c>
      <c r="O24" s="28" t="s">
        <v>23</v>
      </c>
      <c r="P24" s="28" t="s">
        <v>23</v>
      </c>
      <c r="R24" s="88" t="s">
        <v>77</v>
      </c>
      <c r="S24" s="89"/>
      <c r="T24" s="89"/>
      <c r="U24" s="89"/>
      <c r="V24" s="89"/>
      <c r="W24" s="89"/>
      <c r="X24" s="89"/>
      <c r="Y24" s="89" t="str">
        <f>_xlfn.CONCAT(ROUND(Y4/Y15,1),"x")</f>
        <v>2.2x</v>
      </c>
      <c r="Z24" s="89" t="str">
        <f>_xlfn.CONCAT(ROUND(Z4/Z15,1),"x")</f>
        <v>3.5x</v>
      </c>
      <c r="AA24" s="89" t="str">
        <f>_xlfn.CONCAT(ROUND(AA4/AA15,1),"x")</f>
        <v>4.3x</v>
      </c>
      <c r="AB24" s="89" t="e">
        <f>_xlfn.CONCAT(ROUND(AB4/AB15,1),"x")</f>
        <v>#DIV/0!</v>
      </c>
      <c r="AC24" s="89" t="str">
        <f>_xlfn.CONCAT(ROUND(AC4/AC15,1),"x")</f>
        <v>4.3x</v>
      </c>
      <c r="AD24" s="89" t="str">
        <f>_xlfn.CONCAT(ROUND(AD4/AD15,1),"x")</f>
        <v>3.9x</v>
      </c>
    </row>
    <row r="25" spans="2:30" x14ac:dyDescent="0.2">
      <c r="B25" s="2" t="s">
        <v>8</v>
      </c>
      <c r="C25" s="18" t="s">
        <v>36</v>
      </c>
      <c r="D25" s="15"/>
      <c r="E25" s="28" t="s">
        <v>23</v>
      </c>
      <c r="F25" s="28" t="s">
        <v>23</v>
      </c>
      <c r="G25" s="28" t="s">
        <v>23</v>
      </c>
      <c r="H25" s="28" t="s">
        <v>23</v>
      </c>
      <c r="I25" s="28" t="s">
        <v>23</v>
      </c>
      <c r="J25" s="28" t="s">
        <v>23</v>
      </c>
      <c r="K25" s="28" t="s">
        <v>23</v>
      </c>
      <c r="L25" s="28" t="s">
        <v>23</v>
      </c>
      <c r="M25" s="28" t="s">
        <v>23</v>
      </c>
      <c r="N25" s="28" t="s">
        <v>23</v>
      </c>
      <c r="O25" s="28" t="s">
        <v>23</v>
      </c>
      <c r="P25" s="28" t="s">
        <v>23</v>
      </c>
      <c r="R25" s="82" t="s">
        <v>78</v>
      </c>
      <c r="Y25" s="54" t="str">
        <f>_xlfn.CONCAT(ROUND(Y5/Y16,1),"x")</f>
        <v>7.6x</v>
      </c>
      <c r="Z25" s="54" t="str">
        <f>_xlfn.CONCAT(ROUND(Z5/Z16,1),"x")</f>
        <v>13.9x</v>
      </c>
      <c r="AA25" s="54" t="str">
        <f>_xlfn.CONCAT(ROUND(AA5/AA16,1),"x")</f>
        <v>27.1x</v>
      </c>
      <c r="AB25" s="54" t="str">
        <f>_xlfn.CONCAT(ROUND(AB5/AB16,1),"x")</f>
        <v>33.1x</v>
      </c>
      <c r="AC25" s="54" t="str">
        <f>_xlfn.CONCAT(ROUND(AC5/AC16,1),"x")</f>
        <v>42.5x</v>
      </c>
      <c r="AD25" s="54" t="str">
        <f>_xlfn.CONCAT(ROUND(AD5/AD16,1),"x")</f>
        <v>50.5x</v>
      </c>
    </row>
    <row r="26" spans="2:30" x14ac:dyDescent="0.2">
      <c r="B26" s="2" t="s">
        <v>9</v>
      </c>
      <c r="C26" s="18" t="s">
        <v>37</v>
      </c>
      <c r="D26" s="15"/>
      <c r="E26" s="28" t="s">
        <v>23</v>
      </c>
      <c r="F26" s="28" t="s">
        <v>23</v>
      </c>
      <c r="G26" s="28" t="s">
        <v>23</v>
      </c>
      <c r="H26" s="28" t="s">
        <v>23</v>
      </c>
      <c r="I26" s="28" t="s">
        <v>23</v>
      </c>
      <c r="J26" s="28" t="s">
        <v>23</v>
      </c>
      <c r="K26" s="28" t="s">
        <v>23</v>
      </c>
      <c r="L26" s="28" t="s">
        <v>23</v>
      </c>
      <c r="M26" s="28" t="s">
        <v>23</v>
      </c>
      <c r="N26" s="28" t="s">
        <v>23</v>
      </c>
      <c r="O26" s="28" t="s">
        <v>23</v>
      </c>
      <c r="P26" s="28" t="s">
        <v>23</v>
      </c>
      <c r="R26" s="86" t="s">
        <v>80</v>
      </c>
      <c r="S26" s="60"/>
      <c r="T26" s="60"/>
      <c r="U26" s="60"/>
      <c r="V26" s="60"/>
      <c r="W26" s="60"/>
      <c r="X26" s="60"/>
      <c r="Y26" s="59" t="str">
        <f>_xlfn.CONCAT(ROUND(Y6/Y17,1),"x")</f>
        <v>1.7x</v>
      </c>
      <c r="Z26" s="59" t="str">
        <f>_xlfn.CONCAT(ROUND(Z6/Z17,1),"x")</f>
        <v>2.2x</v>
      </c>
      <c r="AA26" s="59" t="str">
        <f>_xlfn.CONCAT(ROUND(AA6/AA17,1),"x")</f>
        <v>2.7x</v>
      </c>
      <c r="AB26" s="59" t="str">
        <f>_xlfn.CONCAT(ROUND(AB6/AB17,1),"x")</f>
        <v>4.3x</v>
      </c>
      <c r="AC26" s="59" t="str">
        <f>_xlfn.CONCAT(ROUND(AC6/AC17,1),"x")</f>
        <v>7.5x</v>
      </c>
      <c r="AD26" s="59" t="str">
        <f>_xlfn.CONCAT(ROUND(AD6/AD17,1),"x")</f>
        <v>5.9x</v>
      </c>
    </row>
    <row r="27" spans="2:30" x14ac:dyDescent="0.2">
      <c r="B27" s="2" t="s">
        <v>10</v>
      </c>
      <c r="C27" s="18" t="s">
        <v>38</v>
      </c>
      <c r="D27" s="15"/>
      <c r="E27" s="28">
        <v>-22.155999999999999</v>
      </c>
      <c r="F27" s="28">
        <v>-22.155999999999999</v>
      </c>
      <c r="G27" s="28">
        <v>-22.155999999999999</v>
      </c>
      <c r="H27" s="28">
        <v>0</v>
      </c>
      <c r="I27" s="28">
        <v>0</v>
      </c>
      <c r="J27" s="28" t="s">
        <v>23</v>
      </c>
      <c r="K27" s="28" t="s">
        <v>23</v>
      </c>
      <c r="L27" s="28" t="s">
        <v>23</v>
      </c>
      <c r="M27" s="28" t="s">
        <v>23</v>
      </c>
      <c r="N27" s="28" t="s">
        <v>23</v>
      </c>
      <c r="O27" s="28" t="s">
        <v>23</v>
      </c>
      <c r="P27" s="28" t="s">
        <v>23</v>
      </c>
      <c r="R27" s="82" t="s">
        <v>81</v>
      </c>
      <c r="Y27" s="54" t="str">
        <f>_xlfn.CONCAT(ROUND(Y7/Y18,1),"x")</f>
        <v>1.8x</v>
      </c>
      <c r="Z27" s="54" t="str">
        <f>_xlfn.CONCAT(ROUND(Z7/Z18,1),"x")</f>
        <v>2.7x</v>
      </c>
      <c r="AA27" s="54" t="str">
        <f>_xlfn.CONCAT(ROUND(AA7/AA18,1),"x")</f>
        <v>3.6x</v>
      </c>
      <c r="AB27" s="54" t="str">
        <f>_xlfn.CONCAT(ROUND(AB7/AB18,1),"x")</f>
        <v>3.3x</v>
      </c>
      <c r="AC27" s="54" t="str">
        <f>_xlfn.CONCAT(ROUND(AC7/AC18,1),"x")</f>
        <v>4.2x</v>
      </c>
      <c r="AD27" s="54" t="str">
        <f>_xlfn.CONCAT(ROUND(AD7/AD18,1),"x")</f>
        <v>3.8x</v>
      </c>
    </row>
    <row r="28" spans="2:30" s="45" customFormat="1" ht="15" thickBot="1" x14ac:dyDescent="0.25">
      <c r="B28" s="35" t="s">
        <v>11</v>
      </c>
      <c r="C28" s="43"/>
      <c r="D28" s="44"/>
      <c r="E28" s="36">
        <f>E17 - SUM(E18:E27)</f>
        <v>341.024</v>
      </c>
      <c r="F28" s="36">
        <f>F17 - SUM(F18:F27)</f>
        <v>485.28000000000003</v>
      </c>
      <c r="G28" s="36">
        <f>G17 - SUM(G18:G27)</f>
        <v>538.63800000000003</v>
      </c>
      <c r="H28" s="36">
        <f>H17 - SUM(H18:H27)</f>
        <v>778.02300000000002</v>
      </c>
      <c r="I28" s="36">
        <f>I17 - SUM(I18:I27)</f>
        <v>1273.8999999999999</v>
      </c>
      <c r="J28" s="36">
        <f>J17 - SUM(J18:J27)</f>
        <v>1571.1970000000001</v>
      </c>
      <c r="K28" s="36">
        <f>K17 - SUM(K18:K27)</f>
        <v>1967.7530000000002</v>
      </c>
      <c r="L28" s="36">
        <f>L17 - SUM(L18:L27)</f>
        <v>2060.0729999999999</v>
      </c>
      <c r="M28" s="36">
        <f>M17 - SUM(M18:M27)</f>
        <v>1840.25</v>
      </c>
      <c r="N28" s="36">
        <f>N17 - SUM(N18:N27)</f>
        <v>2475.0209999999997</v>
      </c>
      <c r="O28" s="36">
        <f>O17 - SUM(O18:O27)</f>
        <v>2749.5070000000001</v>
      </c>
      <c r="P28" s="36">
        <f>P17 - SUM(P18:P27)</f>
        <v>3228.9569999999999</v>
      </c>
      <c r="Q28" s="79"/>
      <c r="R28" s="86" t="s">
        <v>82</v>
      </c>
      <c r="S28" s="60"/>
      <c r="T28" s="60"/>
      <c r="U28" s="60"/>
      <c r="V28" s="60"/>
      <c r="W28" s="60"/>
      <c r="X28" s="60"/>
      <c r="Y28" s="59" t="str">
        <f>_xlfn.CONCAT(ROUND(Y8/Y19,1),"x")</f>
        <v>1.6x</v>
      </c>
      <c r="Z28" s="59" t="str">
        <f>_xlfn.CONCAT(ROUND(Z8/Z19,1),"x")</f>
        <v>2.4x</v>
      </c>
      <c r="AA28" s="59" t="str">
        <f>_xlfn.CONCAT(ROUND(AA8/AA19,1),"x")</f>
        <v>3.2x</v>
      </c>
      <c r="AB28" s="59" t="str">
        <f>_xlfn.CONCAT(ROUND(AB8/AB19,1),"x")</f>
        <v>3.1x</v>
      </c>
      <c r="AC28" s="59" t="str">
        <f>_xlfn.CONCAT(ROUND(AC8/AC19,1),"x")</f>
        <v>3.3x</v>
      </c>
      <c r="AD28" s="59" t="str">
        <f>_xlfn.CONCAT(ROUND(AD8/AD19,1),"x")</f>
        <v>2.5x</v>
      </c>
    </row>
    <row r="29" spans="2:30" x14ac:dyDescent="0.2">
      <c r="B29" s="2" t="s">
        <v>18</v>
      </c>
      <c r="C29" s="18"/>
      <c r="D29" s="15"/>
      <c r="E29" s="28">
        <v>-238.95699999999999</v>
      </c>
      <c r="F29" s="28">
        <v>-327.05099999999999</v>
      </c>
      <c r="G29" s="28">
        <v>-364.42099999999999</v>
      </c>
      <c r="H29" s="28">
        <v>-428.74299999999999</v>
      </c>
      <c r="I29" s="28">
        <v>-512.67899999999997</v>
      </c>
      <c r="J29" s="28">
        <v>-783.99800000000005</v>
      </c>
      <c r="K29" s="28">
        <v>-1117.106</v>
      </c>
      <c r="L29" s="28">
        <v>-1377.904</v>
      </c>
      <c r="M29" s="28">
        <v>-1592.431</v>
      </c>
      <c r="N29" s="28">
        <v>-1793.67</v>
      </c>
      <c r="O29" s="28">
        <v>-1995.8400000000001</v>
      </c>
      <c r="P29" s="28">
        <v>-2272.6489999999999</v>
      </c>
      <c r="R29" s="83" t="s">
        <v>83</v>
      </c>
      <c r="Y29" s="54" t="str">
        <f>_xlfn.CONCAT(ROUND(Y9/Y20,1),"x")</f>
        <v>1.9x</v>
      </c>
      <c r="Z29" s="54" t="str">
        <f>_xlfn.CONCAT(ROUND(Z9/Z20,1),"x")</f>
        <v>3.1x</v>
      </c>
      <c r="AA29" s="54" t="str">
        <f>_xlfn.CONCAT(ROUND(AA9/AA20,1),"x")</f>
        <v>4.8x</v>
      </c>
      <c r="AB29" s="54" t="str">
        <f>_xlfn.CONCAT(ROUND(AB9/AB20,1),"x")</f>
        <v>4.2x</v>
      </c>
      <c r="AC29" s="54" t="str">
        <f>_xlfn.CONCAT(ROUND(AC9/AC20,1),"x")</f>
        <v>4x</v>
      </c>
      <c r="AD29" s="54" t="str">
        <f>_xlfn.CONCAT(ROUND(AD9/AD20,1),"x")</f>
        <v>3.5x</v>
      </c>
    </row>
    <row r="30" spans="2:30" x14ac:dyDescent="0.2">
      <c r="B30" s="2" t="s">
        <v>17</v>
      </c>
      <c r="E30" s="31">
        <v>-65.039000000000001</v>
      </c>
      <c r="F30" s="31">
        <v>-61.288000000000004</v>
      </c>
      <c r="G30" s="31">
        <v>-56.957000000000001</v>
      </c>
      <c r="H30" s="31">
        <v>-56.100999999999999</v>
      </c>
      <c r="I30" s="31">
        <v>-70.218000000000004</v>
      </c>
      <c r="J30" s="31">
        <v>-95.644999999999996</v>
      </c>
      <c r="K30" s="31">
        <v>-119.268</v>
      </c>
      <c r="L30" s="31">
        <v>-141.768</v>
      </c>
      <c r="M30" s="31">
        <v>-153.54300000000001</v>
      </c>
      <c r="N30" s="31">
        <v>-177.209</v>
      </c>
      <c r="O30" s="31">
        <v>-213.01900000000001</v>
      </c>
      <c r="P30" s="31">
        <v>-251.64500000000001</v>
      </c>
      <c r="R30" s="56" t="s">
        <v>15</v>
      </c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</row>
    <row r="31" spans="2:30" x14ac:dyDescent="0.2">
      <c r="B31" s="2" t="s">
        <v>16</v>
      </c>
      <c r="E31" s="28"/>
      <c r="F31" s="28"/>
      <c r="G31" s="28"/>
      <c r="H31" s="28">
        <v>0.6</v>
      </c>
      <c r="I31" s="28">
        <v>0.6</v>
      </c>
      <c r="J31" s="28">
        <v>0.61299999999999999</v>
      </c>
      <c r="K31" s="28">
        <v>1.413</v>
      </c>
      <c r="L31" s="28">
        <v>3.6160000000000001</v>
      </c>
      <c r="M31" s="28">
        <v>3.6160000000000001</v>
      </c>
      <c r="N31" s="28">
        <v>3.6030000000000002</v>
      </c>
      <c r="O31" s="28">
        <v>2.8029999999999999</v>
      </c>
      <c r="P31" s="28">
        <v>6.8180000000000005</v>
      </c>
      <c r="R31" s="90" t="s">
        <v>79</v>
      </c>
      <c r="S31" s="53">
        <f>E39</f>
        <v>-8.1189999999999927</v>
      </c>
      <c r="T31" s="53">
        <f>F39</f>
        <v>94.389000000000038</v>
      </c>
      <c r="U31" s="53">
        <f>G39</f>
        <v>82.401000000000053</v>
      </c>
      <c r="V31" s="53">
        <f>H39</f>
        <v>284.75700000000006</v>
      </c>
      <c r="W31" s="53">
        <f>I39</f>
        <v>774.44499999999994</v>
      </c>
      <c r="X31" s="53">
        <f>J39</f>
        <v>713.29500000000019</v>
      </c>
      <c r="Y31" s="53">
        <f>K39</f>
        <v>786.40400000000011</v>
      </c>
      <c r="Z31" s="53">
        <f>L39</f>
        <v>578.23799999999983</v>
      </c>
      <c r="AA31" s="53">
        <f>M39</f>
        <v>-10.636000000000049</v>
      </c>
      <c r="AB31" s="53">
        <f>N39</f>
        <v>592.76799999999957</v>
      </c>
      <c r="AC31" s="53">
        <f>O39</f>
        <v>460.70499999999993</v>
      </c>
      <c r="AD31" s="53">
        <f>P39</f>
        <v>715.37400000000002</v>
      </c>
    </row>
    <row r="32" spans="2:30" x14ac:dyDescent="0.2">
      <c r="B32" s="2" t="s">
        <v>41</v>
      </c>
      <c r="C32" s="18" t="s">
        <v>42</v>
      </c>
      <c r="D32" s="18"/>
      <c r="E32" s="28">
        <v>-46.564999999999998</v>
      </c>
      <c r="F32" s="28">
        <v>-21.475000000000001</v>
      </c>
      <c r="G32" s="28">
        <v>-60.302</v>
      </c>
      <c r="H32" s="28">
        <v>-50.743000000000002</v>
      </c>
      <c r="I32" s="28">
        <v>14.77</v>
      </c>
      <c r="J32" s="28">
        <v>-66.823999999999998</v>
      </c>
      <c r="K32" s="28">
        <v>-14.503</v>
      </c>
      <c r="L32" s="28">
        <v>-15.961</v>
      </c>
      <c r="M32" s="28">
        <v>-117.858</v>
      </c>
      <c r="N32" s="28">
        <v>36.335999999999999</v>
      </c>
      <c r="O32" s="28">
        <v>-47.298999999999999</v>
      </c>
      <c r="P32" s="28">
        <v>22.378</v>
      </c>
      <c r="R32" s="90" t="s">
        <v>77</v>
      </c>
      <c r="S32" s="53">
        <f>E69</f>
        <v>500</v>
      </c>
      <c r="T32" s="53">
        <f>F69</f>
        <v>799</v>
      </c>
      <c r="U32" s="53">
        <f>G69</f>
        <v>11</v>
      </c>
      <c r="V32" s="53">
        <f>H69</f>
        <v>1525</v>
      </c>
      <c r="W32" s="53">
        <f>I69</f>
        <v>2768</v>
      </c>
      <c r="X32" s="53">
        <f>J69</f>
        <v>2603</v>
      </c>
      <c r="Y32" s="53">
        <f>K69</f>
        <v>3992</v>
      </c>
      <c r="Z32" s="53">
        <f>L69</f>
        <v>3017</v>
      </c>
      <c r="AA32" s="53">
        <f>M69</f>
        <v>1698</v>
      </c>
      <c r="AB32" s="53">
        <f>N69</f>
        <v>-2820</v>
      </c>
      <c r="AC32" s="53">
        <f>O69</f>
        <v>1473</v>
      </c>
      <c r="AD32" s="53">
        <f>P69</f>
        <v>1360</v>
      </c>
    </row>
    <row r="33" spans="2:30" x14ac:dyDescent="0.2">
      <c r="B33" s="2" t="s">
        <v>43</v>
      </c>
      <c r="C33" s="18" t="s">
        <v>44</v>
      </c>
      <c r="D33" s="18"/>
      <c r="E33" s="28" t="s">
        <v>23</v>
      </c>
      <c r="F33" s="28" t="s">
        <v>23</v>
      </c>
      <c r="G33" s="28" t="s">
        <v>23</v>
      </c>
      <c r="H33" s="28" t="s">
        <v>23</v>
      </c>
      <c r="I33" s="28" t="s">
        <v>23</v>
      </c>
      <c r="J33" s="28" t="s">
        <v>23</v>
      </c>
      <c r="K33" s="28" t="s">
        <v>23</v>
      </c>
      <c r="L33" s="28" t="s">
        <v>23</v>
      </c>
      <c r="M33" s="28" t="s">
        <v>23</v>
      </c>
      <c r="N33" s="28" t="s">
        <v>23</v>
      </c>
      <c r="O33" s="28" t="s">
        <v>23</v>
      </c>
      <c r="P33" s="28" t="s">
        <v>23</v>
      </c>
      <c r="R33" s="84" t="s">
        <v>78</v>
      </c>
      <c r="S33" s="52">
        <f>E100</f>
        <v>372.92799999999994</v>
      </c>
      <c r="T33" s="52">
        <f>F100</f>
        <v>332.71599999999995</v>
      </c>
      <c r="U33" s="52">
        <f>G100</f>
        <v>318.73500000000007</v>
      </c>
      <c r="V33" s="52">
        <f>H100</f>
        <v>644.22199999999964</v>
      </c>
      <c r="W33" s="52">
        <f>I100</f>
        <v>805.8390000000004</v>
      </c>
      <c r="X33" s="52">
        <f>J100</f>
        <v>901.69300000000044</v>
      </c>
      <c r="Y33" s="52">
        <f>K100</f>
        <v>889.75900000000024</v>
      </c>
      <c r="Z33" s="52">
        <f>L100</f>
        <v>634.29899999999986</v>
      </c>
      <c r="AA33" s="52">
        <f>M100</f>
        <v>353.77100000000002</v>
      </c>
      <c r="AB33" s="52">
        <f>N100</f>
        <v>298.05500000000001</v>
      </c>
      <c r="AC33" s="52">
        <f>O100</f>
        <v>244.0449999999999</v>
      </c>
      <c r="AD33" s="52">
        <f>P100</f>
        <v>195.47800000000012</v>
      </c>
    </row>
    <row r="34" spans="2:30" x14ac:dyDescent="0.2">
      <c r="B34" s="2" t="s">
        <v>12</v>
      </c>
      <c r="C34" s="18" t="s">
        <v>45</v>
      </c>
      <c r="D34" s="18"/>
      <c r="E34" s="28">
        <v>0.59399999999999997</v>
      </c>
      <c r="F34" s="28">
        <v>16.016000000000002</v>
      </c>
      <c r="G34" s="28">
        <v>22.687000000000001</v>
      </c>
      <c r="H34" s="28">
        <v>46.206000000000003</v>
      </c>
      <c r="I34" s="28">
        <v>68.206000000000003</v>
      </c>
      <c r="J34" s="28">
        <v>90.929000000000002</v>
      </c>
      <c r="K34" s="28">
        <v>73.293000000000006</v>
      </c>
      <c r="L34" s="28">
        <v>56.933</v>
      </c>
      <c r="M34" s="28">
        <v>46.085000000000001</v>
      </c>
      <c r="N34" s="28">
        <v>83.16</v>
      </c>
      <c r="O34" s="28">
        <v>-8.94</v>
      </c>
      <c r="P34" s="28">
        <v>22.846</v>
      </c>
      <c r="R34" s="84" t="s">
        <v>80</v>
      </c>
      <c r="S34" s="52">
        <f>E131</f>
        <v>-12859</v>
      </c>
      <c r="T34" s="52">
        <f>F131</f>
        <v>-3646</v>
      </c>
      <c r="U34" s="52">
        <f>G131</f>
        <v>-455</v>
      </c>
      <c r="V34" s="52">
        <f>H131</f>
        <v>870</v>
      </c>
      <c r="W34" s="52">
        <f>I131</f>
        <v>2128</v>
      </c>
      <c r="X34" s="52">
        <f>J131</f>
        <v>2739</v>
      </c>
      <c r="Y34" s="52">
        <f>K131</f>
        <v>5346</v>
      </c>
      <c r="Z34" s="52">
        <f>L131</f>
        <v>3998</v>
      </c>
      <c r="AA34" s="52">
        <f>M131</f>
        <v>3057</v>
      </c>
      <c r="AB34" s="52">
        <f>N131</f>
        <v>1009</v>
      </c>
      <c r="AC34" s="52">
        <f>O131</f>
        <v>-187</v>
      </c>
      <c r="AD34" s="52">
        <f>P131</f>
        <v>-69</v>
      </c>
    </row>
    <row r="35" spans="2:30" x14ac:dyDescent="0.2">
      <c r="B35" s="2" t="s">
        <v>13</v>
      </c>
      <c r="C35" s="18" t="s">
        <v>46</v>
      </c>
      <c r="D35" s="18"/>
      <c r="E35" s="28" t="s">
        <v>23</v>
      </c>
      <c r="F35" s="28" t="s">
        <v>23</v>
      </c>
      <c r="G35" s="28" t="s">
        <v>23</v>
      </c>
      <c r="H35" s="28" t="s">
        <v>23</v>
      </c>
      <c r="I35" s="28" t="s">
        <v>23</v>
      </c>
      <c r="J35" s="28" t="s">
        <v>23</v>
      </c>
      <c r="K35" s="28" t="s">
        <v>23</v>
      </c>
      <c r="L35" s="28" t="s">
        <v>23</v>
      </c>
      <c r="M35" s="28" t="s">
        <v>23</v>
      </c>
      <c r="N35" s="28" t="s">
        <v>23</v>
      </c>
      <c r="O35" s="28" t="s">
        <v>23</v>
      </c>
      <c r="P35" s="28" t="s">
        <v>23</v>
      </c>
      <c r="R35" s="84" t="s">
        <v>81</v>
      </c>
      <c r="S35" s="52">
        <f>E162</f>
        <v>-388.096</v>
      </c>
      <c r="T35" s="52">
        <f t="shared" ref="T35:AD35" si="5">F162</f>
        <v>300.39600000000002</v>
      </c>
      <c r="U35" s="52">
        <f t="shared" si="5"/>
        <v>510.2410000000001</v>
      </c>
      <c r="V35" s="52">
        <f t="shared" si="5"/>
        <v>1156.8269999999998</v>
      </c>
      <c r="W35" s="52">
        <f t="shared" si="5"/>
        <v>1636.268</v>
      </c>
      <c r="X35" s="52">
        <f t="shared" si="5"/>
        <v>1181.1820000000005</v>
      </c>
      <c r="Y35" s="52">
        <f t="shared" si="5"/>
        <v>1388.5250000000003</v>
      </c>
      <c r="Z35" s="52">
        <f t="shared" si="5"/>
        <v>866.55200000000013</v>
      </c>
      <c r="AA35" s="52">
        <f t="shared" si="5"/>
        <v>306.91399999999993</v>
      </c>
      <c r="AB35" s="52">
        <f t="shared" si="5"/>
        <v>492.74299999999988</v>
      </c>
      <c r="AC35" s="52">
        <f t="shared" si="5"/>
        <v>253.96099999999981</v>
      </c>
      <c r="AD35" s="52">
        <f t="shared" si="5"/>
        <v>446.77400000000029</v>
      </c>
    </row>
    <row r="36" spans="2:30" ht="12.6" customHeight="1" x14ac:dyDescent="0.2">
      <c r="B36" s="2" t="s">
        <v>14</v>
      </c>
      <c r="C36" s="18" t="s">
        <v>47</v>
      </c>
      <c r="D36" s="18"/>
      <c r="E36" s="28" t="s">
        <v>23</v>
      </c>
      <c r="F36" s="28" t="s">
        <v>23</v>
      </c>
      <c r="G36" s="28" t="s">
        <v>23</v>
      </c>
      <c r="H36" s="28" t="s">
        <v>23</v>
      </c>
      <c r="I36" s="28" t="s">
        <v>23</v>
      </c>
      <c r="J36" s="28" t="s">
        <v>23</v>
      </c>
      <c r="K36" s="28" t="s">
        <v>23</v>
      </c>
      <c r="L36" s="28" t="s">
        <v>23</v>
      </c>
      <c r="M36" s="28" t="s">
        <v>23</v>
      </c>
      <c r="N36" s="28" t="s">
        <v>23</v>
      </c>
      <c r="O36" s="28" t="s">
        <v>23</v>
      </c>
      <c r="P36" s="28" t="s">
        <v>23</v>
      </c>
      <c r="R36" s="84" t="s">
        <v>82</v>
      </c>
      <c r="S36" s="52">
        <f>E193</f>
        <v>-1025.0690000000002</v>
      </c>
      <c r="T36" s="52">
        <f t="shared" ref="T36:AD36" si="6">F193</f>
        <v>-930.73300000000006</v>
      </c>
      <c r="U36" s="52">
        <f t="shared" si="6"/>
        <v>-987.12599999999986</v>
      </c>
      <c r="V36" s="52">
        <f t="shared" si="6"/>
        <v>-531.34</v>
      </c>
      <c r="W36" s="52">
        <f t="shared" si="6"/>
        <v>477.56300000000005</v>
      </c>
      <c r="X36" s="52">
        <f t="shared" si="6"/>
        <v>408.94400000000002</v>
      </c>
      <c r="Y36" s="52">
        <f t="shared" si="6"/>
        <v>567.82399999999984</v>
      </c>
      <c r="Z36" s="52">
        <f t="shared" si="6"/>
        <v>-220.85800000000006</v>
      </c>
      <c r="AA36" s="52">
        <f t="shared" si="6"/>
        <v>-539.17200000000003</v>
      </c>
      <c r="AB36" s="52">
        <f t="shared" si="6"/>
        <v>-551.27200000000005</v>
      </c>
      <c r="AC36" s="52">
        <f t="shared" si="6"/>
        <v>-692.39199999999994</v>
      </c>
      <c r="AD36" s="52">
        <f t="shared" si="6"/>
        <v>-73.373999999999953</v>
      </c>
    </row>
    <row r="37" spans="2:30" ht="12.6" customHeight="1" x14ac:dyDescent="0.2">
      <c r="B37" s="2" t="s">
        <v>48</v>
      </c>
      <c r="C37" s="18" t="s">
        <v>49</v>
      </c>
      <c r="D37" s="18"/>
      <c r="E37" s="28" t="s">
        <v>23</v>
      </c>
      <c r="F37" s="28" t="s">
        <v>23</v>
      </c>
      <c r="G37" s="28" t="s">
        <v>23</v>
      </c>
      <c r="H37" s="28" t="s">
        <v>23</v>
      </c>
      <c r="I37" s="28" t="s">
        <v>23</v>
      </c>
      <c r="J37" s="28" t="s">
        <v>23</v>
      </c>
      <c r="K37" s="28" t="s">
        <v>23</v>
      </c>
      <c r="L37" s="28" t="s">
        <v>23</v>
      </c>
      <c r="M37" s="28" t="s">
        <v>23</v>
      </c>
      <c r="N37" s="28" t="s">
        <v>23</v>
      </c>
      <c r="O37" s="28" t="s">
        <v>23</v>
      </c>
      <c r="P37" s="28" t="s">
        <v>23</v>
      </c>
      <c r="R37" s="85" t="s">
        <v>83</v>
      </c>
      <c r="S37" s="52">
        <f>E223</f>
        <v>118.071</v>
      </c>
      <c r="T37" s="52">
        <f t="shared" ref="T37:AD37" si="7">F223</f>
        <v>394.149</v>
      </c>
      <c r="U37" s="52">
        <f t="shared" si="7"/>
        <v>263.9439999999999</v>
      </c>
      <c r="V37" s="52">
        <f t="shared" si="7"/>
        <v>933.85299999999984</v>
      </c>
      <c r="W37" s="52">
        <f t="shared" si="7"/>
        <v>1422.0740000000001</v>
      </c>
      <c r="X37" s="52">
        <f t="shared" si="7"/>
        <v>1626.5770000000005</v>
      </c>
      <c r="Y37" s="52">
        <f t="shared" si="7"/>
        <v>2072.866</v>
      </c>
      <c r="Z37" s="52">
        <f t="shared" si="7"/>
        <v>1681.16</v>
      </c>
      <c r="AA37" s="52">
        <f t="shared" si="7"/>
        <v>-2542.2240000000002</v>
      </c>
      <c r="AB37" s="52">
        <f t="shared" si="7"/>
        <v>946.19100000000003</v>
      </c>
      <c r="AC37" s="52">
        <f t="shared" si="7"/>
        <v>742.94400000000041</v>
      </c>
      <c r="AD37" s="52">
        <f t="shared" si="7"/>
        <v>505.29099999999994</v>
      </c>
    </row>
    <row r="38" spans="2:30" ht="12.6" customHeight="1" x14ac:dyDescent="0.2">
      <c r="B38" s="2" t="s">
        <v>50</v>
      </c>
      <c r="C38" s="18" t="s">
        <v>51</v>
      </c>
      <c r="D38" s="18"/>
      <c r="E38" s="28">
        <v>0.82400000000000007</v>
      </c>
      <c r="F38" s="28">
        <v>2.907</v>
      </c>
      <c r="G38" s="28">
        <v>2.7560000000000002</v>
      </c>
      <c r="H38" s="28">
        <v>-3.2850000000000001</v>
      </c>
      <c r="I38" s="28">
        <v>1.0660000000000001</v>
      </c>
      <c r="J38" s="28">
        <v>-1.7510000000000001</v>
      </c>
      <c r="K38" s="28">
        <v>-2.3519999999999999</v>
      </c>
      <c r="L38" s="28">
        <v>0.48099999999999998</v>
      </c>
      <c r="M38" s="28">
        <v>-29.523</v>
      </c>
      <c r="N38" s="28">
        <v>-27.266999999999999</v>
      </c>
      <c r="O38" s="28">
        <v>-20.901</v>
      </c>
      <c r="P38" s="28">
        <v>-27.695</v>
      </c>
    </row>
    <row r="39" spans="2:30" s="45" customFormat="1" ht="12.6" customHeight="1" thickBot="1" x14ac:dyDescent="0.25">
      <c r="B39" s="35" t="s">
        <v>15</v>
      </c>
      <c r="C39" s="47"/>
      <c r="D39" s="48"/>
      <c r="E39" s="49">
        <f>SUM(E28:E38)-2*E31</f>
        <v>-8.1189999999999927</v>
      </c>
      <c r="F39" s="49">
        <f>SUM(F28:F38)-2*F31</f>
        <v>94.389000000000038</v>
      </c>
      <c r="G39" s="49">
        <f>SUM(G28:G38)-2*G31</f>
        <v>82.401000000000053</v>
      </c>
      <c r="H39" s="49">
        <f>SUM(H28:H38)-2*H31</f>
        <v>284.75700000000006</v>
      </c>
      <c r="I39" s="49">
        <f>SUM(I28:I38)-2*I31</f>
        <v>774.44499999999994</v>
      </c>
      <c r="J39" s="49">
        <f>SUM(J28:J38)-2*J31</f>
        <v>713.29500000000019</v>
      </c>
      <c r="K39" s="49">
        <f>SUM(K28:K38)-2*K31</f>
        <v>786.40400000000011</v>
      </c>
      <c r="L39" s="49">
        <f>SUM(L28:L38)-2*L31</f>
        <v>578.23799999999983</v>
      </c>
      <c r="M39" s="49">
        <f>SUM(M28:M38)-2*M31</f>
        <v>-10.636000000000049</v>
      </c>
      <c r="N39" s="49">
        <f>SUM(N28:N38)-2*N31</f>
        <v>592.76799999999957</v>
      </c>
      <c r="O39" s="49">
        <f>SUM(O28:O38)-2*O31</f>
        <v>460.70499999999993</v>
      </c>
      <c r="P39" s="49">
        <f>SUM(P28:P38)-2*P31</f>
        <v>715.37400000000002</v>
      </c>
      <c r="Q39" s="79"/>
      <c r="R39" s="5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"/>
    </row>
    <row r="40" spans="2:30" s="65" customFormat="1" x14ac:dyDescent="0.2">
      <c r="C40" s="66"/>
      <c r="Q40" s="78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</row>
    <row r="41" spans="2:30" ht="16.2" hidden="1" outlineLevel="1" thickBot="1" x14ac:dyDescent="0.35">
      <c r="B41" s="6" t="s">
        <v>77</v>
      </c>
      <c r="C41" s="7"/>
      <c r="D41" s="25"/>
      <c r="E41" s="8"/>
      <c r="F41" s="8"/>
      <c r="G41" s="8"/>
      <c r="H41" s="8"/>
      <c r="I41" s="8"/>
      <c r="J41" s="8"/>
      <c r="K41" s="8"/>
      <c r="L41" s="8"/>
      <c r="M41" s="8"/>
      <c r="N41" s="9"/>
      <c r="O41" s="9"/>
      <c r="P41" s="10" t="s">
        <v>19</v>
      </c>
    </row>
    <row r="42" spans="2:30" hidden="1" outlineLevel="1" x14ac:dyDescent="0.2">
      <c r="B42" s="11" t="s">
        <v>72</v>
      </c>
      <c r="C42" s="11"/>
      <c r="D42" s="23"/>
      <c r="E42" s="3"/>
      <c r="F42" s="3"/>
      <c r="G42" s="3"/>
      <c r="H42" s="3"/>
      <c r="I42" s="3"/>
      <c r="J42" s="3"/>
      <c r="K42" s="3"/>
      <c r="L42" s="3"/>
      <c r="M42" s="3"/>
      <c r="N42" s="12"/>
      <c r="O42" s="12"/>
      <c r="P42" s="12"/>
    </row>
    <row r="43" spans="2:30" hidden="1" outlineLevel="1" x14ac:dyDescent="0.2">
      <c r="B43" s="19" t="s">
        <v>25</v>
      </c>
      <c r="C43" s="18" t="s">
        <v>22</v>
      </c>
      <c r="D43" s="15"/>
      <c r="E43" s="22">
        <v>44469</v>
      </c>
      <c r="F43" s="22">
        <v>44561</v>
      </c>
      <c r="G43" s="22">
        <v>44651</v>
      </c>
      <c r="H43" s="22">
        <v>44742</v>
      </c>
      <c r="I43" s="22">
        <v>44834</v>
      </c>
      <c r="J43" s="22">
        <v>44926</v>
      </c>
      <c r="K43" s="22">
        <v>45016</v>
      </c>
      <c r="L43" s="22">
        <v>45107</v>
      </c>
      <c r="M43" s="22">
        <v>45199</v>
      </c>
      <c r="N43" s="22">
        <v>45291</v>
      </c>
      <c r="O43" s="22">
        <v>45382</v>
      </c>
      <c r="P43" s="22">
        <v>45473</v>
      </c>
    </row>
    <row r="44" spans="2:30" hidden="1" outlineLevel="1" x14ac:dyDescent="0.2">
      <c r="C44" s="18"/>
      <c r="D44" s="15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 spans="2:30" ht="10.8" hidden="1" outlineLevel="1" thickBot="1" x14ac:dyDescent="0.25">
      <c r="B45" s="1" t="s">
        <v>27</v>
      </c>
      <c r="C45" s="18" t="s">
        <v>28</v>
      </c>
      <c r="D45" s="30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</row>
    <row r="46" spans="2:30" hidden="1" outlineLevel="1" x14ac:dyDescent="0.2">
      <c r="B46" s="1" t="s">
        <v>39</v>
      </c>
      <c r="C46" s="18" t="s">
        <v>40</v>
      </c>
      <c r="D46" s="18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</row>
    <row r="47" spans="2:30" ht="14.4" hidden="1" outlineLevel="1" x14ac:dyDescent="0.2">
      <c r="B47" s="34" t="s">
        <v>0</v>
      </c>
      <c r="C47" s="43"/>
      <c r="D47" s="43"/>
      <c r="E47" s="36">
        <v>1580</v>
      </c>
      <c r="F47" s="36">
        <v>2738</v>
      </c>
      <c r="G47" s="36">
        <v>2304</v>
      </c>
      <c r="H47" s="36">
        <v>3882</v>
      </c>
      <c r="I47" s="36">
        <v>5242</v>
      </c>
      <c r="J47" s="36">
        <v>4989</v>
      </c>
      <c r="K47" s="36">
        <v>5974</v>
      </c>
      <c r="L47" s="36">
        <v>5212</v>
      </c>
      <c r="M47" s="36">
        <v>4500</v>
      </c>
      <c r="N47" s="36">
        <v>4788</v>
      </c>
      <c r="O47" s="36">
        <v>4812</v>
      </c>
      <c r="P47" s="36">
        <v>4911</v>
      </c>
    </row>
    <row r="48" spans="2:30" hidden="1" outlineLevel="1" x14ac:dyDescent="0.2">
      <c r="B48" s="2" t="s">
        <v>1</v>
      </c>
      <c r="C48" s="18" t="s">
        <v>29</v>
      </c>
      <c r="D48" s="15"/>
      <c r="E48" s="28">
        <v>-39</v>
      </c>
      <c r="F48" s="28" t="s">
        <v>23</v>
      </c>
      <c r="G48" s="28">
        <v>-7</v>
      </c>
      <c r="H48" s="28">
        <v>17</v>
      </c>
      <c r="I48" s="28">
        <v>23</v>
      </c>
      <c r="J48" s="28" t="s">
        <v>23</v>
      </c>
      <c r="K48" s="28">
        <v>-7</v>
      </c>
      <c r="L48" s="28" t="s">
        <v>23</v>
      </c>
      <c r="M48" s="28" t="s">
        <v>23</v>
      </c>
      <c r="N48" s="28" t="s">
        <v>23</v>
      </c>
      <c r="O48" s="28">
        <v>-6</v>
      </c>
      <c r="P48" s="28" t="s">
        <v>23</v>
      </c>
    </row>
    <row r="49" spans="2:16" hidden="1" outlineLevel="1" x14ac:dyDescent="0.2">
      <c r="B49" s="2" t="s">
        <v>3</v>
      </c>
      <c r="C49" s="18" t="s">
        <v>30</v>
      </c>
      <c r="D49" s="15"/>
      <c r="E49" s="28" t="s">
        <v>23</v>
      </c>
      <c r="F49" s="28" t="s">
        <v>23</v>
      </c>
      <c r="G49" s="28" t="s">
        <v>23</v>
      </c>
      <c r="H49" s="28">
        <v>1</v>
      </c>
      <c r="I49" s="28" t="s">
        <v>23</v>
      </c>
      <c r="J49" s="28" t="s">
        <v>23</v>
      </c>
      <c r="K49" s="28" t="s">
        <v>23</v>
      </c>
      <c r="L49" s="28">
        <v>-93</v>
      </c>
      <c r="M49" s="28">
        <v>-92</v>
      </c>
      <c r="N49" s="28">
        <v>-76</v>
      </c>
      <c r="O49" s="28">
        <v>-76</v>
      </c>
      <c r="P49" s="28">
        <v>5</v>
      </c>
    </row>
    <row r="50" spans="2:16" hidden="1" outlineLevel="1" x14ac:dyDescent="0.2">
      <c r="B50" s="2" t="s">
        <v>4</v>
      </c>
      <c r="C50" s="18" t="s">
        <v>31</v>
      </c>
      <c r="D50" s="15"/>
      <c r="E50" s="28" t="s">
        <v>23</v>
      </c>
      <c r="F50" s="28" t="s">
        <v>23</v>
      </c>
      <c r="G50" s="28" t="s">
        <v>23</v>
      </c>
      <c r="H50" s="28" t="s">
        <v>23</v>
      </c>
      <c r="I50" s="28" t="s">
        <v>23</v>
      </c>
      <c r="J50" s="28" t="s">
        <v>23</v>
      </c>
      <c r="K50" s="28" t="s">
        <v>23</v>
      </c>
      <c r="L50" s="28" t="s">
        <v>23</v>
      </c>
      <c r="M50" s="28" t="s">
        <v>23</v>
      </c>
      <c r="N50" s="28" t="s">
        <v>23</v>
      </c>
      <c r="O50" s="28" t="s">
        <v>23</v>
      </c>
      <c r="P50" s="28" t="s">
        <v>23</v>
      </c>
    </row>
    <row r="51" spans="2:16" hidden="1" outlineLevel="1" x14ac:dyDescent="0.2">
      <c r="B51" s="2" t="s">
        <v>2</v>
      </c>
      <c r="C51" s="18" t="s">
        <v>32</v>
      </c>
      <c r="D51" s="15"/>
      <c r="E51" s="28" t="s">
        <v>23</v>
      </c>
      <c r="F51" s="28" t="s">
        <v>23</v>
      </c>
      <c r="G51" s="28" t="s">
        <v>23</v>
      </c>
      <c r="H51" s="28" t="s">
        <v>23</v>
      </c>
      <c r="I51" s="28" t="s">
        <v>23</v>
      </c>
      <c r="J51" s="28" t="s">
        <v>23</v>
      </c>
      <c r="K51" s="28" t="s">
        <v>23</v>
      </c>
      <c r="L51" s="28" t="s">
        <v>23</v>
      </c>
      <c r="M51" s="28" t="s">
        <v>23</v>
      </c>
      <c r="N51" s="28" t="s">
        <v>23</v>
      </c>
      <c r="O51" s="28" t="s">
        <v>23</v>
      </c>
      <c r="P51" s="28" t="s">
        <v>23</v>
      </c>
    </row>
    <row r="52" spans="2:16" hidden="1" outlineLevel="1" x14ac:dyDescent="0.2">
      <c r="B52" s="2" t="s">
        <v>5</v>
      </c>
      <c r="C52" s="18" t="s">
        <v>33</v>
      </c>
      <c r="D52" s="15"/>
      <c r="E52" s="28" t="s">
        <v>23</v>
      </c>
      <c r="F52" s="28" t="s">
        <v>23</v>
      </c>
      <c r="G52" s="28" t="s">
        <v>23</v>
      </c>
      <c r="H52" s="28" t="s">
        <v>23</v>
      </c>
      <c r="I52" s="28" t="s">
        <v>23</v>
      </c>
      <c r="J52" s="28" t="s">
        <v>23</v>
      </c>
      <c r="K52" s="28" t="s">
        <v>23</v>
      </c>
      <c r="L52" s="28" t="s">
        <v>23</v>
      </c>
      <c r="M52" s="28" t="s">
        <v>23</v>
      </c>
      <c r="N52" s="28" t="s">
        <v>23</v>
      </c>
      <c r="O52" s="28" t="s">
        <v>23</v>
      </c>
      <c r="P52" s="28" t="s">
        <v>23</v>
      </c>
    </row>
    <row r="53" spans="2:16" hidden="1" outlineLevel="1" x14ac:dyDescent="0.2">
      <c r="B53" s="2" t="s">
        <v>6</v>
      </c>
      <c r="C53" s="18" t="s">
        <v>34</v>
      </c>
      <c r="D53" s="15"/>
      <c r="E53" s="28">
        <v>-717</v>
      </c>
      <c r="F53" s="28" t="s">
        <v>23</v>
      </c>
      <c r="G53" s="28" t="s">
        <v>23</v>
      </c>
      <c r="H53" s="28" t="s">
        <v>23</v>
      </c>
      <c r="I53" s="28" t="s">
        <v>23</v>
      </c>
      <c r="J53" s="28" t="s">
        <v>23</v>
      </c>
      <c r="K53" s="28" t="s">
        <v>23</v>
      </c>
      <c r="L53" s="28" t="s">
        <v>23</v>
      </c>
      <c r="M53" s="28" t="s">
        <v>23</v>
      </c>
      <c r="N53" s="28" t="s">
        <v>23</v>
      </c>
      <c r="O53" s="28" t="s">
        <v>23</v>
      </c>
      <c r="P53" s="28" t="s">
        <v>23</v>
      </c>
    </row>
    <row r="54" spans="2:16" hidden="1" outlineLevel="1" x14ac:dyDescent="0.2">
      <c r="B54" s="2" t="s">
        <v>7</v>
      </c>
      <c r="C54" s="18" t="s">
        <v>35</v>
      </c>
      <c r="D54" s="15"/>
      <c r="E54" s="28" t="s">
        <v>23</v>
      </c>
      <c r="F54" s="28" t="s">
        <v>23</v>
      </c>
      <c r="G54" s="28" t="s">
        <v>23</v>
      </c>
      <c r="H54" s="28" t="s">
        <v>23</v>
      </c>
      <c r="I54" s="28" t="s">
        <v>23</v>
      </c>
      <c r="J54" s="28" t="s">
        <v>23</v>
      </c>
      <c r="K54" s="28" t="s">
        <v>23</v>
      </c>
      <c r="L54" s="28" t="s">
        <v>23</v>
      </c>
      <c r="M54" s="28" t="s">
        <v>23</v>
      </c>
      <c r="N54" s="28" t="s">
        <v>23</v>
      </c>
      <c r="O54" s="28" t="s">
        <v>23</v>
      </c>
      <c r="P54" s="28" t="s">
        <v>23</v>
      </c>
    </row>
    <row r="55" spans="2:16" hidden="1" outlineLevel="1" x14ac:dyDescent="0.2">
      <c r="B55" s="2" t="s">
        <v>8</v>
      </c>
      <c r="C55" s="18" t="s">
        <v>36</v>
      </c>
      <c r="D55" s="15"/>
      <c r="E55" s="28" t="s">
        <v>23</v>
      </c>
      <c r="F55" s="28" t="s">
        <v>23</v>
      </c>
      <c r="G55" s="28" t="s">
        <v>23</v>
      </c>
      <c r="H55" s="28" t="s">
        <v>23</v>
      </c>
      <c r="I55" s="28" t="s">
        <v>23</v>
      </c>
      <c r="J55" s="28" t="s">
        <v>23</v>
      </c>
      <c r="K55" s="28" t="s">
        <v>23</v>
      </c>
      <c r="L55" s="28" t="s">
        <v>23</v>
      </c>
      <c r="M55" s="28" t="s">
        <v>23</v>
      </c>
      <c r="N55" s="28" t="s">
        <v>23</v>
      </c>
      <c r="O55" s="28" t="s">
        <v>23</v>
      </c>
      <c r="P55" s="28" t="s">
        <v>23</v>
      </c>
    </row>
    <row r="56" spans="2:16" hidden="1" outlineLevel="1" x14ac:dyDescent="0.2">
      <c r="B56" s="2" t="s">
        <v>9</v>
      </c>
      <c r="C56" s="18" t="s">
        <v>37</v>
      </c>
      <c r="D56" s="15"/>
      <c r="E56" s="28" t="s">
        <v>23</v>
      </c>
      <c r="F56" s="28" t="s">
        <v>23</v>
      </c>
      <c r="G56" s="28" t="s">
        <v>23</v>
      </c>
      <c r="H56" s="28" t="s">
        <v>23</v>
      </c>
      <c r="I56" s="28" t="s">
        <v>23</v>
      </c>
      <c r="J56" s="28" t="s">
        <v>23</v>
      </c>
      <c r="K56" s="28" t="s">
        <v>23</v>
      </c>
      <c r="L56" s="28" t="s">
        <v>23</v>
      </c>
      <c r="M56" s="28" t="s">
        <v>23</v>
      </c>
      <c r="N56" s="28" t="s">
        <v>23</v>
      </c>
      <c r="O56" s="28" t="s">
        <v>23</v>
      </c>
      <c r="P56" s="28" t="s">
        <v>23</v>
      </c>
    </row>
    <row r="57" spans="2:16" hidden="1" outlineLevel="1" x14ac:dyDescent="0.2">
      <c r="B57" s="2" t="s">
        <v>10</v>
      </c>
      <c r="C57" s="18" t="s">
        <v>38</v>
      </c>
      <c r="D57" s="15"/>
      <c r="E57" s="28">
        <v>2</v>
      </c>
      <c r="F57" s="28" t="s">
        <v>23</v>
      </c>
      <c r="G57" s="28" t="s">
        <v>23</v>
      </c>
      <c r="H57" s="28" t="s">
        <v>23</v>
      </c>
      <c r="I57" s="28" t="s">
        <v>23</v>
      </c>
      <c r="J57" s="28" t="s">
        <v>23</v>
      </c>
      <c r="K57" s="28" t="s">
        <v>23</v>
      </c>
      <c r="L57" s="28" t="s">
        <v>23</v>
      </c>
      <c r="M57" s="28" t="s">
        <v>23</v>
      </c>
      <c r="N57" s="28" t="s">
        <v>23</v>
      </c>
      <c r="O57" s="28" t="s">
        <v>23</v>
      </c>
      <c r="P57" s="28" t="s">
        <v>23</v>
      </c>
    </row>
    <row r="58" spans="2:16" ht="15" hidden="1" outlineLevel="1" thickBot="1" x14ac:dyDescent="0.25">
      <c r="B58" s="35" t="s">
        <v>11</v>
      </c>
      <c r="C58" s="43"/>
      <c r="D58" s="44"/>
      <c r="E58" s="36">
        <f>E47 - SUM(E48:E57)</f>
        <v>2334</v>
      </c>
      <c r="F58" s="36">
        <f>F47 - SUM(F48:F57)</f>
        <v>2738</v>
      </c>
      <c r="G58" s="36">
        <f>G47 - SUM(G48:G57)</f>
        <v>2311</v>
      </c>
      <c r="H58" s="36">
        <f>H47 - SUM(H48:H57)</f>
        <v>3864</v>
      </c>
      <c r="I58" s="36">
        <f>I47 - SUM(I48:I57)</f>
        <v>5219</v>
      </c>
      <c r="J58" s="36">
        <f>J47 - SUM(J48:J57)</f>
        <v>4989</v>
      </c>
      <c r="K58" s="36">
        <f>K47 - SUM(K48:K57)</f>
        <v>5981</v>
      </c>
      <c r="L58" s="36">
        <f>L47 - SUM(L48:L57)</f>
        <v>5305</v>
      </c>
      <c r="M58" s="36">
        <f>M47 - SUM(M48:M57)</f>
        <v>4592</v>
      </c>
      <c r="N58" s="36"/>
      <c r="O58" s="36">
        <f>O47 - SUM(O48:O57)</f>
        <v>4894</v>
      </c>
      <c r="P58" s="36">
        <f>P47 - SUM(P48:P57)</f>
        <v>4906</v>
      </c>
    </row>
    <row r="59" spans="2:16" hidden="1" outlineLevel="1" x14ac:dyDescent="0.2">
      <c r="B59" s="2" t="s">
        <v>18</v>
      </c>
      <c r="C59" s="18"/>
      <c r="D59" s="15"/>
      <c r="E59" s="28">
        <v>-1444</v>
      </c>
      <c r="F59" s="28">
        <v>-1519</v>
      </c>
      <c r="G59" s="28">
        <v>-1620</v>
      </c>
      <c r="H59" s="28">
        <v>-1770</v>
      </c>
      <c r="I59" s="28">
        <v>-1925</v>
      </c>
      <c r="J59" s="28">
        <v>-1831</v>
      </c>
      <c r="K59" s="28">
        <v>-1990</v>
      </c>
      <c r="L59" s="28">
        <v>-2311</v>
      </c>
      <c r="M59" s="28">
        <v>-2681</v>
      </c>
      <c r="N59" s="28">
        <v>-2744</v>
      </c>
      <c r="O59" s="28">
        <v>-2725</v>
      </c>
      <c r="P59" s="28">
        <v>-2688</v>
      </c>
    </row>
    <row r="60" spans="2:16" hidden="1" outlineLevel="1" x14ac:dyDescent="0.2">
      <c r="B60" s="2" t="s">
        <v>17</v>
      </c>
      <c r="E60" s="31">
        <v>-338</v>
      </c>
      <c r="F60" s="31">
        <v>-340</v>
      </c>
      <c r="G60" s="31">
        <v>-305</v>
      </c>
      <c r="H60" s="31">
        <v>-297</v>
      </c>
      <c r="I60" s="31">
        <v>-301</v>
      </c>
      <c r="J60" s="31">
        <v>-311</v>
      </c>
      <c r="K60" s="31">
        <v>-330</v>
      </c>
      <c r="L60" s="31">
        <v>-320</v>
      </c>
      <c r="M60" s="31">
        <v>-336</v>
      </c>
      <c r="N60" s="31">
        <v>-344</v>
      </c>
      <c r="O60" s="31">
        <v>-371</v>
      </c>
      <c r="P60" s="31">
        <v>-396</v>
      </c>
    </row>
    <row r="61" spans="2:16" hidden="1" outlineLevel="1" x14ac:dyDescent="0.2">
      <c r="B61" s="2" t="s">
        <v>16</v>
      </c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</row>
    <row r="62" spans="2:16" hidden="1" outlineLevel="1" x14ac:dyDescent="0.2">
      <c r="B62" s="2" t="s">
        <v>41</v>
      </c>
      <c r="C62" s="18" t="s">
        <v>42</v>
      </c>
      <c r="D62" s="18"/>
      <c r="E62" s="28">
        <v>-430</v>
      </c>
      <c r="F62" s="28">
        <v>-333</v>
      </c>
      <c r="G62" s="28">
        <v>-668</v>
      </c>
      <c r="H62" s="28">
        <v>-734</v>
      </c>
      <c r="I62" s="28">
        <v>-383</v>
      </c>
      <c r="J62" s="28">
        <v>-304</v>
      </c>
      <c r="K62" s="28">
        <v>511</v>
      </c>
      <c r="L62" s="28">
        <v>878</v>
      </c>
      <c r="M62" s="28">
        <v>301</v>
      </c>
      <c r="N62" s="28">
        <v>352</v>
      </c>
      <c r="O62" s="28">
        <v>210</v>
      </c>
      <c r="P62" s="28">
        <v>68</v>
      </c>
    </row>
    <row r="63" spans="2:16" hidden="1" outlineLevel="1" x14ac:dyDescent="0.2">
      <c r="B63" s="2" t="s">
        <v>43</v>
      </c>
      <c r="C63" s="18" t="s">
        <v>44</v>
      </c>
      <c r="D63" s="18"/>
      <c r="E63" s="28" t="s">
        <v>23</v>
      </c>
      <c r="F63" s="28" t="s">
        <v>23</v>
      </c>
      <c r="G63" s="28" t="s">
        <v>23</v>
      </c>
      <c r="H63" s="28" t="s">
        <v>23</v>
      </c>
      <c r="I63" s="28" t="s">
        <v>23</v>
      </c>
      <c r="J63" s="28" t="s">
        <v>23</v>
      </c>
      <c r="K63" s="28" t="s">
        <v>23</v>
      </c>
      <c r="L63" s="28" t="s">
        <v>23</v>
      </c>
      <c r="M63" s="28" t="s">
        <v>23</v>
      </c>
      <c r="N63" s="28" t="s">
        <v>23</v>
      </c>
      <c r="O63" s="28" t="s">
        <v>23</v>
      </c>
      <c r="P63" s="28" t="s">
        <v>23</v>
      </c>
    </row>
    <row r="64" spans="2:16" hidden="1" outlineLevel="1" x14ac:dyDescent="0.2">
      <c r="B64" s="2" t="s">
        <v>12</v>
      </c>
      <c r="C64" s="18" t="s">
        <v>45</v>
      </c>
      <c r="D64" s="18"/>
      <c r="E64" s="28">
        <v>397</v>
      </c>
      <c r="F64" s="28">
        <v>275</v>
      </c>
      <c r="G64" s="28">
        <v>306</v>
      </c>
      <c r="H64" s="28">
        <v>472</v>
      </c>
      <c r="I64" s="28">
        <v>170</v>
      </c>
      <c r="J64" s="28">
        <v>50</v>
      </c>
      <c r="K64" s="28">
        <v>-290</v>
      </c>
      <c r="L64" s="28">
        <v>-635</v>
      </c>
      <c r="M64" s="28">
        <v>-344</v>
      </c>
      <c r="N64" s="28">
        <v>-304</v>
      </c>
      <c r="O64" s="28">
        <v>-409</v>
      </c>
      <c r="P64" s="28">
        <v>-315</v>
      </c>
    </row>
    <row r="65" spans="2:30" hidden="1" outlineLevel="1" x14ac:dyDescent="0.2">
      <c r="B65" s="2" t="s">
        <v>13</v>
      </c>
      <c r="C65" s="18" t="s">
        <v>46</v>
      </c>
      <c r="D65" s="18"/>
      <c r="E65" s="28" t="s">
        <v>23</v>
      </c>
      <c r="F65" s="28" t="s">
        <v>23</v>
      </c>
      <c r="G65" s="28" t="s">
        <v>23</v>
      </c>
      <c r="H65" s="28" t="s">
        <v>23</v>
      </c>
      <c r="I65" s="28" t="s">
        <v>23</v>
      </c>
      <c r="J65" s="28" t="s">
        <v>23</v>
      </c>
      <c r="K65" s="28" t="s">
        <v>23</v>
      </c>
      <c r="L65" s="28" t="s">
        <v>23</v>
      </c>
      <c r="M65" s="28" t="s">
        <v>23</v>
      </c>
      <c r="N65" s="28" t="s">
        <v>23</v>
      </c>
      <c r="O65" s="28" t="s">
        <v>23</v>
      </c>
      <c r="P65" s="28" t="s">
        <v>23</v>
      </c>
    </row>
    <row r="66" spans="2:30" hidden="1" outlineLevel="1" x14ac:dyDescent="0.2">
      <c r="B66" s="2" t="s">
        <v>14</v>
      </c>
      <c r="C66" s="18" t="s">
        <v>47</v>
      </c>
      <c r="D66" s="18"/>
      <c r="E66" s="28">
        <v>14</v>
      </c>
      <c r="F66" s="28">
        <v>24</v>
      </c>
      <c r="G66" s="28">
        <v>44</v>
      </c>
      <c r="H66" s="28">
        <v>43</v>
      </c>
      <c r="I66" s="28">
        <v>43</v>
      </c>
      <c r="J66" s="28">
        <v>53</v>
      </c>
      <c r="K66" s="28">
        <v>134</v>
      </c>
      <c r="L66" s="28">
        <v>137</v>
      </c>
      <c r="M66" s="28">
        <v>201</v>
      </c>
      <c r="N66" s="28">
        <v>271</v>
      </c>
      <c r="O66" s="28">
        <v>-47</v>
      </c>
      <c r="P66" s="28">
        <v>-115</v>
      </c>
    </row>
    <row r="67" spans="2:30" hidden="1" outlineLevel="1" x14ac:dyDescent="0.2">
      <c r="B67" s="2" t="s">
        <v>48</v>
      </c>
      <c r="C67" s="18" t="s">
        <v>49</v>
      </c>
      <c r="D67" s="18"/>
      <c r="E67" s="28" t="s">
        <v>23</v>
      </c>
      <c r="F67" s="28" t="s">
        <v>23</v>
      </c>
      <c r="G67" s="28" t="s">
        <v>23</v>
      </c>
      <c r="H67" s="28" t="s">
        <v>23</v>
      </c>
      <c r="I67" s="28" t="s">
        <v>23</v>
      </c>
      <c r="J67" s="28" t="s">
        <v>23</v>
      </c>
      <c r="K67" s="28" t="s">
        <v>23</v>
      </c>
      <c r="L67" s="28" t="s">
        <v>23</v>
      </c>
      <c r="M67" s="28" t="s">
        <v>23</v>
      </c>
      <c r="N67" s="28" t="s">
        <v>23</v>
      </c>
      <c r="O67" s="28" t="s">
        <v>23</v>
      </c>
      <c r="P67" s="28" t="s">
        <v>23</v>
      </c>
    </row>
    <row r="68" spans="2:30" hidden="1" outlineLevel="1" x14ac:dyDescent="0.2">
      <c r="B68" s="2" t="s">
        <v>50</v>
      </c>
      <c r="C68" s="18" t="s">
        <v>51</v>
      </c>
      <c r="D68" s="18"/>
      <c r="E68" s="28">
        <v>-33</v>
      </c>
      <c r="F68" s="28">
        <v>-46</v>
      </c>
      <c r="G68" s="28">
        <v>-57</v>
      </c>
      <c r="H68" s="28">
        <v>-53</v>
      </c>
      <c r="I68" s="28">
        <v>-55</v>
      </c>
      <c r="J68" s="28">
        <v>-43</v>
      </c>
      <c r="K68" s="28">
        <v>-24</v>
      </c>
      <c r="L68" s="28">
        <v>-37</v>
      </c>
      <c r="M68" s="28">
        <v>-35</v>
      </c>
      <c r="N68" s="28">
        <v>-51</v>
      </c>
      <c r="O68" s="28">
        <v>-79</v>
      </c>
      <c r="P68" s="28">
        <v>-100</v>
      </c>
    </row>
    <row r="69" spans="2:30" ht="15" hidden="1" outlineLevel="1" thickBot="1" x14ac:dyDescent="0.25">
      <c r="B69" s="35" t="s">
        <v>15</v>
      </c>
      <c r="C69" s="47"/>
      <c r="D69" s="48"/>
      <c r="E69" s="49">
        <f>SUM(E58:E68)-2*E61</f>
        <v>500</v>
      </c>
      <c r="F69" s="49">
        <f>SUM(F58:F68)-2*F61</f>
        <v>799</v>
      </c>
      <c r="G69" s="49">
        <f>SUM(G58:G68)-2*G61</f>
        <v>11</v>
      </c>
      <c r="H69" s="49">
        <f>SUM(H58:H68)-2*H61</f>
        <v>1525</v>
      </c>
      <c r="I69" s="49">
        <f>SUM(I58:I68)-2*I61</f>
        <v>2768</v>
      </c>
      <c r="J69" s="49">
        <f>SUM(J58:J68)-2*J61</f>
        <v>2603</v>
      </c>
      <c r="K69" s="49">
        <f>SUM(K58:K68)-2*K61</f>
        <v>3992</v>
      </c>
      <c r="L69" s="49">
        <f>SUM(L58:L68)-2*L61</f>
        <v>3017</v>
      </c>
      <c r="M69" s="49">
        <f>SUM(M58:M68)-2*M61</f>
        <v>1698</v>
      </c>
      <c r="N69" s="49">
        <f>SUM(N58:N68)-2*N61</f>
        <v>-2820</v>
      </c>
      <c r="O69" s="49">
        <f>SUM(O58:O68)-2*O61</f>
        <v>1473</v>
      </c>
      <c r="P69" s="49">
        <f>SUM(P58:P68)-2*P61</f>
        <v>1360</v>
      </c>
    </row>
    <row r="70" spans="2:30" collapsed="1" x14ac:dyDescent="0.2"/>
    <row r="71" spans="2:30" s="65" customFormat="1" x14ac:dyDescent="0.2">
      <c r="B71" s="76"/>
      <c r="C71" s="77"/>
      <c r="D71" s="76"/>
      <c r="E71" s="76"/>
      <c r="F71" s="76"/>
      <c r="G71" s="76"/>
      <c r="H71" s="76"/>
      <c r="I71" s="76"/>
      <c r="J71" s="76"/>
      <c r="Q71" s="78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2:30" ht="16.2" hidden="1" outlineLevel="1" thickBot="1" x14ac:dyDescent="0.35">
      <c r="B72" s="6" t="s">
        <v>78</v>
      </c>
      <c r="C72" s="7"/>
      <c r="D72" s="25"/>
      <c r="E72" s="8"/>
      <c r="F72" s="8"/>
      <c r="G72" s="8"/>
      <c r="H72" s="8"/>
      <c r="I72" s="8"/>
      <c r="J72" s="8"/>
      <c r="K72" s="8"/>
      <c r="L72" s="8"/>
      <c r="M72" s="8"/>
      <c r="N72" s="9"/>
      <c r="O72" s="9"/>
      <c r="P72" s="10" t="s">
        <v>19</v>
      </c>
    </row>
    <row r="73" spans="2:30" hidden="1" outlineLevel="1" x14ac:dyDescent="0.2">
      <c r="B73" s="11" t="s">
        <v>72</v>
      </c>
      <c r="C73" s="11"/>
      <c r="D73" s="23"/>
      <c r="E73" s="3"/>
      <c r="F73" s="3"/>
      <c r="G73" s="3"/>
      <c r="H73" s="3"/>
      <c r="I73" s="3"/>
      <c r="J73" s="3"/>
      <c r="K73" s="3"/>
      <c r="L73" s="3"/>
      <c r="M73" s="3"/>
      <c r="N73" s="12"/>
      <c r="O73" s="12"/>
      <c r="P73" s="12"/>
    </row>
    <row r="74" spans="2:30" hidden="1" outlineLevel="1" x14ac:dyDescent="0.2">
      <c r="B74" s="19" t="s">
        <v>25</v>
      </c>
      <c r="C74" s="18" t="s">
        <v>22</v>
      </c>
      <c r="D74" s="15"/>
      <c r="E74" s="22">
        <v>44469</v>
      </c>
      <c r="F74" s="22">
        <v>44561</v>
      </c>
      <c r="G74" s="22">
        <v>44651</v>
      </c>
      <c r="H74" s="22">
        <v>44742</v>
      </c>
      <c r="I74" s="22">
        <v>44834</v>
      </c>
      <c r="J74" s="22">
        <v>44926</v>
      </c>
      <c r="K74" s="22">
        <v>45016</v>
      </c>
      <c r="L74" s="22">
        <v>45107</v>
      </c>
      <c r="M74" s="22">
        <v>45199</v>
      </c>
      <c r="N74" s="22">
        <v>45291</v>
      </c>
      <c r="O74" s="22">
        <v>45382</v>
      </c>
      <c r="P74" s="22">
        <v>45473</v>
      </c>
    </row>
    <row r="75" spans="2:30" hidden="1" outlineLevel="1" x14ac:dyDescent="0.2">
      <c r="B75" s="68"/>
      <c r="C75" s="18"/>
      <c r="D75" s="15"/>
      <c r="E75" s="75"/>
      <c r="F75" s="75"/>
      <c r="G75" s="75"/>
      <c r="H75" s="75"/>
      <c r="I75" s="75"/>
      <c r="J75" s="75"/>
      <c r="K75" s="20"/>
      <c r="L75" s="20"/>
      <c r="M75" s="20"/>
      <c r="N75" s="20"/>
      <c r="O75" s="20"/>
      <c r="P75" s="20"/>
    </row>
    <row r="76" spans="2:30" ht="10.8" hidden="1" outlineLevel="1" thickBot="1" x14ac:dyDescent="0.25">
      <c r="B76" s="1" t="s">
        <v>27</v>
      </c>
      <c r="C76" s="18" t="s">
        <v>28</v>
      </c>
      <c r="D76" s="30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</row>
    <row r="77" spans="2:30" hidden="1" outlineLevel="1" x14ac:dyDescent="0.2">
      <c r="B77" s="1" t="s">
        <v>39</v>
      </c>
      <c r="C77" s="18" t="s">
        <v>40</v>
      </c>
      <c r="D77" s="18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</row>
    <row r="78" spans="2:30" ht="15" hidden="1" outlineLevel="1" thickBot="1" x14ac:dyDescent="0.25">
      <c r="B78" s="74" t="s">
        <v>0</v>
      </c>
      <c r="C78" s="43"/>
      <c r="D78" s="43"/>
      <c r="E78" s="33">
        <v>866.09900000000005</v>
      </c>
      <c r="F78" s="33">
        <v>1140.049</v>
      </c>
      <c r="G78" s="33">
        <v>1377.7260000000001</v>
      </c>
      <c r="H78" s="33">
        <v>1856.1949999999999</v>
      </c>
      <c r="I78" s="33">
        <v>2139.2530000000002</v>
      </c>
      <c r="J78" s="33">
        <v>2228.0390000000002</v>
      </c>
      <c r="K78" s="33">
        <v>2200.7930000000001</v>
      </c>
      <c r="L78" s="33">
        <v>1915.837</v>
      </c>
      <c r="M78" s="33">
        <v>1847.0360000000001</v>
      </c>
      <c r="N78" s="33">
        <v>1929.953</v>
      </c>
      <c r="O78" s="33">
        <v>2084.0329999999999</v>
      </c>
      <c r="P78" s="33">
        <v>2244.3420000000001</v>
      </c>
    </row>
    <row r="79" spans="2:30" hidden="1" outlineLevel="1" x14ac:dyDescent="0.2">
      <c r="B79" s="2" t="s">
        <v>1</v>
      </c>
      <c r="C79" s="18" t="s">
        <v>29</v>
      </c>
      <c r="D79" s="15"/>
      <c r="E79" s="28" t="s">
        <v>23</v>
      </c>
      <c r="F79" s="28" t="s">
        <v>23</v>
      </c>
      <c r="G79" s="28" t="s">
        <v>23</v>
      </c>
      <c r="H79" s="28" t="s">
        <v>23</v>
      </c>
      <c r="I79" s="28" t="s">
        <v>23</v>
      </c>
      <c r="J79" s="28" t="s">
        <v>23</v>
      </c>
      <c r="K79" s="28" t="s">
        <v>23</v>
      </c>
      <c r="L79" s="28" t="s">
        <v>23</v>
      </c>
      <c r="M79" s="28" t="s">
        <v>23</v>
      </c>
      <c r="N79" s="28" t="s">
        <v>23</v>
      </c>
      <c r="O79" s="28" t="s">
        <v>23</v>
      </c>
      <c r="P79" s="28" t="s">
        <v>23</v>
      </c>
    </row>
    <row r="80" spans="2:30" hidden="1" outlineLevel="1" x14ac:dyDescent="0.2">
      <c r="B80" s="2" t="s">
        <v>3</v>
      </c>
      <c r="C80" s="18" t="s">
        <v>30</v>
      </c>
      <c r="D80" s="15"/>
      <c r="E80" s="28" t="s">
        <v>23</v>
      </c>
      <c r="F80" s="28" t="s">
        <v>23</v>
      </c>
      <c r="G80" s="28" t="s">
        <v>23</v>
      </c>
      <c r="H80" s="28" t="s">
        <v>23</v>
      </c>
      <c r="I80" s="28" t="s">
        <v>23</v>
      </c>
      <c r="J80" s="28" t="s">
        <v>23</v>
      </c>
      <c r="K80" s="28" t="s">
        <v>23</v>
      </c>
      <c r="L80" s="28" t="s">
        <v>23</v>
      </c>
      <c r="M80" s="28" t="s">
        <v>23</v>
      </c>
      <c r="N80" s="28" t="s">
        <v>23</v>
      </c>
      <c r="O80" s="28" t="s">
        <v>23</v>
      </c>
      <c r="P80" s="28" t="s">
        <v>23</v>
      </c>
    </row>
    <row r="81" spans="2:16" hidden="1" outlineLevel="1" x14ac:dyDescent="0.2">
      <c r="B81" s="2" t="s">
        <v>4</v>
      </c>
      <c r="C81" s="18" t="s">
        <v>31</v>
      </c>
      <c r="D81" s="15"/>
      <c r="E81" s="28" t="s">
        <v>23</v>
      </c>
      <c r="F81" s="28" t="s">
        <v>23</v>
      </c>
      <c r="G81" s="28" t="s">
        <v>23</v>
      </c>
      <c r="H81" s="28" t="s">
        <v>23</v>
      </c>
      <c r="I81" s="28" t="s">
        <v>23</v>
      </c>
      <c r="J81" s="28" t="s">
        <v>23</v>
      </c>
      <c r="K81" s="28" t="s">
        <v>23</v>
      </c>
      <c r="L81" s="28" t="s">
        <v>23</v>
      </c>
      <c r="M81" s="28" t="s">
        <v>23</v>
      </c>
      <c r="N81" s="28" t="s">
        <v>23</v>
      </c>
      <c r="O81" s="28" t="s">
        <v>23</v>
      </c>
      <c r="P81" s="28" t="s">
        <v>23</v>
      </c>
    </row>
    <row r="82" spans="2:16" hidden="1" outlineLevel="1" x14ac:dyDescent="0.2">
      <c r="B82" s="2" t="s">
        <v>2</v>
      </c>
      <c r="C82" s="18" t="s">
        <v>32</v>
      </c>
      <c r="D82" s="15"/>
      <c r="E82" s="28" t="s">
        <v>23</v>
      </c>
      <c r="F82" s="28" t="s">
        <v>23</v>
      </c>
      <c r="G82" s="28" t="s">
        <v>23</v>
      </c>
      <c r="H82" s="28" t="s">
        <v>23</v>
      </c>
      <c r="I82" s="28" t="s">
        <v>23</v>
      </c>
      <c r="J82" s="28" t="s">
        <v>23</v>
      </c>
      <c r="K82" s="28" t="s">
        <v>23</v>
      </c>
      <c r="L82" s="28" t="s">
        <v>23</v>
      </c>
      <c r="M82" s="28" t="s">
        <v>23</v>
      </c>
      <c r="N82" s="28" t="s">
        <v>23</v>
      </c>
      <c r="O82" s="28" t="s">
        <v>23</v>
      </c>
      <c r="P82" s="28" t="s">
        <v>23</v>
      </c>
    </row>
    <row r="83" spans="2:16" hidden="1" outlineLevel="1" x14ac:dyDescent="0.2">
      <c r="B83" s="2" t="s">
        <v>5</v>
      </c>
      <c r="C83" s="18" t="s">
        <v>33</v>
      </c>
      <c r="D83" s="15"/>
      <c r="E83" s="28">
        <v>-0.45100000000000001</v>
      </c>
      <c r="F83" s="28">
        <v>-0.33100000000000002</v>
      </c>
      <c r="G83" s="28">
        <v>-0.33100000000000002</v>
      </c>
      <c r="H83" s="28">
        <v>-0.33100000000000002</v>
      </c>
      <c r="I83" s="28">
        <v>-0.08</v>
      </c>
      <c r="J83" s="28">
        <v>-1.3109999999999999</v>
      </c>
      <c r="K83" s="28">
        <v>-1.3109999999999999</v>
      </c>
      <c r="L83" s="28">
        <v>-1.3109999999999999</v>
      </c>
      <c r="M83" s="28">
        <v>-1.3109999999999999</v>
      </c>
      <c r="N83" s="28">
        <v>-0.20200000000000001</v>
      </c>
      <c r="O83" s="28">
        <v>-0.20200000000000001</v>
      </c>
      <c r="P83" s="28">
        <v>-0.20200000000000001</v>
      </c>
    </row>
    <row r="84" spans="2:16" hidden="1" outlineLevel="1" x14ac:dyDescent="0.2">
      <c r="B84" s="2" t="s">
        <v>6</v>
      </c>
      <c r="C84" s="18" t="s">
        <v>34</v>
      </c>
      <c r="D84" s="15"/>
      <c r="E84" s="28">
        <v>-109.57900000000001</v>
      </c>
      <c r="F84" s="28" t="s">
        <v>23</v>
      </c>
      <c r="G84" s="28">
        <v>-0.19800000000000001</v>
      </c>
      <c r="H84" s="28">
        <v>-0.19800000000000001</v>
      </c>
      <c r="I84" s="28">
        <v>-1.3109999999999999</v>
      </c>
      <c r="J84" s="28" t="s">
        <v>23</v>
      </c>
      <c r="K84" s="28">
        <v>0.19800000000000001</v>
      </c>
      <c r="L84" s="28">
        <v>-4.0000000000000001E-3</v>
      </c>
      <c r="M84" s="28">
        <v>1.109</v>
      </c>
      <c r="N84" s="28" t="s">
        <v>23</v>
      </c>
      <c r="O84" s="28" t="s">
        <v>23</v>
      </c>
      <c r="P84" s="28">
        <v>0.20200000000000001</v>
      </c>
    </row>
    <row r="85" spans="2:16" hidden="1" outlineLevel="1" x14ac:dyDescent="0.2">
      <c r="B85" s="2" t="s">
        <v>7</v>
      </c>
      <c r="C85" s="18" t="s">
        <v>35</v>
      </c>
      <c r="D85" s="15"/>
      <c r="E85" s="28" t="s">
        <v>23</v>
      </c>
      <c r="F85" s="28" t="s">
        <v>23</v>
      </c>
      <c r="G85" s="28" t="s">
        <v>23</v>
      </c>
      <c r="H85" s="28" t="s">
        <v>23</v>
      </c>
      <c r="I85" s="28" t="s">
        <v>23</v>
      </c>
      <c r="J85" s="28" t="s">
        <v>23</v>
      </c>
      <c r="K85" s="28" t="s">
        <v>23</v>
      </c>
      <c r="L85" s="28" t="s">
        <v>23</v>
      </c>
      <c r="M85" s="28" t="s">
        <v>23</v>
      </c>
      <c r="N85" s="28" t="s">
        <v>23</v>
      </c>
      <c r="O85" s="28" t="s">
        <v>23</v>
      </c>
      <c r="P85" s="28" t="s">
        <v>23</v>
      </c>
    </row>
    <row r="86" spans="2:16" hidden="1" outlineLevel="1" x14ac:dyDescent="0.2">
      <c r="B86" s="2" t="s">
        <v>8</v>
      </c>
      <c r="C86" s="18" t="s">
        <v>36</v>
      </c>
      <c r="D86" s="15"/>
      <c r="E86" s="28" t="s">
        <v>23</v>
      </c>
      <c r="F86" s="28" t="s">
        <v>23</v>
      </c>
      <c r="G86" s="28" t="s">
        <v>23</v>
      </c>
      <c r="H86" s="28" t="s">
        <v>23</v>
      </c>
      <c r="I86" s="28" t="s">
        <v>23</v>
      </c>
      <c r="J86" s="28" t="s">
        <v>23</v>
      </c>
      <c r="K86" s="28" t="s">
        <v>23</v>
      </c>
      <c r="L86" s="28" t="s">
        <v>23</v>
      </c>
      <c r="M86" s="28" t="s">
        <v>23</v>
      </c>
      <c r="N86" s="28" t="s">
        <v>23</v>
      </c>
      <c r="O86" s="28" t="s">
        <v>23</v>
      </c>
      <c r="P86" s="28" t="s">
        <v>23</v>
      </c>
    </row>
    <row r="87" spans="2:16" hidden="1" outlineLevel="1" x14ac:dyDescent="0.2">
      <c r="B87" s="2" t="s">
        <v>9</v>
      </c>
      <c r="C87" s="18" t="s">
        <v>37</v>
      </c>
      <c r="D87" s="15"/>
      <c r="E87" s="28" t="s">
        <v>23</v>
      </c>
      <c r="F87" s="28" t="s">
        <v>23</v>
      </c>
      <c r="G87" s="28" t="s">
        <v>23</v>
      </c>
      <c r="H87" s="28" t="s">
        <v>23</v>
      </c>
      <c r="I87" s="28" t="s">
        <v>23</v>
      </c>
      <c r="J87" s="28" t="s">
        <v>23</v>
      </c>
      <c r="K87" s="28" t="s">
        <v>23</v>
      </c>
      <c r="L87" s="28" t="s">
        <v>23</v>
      </c>
      <c r="M87" s="28" t="s">
        <v>23</v>
      </c>
      <c r="N87" s="28" t="s">
        <v>23</v>
      </c>
      <c r="O87" s="28" t="s">
        <v>23</v>
      </c>
      <c r="P87" s="28" t="s">
        <v>23</v>
      </c>
    </row>
    <row r="88" spans="2:16" hidden="1" outlineLevel="1" x14ac:dyDescent="0.2">
      <c r="B88" s="2" t="s">
        <v>10</v>
      </c>
      <c r="C88" s="18" t="s">
        <v>38</v>
      </c>
      <c r="D88" s="15"/>
      <c r="E88" s="28" t="s">
        <v>23</v>
      </c>
      <c r="F88" s="28">
        <v>-1.4850000000000001</v>
      </c>
      <c r="G88" s="28">
        <v>-1.4850000000000001</v>
      </c>
      <c r="H88" s="28">
        <v>-1.4850000000000001</v>
      </c>
      <c r="I88" s="28">
        <v>-1.4850000000000001</v>
      </c>
      <c r="J88" s="28">
        <v>-4.9260000000000002</v>
      </c>
      <c r="K88" s="28">
        <v>-4.9260000000000002</v>
      </c>
      <c r="L88" s="28">
        <v>-4.9260000000000002</v>
      </c>
      <c r="M88" s="28">
        <v>-4.0999999999999996</v>
      </c>
      <c r="N88" s="28">
        <v>6.2</v>
      </c>
      <c r="O88" s="28">
        <v>6.2</v>
      </c>
      <c r="P88" s="28">
        <v>6.2</v>
      </c>
    </row>
    <row r="89" spans="2:16" ht="15" hidden="1" outlineLevel="1" thickBot="1" x14ac:dyDescent="0.25">
      <c r="B89" s="73" t="s">
        <v>11</v>
      </c>
      <c r="C89" s="43"/>
      <c r="D89" s="44"/>
      <c r="E89" s="36">
        <f>E78 - SUM(E79:E88)</f>
        <v>976.12900000000002</v>
      </c>
      <c r="F89" s="36">
        <f>F78 - SUM(F79:F88)</f>
        <v>1141.865</v>
      </c>
      <c r="G89" s="36">
        <f>G78 - SUM(G79:G88)</f>
        <v>1379.74</v>
      </c>
      <c r="H89" s="36">
        <f>H78 - SUM(H79:H88)</f>
        <v>1858.2089999999998</v>
      </c>
      <c r="I89" s="36">
        <f>I78 - SUM(I79:I88)</f>
        <v>2142.1290000000004</v>
      </c>
      <c r="J89" s="36">
        <f>J78 - SUM(J79:J88)</f>
        <v>2234.2760000000003</v>
      </c>
      <c r="K89" s="36">
        <f>K78 - SUM(K79:K88)</f>
        <v>2206.8320000000003</v>
      </c>
      <c r="L89" s="36">
        <f>L78 - SUM(L79:L88)</f>
        <v>1922.078</v>
      </c>
      <c r="M89" s="36">
        <f>M78 - SUM(M79:M88)</f>
        <v>1851.338</v>
      </c>
      <c r="N89" s="36">
        <f>N78 - SUM(N79:N88)</f>
        <v>1923.9549999999999</v>
      </c>
      <c r="O89" s="36">
        <f>O78 - SUM(O79:O88)</f>
        <v>2078.0349999999999</v>
      </c>
      <c r="P89" s="36">
        <f>P78 - SUM(P79:P88)</f>
        <v>2238.1420000000003</v>
      </c>
    </row>
    <row r="90" spans="2:16" hidden="1" outlineLevel="1" x14ac:dyDescent="0.2">
      <c r="B90" s="2" t="s">
        <v>18</v>
      </c>
      <c r="C90" s="18"/>
      <c r="D90" s="15"/>
      <c r="E90" s="28">
        <v>-502.61900000000003</v>
      </c>
      <c r="F90" s="28">
        <v>-733.48</v>
      </c>
      <c r="G90" s="28">
        <v>-888.11199999999997</v>
      </c>
      <c r="H90" s="28">
        <v>-1049.4780000000001</v>
      </c>
      <c r="I90" s="28">
        <v>-1153.2139999999999</v>
      </c>
      <c r="J90" s="28">
        <v>-1083.9839999999999</v>
      </c>
      <c r="K90" s="28">
        <v>-1164.0940000000001</v>
      </c>
      <c r="L90" s="28">
        <v>-1147.325</v>
      </c>
      <c r="M90" s="28">
        <v>-1330.9839999999999</v>
      </c>
      <c r="N90" s="28">
        <v>-1549.81</v>
      </c>
      <c r="O90" s="28">
        <v>-1750.1079999999999</v>
      </c>
      <c r="P90" s="28">
        <v>-1944.8500000000001</v>
      </c>
    </row>
    <row r="91" spans="2:16" hidden="1" outlineLevel="1" x14ac:dyDescent="0.2">
      <c r="B91" s="2" t="s">
        <v>17</v>
      </c>
      <c r="C91" s="69"/>
      <c r="D91" s="68"/>
      <c r="E91" s="31">
        <v>-75.930999999999997</v>
      </c>
      <c r="F91" s="31">
        <v>-74.686999999999998</v>
      </c>
      <c r="G91" s="31">
        <v>-71.289000000000001</v>
      </c>
      <c r="H91" s="31">
        <v>-71.841000000000008</v>
      </c>
      <c r="I91" s="31">
        <v>-69.847999999999999</v>
      </c>
      <c r="J91" s="31">
        <v>-67.164000000000001</v>
      </c>
      <c r="K91" s="31">
        <v>-67.088000000000008</v>
      </c>
      <c r="L91" s="31">
        <v>-82.825000000000003</v>
      </c>
      <c r="M91" s="31">
        <v>-102.23700000000001</v>
      </c>
      <c r="N91" s="31">
        <v>-121.52</v>
      </c>
      <c r="O91" s="31">
        <v>-144.90600000000001</v>
      </c>
      <c r="P91" s="31">
        <v>-146.66300000000001</v>
      </c>
    </row>
    <row r="92" spans="2:16" hidden="1" outlineLevel="1" x14ac:dyDescent="0.2">
      <c r="B92" s="2" t="s">
        <v>16</v>
      </c>
      <c r="C92" s="69"/>
      <c r="D92" s="68"/>
      <c r="E92" s="28"/>
      <c r="F92" s="28"/>
      <c r="G92" s="28"/>
      <c r="H92" s="28">
        <v>13.5</v>
      </c>
      <c r="I92" s="28">
        <v>48.5</v>
      </c>
      <c r="J92" s="28">
        <v>63.5</v>
      </c>
      <c r="K92" s="28">
        <v>63.5</v>
      </c>
      <c r="L92" s="28">
        <v>51.677</v>
      </c>
      <c r="M92" s="28">
        <v>16.677</v>
      </c>
      <c r="N92" s="28">
        <v>4.5970000000000004</v>
      </c>
      <c r="O92" s="28">
        <v>4.5970000000000004</v>
      </c>
      <c r="P92" s="28">
        <v>35.203000000000003</v>
      </c>
    </row>
    <row r="93" spans="2:16" hidden="1" outlineLevel="1" x14ac:dyDescent="0.2">
      <c r="B93" s="2" t="s">
        <v>41</v>
      </c>
      <c r="C93" s="18" t="s">
        <v>42</v>
      </c>
      <c r="D93" s="18"/>
      <c r="E93" s="28">
        <v>-110.28</v>
      </c>
      <c r="F93" s="28">
        <v>-98.456000000000003</v>
      </c>
      <c r="G93" s="28">
        <v>-184.12100000000001</v>
      </c>
      <c r="H93" s="28">
        <v>-230.57900000000001</v>
      </c>
      <c r="I93" s="28">
        <v>-157.33600000000001</v>
      </c>
      <c r="J93" s="28">
        <v>-205.42600000000002</v>
      </c>
      <c r="K93" s="28">
        <v>-39.175000000000004</v>
      </c>
      <c r="L93" s="28">
        <v>62.003999999999998</v>
      </c>
      <c r="M93" s="28">
        <v>-31.901</v>
      </c>
      <c r="N93" s="28">
        <v>59.893000000000001</v>
      </c>
      <c r="O93" s="28">
        <v>-36.532000000000004</v>
      </c>
      <c r="P93" s="28">
        <v>-51.6</v>
      </c>
    </row>
    <row r="94" spans="2:16" hidden="1" outlineLevel="1" x14ac:dyDescent="0.2">
      <c r="B94" s="2" t="s">
        <v>43</v>
      </c>
      <c r="C94" s="18" t="s">
        <v>44</v>
      </c>
      <c r="D94" s="18"/>
      <c r="E94" s="28">
        <v>-1.202</v>
      </c>
      <c r="F94" s="28">
        <v>-1.5369999999999999</v>
      </c>
      <c r="G94" s="28">
        <v>-1.7270000000000001</v>
      </c>
      <c r="H94" s="28">
        <v>-1.929</v>
      </c>
      <c r="I94" s="28">
        <v>-2.09</v>
      </c>
      <c r="J94" s="28">
        <v>-2.847</v>
      </c>
      <c r="K94" s="28">
        <v>-7.1920000000000002</v>
      </c>
      <c r="L94" s="28">
        <v>-9.2550000000000008</v>
      </c>
      <c r="M94" s="28">
        <v>-11.338000000000001</v>
      </c>
      <c r="N94" s="28">
        <v>-3.0340000000000003</v>
      </c>
      <c r="O94" s="28">
        <v>-0.65500000000000003</v>
      </c>
      <c r="P94" s="28">
        <v>-3.177</v>
      </c>
    </row>
    <row r="95" spans="2:16" hidden="1" outlineLevel="1" x14ac:dyDescent="0.2">
      <c r="B95" s="2" t="s">
        <v>12</v>
      </c>
      <c r="C95" s="18" t="s">
        <v>45</v>
      </c>
      <c r="D95" s="18"/>
      <c r="E95" s="28">
        <v>78.227000000000004</v>
      </c>
      <c r="F95" s="28">
        <v>76.891000000000005</v>
      </c>
      <c r="G95" s="28">
        <v>62.663000000000004</v>
      </c>
      <c r="H95" s="28">
        <v>73.037999999999997</v>
      </c>
      <c r="I95" s="28">
        <v>67.349999999999994</v>
      </c>
      <c r="J95" s="28">
        <v>63.454999999999998</v>
      </c>
      <c r="K95" s="28">
        <v>29.251999999999999</v>
      </c>
      <c r="L95" s="28">
        <v>4.7309999999999999</v>
      </c>
      <c r="M95" s="28">
        <v>31.068000000000001</v>
      </c>
      <c r="N95" s="28">
        <v>2.81</v>
      </c>
      <c r="O95" s="28">
        <v>37.866999999999997</v>
      </c>
      <c r="P95" s="28">
        <v>45.874000000000002</v>
      </c>
    </row>
    <row r="96" spans="2:16" hidden="1" outlineLevel="1" x14ac:dyDescent="0.2">
      <c r="B96" s="2" t="s">
        <v>13</v>
      </c>
      <c r="C96" s="18" t="s">
        <v>46</v>
      </c>
      <c r="D96" s="18"/>
      <c r="E96" s="28" t="s">
        <v>23</v>
      </c>
      <c r="F96" s="28" t="s">
        <v>23</v>
      </c>
      <c r="G96" s="28" t="s">
        <v>23</v>
      </c>
      <c r="H96" s="28" t="s">
        <v>23</v>
      </c>
      <c r="I96" s="28" t="s">
        <v>23</v>
      </c>
      <c r="J96" s="28" t="s">
        <v>23</v>
      </c>
      <c r="K96" s="28" t="s">
        <v>23</v>
      </c>
      <c r="L96" s="28" t="s">
        <v>23</v>
      </c>
      <c r="M96" s="28" t="s">
        <v>23</v>
      </c>
      <c r="N96" s="28" t="s">
        <v>23</v>
      </c>
      <c r="O96" s="28" t="s">
        <v>23</v>
      </c>
      <c r="P96" s="28" t="s">
        <v>23</v>
      </c>
    </row>
    <row r="97" spans="2:30" hidden="1" outlineLevel="1" x14ac:dyDescent="0.2">
      <c r="B97" s="2" t="s">
        <v>14</v>
      </c>
      <c r="C97" s="18" t="s">
        <v>47</v>
      </c>
      <c r="D97" s="18"/>
      <c r="E97" s="28" t="s">
        <v>23</v>
      </c>
      <c r="F97" s="28" t="s">
        <v>23</v>
      </c>
      <c r="G97" s="28">
        <v>15.409000000000001</v>
      </c>
      <c r="H97" s="28">
        <v>38.17</v>
      </c>
      <c r="I97" s="28">
        <v>3.4390000000000001</v>
      </c>
      <c r="J97" s="28" t="s">
        <v>23</v>
      </c>
      <c r="K97" s="28">
        <v>-14.686</v>
      </c>
      <c r="L97" s="28">
        <v>-39.847000000000001</v>
      </c>
      <c r="M97" s="28">
        <v>5.4340000000000002</v>
      </c>
      <c r="N97" s="28" t="s">
        <v>23</v>
      </c>
      <c r="O97" s="28">
        <v>15.302</v>
      </c>
      <c r="P97" s="28">
        <v>15.523</v>
      </c>
    </row>
    <row r="98" spans="2:30" hidden="1" outlineLevel="1" x14ac:dyDescent="0.2">
      <c r="B98" s="2" t="s">
        <v>48</v>
      </c>
      <c r="C98" s="18" t="s">
        <v>49</v>
      </c>
      <c r="D98" s="18"/>
      <c r="E98" s="28" t="s">
        <v>23</v>
      </c>
      <c r="F98" s="28" t="s">
        <v>23</v>
      </c>
      <c r="G98" s="28" t="s">
        <v>23</v>
      </c>
      <c r="H98" s="28" t="s">
        <v>23</v>
      </c>
      <c r="I98" s="28" t="s">
        <v>23</v>
      </c>
      <c r="J98" s="28" t="s">
        <v>23</v>
      </c>
      <c r="K98" s="28" t="s">
        <v>23</v>
      </c>
      <c r="L98" s="28" t="s">
        <v>23</v>
      </c>
      <c r="M98" s="28" t="s">
        <v>23</v>
      </c>
      <c r="N98" s="28" t="s">
        <v>23</v>
      </c>
      <c r="O98" s="28" t="s">
        <v>23</v>
      </c>
      <c r="P98" s="28" t="s">
        <v>23</v>
      </c>
    </row>
    <row r="99" spans="2:30" hidden="1" outlineLevel="1" x14ac:dyDescent="0.2">
      <c r="B99" s="2" t="s">
        <v>50</v>
      </c>
      <c r="C99" s="18" t="s">
        <v>51</v>
      </c>
      <c r="D99" s="18"/>
      <c r="E99" s="28">
        <v>8.604000000000001</v>
      </c>
      <c r="F99" s="28">
        <v>22.12</v>
      </c>
      <c r="G99" s="28">
        <v>6.1719999999999997</v>
      </c>
      <c r="H99" s="28">
        <v>42.131999999999998</v>
      </c>
      <c r="I99" s="28">
        <v>23.908999999999999</v>
      </c>
      <c r="J99" s="28">
        <v>26.882999999999999</v>
      </c>
      <c r="K99" s="28">
        <v>9.41</v>
      </c>
      <c r="L99" s="28">
        <v>-23.585000000000001</v>
      </c>
      <c r="M99" s="28">
        <v>-40.932000000000002</v>
      </c>
      <c r="N99" s="28">
        <v>-9.6419999999999995</v>
      </c>
      <c r="O99" s="28">
        <v>49.639000000000003</v>
      </c>
      <c r="P99" s="28">
        <v>77.432000000000002</v>
      </c>
    </row>
    <row r="100" spans="2:30" ht="15" hidden="1" outlineLevel="1" thickBot="1" x14ac:dyDescent="0.25">
      <c r="B100" s="73" t="s">
        <v>15</v>
      </c>
      <c r="C100" s="72"/>
      <c r="D100" s="71"/>
      <c r="E100" s="70">
        <f>SUM(E89:E99)-2*E92</f>
        <v>372.92799999999994</v>
      </c>
      <c r="F100" s="70">
        <f>SUM(F89:F99)-2*F92</f>
        <v>332.71599999999995</v>
      </c>
      <c r="G100" s="70">
        <f>SUM(G89:G99)-2*G92</f>
        <v>318.73500000000007</v>
      </c>
      <c r="H100" s="70">
        <f>SUM(H89:H99)-2*H92</f>
        <v>644.22199999999964</v>
      </c>
      <c r="I100" s="70">
        <f>SUM(I89:I99)-2*I92</f>
        <v>805.8390000000004</v>
      </c>
      <c r="J100" s="70">
        <f>SUM(J89:J99)-2*J92</f>
        <v>901.69300000000044</v>
      </c>
      <c r="K100" s="49">
        <f>SUM(K89:K99)-2*K92</f>
        <v>889.75900000000024</v>
      </c>
      <c r="L100" s="49">
        <f>SUM(L89:L99)-2*L92</f>
        <v>634.29899999999986</v>
      </c>
      <c r="M100" s="49">
        <f>SUM(M89:M99)-2*M92</f>
        <v>353.77100000000002</v>
      </c>
      <c r="N100" s="49">
        <f>SUM(N89:N99)-2*N92</f>
        <v>298.05500000000001</v>
      </c>
      <c r="O100" s="49">
        <f>SUM(O89:O99)-2*O92</f>
        <v>244.0449999999999</v>
      </c>
      <c r="P100" s="49">
        <f>SUM(P89:P99)-2*P92</f>
        <v>195.47800000000012</v>
      </c>
    </row>
    <row r="101" spans="2:30" collapsed="1" x14ac:dyDescent="0.2">
      <c r="B101" s="68"/>
      <c r="C101" s="69"/>
      <c r="D101" s="68"/>
      <c r="E101" s="68"/>
      <c r="F101" s="68"/>
      <c r="G101" s="68"/>
      <c r="H101" s="68"/>
      <c r="I101" s="68"/>
      <c r="J101" s="68"/>
    </row>
    <row r="102" spans="2:30" s="65" customFormat="1" x14ac:dyDescent="0.2">
      <c r="C102" s="66"/>
      <c r="Q102" s="78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2:30" ht="16.2" hidden="1" outlineLevel="1" thickBot="1" x14ac:dyDescent="0.35">
      <c r="B103" s="6" t="s">
        <v>80</v>
      </c>
      <c r="C103" s="7"/>
      <c r="D103" s="25"/>
      <c r="E103" s="8"/>
      <c r="F103" s="8"/>
      <c r="G103" s="8"/>
      <c r="H103" s="8"/>
      <c r="I103" s="8"/>
      <c r="J103" s="8"/>
      <c r="K103" s="8"/>
      <c r="L103" s="8"/>
      <c r="M103" s="8"/>
      <c r="N103" s="9"/>
      <c r="O103" s="9"/>
      <c r="P103" s="10" t="s">
        <v>19</v>
      </c>
    </row>
    <row r="104" spans="2:30" hidden="1" outlineLevel="1" x14ac:dyDescent="0.2">
      <c r="B104" s="11" t="s">
        <v>72</v>
      </c>
      <c r="C104" s="11"/>
      <c r="D104" s="23"/>
      <c r="E104" s="3"/>
      <c r="F104" s="3"/>
      <c r="G104" s="3"/>
      <c r="H104" s="3"/>
      <c r="I104" s="3"/>
      <c r="J104" s="3"/>
      <c r="K104" s="3"/>
      <c r="L104" s="3"/>
      <c r="M104" s="3"/>
      <c r="N104" s="12"/>
      <c r="O104" s="12"/>
      <c r="P104" s="12"/>
    </row>
    <row r="105" spans="2:30" hidden="1" outlineLevel="1" x14ac:dyDescent="0.2">
      <c r="B105" s="19" t="s">
        <v>25</v>
      </c>
      <c r="C105" s="18" t="s">
        <v>22</v>
      </c>
      <c r="D105" s="15"/>
      <c r="E105" s="22">
        <v>44469</v>
      </c>
      <c r="F105" s="22">
        <v>44561</v>
      </c>
      <c r="G105" s="22">
        <v>44651</v>
      </c>
      <c r="H105" s="22">
        <v>44742</v>
      </c>
      <c r="I105" s="22">
        <v>44834</v>
      </c>
      <c r="J105" s="22">
        <v>44926</v>
      </c>
      <c r="K105" s="22">
        <v>45016</v>
      </c>
      <c r="L105" s="22">
        <v>45107</v>
      </c>
      <c r="M105" s="22">
        <v>45199</v>
      </c>
      <c r="N105" s="22">
        <v>45291</v>
      </c>
      <c r="O105" s="22">
        <v>45382</v>
      </c>
      <c r="P105" s="22">
        <v>45473</v>
      </c>
    </row>
    <row r="106" spans="2:30" hidden="1" outlineLevel="1" x14ac:dyDescent="0.2">
      <c r="C106" s="18"/>
      <c r="D106" s="15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2:30" ht="10.8" hidden="1" outlineLevel="1" thickBot="1" x14ac:dyDescent="0.25">
      <c r="B107" s="1" t="s">
        <v>27</v>
      </c>
      <c r="C107" s="18" t="s">
        <v>28</v>
      </c>
      <c r="D107" s="30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</row>
    <row r="108" spans="2:30" hidden="1" outlineLevel="1" x14ac:dyDescent="0.2">
      <c r="B108" s="1" t="s">
        <v>39</v>
      </c>
      <c r="C108" s="18" t="s">
        <v>40</v>
      </c>
      <c r="D108" s="18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</row>
    <row r="109" spans="2:30" ht="14.4" hidden="1" outlineLevel="1" x14ac:dyDescent="0.2">
      <c r="B109" s="34" t="s">
        <v>0</v>
      </c>
      <c r="C109" s="43"/>
      <c r="D109" s="43"/>
      <c r="E109" s="36">
        <v>239</v>
      </c>
      <c r="F109" s="36">
        <v>1807</v>
      </c>
      <c r="G109" s="36">
        <v>908</v>
      </c>
      <c r="H109" s="36">
        <v>2880</v>
      </c>
      <c r="I109" s="36">
        <v>4407</v>
      </c>
      <c r="J109" s="36">
        <v>5287</v>
      </c>
      <c r="K109" s="36">
        <v>7803</v>
      </c>
      <c r="L109" s="36">
        <v>6446</v>
      </c>
      <c r="M109" s="36">
        <v>5493</v>
      </c>
      <c r="N109" s="36">
        <v>3740</v>
      </c>
      <c r="O109" s="36">
        <v>2299</v>
      </c>
      <c r="P109" s="36">
        <v>1965</v>
      </c>
    </row>
    <row r="110" spans="2:30" hidden="1" outlineLevel="1" x14ac:dyDescent="0.2">
      <c r="B110" s="2" t="s">
        <v>1</v>
      </c>
      <c r="C110" s="18" t="s">
        <v>29</v>
      </c>
      <c r="D110" s="15"/>
      <c r="E110" s="28">
        <v>-34</v>
      </c>
      <c r="F110" s="28">
        <v>-33</v>
      </c>
      <c r="G110" s="28">
        <v>-11</v>
      </c>
      <c r="H110" s="28">
        <v>0</v>
      </c>
      <c r="I110" s="28">
        <v>0</v>
      </c>
      <c r="J110" s="28">
        <v>-5</v>
      </c>
      <c r="K110" s="28">
        <v>-5</v>
      </c>
      <c r="L110" s="28">
        <v>-8</v>
      </c>
      <c r="M110" s="28">
        <v>-8</v>
      </c>
      <c r="N110" s="28">
        <v>-5</v>
      </c>
      <c r="O110" s="28">
        <v>-5</v>
      </c>
      <c r="P110" s="28">
        <v>-25</v>
      </c>
    </row>
    <row r="111" spans="2:30" hidden="1" outlineLevel="1" x14ac:dyDescent="0.2">
      <c r="B111" s="2" t="s">
        <v>3</v>
      </c>
      <c r="C111" s="18" t="s">
        <v>30</v>
      </c>
      <c r="D111" s="15"/>
      <c r="E111" s="28" t="s">
        <v>23</v>
      </c>
      <c r="F111" s="28">
        <v>-95</v>
      </c>
      <c r="G111" s="28">
        <v>-118</v>
      </c>
      <c r="H111" s="28">
        <v>-128</v>
      </c>
      <c r="I111" s="28">
        <v>-95</v>
      </c>
      <c r="J111" s="28">
        <v>-41</v>
      </c>
      <c r="K111" s="28">
        <v>-18</v>
      </c>
      <c r="L111" s="28">
        <v>-8</v>
      </c>
      <c r="M111" s="28">
        <v>-41</v>
      </c>
      <c r="N111" s="28" t="s">
        <v>23</v>
      </c>
      <c r="O111" s="28">
        <v>-11</v>
      </c>
      <c r="P111" s="28">
        <v>-26</v>
      </c>
    </row>
    <row r="112" spans="2:30" hidden="1" outlineLevel="1" x14ac:dyDescent="0.2">
      <c r="B112" s="2" t="s">
        <v>4</v>
      </c>
      <c r="C112" s="18" t="s">
        <v>31</v>
      </c>
      <c r="D112" s="15"/>
      <c r="E112" s="28" t="s">
        <v>23</v>
      </c>
      <c r="F112" s="28" t="s">
        <v>23</v>
      </c>
      <c r="G112" s="28" t="s">
        <v>23</v>
      </c>
      <c r="H112" s="28" t="s">
        <v>23</v>
      </c>
      <c r="I112" s="28" t="s">
        <v>23</v>
      </c>
      <c r="J112" s="28" t="s">
        <v>23</v>
      </c>
      <c r="K112" s="28" t="s">
        <v>23</v>
      </c>
      <c r="L112" s="28" t="s">
        <v>23</v>
      </c>
      <c r="M112" s="28" t="s">
        <v>23</v>
      </c>
      <c r="N112" s="28" t="s">
        <v>23</v>
      </c>
      <c r="O112" s="28" t="s">
        <v>23</v>
      </c>
      <c r="P112" s="28" t="s">
        <v>23</v>
      </c>
    </row>
    <row r="113" spans="2:16" hidden="1" outlineLevel="1" x14ac:dyDescent="0.2">
      <c r="B113" s="2" t="s">
        <v>2</v>
      </c>
      <c r="C113" s="18" t="s">
        <v>32</v>
      </c>
      <c r="D113" s="15"/>
      <c r="E113" s="28" t="s">
        <v>23</v>
      </c>
      <c r="F113" s="28" t="s">
        <v>23</v>
      </c>
      <c r="G113" s="28" t="s">
        <v>23</v>
      </c>
      <c r="H113" s="28" t="s">
        <v>23</v>
      </c>
      <c r="I113" s="28" t="s">
        <v>23</v>
      </c>
      <c r="J113" s="28" t="s">
        <v>23</v>
      </c>
      <c r="K113" s="28" t="s">
        <v>23</v>
      </c>
      <c r="L113" s="28" t="s">
        <v>23</v>
      </c>
      <c r="M113" s="28" t="s">
        <v>23</v>
      </c>
      <c r="N113" s="28" t="s">
        <v>23</v>
      </c>
      <c r="O113" s="28" t="s">
        <v>23</v>
      </c>
      <c r="P113" s="28" t="s">
        <v>23</v>
      </c>
    </row>
    <row r="114" spans="2:16" hidden="1" outlineLevel="1" x14ac:dyDescent="0.2">
      <c r="B114" s="2" t="s">
        <v>5</v>
      </c>
      <c r="C114" s="18" t="s">
        <v>33</v>
      </c>
      <c r="D114" s="15"/>
      <c r="E114" s="28">
        <v>43</v>
      </c>
      <c r="F114" s="28">
        <v>17</v>
      </c>
      <c r="G114" s="28">
        <v>287</v>
      </c>
      <c r="H114" s="28">
        <v>306</v>
      </c>
      <c r="I114" s="28">
        <v>301</v>
      </c>
      <c r="J114" s="28">
        <v>300</v>
      </c>
      <c r="K114" s="28">
        <v>356</v>
      </c>
      <c r="L114" s="28">
        <v>807</v>
      </c>
      <c r="M114" s="28">
        <v>809</v>
      </c>
      <c r="N114" s="28">
        <v>946</v>
      </c>
      <c r="O114" s="28">
        <v>619</v>
      </c>
      <c r="P114" s="28">
        <v>149</v>
      </c>
    </row>
    <row r="115" spans="2:16" hidden="1" outlineLevel="1" x14ac:dyDescent="0.2">
      <c r="B115" s="2" t="s">
        <v>6</v>
      </c>
      <c r="C115" s="18" t="s">
        <v>34</v>
      </c>
      <c r="D115" s="15"/>
      <c r="E115" s="28">
        <v>8432</v>
      </c>
      <c r="F115" s="28">
        <v>-1</v>
      </c>
      <c r="G115" s="28">
        <v>-1</v>
      </c>
      <c r="H115" s="28">
        <v>0</v>
      </c>
      <c r="I115" s="28">
        <v>0</v>
      </c>
      <c r="J115" s="28" t="s">
        <v>23</v>
      </c>
      <c r="K115" s="28" t="s">
        <v>23</v>
      </c>
      <c r="L115" s="28" t="s">
        <v>23</v>
      </c>
      <c r="M115" s="28" t="s">
        <v>23</v>
      </c>
      <c r="N115" s="28" t="s">
        <v>23</v>
      </c>
      <c r="O115" s="28" t="s">
        <v>23</v>
      </c>
      <c r="P115" s="28" t="s">
        <v>23</v>
      </c>
    </row>
    <row r="116" spans="2:16" hidden="1" outlineLevel="1" x14ac:dyDescent="0.2">
      <c r="B116" s="2" t="s">
        <v>7</v>
      </c>
      <c r="C116" s="18" t="s">
        <v>35</v>
      </c>
      <c r="D116" s="15"/>
      <c r="E116" s="28" t="s">
        <v>23</v>
      </c>
      <c r="F116" s="28" t="s">
        <v>23</v>
      </c>
      <c r="G116" s="28" t="s">
        <v>23</v>
      </c>
      <c r="H116" s="28" t="s">
        <v>23</v>
      </c>
      <c r="I116" s="28" t="s">
        <v>23</v>
      </c>
      <c r="J116" s="28" t="s">
        <v>23</v>
      </c>
      <c r="K116" s="28" t="s">
        <v>23</v>
      </c>
      <c r="L116" s="28" t="s">
        <v>23</v>
      </c>
      <c r="M116" s="28" t="s">
        <v>23</v>
      </c>
      <c r="N116" s="28" t="s">
        <v>23</v>
      </c>
      <c r="O116" s="28" t="s">
        <v>23</v>
      </c>
      <c r="P116" s="28" t="s">
        <v>23</v>
      </c>
    </row>
    <row r="117" spans="2:16" hidden="1" outlineLevel="1" x14ac:dyDescent="0.2">
      <c r="B117" s="2" t="s">
        <v>8</v>
      </c>
      <c r="C117" s="18" t="s">
        <v>36</v>
      </c>
      <c r="D117" s="15"/>
      <c r="E117" s="28" t="s">
        <v>23</v>
      </c>
      <c r="F117" s="28" t="s">
        <v>23</v>
      </c>
      <c r="G117" s="28" t="s">
        <v>23</v>
      </c>
      <c r="H117" s="28" t="s">
        <v>23</v>
      </c>
      <c r="I117" s="28" t="s">
        <v>23</v>
      </c>
      <c r="J117" s="28" t="s">
        <v>23</v>
      </c>
      <c r="K117" s="28" t="s">
        <v>23</v>
      </c>
      <c r="L117" s="28" t="s">
        <v>23</v>
      </c>
      <c r="M117" s="28" t="s">
        <v>23</v>
      </c>
      <c r="N117" s="28" t="s">
        <v>23</v>
      </c>
      <c r="O117" s="28" t="s">
        <v>23</v>
      </c>
      <c r="P117" s="28" t="s">
        <v>23</v>
      </c>
    </row>
    <row r="118" spans="2:16" hidden="1" outlineLevel="1" x14ac:dyDescent="0.2">
      <c r="B118" s="2" t="s">
        <v>9</v>
      </c>
      <c r="C118" s="18" t="s">
        <v>37</v>
      </c>
      <c r="D118" s="15"/>
      <c r="E118" s="28" t="s">
        <v>23</v>
      </c>
      <c r="F118" s="28" t="s">
        <v>23</v>
      </c>
      <c r="G118" s="28" t="s">
        <v>23</v>
      </c>
      <c r="H118" s="28" t="s">
        <v>23</v>
      </c>
      <c r="I118" s="28" t="s">
        <v>23</v>
      </c>
      <c r="J118" s="28" t="s">
        <v>23</v>
      </c>
      <c r="K118" s="28" t="s">
        <v>23</v>
      </c>
      <c r="L118" s="28" t="s">
        <v>23</v>
      </c>
      <c r="M118" s="28" t="s">
        <v>23</v>
      </c>
      <c r="N118" s="28" t="s">
        <v>23</v>
      </c>
      <c r="O118" s="28" t="s">
        <v>23</v>
      </c>
      <c r="P118" s="28" t="s">
        <v>23</v>
      </c>
    </row>
    <row r="119" spans="2:16" hidden="1" outlineLevel="1" x14ac:dyDescent="0.2">
      <c r="B119" s="2" t="s">
        <v>10</v>
      </c>
      <c r="C119" s="18" t="s">
        <v>38</v>
      </c>
      <c r="D119" s="15"/>
      <c r="E119" s="28">
        <v>4990</v>
      </c>
      <c r="F119" s="28">
        <v>5569</v>
      </c>
      <c r="G119" s="28">
        <v>0</v>
      </c>
      <c r="H119" s="28">
        <v>0</v>
      </c>
      <c r="I119" s="28">
        <v>0</v>
      </c>
      <c r="J119" s="28">
        <v>-5</v>
      </c>
      <c r="K119" s="28">
        <v>-5</v>
      </c>
      <c r="L119" s="28">
        <v>-5</v>
      </c>
      <c r="M119" s="28">
        <v>-5</v>
      </c>
      <c r="N119" s="28" t="s">
        <v>23</v>
      </c>
      <c r="O119" s="28" t="s">
        <v>23</v>
      </c>
      <c r="P119" s="28">
        <v>-2</v>
      </c>
    </row>
    <row r="120" spans="2:16" ht="15" hidden="1" outlineLevel="1" thickBot="1" x14ac:dyDescent="0.25">
      <c r="B120" s="35" t="s">
        <v>11</v>
      </c>
      <c r="C120" s="43"/>
      <c r="D120" s="44"/>
      <c r="E120" s="36">
        <f>E109 - SUM(E110:E119)</f>
        <v>-13192</v>
      </c>
      <c r="F120" s="36">
        <f t="shared" ref="F120:P120" si="8">F109 - SUM(F110:F119)</f>
        <v>-3650</v>
      </c>
      <c r="G120" s="36">
        <f t="shared" si="8"/>
        <v>751</v>
      </c>
      <c r="H120" s="36">
        <f t="shared" si="8"/>
        <v>2702</v>
      </c>
      <c r="I120" s="36">
        <f t="shared" si="8"/>
        <v>4201</v>
      </c>
      <c r="J120" s="36">
        <f t="shared" si="8"/>
        <v>5038</v>
      </c>
      <c r="K120" s="36">
        <f t="shared" si="8"/>
        <v>7475</v>
      </c>
      <c r="L120" s="36">
        <f t="shared" si="8"/>
        <v>5660</v>
      </c>
      <c r="M120" s="36">
        <f t="shared" si="8"/>
        <v>4738</v>
      </c>
      <c r="N120" s="36">
        <f t="shared" si="8"/>
        <v>2799</v>
      </c>
      <c r="O120" s="36">
        <f t="shared" si="8"/>
        <v>1696</v>
      </c>
      <c r="P120" s="36">
        <f t="shared" si="8"/>
        <v>1869</v>
      </c>
    </row>
    <row r="121" spans="2:16" hidden="1" outlineLevel="1" x14ac:dyDescent="0.2">
      <c r="B121" s="2" t="s">
        <v>18</v>
      </c>
      <c r="C121" s="18"/>
      <c r="D121" s="15"/>
      <c r="E121" s="28">
        <v>-639</v>
      </c>
      <c r="F121" s="28">
        <v>-735</v>
      </c>
      <c r="G121" s="28">
        <v>-936</v>
      </c>
      <c r="H121" s="28">
        <v>-1202</v>
      </c>
      <c r="I121" s="28">
        <v>-1564</v>
      </c>
      <c r="J121" s="28">
        <v>-1823</v>
      </c>
      <c r="K121" s="28">
        <v>-1976</v>
      </c>
      <c r="L121" s="28">
        <v>-2091</v>
      </c>
      <c r="M121" s="28">
        <v>-1974</v>
      </c>
      <c r="N121" s="28">
        <v>-1829</v>
      </c>
      <c r="O121" s="28">
        <v>-1753</v>
      </c>
      <c r="P121" s="28">
        <v>-1525</v>
      </c>
    </row>
    <row r="122" spans="2:16" hidden="1" outlineLevel="1" x14ac:dyDescent="0.2">
      <c r="B122" s="2" t="s">
        <v>17</v>
      </c>
      <c r="E122" s="31">
        <v>-82</v>
      </c>
      <c r="F122" s="31">
        <v>-84</v>
      </c>
      <c r="G122" s="31">
        <v>-93</v>
      </c>
      <c r="H122" s="31">
        <v>-111</v>
      </c>
      <c r="I122" s="31">
        <v>-146</v>
      </c>
      <c r="J122" s="31">
        <v>-160</v>
      </c>
      <c r="K122" s="31">
        <v>-165</v>
      </c>
      <c r="L122" s="31">
        <v>-151</v>
      </c>
      <c r="M122" s="31">
        <v>-122</v>
      </c>
      <c r="N122" s="31">
        <v>-104</v>
      </c>
      <c r="O122" s="31">
        <v>-86</v>
      </c>
      <c r="P122" s="31">
        <v>-84</v>
      </c>
    </row>
    <row r="123" spans="2:16" hidden="1" outlineLevel="1" x14ac:dyDescent="0.2">
      <c r="B123" s="2" t="s">
        <v>16</v>
      </c>
      <c r="E123" s="28"/>
      <c r="F123" s="28">
        <v>-9</v>
      </c>
      <c r="G123" s="28"/>
      <c r="H123" s="28">
        <v>107</v>
      </c>
      <c r="I123" s="28">
        <v>175</v>
      </c>
      <c r="J123" s="28">
        <v>193</v>
      </c>
      <c r="K123" s="28">
        <v>198</v>
      </c>
      <c r="L123" s="28">
        <v>20</v>
      </c>
      <c r="M123" s="28"/>
      <c r="N123" s="28">
        <v>132</v>
      </c>
      <c r="O123" s="28">
        <v>132</v>
      </c>
      <c r="P123" s="28">
        <v>190</v>
      </c>
    </row>
    <row r="124" spans="2:16" hidden="1" outlineLevel="1" x14ac:dyDescent="0.2">
      <c r="B124" s="2" t="s">
        <v>41</v>
      </c>
      <c r="C124" s="18" t="s">
        <v>42</v>
      </c>
      <c r="D124" s="18"/>
      <c r="E124" s="28" t="s">
        <v>23</v>
      </c>
      <c r="F124" s="28" t="s">
        <v>23</v>
      </c>
      <c r="G124" s="28" t="s">
        <v>23</v>
      </c>
      <c r="H124" s="28" t="s">
        <v>23</v>
      </c>
      <c r="I124" s="28" t="s">
        <v>23</v>
      </c>
      <c r="J124" s="28" t="s">
        <v>23</v>
      </c>
      <c r="K124" s="28" t="s">
        <v>23</v>
      </c>
      <c r="L124" s="28" t="s">
        <v>23</v>
      </c>
      <c r="M124" s="28" t="s">
        <v>23</v>
      </c>
      <c r="N124" s="28" t="s">
        <v>23</v>
      </c>
      <c r="O124" s="28" t="s">
        <v>23</v>
      </c>
      <c r="P124" s="28" t="s">
        <v>23</v>
      </c>
    </row>
    <row r="125" spans="2:16" hidden="1" outlineLevel="1" x14ac:dyDescent="0.2">
      <c r="B125" s="2" t="s">
        <v>43</v>
      </c>
      <c r="C125" s="18" t="s">
        <v>44</v>
      </c>
      <c r="D125" s="18"/>
      <c r="E125" s="28" t="s">
        <v>23</v>
      </c>
      <c r="F125" s="28" t="s">
        <v>23</v>
      </c>
      <c r="G125" s="28" t="s">
        <v>23</v>
      </c>
      <c r="H125" s="28" t="s">
        <v>23</v>
      </c>
      <c r="I125" s="28" t="s">
        <v>23</v>
      </c>
      <c r="J125" s="28" t="s">
        <v>23</v>
      </c>
      <c r="K125" s="28" t="s">
        <v>23</v>
      </c>
      <c r="L125" s="28" t="s">
        <v>23</v>
      </c>
      <c r="M125" s="28" t="s">
        <v>23</v>
      </c>
      <c r="N125" s="28" t="s">
        <v>23</v>
      </c>
      <c r="O125" s="28" t="s">
        <v>23</v>
      </c>
      <c r="P125" s="28" t="s">
        <v>23</v>
      </c>
    </row>
    <row r="126" spans="2:16" hidden="1" outlineLevel="1" x14ac:dyDescent="0.2">
      <c r="B126" s="2" t="s">
        <v>12</v>
      </c>
      <c r="C126" s="18" t="s">
        <v>45</v>
      </c>
      <c r="D126" s="18"/>
      <c r="E126" s="28" t="s">
        <v>23</v>
      </c>
      <c r="F126" s="28" t="s">
        <v>23</v>
      </c>
      <c r="G126" s="28" t="s">
        <v>23</v>
      </c>
      <c r="H126" s="28" t="s">
        <v>23</v>
      </c>
      <c r="I126" s="28" t="s">
        <v>23</v>
      </c>
      <c r="J126" s="28" t="s">
        <v>23</v>
      </c>
      <c r="K126" s="28" t="s">
        <v>23</v>
      </c>
      <c r="L126" s="28" t="s">
        <v>23</v>
      </c>
      <c r="M126" s="28" t="s">
        <v>23</v>
      </c>
      <c r="N126" s="28" t="s">
        <v>23</v>
      </c>
      <c r="O126" s="28" t="s">
        <v>23</v>
      </c>
      <c r="P126" s="28" t="s">
        <v>23</v>
      </c>
    </row>
    <row r="127" spans="2:16" hidden="1" outlineLevel="1" x14ac:dyDescent="0.2">
      <c r="B127" s="2" t="s">
        <v>13</v>
      </c>
      <c r="C127" s="18" t="s">
        <v>46</v>
      </c>
      <c r="D127" s="18"/>
      <c r="E127" s="28" t="s">
        <v>23</v>
      </c>
      <c r="F127" s="28" t="s">
        <v>23</v>
      </c>
      <c r="G127" s="28" t="s">
        <v>23</v>
      </c>
      <c r="H127" s="28" t="s">
        <v>23</v>
      </c>
      <c r="I127" s="28" t="s">
        <v>23</v>
      </c>
      <c r="J127" s="28" t="s">
        <v>23</v>
      </c>
      <c r="K127" s="28" t="s">
        <v>23</v>
      </c>
      <c r="L127" s="28" t="s">
        <v>23</v>
      </c>
      <c r="M127" s="28" t="s">
        <v>23</v>
      </c>
      <c r="N127" s="28" t="s">
        <v>23</v>
      </c>
      <c r="O127" s="28" t="s">
        <v>23</v>
      </c>
      <c r="P127" s="28" t="s">
        <v>23</v>
      </c>
    </row>
    <row r="128" spans="2:16" hidden="1" outlineLevel="1" x14ac:dyDescent="0.2">
      <c r="B128" s="2" t="s">
        <v>14</v>
      </c>
      <c r="C128" s="18" t="s">
        <v>47</v>
      </c>
      <c r="D128" s="18"/>
      <c r="E128" s="28" t="s">
        <v>23</v>
      </c>
      <c r="F128" s="28" t="s">
        <v>23</v>
      </c>
      <c r="G128" s="28" t="s">
        <v>23</v>
      </c>
      <c r="H128" s="28" t="s">
        <v>23</v>
      </c>
      <c r="I128" s="28" t="s">
        <v>23</v>
      </c>
      <c r="J128" s="28" t="s">
        <v>23</v>
      </c>
      <c r="K128" s="28" t="s">
        <v>23</v>
      </c>
      <c r="L128" s="28" t="s">
        <v>23</v>
      </c>
      <c r="M128" s="28" t="s">
        <v>23</v>
      </c>
      <c r="N128" s="28" t="s">
        <v>23</v>
      </c>
      <c r="O128" s="28" t="s">
        <v>23</v>
      </c>
      <c r="P128" s="28" t="s">
        <v>23</v>
      </c>
    </row>
    <row r="129" spans="2:30" hidden="1" outlineLevel="1" x14ac:dyDescent="0.2">
      <c r="B129" s="2" t="s">
        <v>48</v>
      </c>
      <c r="C129" s="18" t="s">
        <v>49</v>
      </c>
      <c r="D129" s="18"/>
      <c r="E129" s="28" t="s">
        <v>23</v>
      </c>
      <c r="F129" s="28" t="s">
        <v>23</v>
      </c>
      <c r="G129" s="28" t="s">
        <v>23</v>
      </c>
      <c r="H129" s="28" t="s">
        <v>23</v>
      </c>
      <c r="I129" s="28" t="s">
        <v>23</v>
      </c>
      <c r="J129" s="28" t="s">
        <v>23</v>
      </c>
      <c r="K129" s="28" t="s">
        <v>23</v>
      </c>
      <c r="L129" s="28" t="s">
        <v>23</v>
      </c>
      <c r="M129" s="28" t="s">
        <v>23</v>
      </c>
      <c r="N129" s="28" t="s">
        <v>23</v>
      </c>
      <c r="O129" s="28" t="s">
        <v>23</v>
      </c>
      <c r="P129" s="28" t="s">
        <v>23</v>
      </c>
    </row>
    <row r="130" spans="2:30" hidden="1" outlineLevel="1" x14ac:dyDescent="0.2">
      <c r="B130" s="2" t="s">
        <v>50</v>
      </c>
      <c r="C130" s="18" t="s">
        <v>51</v>
      </c>
      <c r="D130" s="18"/>
      <c r="E130" s="28">
        <v>1054</v>
      </c>
      <c r="F130" s="28">
        <v>814</v>
      </c>
      <c r="G130" s="28">
        <v>-177</v>
      </c>
      <c r="H130" s="28">
        <v>-412</v>
      </c>
      <c r="I130" s="28">
        <v>-188</v>
      </c>
      <c r="J130" s="28">
        <v>-123</v>
      </c>
      <c r="K130" s="28">
        <v>210</v>
      </c>
      <c r="L130" s="28">
        <v>560</v>
      </c>
      <c r="M130" s="28">
        <v>415</v>
      </c>
      <c r="N130" s="28">
        <v>275</v>
      </c>
      <c r="O130" s="28">
        <v>88</v>
      </c>
      <c r="P130" s="28">
        <v>-139</v>
      </c>
    </row>
    <row r="131" spans="2:30" ht="15" hidden="1" outlineLevel="1" thickBot="1" x14ac:dyDescent="0.25">
      <c r="B131" s="35" t="s">
        <v>15</v>
      </c>
      <c r="C131" s="47"/>
      <c r="D131" s="48"/>
      <c r="E131" s="49">
        <f t="shared" ref="E131:O131" si="9">SUM(E120:E130)-2*E123</f>
        <v>-12859</v>
      </c>
      <c r="F131" s="49">
        <f t="shared" si="9"/>
        <v>-3646</v>
      </c>
      <c r="G131" s="49">
        <f t="shared" si="9"/>
        <v>-455</v>
      </c>
      <c r="H131" s="49">
        <f t="shared" si="9"/>
        <v>870</v>
      </c>
      <c r="I131" s="49">
        <f t="shared" si="9"/>
        <v>2128</v>
      </c>
      <c r="J131" s="49">
        <f t="shared" si="9"/>
        <v>2739</v>
      </c>
      <c r="K131" s="49">
        <f t="shared" si="9"/>
        <v>5346</v>
      </c>
      <c r="L131" s="49">
        <f>SUM(L120:L130)-2*0</f>
        <v>3998</v>
      </c>
      <c r="M131" s="49">
        <f t="shared" si="9"/>
        <v>3057</v>
      </c>
      <c r="N131" s="49">
        <f t="shared" si="9"/>
        <v>1009</v>
      </c>
      <c r="O131" s="49">
        <f t="shared" si="9"/>
        <v>-187</v>
      </c>
      <c r="P131" s="49">
        <f>SUM(P120:P130)-2*P123</f>
        <v>-69</v>
      </c>
    </row>
    <row r="132" spans="2:30" collapsed="1" x14ac:dyDescent="0.2"/>
    <row r="133" spans="2:30" s="65" customFormat="1" x14ac:dyDescent="0.2">
      <c r="C133" s="66"/>
      <c r="Q133" s="78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2:30" ht="16.2" hidden="1" outlineLevel="1" thickBot="1" x14ac:dyDescent="0.35">
      <c r="B134" s="6" t="s">
        <v>81</v>
      </c>
      <c r="C134" s="7"/>
      <c r="D134" s="25"/>
      <c r="E134" s="8"/>
      <c r="F134" s="8"/>
      <c r="G134" s="8"/>
      <c r="H134" s="8"/>
      <c r="I134" s="8"/>
      <c r="J134" s="8"/>
      <c r="K134" s="8"/>
      <c r="L134" s="8"/>
      <c r="M134" s="8"/>
      <c r="N134" s="9"/>
      <c r="O134" s="9"/>
      <c r="P134" s="10" t="s">
        <v>19</v>
      </c>
    </row>
    <row r="135" spans="2:30" hidden="1" outlineLevel="1" x14ac:dyDescent="0.2">
      <c r="B135" s="11" t="s">
        <v>72</v>
      </c>
      <c r="C135" s="11"/>
      <c r="D135" s="23"/>
      <c r="E135" s="3"/>
      <c r="F135" s="3"/>
      <c r="G135" s="3"/>
      <c r="H135" s="3"/>
      <c r="I135" s="3"/>
      <c r="J135" s="3"/>
      <c r="K135" s="3"/>
      <c r="L135" s="3"/>
      <c r="M135" s="3"/>
      <c r="N135" s="12"/>
      <c r="O135" s="12"/>
      <c r="P135" s="12"/>
    </row>
    <row r="136" spans="2:30" hidden="1" outlineLevel="1" x14ac:dyDescent="0.2">
      <c r="B136" s="19" t="s">
        <v>25</v>
      </c>
      <c r="C136" s="18" t="s">
        <v>22</v>
      </c>
      <c r="D136" s="15"/>
      <c r="E136" s="22">
        <v>44469</v>
      </c>
      <c r="F136" s="22">
        <v>44561</v>
      </c>
      <c r="G136" s="22">
        <v>44651</v>
      </c>
      <c r="H136" s="22">
        <v>44742</v>
      </c>
      <c r="I136" s="22">
        <v>44834</v>
      </c>
      <c r="J136" s="22">
        <v>44926</v>
      </c>
      <c r="K136" s="22">
        <v>45016</v>
      </c>
      <c r="L136" s="22">
        <v>45107</v>
      </c>
      <c r="M136" s="22">
        <v>45199</v>
      </c>
      <c r="N136" s="22">
        <v>45291</v>
      </c>
      <c r="O136" s="22">
        <v>45382</v>
      </c>
      <c r="P136" s="22">
        <v>45473</v>
      </c>
    </row>
    <row r="137" spans="2:30" hidden="1" outlineLevel="1" x14ac:dyDescent="0.2">
      <c r="C137" s="18"/>
      <c r="D137" s="15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2:30" ht="10.8" hidden="1" outlineLevel="1" thickBot="1" x14ac:dyDescent="0.25">
      <c r="B138" s="1" t="s">
        <v>27</v>
      </c>
      <c r="C138" s="18" t="s">
        <v>28</v>
      </c>
      <c r="D138" s="30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</row>
    <row r="139" spans="2:30" ht="10.8" hidden="1" outlineLevel="1" thickTop="1" x14ac:dyDescent="0.2">
      <c r="B139" s="1" t="s">
        <v>39</v>
      </c>
      <c r="C139" s="18" t="s">
        <v>40</v>
      </c>
      <c r="D139" s="18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</row>
    <row r="140" spans="2:30" ht="14.4" hidden="1" outlineLevel="1" x14ac:dyDescent="0.2">
      <c r="B140" s="34" t="s">
        <v>0</v>
      </c>
      <c r="C140" s="43"/>
      <c r="D140" s="43"/>
      <c r="E140" s="36">
        <v>360.97399999999999</v>
      </c>
      <c r="F140" s="36">
        <v>1018.509</v>
      </c>
      <c r="G140" s="36">
        <v>1314.9370000000001</v>
      </c>
      <c r="H140" s="36">
        <v>1949.7260000000001</v>
      </c>
      <c r="I140" s="36">
        <v>2380.1640000000002</v>
      </c>
      <c r="J140" s="36">
        <v>2190.7290000000003</v>
      </c>
      <c r="K140" s="36">
        <v>2355.748</v>
      </c>
      <c r="L140" s="36">
        <v>2055.3020000000001</v>
      </c>
      <c r="M140" s="36">
        <v>1672.106</v>
      </c>
      <c r="N140" s="36">
        <v>1677.3869999999999</v>
      </c>
      <c r="O140" s="36">
        <v>1595.7339999999999</v>
      </c>
      <c r="P140" s="36">
        <v>1687.5820000000001</v>
      </c>
    </row>
    <row r="141" spans="2:30" hidden="1" outlineLevel="1" x14ac:dyDescent="0.2">
      <c r="B141" s="2" t="s">
        <v>1</v>
      </c>
      <c r="C141" s="18" t="s">
        <v>29</v>
      </c>
      <c r="D141" s="15"/>
      <c r="E141" s="28" t="s">
        <v>23</v>
      </c>
      <c r="F141" s="28" t="s">
        <v>23</v>
      </c>
      <c r="G141" s="28" t="s">
        <v>23</v>
      </c>
      <c r="H141" s="28" t="s">
        <v>23</v>
      </c>
      <c r="I141" s="28" t="s">
        <v>23</v>
      </c>
      <c r="J141" s="28" t="s">
        <v>23</v>
      </c>
      <c r="K141" s="28" t="s">
        <v>23</v>
      </c>
      <c r="L141" s="28" t="s">
        <v>23</v>
      </c>
      <c r="M141" s="28" t="s">
        <v>23</v>
      </c>
      <c r="N141" s="28" t="s">
        <v>23</v>
      </c>
      <c r="O141" s="28" t="s">
        <v>23</v>
      </c>
      <c r="P141" s="28" t="s">
        <v>23</v>
      </c>
    </row>
    <row r="142" spans="2:30" hidden="1" outlineLevel="1" x14ac:dyDescent="0.2">
      <c r="B142" s="2" t="s">
        <v>3</v>
      </c>
      <c r="C142" s="18" t="s">
        <v>30</v>
      </c>
      <c r="D142" s="15"/>
      <c r="E142" s="28" t="s">
        <v>23</v>
      </c>
      <c r="F142" s="28" t="s">
        <v>23</v>
      </c>
      <c r="G142" s="28" t="s">
        <v>23</v>
      </c>
      <c r="H142" s="28" t="s">
        <v>23</v>
      </c>
      <c r="I142" s="28" t="s">
        <v>23</v>
      </c>
      <c r="J142" s="28" t="s">
        <v>23</v>
      </c>
      <c r="K142" s="28" t="s">
        <v>23</v>
      </c>
      <c r="L142" s="28" t="s">
        <v>23</v>
      </c>
      <c r="M142" s="28" t="s">
        <v>23</v>
      </c>
      <c r="N142" s="28" t="s">
        <v>23</v>
      </c>
      <c r="O142" s="28" t="s">
        <v>23</v>
      </c>
      <c r="P142" s="28" t="s">
        <v>23</v>
      </c>
    </row>
    <row r="143" spans="2:30" hidden="1" outlineLevel="1" x14ac:dyDescent="0.2">
      <c r="B143" s="2" t="s">
        <v>4</v>
      </c>
      <c r="C143" s="18" t="s">
        <v>31</v>
      </c>
      <c r="D143" s="15"/>
      <c r="E143" s="28" t="s">
        <v>23</v>
      </c>
      <c r="F143" s="28" t="s">
        <v>23</v>
      </c>
      <c r="G143" s="28" t="s">
        <v>23</v>
      </c>
      <c r="H143" s="28" t="s">
        <v>23</v>
      </c>
      <c r="I143" s="28" t="s">
        <v>23</v>
      </c>
      <c r="J143" s="28" t="s">
        <v>23</v>
      </c>
      <c r="K143" s="28" t="s">
        <v>23</v>
      </c>
      <c r="L143" s="28" t="s">
        <v>23</v>
      </c>
      <c r="M143" s="28" t="s">
        <v>23</v>
      </c>
      <c r="N143" s="28" t="s">
        <v>23</v>
      </c>
      <c r="O143" s="28" t="s">
        <v>23</v>
      </c>
      <c r="P143" s="28" t="s">
        <v>23</v>
      </c>
    </row>
    <row r="144" spans="2:30" hidden="1" outlineLevel="1" x14ac:dyDescent="0.2">
      <c r="B144" s="2" t="s">
        <v>2</v>
      </c>
      <c r="C144" s="18" t="s">
        <v>32</v>
      </c>
      <c r="D144" s="15"/>
      <c r="E144" s="28" t="s">
        <v>23</v>
      </c>
      <c r="F144" s="28" t="s">
        <v>23</v>
      </c>
      <c r="G144" s="28" t="s">
        <v>23</v>
      </c>
      <c r="H144" s="28" t="s">
        <v>23</v>
      </c>
      <c r="I144" s="28" t="s">
        <v>23</v>
      </c>
      <c r="J144" s="28" t="s">
        <v>23</v>
      </c>
      <c r="K144" s="28" t="s">
        <v>23</v>
      </c>
      <c r="L144" s="28" t="s">
        <v>23</v>
      </c>
      <c r="M144" s="28" t="s">
        <v>23</v>
      </c>
      <c r="N144" s="28" t="s">
        <v>23</v>
      </c>
      <c r="O144" s="28" t="s">
        <v>23</v>
      </c>
      <c r="P144" s="28" t="s">
        <v>23</v>
      </c>
    </row>
    <row r="145" spans="2:16" hidden="1" outlineLevel="1" x14ac:dyDescent="0.2">
      <c r="B145" s="2" t="s">
        <v>5</v>
      </c>
      <c r="C145" s="18" t="s">
        <v>33</v>
      </c>
      <c r="D145" s="15"/>
      <c r="E145" s="28" t="s">
        <v>23</v>
      </c>
      <c r="F145" s="28" t="s">
        <v>23</v>
      </c>
      <c r="G145" s="28" t="s">
        <v>23</v>
      </c>
      <c r="H145" s="28" t="s">
        <v>23</v>
      </c>
      <c r="I145" s="28" t="s">
        <v>23</v>
      </c>
      <c r="J145" s="28" t="s">
        <v>23</v>
      </c>
      <c r="K145" s="28" t="s">
        <v>23</v>
      </c>
      <c r="L145" s="28" t="s">
        <v>23</v>
      </c>
      <c r="M145" s="28" t="s">
        <v>23</v>
      </c>
      <c r="N145" s="28" t="s">
        <v>23</v>
      </c>
      <c r="O145" s="28" t="s">
        <v>23</v>
      </c>
      <c r="P145" s="28" t="s">
        <v>23</v>
      </c>
    </row>
    <row r="146" spans="2:16" hidden="1" outlineLevel="1" x14ac:dyDescent="0.2">
      <c r="B146" s="2" t="s">
        <v>6</v>
      </c>
      <c r="C146" s="18" t="s">
        <v>34</v>
      </c>
      <c r="D146" s="15"/>
      <c r="E146" s="28" t="s">
        <v>23</v>
      </c>
      <c r="F146" s="28" t="s">
        <v>23</v>
      </c>
      <c r="G146" s="28" t="s">
        <v>23</v>
      </c>
      <c r="H146" s="28" t="s">
        <v>23</v>
      </c>
      <c r="I146" s="28" t="s">
        <v>23</v>
      </c>
      <c r="J146" s="28" t="s">
        <v>23</v>
      </c>
      <c r="K146" s="28" t="s">
        <v>23</v>
      </c>
      <c r="L146" s="28" t="s">
        <v>23</v>
      </c>
      <c r="M146" s="28" t="s">
        <v>23</v>
      </c>
      <c r="N146" s="28" t="s">
        <v>23</v>
      </c>
      <c r="O146" s="28" t="s">
        <v>23</v>
      </c>
      <c r="P146" s="28" t="s">
        <v>23</v>
      </c>
    </row>
    <row r="147" spans="2:16" hidden="1" outlineLevel="1" x14ac:dyDescent="0.2">
      <c r="B147" s="2" t="s">
        <v>7</v>
      </c>
      <c r="C147" s="18" t="s">
        <v>35</v>
      </c>
      <c r="D147" s="15"/>
      <c r="E147" s="28" t="s">
        <v>23</v>
      </c>
      <c r="F147" s="28" t="s">
        <v>23</v>
      </c>
      <c r="G147" s="28" t="s">
        <v>23</v>
      </c>
      <c r="H147" s="28" t="s">
        <v>23</v>
      </c>
      <c r="I147" s="28" t="s">
        <v>23</v>
      </c>
      <c r="J147" s="28" t="s">
        <v>23</v>
      </c>
      <c r="K147" s="28" t="s">
        <v>23</v>
      </c>
      <c r="L147" s="28" t="s">
        <v>23</v>
      </c>
      <c r="M147" s="28" t="s">
        <v>23</v>
      </c>
      <c r="N147" s="28" t="s">
        <v>23</v>
      </c>
      <c r="O147" s="28" t="s">
        <v>23</v>
      </c>
      <c r="P147" s="28" t="s">
        <v>23</v>
      </c>
    </row>
    <row r="148" spans="2:16" hidden="1" outlineLevel="1" x14ac:dyDescent="0.2">
      <c r="B148" s="2" t="s">
        <v>8</v>
      </c>
      <c r="C148" s="18" t="s">
        <v>36</v>
      </c>
      <c r="D148" s="15"/>
      <c r="E148" s="28" t="s">
        <v>23</v>
      </c>
      <c r="F148" s="28" t="s">
        <v>23</v>
      </c>
      <c r="G148" s="28" t="s">
        <v>23</v>
      </c>
      <c r="H148" s="28" t="s">
        <v>23</v>
      </c>
      <c r="I148" s="28" t="s">
        <v>23</v>
      </c>
      <c r="J148" s="28" t="s">
        <v>23</v>
      </c>
      <c r="K148" s="28" t="s">
        <v>23</v>
      </c>
      <c r="L148" s="28" t="s">
        <v>23</v>
      </c>
      <c r="M148" s="28" t="s">
        <v>23</v>
      </c>
      <c r="N148" s="28" t="s">
        <v>23</v>
      </c>
      <c r="O148" s="28" t="s">
        <v>23</v>
      </c>
      <c r="P148" s="28" t="s">
        <v>23</v>
      </c>
    </row>
    <row r="149" spans="2:16" hidden="1" outlineLevel="1" x14ac:dyDescent="0.2">
      <c r="B149" s="2" t="s">
        <v>9</v>
      </c>
      <c r="C149" s="18" t="s">
        <v>37</v>
      </c>
      <c r="D149" s="15"/>
      <c r="E149" s="28" t="s">
        <v>23</v>
      </c>
      <c r="F149" s="28" t="s">
        <v>23</v>
      </c>
      <c r="G149" s="28" t="s">
        <v>23</v>
      </c>
      <c r="H149" s="28" t="s">
        <v>23</v>
      </c>
      <c r="I149" s="28" t="s">
        <v>23</v>
      </c>
      <c r="J149" s="28" t="s">
        <v>23</v>
      </c>
      <c r="K149" s="28" t="s">
        <v>23</v>
      </c>
      <c r="L149" s="28" t="s">
        <v>23</v>
      </c>
      <c r="M149" s="28" t="s">
        <v>23</v>
      </c>
      <c r="N149" s="28" t="s">
        <v>23</v>
      </c>
      <c r="O149" s="28" t="s">
        <v>23</v>
      </c>
      <c r="P149" s="28" t="s">
        <v>23</v>
      </c>
    </row>
    <row r="150" spans="2:16" hidden="1" outlineLevel="1" x14ac:dyDescent="0.2">
      <c r="B150" s="2" t="s">
        <v>10</v>
      </c>
      <c r="C150" s="18" t="s">
        <v>38</v>
      </c>
      <c r="D150" s="15"/>
      <c r="E150" s="28">
        <v>13.396000000000001</v>
      </c>
      <c r="F150" s="28">
        <v>-2.1390000000000002</v>
      </c>
      <c r="G150" s="28">
        <v>-2.5180000000000002</v>
      </c>
      <c r="H150" s="28">
        <v>-67.599999999999994</v>
      </c>
      <c r="I150" s="28">
        <v>-67.605000000000004</v>
      </c>
      <c r="J150" s="28">
        <v>-67.605000000000004</v>
      </c>
      <c r="K150" s="28">
        <v>-67.225999999999999</v>
      </c>
      <c r="L150" s="28">
        <v>0</v>
      </c>
      <c r="M150" s="28">
        <v>0</v>
      </c>
      <c r="N150" s="28" t="s">
        <v>23</v>
      </c>
      <c r="O150" s="28" t="s">
        <v>23</v>
      </c>
      <c r="P150" s="28" t="s">
        <v>23</v>
      </c>
    </row>
    <row r="151" spans="2:16" ht="15" hidden="1" outlineLevel="1" thickBot="1" x14ac:dyDescent="0.25">
      <c r="B151" s="35" t="s">
        <v>11</v>
      </c>
      <c r="C151" s="43"/>
      <c r="D151" s="44"/>
      <c r="E151" s="36">
        <f>E140 - SUM(E141:E150)</f>
        <v>347.57799999999997</v>
      </c>
      <c r="F151" s="36">
        <f t="shared" ref="F151:P151" si="10">F140 - SUM(F141:F150)</f>
        <v>1020.648</v>
      </c>
      <c r="G151" s="36">
        <f t="shared" si="10"/>
        <v>1317.4550000000002</v>
      </c>
      <c r="H151" s="36">
        <f t="shared" si="10"/>
        <v>2017.326</v>
      </c>
      <c r="I151" s="36">
        <f t="shared" si="10"/>
        <v>2447.7690000000002</v>
      </c>
      <c r="J151" s="36">
        <f t="shared" si="10"/>
        <v>2258.3340000000003</v>
      </c>
      <c r="K151" s="36">
        <f t="shared" si="10"/>
        <v>2422.9740000000002</v>
      </c>
      <c r="L151" s="36">
        <f t="shared" si="10"/>
        <v>2055.3020000000001</v>
      </c>
      <c r="M151" s="36">
        <f t="shared" si="10"/>
        <v>1672.106</v>
      </c>
      <c r="N151" s="36">
        <f t="shared" si="10"/>
        <v>1677.3869999999999</v>
      </c>
      <c r="O151" s="36">
        <f t="shared" si="10"/>
        <v>1595.7339999999999</v>
      </c>
      <c r="P151" s="36">
        <f t="shared" si="10"/>
        <v>1687.5820000000001</v>
      </c>
    </row>
    <row r="152" spans="2:16" hidden="1" outlineLevel="1" x14ac:dyDescent="0.2">
      <c r="B152" s="2" t="s">
        <v>18</v>
      </c>
      <c r="C152" s="18"/>
      <c r="D152" s="15"/>
      <c r="E152" s="28">
        <v>-679.07100000000003</v>
      </c>
      <c r="F152" s="28">
        <v>-678.16200000000003</v>
      </c>
      <c r="G152" s="28">
        <v>-677.40499999999997</v>
      </c>
      <c r="H152" s="28">
        <v>-670.40899999999999</v>
      </c>
      <c r="I152" s="28">
        <v>-716.42899999999997</v>
      </c>
      <c r="J152" s="28">
        <v>-879.94100000000003</v>
      </c>
      <c r="K152" s="28">
        <v>-970.52600000000007</v>
      </c>
      <c r="L152" s="28">
        <v>-1153.076</v>
      </c>
      <c r="M152" s="28">
        <v>-1164.155</v>
      </c>
      <c r="N152" s="28">
        <v>-1099.3420000000001</v>
      </c>
      <c r="O152" s="28">
        <v>-1190.9950000000001</v>
      </c>
      <c r="P152" s="28">
        <v>-1115.511</v>
      </c>
    </row>
    <row r="153" spans="2:16" hidden="1" outlineLevel="1" x14ac:dyDescent="0.2">
      <c r="B153" s="2" t="s">
        <v>17</v>
      </c>
      <c r="E153" s="31">
        <v>-160.77500000000001</v>
      </c>
      <c r="F153" s="31">
        <v>-158.637</v>
      </c>
      <c r="G153" s="31">
        <v>-159.83100000000002</v>
      </c>
      <c r="H153" s="31">
        <v>-155.29500000000002</v>
      </c>
      <c r="I153" s="31">
        <v>-135.71299999999999</v>
      </c>
      <c r="J153" s="31">
        <v>-114.572</v>
      </c>
      <c r="K153" s="31">
        <v>-92.98</v>
      </c>
      <c r="L153" s="31">
        <v>-75.134</v>
      </c>
      <c r="M153" s="31">
        <v>-78.629000000000005</v>
      </c>
      <c r="N153" s="31">
        <v>-71.775999999999996</v>
      </c>
      <c r="O153" s="31">
        <v>-69.122</v>
      </c>
      <c r="P153" s="31">
        <v>-67.442000000000007</v>
      </c>
    </row>
    <row r="154" spans="2:16" hidden="1" outlineLevel="1" x14ac:dyDescent="0.2">
      <c r="B154" s="2" t="s">
        <v>16</v>
      </c>
      <c r="E154" s="28"/>
      <c r="F154" s="28">
        <v>0.86399999999999999</v>
      </c>
      <c r="G154" s="28">
        <v>0.86399999999999999</v>
      </c>
      <c r="H154" s="28">
        <v>11.366</v>
      </c>
      <c r="I154" s="28">
        <v>11.370000000000001</v>
      </c>
      <c r="J154" s="28">
        <v>10.576000000000001</v>
      </c>
      <c r="K154" s="28">
        <v>10.625999999999999</v>
      </c>
      <c r="L154" s="28">
        <v>6.2110000000000003</v>
      </c>
      <c r="M154" s="28">
        <v>6.2460000000000004</v>
      </c>
      <c r="N154" s="28">
        <v>8.9749999999999996</v>
      </c>
      <c r="O154" s="28">
        <v>5.633</v>
      </c>
      <c r="P154" s="28">
        <v>10.266999999999999</v>
      </c>
    </row>
    <row r="155" spans="2:16" hidden="1" outlineLevel="1" x14ac:dyDescent="0.2">
      <c r="B155" s="2" t="s">
        <v>41</v>
      </c>
      <c r="C155" s="18" t="s">
        <v>42</v>
      </c>
      <c r="D155" s="18"/>
      <c r="E155" s="28">
        <v>29.1</v>
      </c>
      <c r="F155" s="28">
        <v>-101.047</v>
      </c>
      <c r="G155" s="28">
        <v>-101.047</v>
      </c>
      <c r="H155" s="28">
        <v>-101.047</v>
      </c>
      <c r="I155" s="28">
        <v>-101.047</v>
      </c>
      <c r="J155" s="28">
        <v>38.554000000000002</v>
      </c>
      <c r="K155" s="28">
        <v>38.554000000000002</v>
      </c>
      <c r="L155" s="28">
        <v>38.554000000000002</v>
      </c>
      <c r="M155" s="28">
        <v>38.554000000000002</v>
      </c>
      <c r="N155" s="28">
        <v>-10.191000000000001</v>
      </c>
      <c r="O155" s="28">
        <v>-10.191000000000001</v>
      </c>
      <c r="P155" s="28">
        <v>-10.191000000000001</v>
      </c>
    </row>
    <row r="156" spans="2:16" hidden="1" outlineLevel="1" x14ac:dyDescent="0.2">
      <c r="B156" s="2" t="s">
        <v>43</v>
      </c>
      <c r="C156" s="18" t="s">
        <v>44</v>
      </c>
      <c r="D156" s="18"/>
      <c r="E156" s="28" t="s">
        <v>23</v>
      </c>
      <c r="F156" s="28" t="s">
        <v>23</v>
      </c>
      <c r="G156" s="28" t="s">
        <v>23</v>
      </c>
      <c r="H156" s="28" t="s">
        <v>23</v>
      </c>
      <c r="I156" s="28" t="s">
        <v>23</v>
      </c>
      <c r="J156" s="28" t="s">
        <v>23</v>
      </c>
      <c r="K156" s="28" t="s">
        <v>23</v>
      </c>
      <c r="L156" s="28" t="s">
        <v>23</v>
      </c>
      <c r="M156" s="28" t="s">
        <v>23</v>
      </c>
      <c r="N156" s="28" t="s">
        <v>23</v>
      </c>
      <c r="O156" s="28" t="s">
        <v>23</v>
      </c>
      <c r="P156" s="28" t="s">
        <v>23</v>
      </c>
    </row>
    <row r="157" spans="2:16" hidden="1" outlineLevel="1" x14ac:dyDescent="0.2">
      <c r="B157" s="2" t="s">
        <v>12</v>
      </c>
      <c r="C157" s="18" t="s">
        <v>45</v>
      </c>
      <c r="D157" s="18"/>
      <c r="E157" s="28">
        <v>-23.382000000000001</v>
      </c>
      <c r="F157" s="28">
        <v>218.238</v>
      </c>
      <c r="G157" s="28">
        <v>218.238</v>
      </c>
      <c r="H157" s="28">
        <v>218.238</v>
      </c>
      <c r="I157" s="28">
        <v>218.238</v>
      </c>
      <c r="J157" s="28">
        <v>-109.562</v>
      </c>
      <c r="K157" s="28">
        <v>-109.562</v>
      </c>
      <c r="L157" s="28">
        <v>-109.562</v>
      </c>
      <c r="M157" s="28">
        <v>-109.562</v>
      </c>
      <c r="N157" s="28">
        <v>8.077</v>
      </c>
      <c r="O157" s="28">
        <v>8.077</v>
      </c>
      <c r="P157" s="28">
        <v>8.077</v>
      </c>
    </row>
    <row r="158" spans="2:16" hidden="1" outlineLevel="1" x14ac:dyDescent="0.2">
      <c r="B158" s="2" t="s">
        <v>13</v>
      </c>
      <c r="C158" s="18" t="s">
        <v>46</v>
      </c>
      <c r="D158" s="18"/>
      <c r="E158" s="28" t="s">
        <v>23</v>
      </c>
      <c r="F158" s="28" t="s">
        <v>23</v>
      </c>
      <c r="G158" s="28" t="s">
        <v>23</v>
      </c>
      <c r="H158" s="28" t="s">
        <v>23</v>
      </c>
      <c r="I158" s="28" t="s">
        <v>23</v>
      </c>
      <c r="J158" s="28" t="s">
        <v>23</v>
      </c>
      <c r="K158" s="28" t="s">
        <v>23</v>
      </c>
      <c r="L158" s="28" t="s">
        <v>23</v>
      </c>
      <c r="M158" s="28" t="s">
        <v>23</v>
      </c>
      <c r="N158" s="28" t="s">
        <v>23</v>
      </c>
      <c r="O158" s="28" t="s">
        <v>23</v>
      </c>
      <c r="P158" s="28" t="s">
        <v>23</v>
      </c>
    </row>
    <row r="159" spans="2:16" hidden="1" outlineLevel="1" x14ac:dyDescent="0.2">
      <c r="B159" s="2" t="s">
        <v>14</v>
      </c>
      <c r="C159" s="18" t="s">
        <v>47</v>
      </c>
      <c r="D159" s="18"/>
      <c r="E159" s="28" t="s">
        <v>23</v>
      </c>
      <c r="F159" s="28" t="s">
        <v>23</v>
      </c>
      <c r="G159" s="28" t="s">
        <v>23</v>
      </c>
      <c r="H159" s="28" t="s">
        <v>23</v>
      </c>
      <c r="I159" s="28" t="s">
        <v>23</v>
      </c>
      <c r="J159" s="28" t="s">
        <v>23</v>
      </c>
      <c r="K159" s="28" t="s">
        <v>23</v>
      </c>
      <c r="L159" s="28" t="s">
        <v>23</v>
      </c>
      <c r="M159" s="28" t="s">
        <v>23</v>
      </c>
      <c r="N159" s="28" t="s">
        <v>23</v>
      </c>
      <c r="O159" s="28" t="s">
        <v>23</v>
      </c>
      <c r="P159" s="28" t="s">
        <v>23</v>
      </c>
    </row>
    <row r="160" spans="2:16" hidden="1" outlineLevel="1" x14ac:dyDescent="0.2">
      <c r="B160" s="2" t="s">
        <v>48</v>
      </c>
      <c r="C160" s="18" t="s">
        <v>49</v>
      </c>
      <c r="D160" s="18"/>
      <c r="E160" s="28" t="s">
        <v>23</v>
      </c>
      <c r="F160" s="28" t="s">
        <v>23</v>
      </c>
      <c r="G160" s="28" t="s">
        <v>23</v>
      </c>
      <c r="H160" s="28" t="s">
        <v>23</v>
      </c>
      <c r="I160" s="28" t="s">
        <v>23</v>
      </c>
      <c r="J160" s="28" t="s">
        <v>23</v>
      </c>
      <c r="K160" s="28" t="s">
        <v>23</v>
      </c>
      <c r="L160" s="28" t="s">
        <v>23</v>
      </c>
      <c r="M160" s="28" t="s">
        <v>23</v>
      </c>
      <c r="N160" s="28" t="s">
        <v>23</v>
      </c>
      <c r="O160" s="28" t="s">
        <v>23</v>
      </c>
      <c r="P160" s="28" t="s">
        <v>23</v>
      </c>
    </row>
    <row r="161" spans="2:30" hidden="1" outlineLevel="1" x14ac:dyDescent="0.2">
      <c r="B161" s="2" t="s">
        <v>50</v>
      </c>
      <c r="C161" s="18" t="s">
        <v>51</v>
      </c>
      <c r="D161" s="18"/>
      <c r="E161" s="28">
        <v>98.454000000000008</v>
      </c>
      <c r="F161" s="28">
        <v>0.22</v>
      </c>
      <c r="G161" s="28">
        <v>-86.305000000000007</v>
      </c>
      <c r="H161" s="28">
        <v>-140.62</v>
      </c>
      <c r="I161" s="28">
        <v>-65.180000000000007</v>
      </c>
      <c r="J161" s="28">
        <v>-1.0549999999999999</v>
      </c>
      <c r="K161" s="28">
        <v>110.691</v>
      </c>
      <c r="L161" s="28">
        <v>104.25700000000001</v>
      </c>
      <c r="M161" s="28">
        <v>-45.154000000000003</v>
      </c>
      <c r="N161" s="28">
        <v>-2.4369999999999998</v>
      </c>
      <c r="O161" s="28">
        <v>-73.909000000000006</v>
      </c>
      <c r="P161" s="28">
        <v>-45.474000000000004</v>
      </c>
    </row>
    <row r="162" spans="2:30" ht="15" hidden="1" outlineLevel="1" thickBot="1" x14ac:dyDescent="0.25">
      <c r="B162" s="35" t="s">
        <v>15</v>
      </c>
      <c r="C162" s="47"/>
      <c r="D162" s="48"/>
      <c r="E162" s="49">
        <f t="shared" ref="E162:K162" si="11">SUM(E151:E161)-2*E154</f>
        <v>-388.096</v>
      </c>
      <c r="F162" s="49">
        <f t="shared" si="11"/>
        <v>300.39600000000002</v>
      </c>
      <c r="G162" s="49">
        <f t="shared" si="11"/>
        <v>510.2410000000001</v>
      </c>
      <c r="H162" s="49">
        <f t="shared" si="11"/>
        <v>1156.8269999999998</v>
      </c>
      <c r="I162" s="49">
        <f t="shared" si="11"/>
        <v>1636.268</v>
      </c>
      <c r="J162" s="49">
        <f t="shared" si="11"/>
        <v>1181.1820000000005</v>
      </c>
      <c r="K162" s="49">
        <f t="shared" si="11"/>
        <v>1388.5250000000003</v>
      </c>
      <c r="L162" s="49">
        <f>SUM(L151:L161)-2*0</f>
        <v>866.55200000000013</v>
      </c>
      <c r="M162" s="49">
        <f t="shared" ref="M162:O162" si="12">SUM(M151:M161)-2*M154</f>
        <v>306.91399999999993</v>
      </c>
      <c r="N162" s="49">
        <f t="shared" si="12"/>
        <v>492.74299999999988</v>
      </c>
      <c r="O162" s="49">
        <f t="shared" si="12"/>
        <v>253.96099999999981</v>
      </c>
      <c r="P162" s="49">
        <f>SUM(P151:P161)-2*P154</f>
        <v>446.77400000000029</v>
      </c>
    </row>
    <row r="163" spans="2:30" collapsed="1" x14ac:dyDescent="0.2"/>
    <row r="164" spans="2:30" s="80" customFormat="1" x14ac:dyDescent="0.2">
      <c r="C164" s="81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</row>
    <row r="165" spans="2:30" ht="16.2" hidden="1" outlineLevel="1" thickBot="1" x14ac:dyDescent="0.35">
      <c r="B165" s="6" t="s">
        <v>82</v>
      </c>
      <c r="C165" s="7"/>
      <c r="D165" s="25"/>
      <c r="E165" s="8"/>
      <c r="F165" s="8"/>
      <c r="G165" s="8"/>
      <c r="H165" s="8"/>
      <c r="I165" s="8"/>
      <c r="J165" s="8"/>
      <c r="K165" s="8"/>
      <c r="L165" s="8"/>
      <c r="M165" s="8"/>
      <c r="N165" s="9"/>
      <c r="O165" s="9"/>
      <c r="P165" s="10" t="s">
        <v>19</v>
      </c>
    </row>
    <row r="166" spans="2:30" hidden="1" outlineLevel="1" x14ac:dyDescent="0.2">
      <c r="B166" s="11" t="s">
        <v>72</v>
      </c>
      <c r="C166" s="11"/>
      <c r="D166" s="23"/>
      <c r="E166" s="3"/>
      <c r="F166" s="3"/>
      <c r="G166" s="3"/>
      <c r="H166" s="3"/>
      <c r="I166" s="3"/>
      <c r="J166" s="3"/>
      <c r="K166" s="3"/>
      <c r="L166" s="3"/>
      <c r="M166" s="3"/>
      <c r="N166" s="12"/>
      <c r="O166" s="12"/>
      <c r="P166" s="12"/>
    </row>
    <row r="167" spans="2:30" hidden="1" outlineLevel="1" x14ac:dyDescent="0.2">
      <c r="B167" s="19" t="s">
        <v>25</v>
      </c>
      <c r="C167" s="18" t="s">
        <v>22</v>
      </c>
      <c r="D167" s="15"/>
      <c r="E167" s="22">
        <v>44469</v>
      </c>
      <c r="F167" s="22">
        <v>44561</v>
      </c>
      <c r="G167" s="22">
        <v>44651</v>
      </c>
      <c r="H167" s="22">
        <v>44742</v>
      </c>
      <c r="I167" s="22">
        <v>44834</v>
      </c>
      <c r="J167" s="22">
        <v>44926</v>
      </c>
      <c r="K167" s="22">
        <v>45016</v>
      </c>
      <c r="L167" s="22">
        <v>45107</v>
      </c>
      <c r="M167" s="22">
        <v>45199</v>
      </c>
      <c r="N167" s="22">
        <v>45291</v>
      </c>
      <c r="O167" s="22">
        <v>45382</v>
      </c>
      <c r="P167" s="22">
        <v>45473</v>
      </c>
    </row>
    <row r="168" spans="2:30" hidden="1" outlineLevel="1" x14ac:dyDescent="0.2">
      <c r="C168" s="18"/>
      <c r="D168" s="15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2:30" ht="10.8" hidden="1" outlineLevel="1" thickBot="1" x14ac:dyDescent="0.25">
      <c r="B169" s="1" t="s">
        <v>27</v>
      </c>
      <c r="C169" s="18" t="s">
        <v>28</v>
      </c>
      <c r="D169" s="30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</row>
    <row r="170" spans="2:30" ht="10.8" hidden="1" outlineLevel="1" thickTop="1" x14ac:dyDescent="0.2">
      <c r="B170" s="1" t="s">
        <v>39</v>
      </c>
      <c r="C170" s="18" t="s">
        <v>40</v>
      </c>
      <c r="D170" s="18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2:30" ht="14.4" hidden="1" outlineLevel="1" x14ac:dyDescent="0.2">
      <c r="B171" s="34" t="s">
        <v>0</v>
      </c>
      <c r="C171" s="43"/>
      <c r="D171" s="43"/>
      <c r="E171" s="36">
        <v>59.561</v>
      </c>
      <c r="F171" s="36">
        <v>401.947</v>
      </c>
      <c r="G171" s="36">
        <v>437.99599999999998</v>
      </c>
      <c r="H171" s="36">
        <v>876.06799999999998</v>
      </c>
      <c r="I171" s="36">
        <v>1184.502</v>
      </c>
      <c r="J171" s="36">
        <v>1083.575</v>
      </c>
      <c r="K171" s="36">
        <v>1295.8109999999999</v>
      </c>
      <c r="L171" s="36">
        <v>1121.1000000000001</v>
      </c>
      <c r="M171" s="36">
        <v>846.34800000000007</v>
      </c>
      <c r="N171" s="36">
        <v>1134.838</v>
      </c>
      <c r="O171" s="36">
        <v>1055.787</v>
      </c>
      <c r="P171" s="36">
        <v>1149.48</v>
      </c>
    </row>
    <row r="172" spans="2:30" hidden="1" outlineLevel="1" x14ac:dyDescent="0.2">
      <c r="B172" s="2" t="s">
        <v>1</v>
      </c>
      <c r="C172" s="18" t="s">
        <v>29</v>
      </c>
      <c r="D172" s="15"/>
      <c r="E172" s="28">
        <v>-9.8000000000000007</v>
      </c>
      <c r="F172" s="28">
        <v>-8.7119999999999997</v>
      </c>
      <c r="G172" s="28">
        <v>-9.8000000000000007</v>
      </c>
      <c r="H172" s="28">
        <v>0</v>
      </c>
      <c r="I172" s="28">
        <v>-10.42</v>
      </c>
      <c r="J172" s="28">
        <v>-5.5120000000000005</v>
      </c>
      <c r="K172" s="28">
        <v>-5.5120000000000005</v>
      </c>
      <c r="L172" s="28">
        <v>-5.5120000000000005</v>
      </c>
      <c r="M172" s="28">
        <v>0</v>
      </c>
      <c r="N172" s="28">
        <v>-1.371</v>
      </c>
      <c r="O172" s="28">
        <v>-1.371</v>
      </c>
      <c r="P172" s="28">
        <v>-1.371</v>
      </c>
    </row>
    <row r="173" spans="2:30" hidden="1" outlineLevel="1" x14ac:dyDescent="0.2">
      <c r="B173" s="2" t="s">
        <v>3</v>
      </c>
      <c r="C173" s="18" t="s">
        <v>30</v>
      </c>
      <c r="D173" s="15"/>
      <c r="E173" s="28" t="s">
        <v>23</v>
      </c>
      <c r="F173" s="28" t="s">
        <v>23</v>
      </c>
      <c r="G173" s="28" t="s">
        <v>23</v>
      </c>
      <c r="H173" s="28" t="s">
        <v>23</v>
      </c>
      <c r="I173" s="28" t="s">
        <v>23</v>
      </c>
      <c r="J173" s="28" t="s">
        <v>23</v>
      </c>
      <c r="K173" s="28">
        <v>-0.86099999999999999</v>
      </c>
      <c r="L173" s="28" t="s">
        <v>23</v>
      </c>
      <c r="M173" s="28" t="s">
        <v>23</v>
      </c>
      <c r="N173" s="28">
        <v>-11.341000000000001</v>
      </c>
      <c r="O173" s="28">
        <v>-10.811999999999999</v>
      </c>
      <c r="P173" s="28">
        <v>-11.341000000000001</v>
      </c>
    </row>
    <row r="174" spans="2:30" hidden="1" outlineLevel="1" x14ac:dyDescent="0.2">
      <c r="B174" s="2" t="s">
        <v>4</v>
      </c>
      <c r="C174" s="18" t="s">
        <v>31</v>
      </c>
      <c r="D174" s="15"/>
      <c r="E174" s="28" t="s">
        <v>23</v>
      </c>
      <c r="F174" s="28" t="s">
        <v>23</v>
      </c>
      <c r="G174" s="28" t="s">
        <v>23</v>
      </c>
      <c r="H174" s="28" t="s">
        <v>23</v>
      </c>
      <c r="I174" s="28" t="s">
        <v>23</v>
      </c>
      <c r="J174" s="28" t="s">
        <v>23</v>
      </c>
      <c r="K174" s="28" t="s">
        <v>23</v>
      </c>
      <c r="L174" s="28" t="s">
        <v>23</v>
      </c>
      <c r="M174" s="28" t="s">
        <v>23</v>
      </c>
      <c r="N174" s="28" t="s">
        <v>23</v>
      </c>
      <c r="O174" s="28" t="s">
        <v>23</v>
      </c>
      <c r="P174" s="28" t="s">
        <v>23</v>
      </c>
    </row>
    <row r="175" spans="2:30" hidden="1" outlineLevel="1" x14ac:dyDescent="0.2">
      <c r="B175" s="2" t="s">
        <v>2</v>
      </c>
      <c r="C175" s="18" t="s">
        <v>32</v>
      </c>
      <c r="D175" s="15"/>
      <c r="E175" s="28" t="s">
        <v>23</v>
      </c>
      <c r="F175" s="28" t="s">
        <v>23</v>
      </c>
      <c r="G175" s="28" t="s">
        <v>23</v>
      </c>
      <c r="H175" s="28" t="s">
        <v>23</v>
      </c>
      <c r="I175" s="28" t="s">
        <v>23</v>
      </c>
      <c r="J175" s="28" t="s">
        <v>23</v>
      </c>
      <c r="K175" s="28" t="s">
        <v>23</v>
      </c>
      <c r="L175" s="28" t="s">
        <v>23</v>
      </c>
      <c r="M175" s="28" t="s">
        <v>23</v>
      </c>
      <c r="N175" s="28" t="s">
        <v>23</v>
      </c>
      <c r="O175" s="28" t="s">
        <v>23</v>
      </c>
      <c r="P175" s="28" t="s">
        <v>23</v>
      </c>
    </row>
    <row r="176" spans="2:30" hidden="1" outlineLevel="1" x14ac:dyDescent="0.2">
      <c r="B176" s="2" t="s">
        <v>5</v>
      </c>
      <c r="C176" s="18" t="s">
        <v>33</v>
      </c>
      <c r="D176" s="15"/>
      <c r="E176" s="28">
        <v>93.548000000000002</v>
      </c>
      <c r="F176" s="28">
        <v>84.551000000000002</v>
      </c>
      <c r="G176" s="28">
        <v>84.363</v>
      </c>
      <c r="H176" s="28">
        <v>85.227000000000004</v>
      </c>
      <c r="I176" s="28">
        <v>-3.9510000000000001</v>
      </c>
      <c r="J176" s="28">
        <v>-1.079</v>
      </c>
      <c r="K176" s="28">
        <v>-0.58199999999999996</v>
      </c>
      <c r="L176" s="28">
        <v>-1.3580000000000001</v>
      </c>
      <c r="M176" s="28">
        <v>-5.4910000000000005</v>
      </c>
      <c r="N176" s="28">
        <v>0.67200000000000004</v>
      </c>
      <c r="O176" s="28">
        <v>0.56500000000000006</v>
      </c>
      <c r="P176" s="28">
        <v>0.44700000000000001</v>
      </c>
    </row>
    <row r="177" spans="2:16" hidden="1" outlineLevel="1" x14ac:dyDescent="0.2">
      <c r="B177" s="2" t="s">
        <v>6</v>
      </c>
      <c r="C177" s="18" t="s">
        <v>34</v>
      </c>
      <c r="D177" s="15"/>
      <c r="E177" s="28">
        <v>-109.735</v>
      </c>
      <c r="F177" s="28">
        <v>-1.613</v>
      </c>
      <c r="G177" s="28">
        <v>-1.613</v>
      </c>
      <c r="H177" s="28">
        <v>-1.613</v>
      </c>
      <c r="I177" s="28">
        <v>-1.613</v>
      </c>
      <c r="J177" s="28">
        <v>-0.04</v>
      </c>
      <c r="K177" s="28">
        <v>-0.04</v>
      </c>
      <c r="L177" s="28">
        <v>-0.04</v>
      </c>
      <c r="M177" s="28">
        <v>-0.04</v>
      </c>
      <c r="N177" s="28" t="s">
        <v>23</v>
      </c>
      <c r="O177" s="28" t="s">
        <v>23</v>
      </c>
      <c r="P177" s="28" t="s">
        <v>23</v>
      </c>
    </row>
    <row r="178" spans="2:16" hidden="1" outlineLevel="1" x14ac:dyDescent="0.2">
      <c r="B178" s="2" t="s">
        <v>7</v>
      </c>
      <c r="C178" s="18" t="s">
        <v>35</v>
      </c>
      <c r="D178" s="15"/>
      <c r="E178" s="28" t="s">
        <v>23</v>
      </c>
      <c r="F178" s="28" t="s">
        <v>23</v>
      </c>
      <c r="G178" s="28" t="s">
        <v>23</v>
      </c>
      <c r="H178" s="28" t="s">
        <v>23</v>
      </c>
      <c r="I178" s="28" t="s">
        <v>23</v>
      </c>
      <c r="J178" s="28" t="s">
        <v>23</v>
      </c>
      <c r="K178" s="28" t="s">
        <v>23</v>
      </c>
      <c r="L178" s="28" t="s">
        <v>23</v>
      </c>
      <c r="M178" s="28" t="s">
        <v>23</v>
      </c>
      <c r="N178" s="28" t="s">
        <v>23</v>
      </c>
      <c r="O178" s="28" t="s">
        <v>23</v>
      </c>
      <c r="P178" s="28" t="s">
        <v>23</v>
      </c>
    </row>
    <row r="179" spans="2:16" hidden="1" outlineLevel="1" x14ac:dyDescent="0.2">
      <c r="B179" s="2" t="s">
        <v>8</v>
      </c>
      <c r="C179" s="18" t="s">
        <v>36</v>
      </c>
      <c r="D179" s="15"/>
      <c r="E179" s="28" t="s">
        <v>23</v>
      </c>
      <c r="F179" s="28" t="s">
        <v>23</v>
      </c>
      <c r="G179" s="28" t="s">
        <v>23</v>
      </c>
      <c r="H179" s="28" t="s">
        <v>23</v>
      </c>
      <c r="I179" s="28" t="s">
        <v>23</v>
      </c>
      <c r="J179" s="28" t="s">
        <v>23</v>
      </c>
      <c r="K179" s="28" t="s">
        <v>23</v>
      </c>
      <c r="L179" s="28" t="s">
        <v>23</v>
      </c>
      <c r="M179" s="28" t="s">
        <v>23</v>
      </c>
      <c r="N179" s="28" t="s">
        <v>23</v>
      </c>
      <c r="O179" s="28" t="s">
        <v>23</v>
      </c>
      <c r="P179" s="28" t="s">
        <v>23</v>
      </c>
    </row>
    <row r="180" spans="2:16" hidden="1" outlineLevel="1" x14ac:dyDescent="0.2">
      <c r="B180" s="2" t="s">
        <v>9</v>
      </c>
      <c r="C180" s="18" t="s">
        <v>37</v>
      </c>
      <c r="D180" s="15"/>
      <c r="E180" s="28" t="s">
        <v>23</v>
      </c>
      <c r="F180" s="28" t="s">
        <v>23</v>
      </c>
      <c r="G180" s="28" t="s">
        <v>23</v>
      </c>
      <c r="H180" s="28" t="s">
        <v>23</v>
      </c>
      <c r="I180" s="28" t="s">
        <v>23</v>
      </c>
      <c r="J180" s="28" t="s">
        <v>23</v>
      </c>
      <c r="K180" s="28" t="s">
        <v>23</v>
      </c>
      <c r="L180" s="28" t="s">
        <v>23</v>
      </c>
      <c r="M180" s="28" t="s">
        <v>23</v>
      </c>
      <c r="N180" s="28" t="s">
        <v>23</v>
      </c>
      <c r="O180" s="28" t="s">
        <v>23</v>
      </c>
      <c r="P180" s="28" t="s">
        <v>23</v>
      </c>
    </row>
    <row r="181" spans="2:16" hidden="1" outlineLevel="1" x14ac:dyDescent="0.2">
      <c r="B181" s="2" t="s">
        <v>10</v>
      </c>
      <c r="C181" s="18" t="s">
        <v>38</v>
      </c>
      <c r="D181" s="15"/>
      <c r="E181" s="28">
        <v>22.309000000000001</v>
      </c>
      <c r="F181" s="28" t="s">
        <v>23</v>
      </c>
      <c r="G181" s="28" t="s">
        <v>23</v>
      </c>
      <c r="H181" s="28">
        <v>-0.79800000000000004</v>
      </c>
      <c r="I181" s="28">
        <v>-0.245</v>
      </c>
      <c r="J181" s="28">
        <v>-1.4590000000000001</v>
      </c>
      <c r="K181" s="28">
        <v>-1.4590000000000001</v>
      </c>
      <c r="L181" s="28">
        <v>-0.66100000000000003</v>
      </c>
      <c r="M181" s="28">
        <v>-1.214</v>
      </c>
      <c r="N181" s="28">
        <v>-4.0389999999999997</v>
      </c>
      <c r="O181" s="28">
        <v>-29.853000000000002</v>
      </c>
      <c r="P181" s="28">
        <v>-70.153999999999996</v>
      </c>
    </row>
    <row r="182" spans="2:16" ht="15" hidden="1" outlineLevel="1" thickBot="1" x14ac:dyDescent="0.25">
      <c r="B182" s="35" t="s">
        <v>11</v>
      </c>
      <c r="C182" s="43"/>
      <c r="D182" s="44"/>
      <c r="E182" s="36">
        <f>E171 - SUM(E172:E181)</f>
        <v>63.23899999999999</v>
      </c>
      <c r="F182" s="36">
        <f t="shared" ref="F182:P182" si="13">F171 - SUM(F172:F181)</f>
        <v>327.721</v>
      </c>
      <c r="G182" s="36">
        <f t="shared" si="13"/>
        <v>365.04599999999999</v>
      </c>
      <c r="H182" s="36">
        <f t="shared" si="13"/>
        <v>793.25199999999995</v>
      </c>
      <c r="I182" s="36">
        <f t="shared" si="13"/>
        <v>1200.731</v>
      </c>
      <c r="J182" s="36">
        <f t="shared" si="13"/>
        <v>1091.665</v>
      </c>
      <c r="K182" s="36">
        <f t="shared" si="13"/>
        <v>1304.2649999999999</v>
      </c>
      <c r="L182" s="36">
        <f t="shared" si="13"/>
        <v>1128.671</v>
      </c>
      <c r="M182" s="36">
        <f t="shared" si="13"/>
        <v>853.09300000000007</v>
      </c>
      <c r="N182" s="36">
        <f t="shared" si="13"/>
        <v>1150.9169999999999</v>
      </c>
      <c r="O182" s="36">
        <f t="shared" si="13"/>
        <v>1097.258</v>
      </c>
      <c r="P182" s="36">
        <f t="shared" si="13"/>
        <v>1231.8990000000001</v>
      </c>
    </row>
    <row r="183" spans="2:16" hidden="1" outlineLevel="1" x14ac:dyDescent="0.2">
      <c r="B183" s="2" t="s">
        <v>18</v>
      </c>
      <c r="C183" s="18"/>
      <c r="D183" s="15"/>
      <c r="E183" s="28">
        <v>-994.68600000000004</v>
      </c>
      <c r="F183" s="28">
        <v>-1190.5530000000001</v>
      </c>
      <c r="G183" s="28">
        <v>-1275.059</v>
      </c>
      <c r="H183" s="28">
        <v>-1317.268</v>
      </c>
      <c r="I183" s="28">
        <v>-727.03</v>
      </c>
      <c r="J183" s="28">
        <v>-586.71699999999998</v>
      </c>
      <c r="K183" s="28">
        <v>-600.81500000000005</v>
      </c>
      <c r="L183" s="28">
        <v>-1134.2350000000001</v>
      </c>
      <c r="M183" s="28">
        <v>-1144.615</v>
      </c>
      <c r="N183" s="28">
        <v>-1480.9259999999999</v>
      </c>
      <c r="O183" s="28">
        <v>-1517.95</v>
      </c>
      <c r="P183" s="28">
        <v>-1069.3820000000001</v>
      </c>
    </row>
    <row r="184" spans="2:16" hidden="1" outlineLevel="1" x14ac:dyDescent="0.2">
      <c r="B184" s="2" t="s">
        <v>17</v>
      </c>
      <c r="E184" s="31">
        <v>-108.41800000000001</v>
      </c>
      <c r="F184" s="31">
        <v>-113.41500000000001</v>
      </c>
      <c r="G184" s="31">
        <v>-119.937</v>
      </c>
      <c r="H184" s="31">
        <v>-126.843</v>
      </c>
      <c r="I184" s="31">
        <v>-127.387</v>
      </c>
      <c r="J184" s="31">
        <v>-125.107</v>
      </c>
      <c r="K184" s="31">
        <v>-121.197</v>
      </c>
      <c r="L184" s="31">
        <v>-119.92</v>
      </c>
      <c r="M184" s="31">
        <v>-128.25800000000001</v>
      </c>
      <c r="N184" s="31">
        <v>-149.81900000000002</v>
      </c>
      <c r="O184" s="31">
        <v>-164.68600000000001</v>
      </c>
      <c r="P184" s="31">
        <v>-173.84700000000001</v>
      </c>
    </row>
    <row r="185" spans="2:16" hidden="1" outlineLevel="1" x14ac:dyDescent="0.2">
      <c r="B185" s="2" t="s">
        <v>16</v>
      </c>
      <c r="E185" s="28">
        <v>0</v>
      </c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</row>
    <row r="186" spans="2:16" hidden="1" outlineLevel="1" x14ac:dyDescent="0.2">
      <c r="B186" s="2" t="s">
        <v>41</v>
      </c>
      <c r="C186" s="18" t="s">
        <v>42</v>
      </c>
      <c r="D186" s="18"/>
      <c r="E186" s="28">
        <v>-62.489000000000004</v>
      </c>
      <c r="F186" s="28">
        <v>-87.831000000000003</v>
      </c>
      <c r="G186" s="28">
        <v>-145.845</v>
      </c>
      <c r="H186" s="28">
        <v>-115.158</v>
      </c>
      <c r="I186" s="28">
        <v>-40.219000000000001</v>
      </c>
      <c r="J186" s="28">
        <v>-9.2260000000000009</v>
      </c>
      <c r="K186" s="28">
        <v>66.477000000000004</v>
      </c>
      <c r="L186" s="28">
        <v>62.094000000000001</v>
      </c>
      <c r="M186" s="28">
        <v>-36.963999999999999</v>
      </c>
      <c r="N186" s="28">
        <v>-77.742000000000004</v>
      </c>
      <c r="O186" s="28">
        <v>-143.178</v>
      </c>
      <c r="P186" s="28">
        <v>-81.44</v>
      </c>
    </row>
    <row r="187" spans="2:16" hidden="1" outlineLevel="1" x14ac:dyDescent="0.2">
      <c r="B187" s="2" t="s">
        <v>43</v>
      </c>
      <c r="C187" s="18" t="s">
        <v>44</v>
      </c>
      <c r="D187" s="18"/>
      <c r="E187" s="28" t="s">
        <v>23</v>
      </c>
      <c r="F187" s="28" t="s">
        <v>23</v>
      </c>
      <c r="G187" s="28" t="s">
        <v>23</v>
      </c>
      <c r="H187" s="28" t="s">
        <v>23</v>
      </c>
      <c r="I187" s="28" t="s">
        <v>23</v>
      </c>
      <c r="J187" s="28" t="s">
        <v>23</v>
      </c>
      <c r="K187" s="28" t="s">
        <v>23</v>
      </c>
      <c r="L187" s="28" t="s">
        <v>23</v>
      </c>
      <c r="M187" s="28" t="s">
        <v>23</v>
      </c>
      <c r="N187" s="28" t="s">
        <v>23</v>
      </c>
      <c r="O187" s="28" t="s">
        <v>23</v>
      </c>
      <c r="P187" s="28" t="s">
        <v>23</v>
      </c>
    </row>
    <row r="188" spans="2:16" hidden="1" outlineLevel="1" x14ac:dyDescent="0.2">
      <c r="B188" s="2" t="s">
        <v>12</v>
      </c>
      <c r="C188" s="18" t="s">
        <v>45</v>
      </c>
      <c r="D188" s="18"/>
      <c r="E188" s="28">
        <v>13.531000000000001</v>
      </c>
      <c r="F188" s="28">
        <v>31.387</v>
      </c>
      <c r="G188" s="28">
        <v>24.164000000000001</v>
      </c>
      <c r="H188" s="28">
        <v>12.968999999999999</v>
      </c>
      <c r="I188" s="28">
        <v>25.129000000000001</v>
      </c>
      <c r="J188" s="28">
        <v>31.533999999999999</v>
      </c>
      <c r="K188" s="28">
        <v>18.998999999999999</v>
      </c>
      <c r="L188" s="28">
        <v>22.733000000000001</v>
      </c>
      <c r="M188" s="28">
        <v>20.693000000000001</v>
      </c>
      <c r="N188" s="28">
        <v>52.762999999999998</v>
      </c>
      <c r="O188" s="28">
        <v>54.392000000000003</v>
      </c>
      <c r="P188" s="28">
        <v>53.331000000000003</v>
      </c>
    </row>
    <row r="189" spans="2:16" hidden="1" outlineLevel="1" x14ac:dyDescent="0.2">
      <c r="B189" s="2" t="s">
        <v>13</v>
      </c>
      <c r="C189" s="18" t="s">
        <v>46</v>
      </c>
      <c r="D189" s="18"/>
      <c r="E189" s="28" t="s">
        <v>23</v>
      </c>
      <c r="F189" s="28" t="s">
        <v>23</v>
      </c>
      <c r="G189" s="28" t="s">
        <v>23</v>
      </c>
      <c r="H189" s="28" t="s">
        <v>23</v>
      </c>
      <c r="I189" s="28" t="s">
        <v>23</v>
      </c>
      <c r="J189" s="28" t="s">
        <v>23</v>
      </c>
      <c r="K189" s="28" t="s">
        <v>23</v>
      </c>
      <c r="L189" s="28" t="s">
        <v>23</v>
      </c>
      <c r="M189" s="28" t="s">
        <v>23</v>
      </c>
      <c r="N189" s="28" t="s">
        <v>23</v>
      </c>
      <c r="O189" s="28" t="s">
        <v>23</v>
      </c>
      <c r="P189" s="28" t="s">
        <v>23</v>
      </c>
    </row>
    <row r="190" spans="2:16" hidden="1" outlineLevel="1" x14ac:dyDescent="0.2">
      <c r="B190" s="2" t="s">
        <v>14</v>
      </c>
      <c r="C190" s="18" t="s">
        <v>47</v>
      </c>
      <c r="D190" s="18"/>
      <c r="E190" s="28" t="s">
        <v>23</v>
      </c>
      <c r="F190" s="28" t="s">
        <v>23</v>
      </c>
      <c r="G190" s="28" t="s">
        <v>23</v>
      </c>
      <c r="H190" s="28" t="s">
        <v>23</v>
      </c>
      <c r="I190" s="28" t="s">
        <v>23</v>
      </c>
      <c r="J190" s="28" t="s">
        <v>23</v>
      </c>
      <c r="K190" s="28" t="s">
        <v>23</v>
      </c>
      <c r="L190" s="28" t="s">
        <v>23</v>
      </c>
      <c r="M190" s="28" t="s">
        <v>23</v>
      </c>
      <c r="N190" s="28" t="s">
        <v>23</v>
      </c>
      <c r="O190" s="28" t="s">
        <v>23</v>
      </c>
      <c r="P190" s="28" t="s">
        <v>23</v>
      </c>
    </row>
    <row r="191" spans="2:16" hidden="1" outlineLevel="1" x14ac:dyDescent="0.2">
      <c r="B191" s="2" t="s">
        <v>48</v>
      </c>
      <c r="C191" s="18" t="s">
        <v>49</v>
      </c>
      <c r="D191" s="18"/>
      <c r="E191" s="28" t="s">
        <v>23</v>
      </c>
      <c r="F191" s="28" t="s">
        <v>23</v>
      </c>
      <c r="G191" s="28" t="s">
        <v>23</v>
      </c>
      <c r="H191" s="28" t="s">
        <v>23</v>
      </c>
      <c r="I191" s="28" t="s">
        <v>23</v>
      </c>
      <c r="J191" s="28" t="s">
        <v>23</v>
      </c>
      <c r="K191" s="28" t="s">
        <v>23</v>
      </c>
      <c r="L191" s="28" t="s">
        <v>23</v>
      </c>
      <c r="M191" s="28" t="s">
        <v>23</v>
      </c>
      <c r="N191" s="28" t="s">
        <v>23</v>
      </c>
      <c r="O191" s="28" t="s">
        <v>23</v>
      </c>
      <c r="P191" s="28" t="s">
        <v>23</v>
      </c>
    </row>
    <row r="192" spans="2:16" hidden="1" outlineLevel="1" x14ac:dyDescent="0.2">
      <c r="B192" s="2" t="s">
        <v>50</v>
      </c>
      <c r="C192" s="18" t="s">
        <v>51</v>
      </c>
      <c r="D192" s="18"/>
      <c r="E192" s="28">
        <v>63.753999999999998</v>
      </c>
      <c r="F192" s="28">
        <v>101.958</v>
      </c>
      <c r="G192" s="28">
        <v>164.505</v>
      </c>
      <c r="H192" s="28">
        <v>221.708</v>
      </c>
      <c r="I192" s="28">
        <v>146.339</v>
      </c>
      <c r="J192" s="28">
        <v>6.7949999999999999</v>
      </c>
      <c r="K192" s="28">
        <v>-99.905000000000001</v>
      </c>
      <c r="L192" s="28">
        <v>-180.20099999999999</v>
      </c>
      <c r="M192" s="28">
        <v>-103.121</v>
      </c>
      <c r="N192" s="28">
        <v>-46.465000000000003</v>
      </c>
      <c r="O192" s="28">
        <v>-18.228000000000002</v>
      </c>
      <c r="P192" s="28">
        <v>-33.935000000000002</v>
      </c>
    </row>
    <row r="193" spans="2:16" ht="15" hidden="1" outlineLevel="1" thickBot="1" x14ac:dyDescent="0.25">
      <c r="B193" s="35" t="s">
        <v>15</v>
      </c>
      <c r="C193" s="47"/>
      <c r="D193" s="48"/>
      <c r="E193" s="49">
        <f t="shared" ref="E193:K193" si="14">SUM(E182:E192)-2*E185</f>
        <v>-1025.0690000000002</v>
      </c>
      <c r="F193" s="49">
        <f t="shared" si="14"/>
        <v>-930.73300000000006</v>
      </c>
      <c r="G193" s="49">
        <f t="shared" si="14"/>
        <v>-987.12599999999986</v>
      </c>
      <c r="H193" s="49">
        <f t="shared" si="14"/>
        <v>-531.34</v>
      </c>
      <c r="I193" s="49">
        <f t="shared" si="14"/>
        <v>477.56300000000005</v>
      </c>
      <c r="J193" s="49">
        <f t="shared" si="14"/>
        <v>408.94400000000002</v>
      </c>
      <c r="K193" s="49">
        <f t="shared" si="14"/>
        <v>567.82399999999984</v>
      </c>
      <c r="L193" s="49">
        <f>SUM(L182:L192)-2*0</f>
        <v>-220.85800000000006</v>
      </c>
      <c r="M193" s="49">
        <f t="shared" ref="M193:O193" si="15">SUM(M182:M192)-2*M185</f>
        <v>-539.17200000000003</v>
      </c>
      <c r="N193" s="49">
        <f t="shared" si="15"/>
        <v>-551.27200000000005</v>
      </c>
      <c r="O193" s="49">
        <f t="shared" si="15"/>
        <v>-692.39199999999994</v>
      </c>
      <c r="P193" s="49">
        <f>SUM(P182:P192)-2*P185</f>
        <v>-73.373999999999953</v>
      </c>
    </row>
    <row r="194" spans="2:16" collapsed="1" x14ac:dyDescent="0.2"/>
    <row r="195" spans="2:16" ht="16.2" thickBot="1" x14ac:dyDescent="0.35">
      <c r="B195" s="6" t="s">
        <v>83</v>
      </c>
      <c r="C195" s="7"/>
      <c r="D195" s="25"/>
      <c r="E195" s="8"/>
      <c r="F195" s="8"/>
      <c r="G195" s="8"/>
      <c r="H195" s="8"/>
      <c r="I195" s="8"/>
      <c r="J195" s="8"/>
      <c r="K195" s="8"/>
      <c r="L195" s="8"/>
      <c r="M195" s="8"/>
      <c r="N195" s="9"/>
      <c r="O195" s="9"/>
      <c r="P195" s="10" t="s">
        <v>19</v>
      </c>
    </row>
    <row r="196" spans="2:16" x14ac:dyDescent="0.2">
      <c r="B196" s="11" t="s">
        <v>72</v>
      </c>
      <c r="C196" s="11"/>
      <c r="D196" s="23"/>
      <c r="E196" s="3"/>
      <c r="F196" s="3"/>
      <c r="G196" s="3"/>
      <c r="H196" s="3"/>
      <c r="I196" s="3"/>
      <c r="J196" s="3"/>
      <c r="K196" s="3"/>
      <c r="L196" s="3"/>
      <c r="M196" s="3"/>
      <c r="N196" s="12"/>
      <c r="O196" s="12"/>
      <c r="P196" s="12"/>
    </row>
    <row r="197" spans="2:16" x14ac:dyDescent="0.2">
      <c r="B197" s="19" t="s">
        <v>25</v>
      </c>
      <c r="C197" s="18" t="s">
        <v>22</v>
      </c>
      <c r="D197" s="15"/>
      <c r="E197" s="22">
        <v>44469</v>
      </c>
      <c r="F197" s="22">
        <v>44561</v>
      </c>
      <c r="G197" s="22">
        <v>44651</v>
      </c>
      <c r="H197" s="22">
        <v>44742</v>
      </c>
      <c r="I197" s="22">
        <v>44834</v>
      </c>
      <c r="J197" s="22">
        <v>44926</v>
      </c>
      <c r="K197" s="22">
        <v>45016</v>
      </c>
      <c r="L197" s="22">
        <v>45107</v>
      </c>
      <c r="M197" s="22">
        <v>45199</v>
      </c>
      <c r="N197" s="22">
        <v>45291</v>
      </c>
      <c r="O197" s="22">
        <v>45382</v>
      </c>
      <c r="P197" s="22">
        <v>45473</v>
      </c>
    </row>
    <row r="198" spans="2:16" x14ac:dyDescent="0.2">
      <c r="C198" s="18"/>
      <c r="D198" s="15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2:16" ht="10.8" thickBot="1" x14ac:dyDescent="0.25">
      <c r="B199" s="1" t="s">
        <v>27</v>
      </c>
      <c r="C199" s="18" t="s">
        <v>28</v>
      </c>
      <c r="D199" s="30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</row>
    <row r="200" spans="2:16" ht="10.8" thickTop="1" x14ac:dyDescent="0.2">
      <c r="B200" s="1" t="s">
        <v>39</v>
      </c>
      <c r="C200" s="18" t="s">
        <v>40</v>
      </c>
      <c r="D200" s="18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</row>
    <row r="201" spans="2:16" ht="14.4" x14ac:dyDescent="0.2">
      <c r="B201" s="34" t="s">
        <v>0</v>
      </c>
      <c r="C201" s="43"/>
      <c r="D201" s="43"/>
      <c r="E201" s="36">
        <v>195.72400000000002</v>
      </c>
      <c r="F201" s="36">
        <v>589.29899999999998</v>
      </c>
      <c r="G201" s="36">
        <v>910.93100000000004</v>
      </c>
      <c r="H201" s="36">
        <v>1718.606</v>
      </c>
      <c r="I201" s="36">
        <v>2373.5509999999999</v>
      </c>
      <c r="J201" s="36">
        <v>2526.0210000000002</v>
      </c>
      <c r="K201" s="36">
        <v>2660.5059999999999</v>
      </c>
      <c r="L201" s="36">
        <v>2272.6030000000001</v>
      </c>
      <c r="M201" s="36">
        <v>2096.7159999999999</v>
      </c>
      <c r="N201" s="36">
        <v>2404.3070000000002</v>
      </c>
      <c r="O201" s="36">
        <v>2743.0170000000003</v>
      </c>
      <c r="P201" s="36">
        <v>3218.127</v>
      </c>
    </row>
    <row r="202" spans="2:16" x14ac:dyDescent="0.2">
      <c r="B202" s="2" t="s">
        <v>1</v>
      </c>
      <c r="C202" s="18" t="s">
        <v>29</v>
      </c>
      <c r="D202" s="15"/>
      <c r="E202" s="28" t="s">
        <v>23</v>
      </c>
      <c r="F202" s="28" t="s">
        <v>23</v>
      </c>
      <c r="G202" s="28" t="s">
        <v>23</v>
      </c>
      <c r="H202" s="28" t="s">
        <v>23</v>
      </c>
      <c r="I202" s="28" t="s">
        <v>23</v>
      </c>
      <c r="J202" s="28" t="s">
        <v>23</v>
      </c>
      <c r="K202" s="28" t="s">
        <v>23</v>
      </c>
      <c r="L202" s="28" t="s">
        <v>23</v>
      </c>
      <c r="M202" s="28" t="s">
        <v>23</v>
      </c>
      <c r="N202" s="28" t="s">
        <v>23</v>
      </c>
      <c r="O202" s="28" t="s">
        <v>23</v>
      </c>
      <c r="P202" s="28" t="s">
        <v>23</v>
      </c>
    </row>
    <row r="203" spans="2:16" x14ac:dyDescent="0.2">
      <c r="B203" s="2" t="s">
        <v>3</v>
      </c>
      <c r="C203" s="18" t="s">
        <v>30</v>
      </c>
      <c r="D203" s="15"/>
      <c r="E203" s="28">
        <v>-32.887999999999998</v>
      </c>
      <c r="F203" s="28">
        <v>-43.555</v>
      </c>
      <c r="G203" s="28">
        <v>-60.794000000000004</v>
      </c>
      <c r="H203" s="28">
        <v>-43.966000000000001</v>
      </c>
      <c r="I203" s="28">
        <v>-40.200000000000003</v>
      </c>
      <c r="J203" s="28">
        <v>-24.683</v>
      </c>
      <c r="K203" s="28">
        <v>-4.149</v>
      </c>
      <c r="L203" s="28">
        <v>-34.358000000000004</v>
      </c>
      <c r="M203" s="28">
        <v>-60.994</v>
      </c>
      <c r="N203" s="28">
        <v>-84.328000000000003</v>
      </c>
      <c r="O203" s="28">
        <v>-84.328000000000003</v>
      </c>
      <c r="P203" s="28">
        <v>-83.298000000000002</v>
      </c>
    </row>
    <row r="204" spans="2:16" x14ac:dyDescent="0.2">
      <c r="B204" s="2" t="s">
        <v>4</v>
      </c>
      <c r="C204" s="18" t="s">
        <v>31</v>
      </c>
      <c r="D204" s="15"/>
      <c r="E204" s="28" t="s">
        <v>23</v>
      </c>
      <c r="F204" s="28" t="s">
        <v>23</v>
      </c>
      <c r="G204" s="28" t="s">
        <v>23</v>
      </c>
      <c r="H204" s="28" t="s">
        <v>23</v>
      </c>
      <c r="I204" s="28" t="s">
        <v>23</v>
      </c>
      <c r="J204" s="28" t="s">
        <v>23</v>
      </c>
      <c r="K204" s="28" t="s">
        <v>23</v>
      </c>
      <c r="L204" s="28" t="s">
        <v>23</v>
      </c>
      <c r="M204" s="28" t="s">
        <v>23</v>
      </c>
      <c r="N204" s="28" t="s">
        <v>23</v>
      </c>
      <c r="O204" s="28" t="s">
        <v>23</v>
      </c>
      <c r="P204" s="28" t="s">
        <v>23</v>
      </c>
    </row>
    <row r="205" spans="2:16" x14ac:dyDescent="0.2">
      <c r="B205" s="2" t="s">
        <v>2</v>
      </c>
      <c r="C205" s="18" t="s">
        <v>32</v>
      </c>
      <c r="D205" s="15"/>
      <c r="E205" s="28" t="s">
        <v>23</v>
      </c>
      <c r="F205" s="28" t="s">
        <v>23</v>
      </c>
      <c r="G205" s="28" t="s">
        <v>23</v>
      </c>
      <c r="H205" s="28" t="s">
        <v>23</v>
      </c>
      <c r="I205" s="28" t="s">
        <v>23</v>
      </c>
      <c r="J205" s="28" t="s">
        <v>23</v>
      </c>
      <c r="K205" s="28" t="s">
        <v>23</v>
      </c>
      <c r="L205" s="28" t="s">
        <v>23</v>
      </c>
      <c r="M205" s="28" t="s">
        <v>23</v>
      </c>
      <c r="N205" s="28" t="s">
        <v>23</v>
      </c>
      <c r="O205" s="28" t="s">
        <v>23</v>
      </c>
      <c r="P205" s="28" t="s">
        <v>23</v>
      </c>
    </row>
    <row r="206" spans="2:16" x14ac:dyDescent="0.2">
      <c r="B206" s="2" t="s">
        <v>5</v>
      </c>
      <c r="C206" s="18" t="s">
        <v>33</v>
      </c>
      <c r="D206" s="15"/>
      <c r="E206" s="28">
        <v>0.95100000000000007</v>
      </c>
      <c r="F206" s="28">
        <v>1.9319999999999999</v>
      </c>
      <c r="G206" s="28">
        <v>18.728999999999999</v>
      </c>
      <c r="H206" s="28">
        <v>18.728999999999999</v>
      </c>
      <c r="I206" s="28">
        <v>16.84</v>
      </c>
      <c r="J206" s="28">
        <v>15.88</v>
      </c>
      <c r="K206" s="28">
        <v>-1.1579999999999999</v>
      </c>
      <c r="L206" s="28">
        <v>-1.171</v>
      </c>
      <c r="M206" s="28">
        <v>-0.23300000000000001</v>
      </c>
      <c r="N206" s="28">
        <v>-0.254</v>
      </c>
      <c r="O206" s="28">
        <v>-1.4430000000000001</v>
      </c>
      <c r="P206" s="28">
        <v>-1.43</v>
      </c>
    </row>
    <row r="207" spans="2:16" x14ac:dyDescent="0.2">
      <c r="B207" s="2" t="s">
        <v>6</v>
      </c>
      <c r="C207" s="18" t="s">
        <v>34</v>
      </c>
      <c r="D207" s="15"/>
      <c r="E207" s="28" t="s">
        <v>23</v>
      </c>
      <c r="F207" s="28" t="s">
        <v>23</v>
      </c>
      <c r="G207" s="28" t="s">
        <v>23</v>
      </c>
      <c r="H207" s="28" t="s">
        <v>23</v>
      </c>
      <c r="I207" s="28" t="s">
        <v>23</v>
      </c>
      <c r="J207" s="28" t="s">
        <v>23</v>
      </c>
      <c r="K207" s="28" t="s">
        <v>23</v>
      </c>
      <c r="L207" s="28" t="s">
        <v>23</v>
      </c>
      <c r="M207" s="28" t="s">
        <v>23</v>
      </c>
      <c r="N207" s="28" t="s">
        <v>23</v>
      </c>
      <c r="O207" s="28" t="s">
        <v>23</v>
      </c>
      <c r="P207" s="28" t="s">
        <v>23</v>
      </c>
    </row>
    <row r="208" spans="2:16" x14ac:dyDescent="0.2">
      <c r="B208" s="2" t="s">
        <v>7</v>
      </c>
      <c r="C208" s="18" t="s">
        <v>35</v>
      </c>
      <c r="D208" s="15"/>
      <c r="E208" s="28" t="s">
        <v>23</v>
      </c>
      <c r="F208" s="28" t="s">
        <v>23</v>
      </c>
      <c r="G208" s="28" t="s">
        <v>23</v>
      </c>
      <c r="H208" s="28" t="s">
        <v>23</v>
      </c>
      <c r="I208" s="28" t="s">
        <v>23</v>
      </c>
      <c r="J208" s="28" t="s">
        <v>23</v>
      </c>
      <c r="K208" s="28" t="s">
        <v>23</v>
      </c>
      <c r="L208" s="28" t="s">
        <v>23</v>
      </c>
      <c r="M208" s="28" t="s">
        <v>23</v>
      </c>
      <c r="N208" s="28" t="s">
        <v>23</v>
      </c>
      <c r="O208" s="28" t="s">
        <v>23</v>
      </c>
      <c r="P208" s="28" t="s">
        <v>23</v>
      </c>
    </row>
    <row r="209" spans="2:16" x14ac:dyDescent="0.2">
      <c r="B209" s="2" t="s">
        <v>8</v>
      </c>
      <c r="C209" s="18" t="s">
        <v>36</v>
      </c>
      <c r="D209" s="15"/>
      <c r="E209" s="28" t="s">
        <v>23</v>
      </c>
      <c r="F209" s="28" t="s">
        <v>23</v>
      </c>
      <c r="G209" s="28" t="s">
        <v>23</v>
      </c>
      <c r="H209" s="28" t="s">
        <v>23</v>
      </c>
      <c r="I209" s="28" t="s">
        <v>23</v>
      </c>
      <c r="J209" s="28" t="s">
        <v>23</v>
      </c>
      <c r="K209" s="28" t="s">
        <v>23</v>
      </c>
      <c r="L209" s="28" t="s">
        <v>23</v>
      </c>
      <c r="M209" s="28" t="s">
        <v>23</v>
      </c>
      <c r="N209" s="28" t="s">
        <v>23</v>
      </c>
      <c r="O209" s="28" t="s">
        <v>23</v>
      </c>
      <c r="P209" s="28" t="s">
        <v>23</v>
      </c>
    </row>
    <row r="210" spans="2:16" x14ac:dyDescent="0.2">
      <c r="B210" s="2" t="s">
        <v>9</v>
      </c>
      <c r="C210" s="18" t="s">
        <v>37</v>
      </c>
      <c r="D210" s="15"/>
      <c r="E210" s="28" t="s">
        <v>23</v>
      </c>
      <c r="F210" s="28" t="s">
        <v>23</v>
      </c>
      <c r="G210" s="28" t="s">
        <v>23</v>
      </c>
      <c r="H210" s="28" t="s">
        <v>23</v>
      </c>
      <c r="I210" s="28" t="s">
        <v>23</v>
      </c>
      <c r="J210" s="28" t="s">
        <v>23</v>
      </c>
      <c r="K210" s="28" t="s">
        <v>23</v>
      </c>
      <c r="L210" s="28" t="s">
        <v>23</v>
      </c>
      <c r="M210" s="28" t="s">
        <v>23</v>
      </c>
      <c r="N210" s="28" t="s">
        <v>23</v>
      </c>
      <c r="O210" s="28" t="s">
        <v>23</v>
      </c>
      <c r="P210" s="28" t="s">
        <v>23</v>
      </c>
    </row>
    <row r="211" spans="2:16" x14ac:dyDescent="0.2">
      <c r="B211" s="2" t="s">
        <v>10</v>
      </c>
      <c r="C211" s="18" t="s">
        <v>38</v>
      </c>
      <c r="D211" s="15"/>
      <c r="E211" s="28">
        <v>-17.734999999999999</v>
      </c>
      <c r="F211" s="28" t="s">
        <v>23</v>
      </c>
      <c r="G211" s="28">
        <v>-5.4950000000000001</v>
      </c>
      <c r="H211" s="28">
        <v>-7.65</v>
      </c>
      <c r="I211" s="28">
        <v>-12.981</v>
      </c>
      <c r="J211" s="28">
        <v>-18.036999999999999</v>
      </c>
      <c r="K211" s="28">
        <v>-15.151</v>
      </c>
      <c r="L211" s="28">
        <v>-11.702</v>
      </c>
      <c r="M211" s="28">
        <v>-6.2210000000000001</v>
      </c>
      <c r="N211" s="28" t="s">
        <v>23</v>
      </c>
      <c r="O211" s="28" t="s">
        <v>23</v>
      </c>
      <c r="P211" s="28" t="s">
        <v>23</v>
      </c>
    </row>
    <row r="212" spans="2:16" ht="15" thickBot="1" x14ac:dyDescent="0.25">
      <c r="B212" s="35" t="s">
        <v>11</v>
      </c>
      <c r="C212" s="43"/>
      <c r="D212" s="44"/>
      <c r="E212" s="36">
        <f>E201 - SUM(E202:E211)</f>
        <v>245.39600000000002</v>
      </c>
      <c r="F212" s="36">
        <f t="shared" ref="F212:P212" si="16">F201 - SUM(F202:F211)</f>
        <v>630.92200000000003</v>
      </c>
      <c r="G212" s="36">
        <f t="shared" si="16"/>
        <v>958.49099999999999</v>
      </c>
      <c r="H212" s="36">
        <f t="shared" si="16"/>
        <v>1751.4929999999999</v>
      </c>
      <c r="I212" s="36">
        <f t="shared" si="16"/>
        <v>2409.8919999999998</v>
      </c>
      <c r="J212" s="36">
        <f t="shared" si="16"/>
        <v>2552.8610000000003</v>
      </c>
      <c r="K212" s="36">
        <f t="shared" si="16"/>
        <v>2680.9639999999999</v>
      </c>
      <c r="L212" s="36">
        <f t="shared" si="16"/>
        <v>2319.8340000000003</v>
      </c>
      <c r="M212" s="36">
        <f t="shared" si="16"/>
        <v>2164.1639999999998</v>
      </c>
      <c r="N212" s="36">
        <f t="shared" si="16"/>
        <v>2488.8890000000001</v>
      </c>
      <c r="O212" s="36">
        <f t="shared" si="16"/>
        <v>2828.7880000000005</v>
      </c>
      <c r="P212" s="36">
        <f t="shared" si="16"/>
        <v>3302.855</v>
      </c>
    </row>
    <row r="213" spans="2:16" x14ac:dyDescent="0.2">
      <c r="B213" s="2" t="s">
        <v>18</v>
      </c>
      <c r="C213" s="18"/>
      <c r="D213" s="15"/>
      <c r="E213" s="28">
        <v>-111.18900000000001</v>
      </c>
      <c r="F213" s="28">
        <v>-151.5</v>
      </c>
      <c r="G213" s="28">
        <v>-684.62400000000002</v>
      </c>
      <c r="H213" s="28">
        <v>-872.87800000000004</v>
      </c>
      <c r="I213" s="28">
        <v>-1094.5609999999999</v>
      </c>
      <c r="J213" s="28">
        <v>-1072.4259999999999</v>
      </c>
      <c r="K213" s="28">
        <v>-792.81700000000001</v>
      </c>
      <c r="L213" s="28">
        <v>-870.28899999999999</v>
      </c>
      <c r="M213" s="28">
        <v>-4525.7219999999998</v>
      </c>
      <c r="N213" s="28">
        <v>-1515.2860000000001</v>
      </c>
      <c r="O213" s="28">
        <v>-1805.65</v>
      </c>
      <c r="P213" s="28">
        <v>-2046.0060000000001</v>
      </c>
    </row>
    <row r="214" spans="2:16" x14ac:dyDescent="0.2">
      <c r="B214" s="2" t="s">
        <v>17</v>
      </c>
      <c r="E214" s="31">
        <v>-7.173</v>
      </c>
      <c r="F214" s="31">
        <v>-9.7000000000000011</v>
      </c>
      <c r="G214" s="31">
        <v>-18.347000000000001</v>
      </c>
      <c r="H214" s="31">
        <v>-23.222000000000001</v>
      </c>
      <c r="I214" s="31">
        <v>-27.664999999999999</v>
      </c>
      <c r="J214" s="31">
        <v>-32.198999999999998</v>
      </c>
      <c r="K214" s="31">
        <v>-25.407</v>
      </c>
      <c r="L214" s="31">
        <v>-18.411999999999999</v>
      </c>
      <c r="M214" s="31">
        <v>-72.046000000000006</v>
      </c>
      <c r="N214" s="31">
        <v>-149.393</v>
      </c>
      <c r="O214" s="31">
        <v>-253.48000000000002</v>
      </c>
      <c r="P214" s="31">
        <v>-364.60700000000003</v>
      </c>
    </row>
    <row r="215" spans="2:16" x14ac:dyDescent="0.2">
      <c r="B215" s="2" t="s">
        <v>16</v>
      </c>
      <c r="E215" s="28"/>
      <c r="F215" s="28">
        <v>14</v>
      </c>
      <c r="G215" s="28">
        <v>20.3</v>
      </c>
      <c r="H215" s="28">
        <v>20.3</v>
      </c>
      <c r="I215" s="28">
        <v>73.8</v>
      </c>
      <c r="J215" s="28">
        <v>97.8</v>
      </c>
      <c r="K215" s="28">
        <v>88.742000000000004</v>
      </c>
      <c r="L215" s="28">
        <v>83.638999999999996</v>
      </c>
      <c r="M215" s="28">
        <v>38</v>
      </c>
      <c r="N215" s="28">
        <v>-50.048999999999999</v>
      </c>
      <c r="O215" s="28"/>
      <c r="P215" s="28"/>
    </row>
    <row r="216" spans="2:16" x14ac:dyDescent="0.2">
      <c r="B216" s="2" t="s">
        <v>41</v>
      </c>
      <c r="C216" s="18" t="s">
        <v>42</v>
      </c>
      <c r="D216" s="18"/>
      <c r="E216" s="28">
        <v>-16.367000000000001</v>
      </c>
      <c r="F216" s="28">
        <v>-100.881</v>
      </c>
      <c r="G216" s="28">
        <v>-83.257000000000005</v>
      </c>
      <c r="H216" s="28">
        <v>-118.971</v>
      </c>
      <c r="I216" s="28">
        <v>-83.831000000000003</v>
      </c>
      <c r="J216" s="28">
        <v>-0.94100000000000006</v>
      </c>
      <c r="K216" s="28">
        <v>-12.847</v>
      </c>
      <c r="L216" s="28">
        <v>31.835000000000001</v>
      </c>
      <c r="M216" s="28">
        <v>-177.92500000000001</v>
      </c>
      <c r="N216" s="28">
        <v>-39.869</v>
      </c>
      <c r="O216" s="28">
        <v>-39.869</v>
      </c>
      <c r="P216" s="28">
        <v>-39.869</v>
      </c>
    </row>
    <row r="217" spans="2:16" x14ac:dyDescent="0.2">
      <c r="B217" s="2" t="s">
        <v>43</v>
      </c>
      <c r="C217" s="18" t="s">
        <v>44</v>
      </c>
      <c r="D217" s="18"/>
      <c r="E217" s="28" t="s">
        <v>23</v>
      </c>
      <c r="F217" s="28" t="s">
        <v>23</v>
      </c>
      <c r="G217" s="28" t="s">
        <v>23</v>
      </c>
      <c r="H217" s="28" t="s">
        <v>23</v>
      </c>
      <c r="I217" s="28" t="s">
        <v>23</v>
      </c>
      <c r="J217" s="28" t="s">
        <v>23</v>
      </c>
      <c r="K217" s="28" t="s">
        <v>23</v>
      </c>
      <c r="L217" s="28" t="s">
        <v>23</v>
      </c>
      <c r="M217" s="28" t="s">
        <v>23</v>
      </c>
      <c r="N217" s="28" t="s">
        <v>23</v>
      </c>
      <c r="O217" s="28" t="s">
        <v>23</v>
      </c>
      <c r="P217" s="28" t="s">
        <v>23</v>
      </c>
    </row>
    <row r="218" spans="2:16" x14ac:dyDescent="0.2">
      <c r="B218" s="2" t="s">
        <v>12</v>
      </c>
      <c r="C218" s="18" t="s">
        <v>45</v>
      </c>
      <c r="D218" s="18"/>
      <c r="E218" s="28">
        <v>9.918000000000001</v>
      </c>
      <c r="F218" s="28">
        <v>47.51</v>
      </c>
      <c r="G218" s="28">
        <v>127.41200000000001</v>
      </c>
      <c r="H218" s="28">
        <v>243.77700000000002</v>
      </c>
      <c r="I218" s="28">
        <v>38.006</v>
      </c>
      <c r="J218" s="28">
        <v>335.56299999999999</v>
      </c>
      <c r="K218" s="28">
        <v>246.58799999999999</v>
      </c>
      <c r="L218" s="28">
        <v>142.72399999999999</v>
      </c>
      <c r="M218" s="28">
        <v>493.536</v>
      </c>
      <c r="N218" s="28">
        <v>126.215</v>
      </c>
      <c r="O218" s="28">
        <v>126.215</v>
      </c>
      <c r="P218" s="28">
        <v>126.215</v>
      </c>
    </row>
    <row r="219" spans="2:16" x14ac:dyDescent="0.2">
      <c r="B219" s="2" t="s">
        <v>13</v>
      </c>
      <c r="C219" s="18" t="s">
        <v>46</v>
      </c>
      <c r="D219" s="18"/>
      <c r="E219" s="28" t="s">
        <v>23</v>
      </c>
      <c r="F219" s="28" t="s">
        <v>23</v>
      </c>
      <c r="G219" s="28" t="s">
        <v>23</v>
      </c>
      <c r="H219" s="28" t="s">
        <v>23</v>
      </c>
      <c r="I219" s="28" t="s">
        <v>23</v>
      </c>
      <c r="J219" s="28" t="s">
        <v>23</v>
      </c>
      <c r="K219" s="28" t="s">
        <v>23</v>
      </c>
      <c r="L219" s="28" t="s">
        <v>23</v>
      </c>
      <c r="M219" s="28" t="s">
        <v>23</v>
      </c>
      <c r="N219" s="28" t="s">
        <v>23</v>
      </c>
      <c r="O219" s="28" t="s">
        <v>23</v>
      </c>
      <c r="P219" s="28" t="s">
        <v>23</v>
      </c>
    </row>
    <row r="220" spans="2:16" x14ac:dyDescent="0.2">
      <c r="B220" s="2" t="s">
        <v>14</v>
      </c>
      <c r="C220" s="18" t="s">
        <v>47</v>
      </c>
      <c r="D220" s="18"/>
      <c r="E220" s="28" t="s">
        <v>23</v>
      </c>
      <c r="F220" s="28" t="s">
        <v>23</v>
      </c>
      <c r="G220" s="28" t="s">
        <v>23</v>
      </c>
      <c r="H220" s="28" t="s">
        <v>23</v>
      </c>
      <c r="I220" s="28" t="s">
        <v>23</v>
      </c>
      <c r="J220" s="28" t="s">
        <v>23</v>
      </c>
      <c r="K220" s="28" t="s">
        <v>23</v>
      </c>
      <c r="L220" s="28" t="s">
        <v>23</v>
      </c>
      <c r="M220" s="28" t="s">
        <v>23</v>
      </c>
      <c r="N220" s="28" t="s">
        <v>23</v>
      </c>
      <c r="O220" s="28" t="s">
        <v>23</v>
      </c>
      <c r="P220" s="28" t="s">
        <v>23</v>
      </c>
    </row>
    <row r="221" spans="2:16" x14ac:dyDescent="0.2">
      <c r="B221" s="2" t="s">
        <v>48</v>
      </c>
      <c r="C221" s="18" t="s">
        <v>49</v>
      </c>
      <c r="D221" s="18"/>
      <c r="E221" s="28" t="s">
        <v>23</v>
      </c>
      <c r="F221" s="28" t="s">
        <v>23</v>
      </c>
      <c r="G221" s="28" t="s">
        <v>23</v>
      </c>
      <c r="H221" s="28" t="s">
        <v>23</v>
      </c>
      <c r="I221" s="28" t="s">
        <v>23</v>
      </c>
      <c r="J221" s="28" t="s">
        <v>23</v>
      </c>
      <c r="K221" s="28" t="s">
        <v>23</v>
      </c>
      <c r="L221" s="28" t="s">
        <v>23</v>
      </c>
      <c r="M221" s="28" t="s">
        <v>23</v>
      </c>
      <c r="N221" s="28" t="s">
        <v>23</v>
      </c>
      <c r="O221" s="28" t="s">
        <v>23</v>
      </c>
      <c r="P221" s="28" t="s">
        <v>23</v>
      </c>
    </row>
    <row r="222" spans="2:16" x14ac:dyDescent="0.2">
      <c r="B222" s="2" t="s">
        <v>50</v>
      </c>
      <c r="C222" s="18" t="s">
        <v>51</v>
      </c>
      <c r="D222" s="18"/>
      <c r="E222" s="28">
        <v>-2.5140000000000002</v>
      </c>
      <c r="F222" s="28">
        <v>-8.202</v>
      </c>
      <c r="G222" s="28">
        <v>-15.431000000000001</v>
      </c>
      <c r="H222" s="28">
        <v>-26.045999999999999</v>
      </c>
      <c r="I222" s="28">
        <v>254.03300000000002</v>
      </c>
      <c r="J222" s="28">
        <v>-58.481000000000002</v>
      </c>
      <c r="K222" s="28">
        <v>65.126999999999995</v>
      </c>
      <c r="L222" s="28">
        <v>-8.1709999999999994</v>
      </c>
      <c r="M222" s="28">
        <v>-386.23099999999999</v>
      </c>
      <c r="N222" s="28">
        <v>-14.414</v>
      </c>
      <c r="O222" s="28">
        <v>-113.06</v>
      </c>
      <c r="P222" s="28">
        <v>-473.29700000000003</v>
      </c>
    </row>
    <row r="223" spans="2:16" ht="15" thickBot="1" x14ac:dyDescent="0.25">
      <c r="B223" s="35" t="s">
        <v>15</v>
      </c>
      <c r="C223" s="47"/>
      <c r="D223" s="48"/>
      <c r="E223" s="49">
        <f t="shared" ref="E223:K223" si="17">SUM(E212:E222)-2*E215</f>
        <v>118.071</v>
      </c>
      <c r="F223" s="49">
        <f t="shared" si="17"/>
        <v>394.149</v>
      </c>
      <c r="G223" s="49">
        <f t="shared" si="17"/>
        <v>263.9439999999999</v>
      </c>
      <c r="H223" s="49">
        <f t="shared" si="17"/>
        <v>933.85299999999984</v>
      </c>
      <c r="I223" s="49">
        <f t="shared" si="17"/>
        <v>1422.0740000000001</v>
      </c>
      <c r="J223" s="49">
        <f t="shared" si="17"/>
        <v>1626.5770000000005</v>
      </c>
      <c r="K223" s="49">
        <f t="shared" si="17"/>
        <v>2072.866</v>
      </c>
      <c r="L223" s="49">
        <f>SUM(L212:L222)-2*0</f>
        <v>1681.16</v>
      </c>
      <c r="M223" s="49">
        <f t="shared" ref="M223:O223" si="18">SUM(M212:M222)-2*M215</f>
        <v>-2542.2240000000002</v>
      </c>
      <c r="N223" s="49">
        <f t="shared" si="18"/>
        <v>946.19100000000003</v>
      </c>
      <c r="O223" s="49">
        <f t="shared" si="18"/>
        <v>742.94400000000041</v>
      </c>
      <c r="P223" s="49">
        <f>SUM(P212:P222)-2*P215</f>
        <v>505.29099999999994</v>
      </c>
    </row>
  </sheetData>
  <pageMargins left="0.25" right="0.25" top="0.25" bottom="0.25" header="0" footer="0"/>
  <pageSetup paperSize="9" scale="53" fitToHeight="0" orientation="portrait" r:id="rId1"/>
  <headerFooter scaleWithDoc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Button 1">
              <controlPr defaultSize="0" print="0" autoFill="0" autoPict="0" macro="[1]!HideEmpty">
                <anchor moveWithCells="1" sizeWithCells="1">
                  <from>
                    <xdr:col>5</xdr:col>
                    <xdr:colOff>670560</xdr:colOff>
                    <xdr:row>1</xdr:row>
                    <xdr:rowOff>0</xdr:rowOff>
                  </from>
                  <to>
                    <xdr:col>7</xdr:col>
                    <xdr:colOff>22860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Button 2">
              <controlPr defaultSize="0" print="0" autoFill="0" autoPict="0" macro="[1]!UnhideAll">
                <anchor moveWithCells="1" sizeWithCells="1">
                  <from>
                    <xdr:col>7</xdr:col>
                    <xdr:colOff>152400</xdr:colOff>
                    <xdr:row>1</xdr:row>
                    <xdr:rowOff>0</xdr:rowOff>
                  </from>
                  <to>
                    <xdr:col>8</xdr:col>
                    <xdr:colOff>274320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F7DDB-A7FE-4621-82D1-15F128EBD359}">
  <sheetPr codeName="Sheet13">
    <pageSetUpPr fitToPage="1"/>
  </sheetPr>
  <dimension ref="A2:V37"/>
  <sheetViews>
    <sheetView showGridLines="0" workbookViewId="0">
      <selection activeCell="B4" sqref="B4:P32"/>
    </sheetView>
  </sheetViews>
  <sheetFormatPr defaultRowHeight="10.199999999999999" outlineLevelRow="1" outlineLevelCol="1" x14ac:dyDescent="0.2"/>
  <cols>
    <col min="1" max="1" width="1.5546875" style="5" customWidth="1"/>
    <col min="2" max="2" width="28.109375" style="5" customWidth="1"/>
    <col min="3" max="3" width="16.21875" style="21" hidden="1" customWidth="1" outlineLevel="1"/>
    <col min="4" max="4" width="7.21875" style="21" hidden="1" customWidth="1" outlineLevel="1"/>
    <col min="5" max="5" width="10.44140625" style="5" customWidth="1" collapsed="1"/>
    <col min="6" max="6" width="10.44140625" style="5" customWidth="1"/>
    <col min="7" max="7" width="14" style="5" customWidth="1"/>
    <col min="8" max="16" width="10.44140625" style="5" customWidth="1"/>
    <col min="17" max="20" width="8.88671875" style="5"/>
    <col min="21" max="21" width="7.21875" style="5" hidden="1" customWidth="1" outlineLevel="1"/>
    <col min="22" max="22" width="8.88671875" style="5" collapsed="1"/>
    <col min="23" max="16384" width="8.88671875" style="5"/>
  </cols>
  <sheetData>
    <row r="2" spans="1:21" ht="14.4" x14ac:dyDescent="0.3">
      <c r="B2" s="5" t="s">
        <v>24</v>
      </c>
      <c r="K2" s="51" t="s">
        <v>71</v>
      </c>
    </row>
    <row r="3" spans="1:21" x14ac:dyDescent="0.2">
      <c r="A3" s="3"/>
      <c r="B3" s="3"/>
      <c r="C3" s="4"/>
      <c r="D3" s="4"/>
      <c r="E3" s="3"/>
      <c r="F3" s="3"/>
      <c r="G3" s="24"/>
      <c r="H3" s="3"/>
      <c r="I3" s="3"/>
      <c r="J3" s="3"/>
      <c r="K3" s="3"/>
      <c r="L3" s="3"/>
      <c r="M3" s="3"/>
      <c r="N3" s="3"/>
      <c r="O3" s="3"/>
      <c r="P3" s="3"/>
    </row>
    <row r="4" spans="1:21" ht="16.2" thickBot="1" x14ac:dyDescent="0.35">
      <c r="A4" s="3"/>
      <c r="B4" s="6" t="str">
        <f>E11&amp;IF(E12="",""," ("&amp;E12&amp;")")</f>
        <v>Permian Resources Corporation (NYSE:PR) (PR-US)</v>
      </c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9"/>
      <c r="O4" s="9"/>
      <c r="P4" s="10" t="s">
        <v>19</v>
      </c>
    </row>
    <row r="5" spans="1:21" ht="17.25" customHeight="1" x14ac:dyDescent="0.2">
      <c r="A5" s="3"/>
      <c r="B5" s="11" t="str">
        <f>"Data in "&amp;Curr_Sym</f>
        <v>Data in ($M)</v>
      </c>
      <c r="C5" s="11"/>
      <c r="D5" s="4"/>
      <c r="E5" s="3"/>
      <c r="F5" s="3"/>
      <c r="G5" s="3"/>
      <c r="H5" s="3"/>
      <c r="I5" s="3"/>
      <c r="J5" s="3"/>
      <c r="K5" s="3"/>
      <c r="L5" s="3"/>
      <c r="M5" s="3"/>
      <c r="N5" s="12"/>
      <c r="O5" s="12"/>
      <c r="P5" s="12"/>
    </row>
    <row r="6" spans="1:21" hidden="1" outlineLevel="1" x14ac:dyDescent="0.2">
      <c r="A6" s="3"/>
      <c r="B6" s="13"/>
      <c r="C6" s="14" t="str">
        <f>_xll.SNL.Clients.Office.Excel.Functions.SPGTable($E$6:$P$6,$C$11:$C$16,$E$7:$P$7,"Options: Curr="&amp;Sel_Curr&amp;", Mag="&amp;Sel_Mag&amp;",ConvMethod="&amp;Sel_Conv&amp;", NA=NA, Term=en-US")</f>
        <v>#PEND</v>
      </c>
      <c r="D6" s="14"/>
      <c r="E6" s="15" t="str">
        <f t="shared" ref="E6:P6" si="0">Focus_Co</f>
        <v>SM</v>
      </c>
      <c r="F6" s="15" t="str">
        <f t="shared" si="0"/>
        <v>SM</v>
      </c>
      <c r="G6" s="15" t="str">
        <f t="shared" si="0"/>
        <v>SM</v>
      </c>
      <c r="H6" s="15" t="str">
        <f t="shared" si="0"/>
        <v>SM</v>
      </c>
      <c r="I6" s="15" t="str">
        <f t="shared" si="0"/>
        <v>SM</v>
      </c>
      <c r="J6" s="15" t="str">
        <f t="shared" si="0"/>
        <v>SM</v>
      </c>
      <c r="K6" s="15" t="str">
        <f t="shared" si="0"/>
        <v>SM</v>
      </c>
      <c r="L6" s="15" t="str">
        <f t="shared" si="0"/>
        <v>SM</v>
      </c>
      <c r="M6" s="15" t="str">
        <f t="shared" si="0"/>
        <v>SM</v>
      </c>
      <c r="N6" s="15" t="str">
        <f t="shared" si="0"/>
        <v>SM</v>
      </c>
      <c r="O6" s="15" t="str">
        <f t="shared" si="0"/>
        <v>SM</v>
      </c>
      <c r="P6" s="15" t="str">
        <f t="shared" si="0"/>
        <v>SM</v>
      </c>
    </row>
    <row r="7" spans="1:21" hidden="1" outlineLevel="1" x14ac:dyDescent="0.2">
      <c r="A7" s="3"/>
      <c r="B7" s="13"/>
      <c r="C7" s="14"/>
      <c r="D7" s="14"/>
      <c r="E7" s="15" t="str">
        <f t="shared" ref="E7:M7" si="1">LEFT(F7,LEN(F7)-1)&amp;RIGHT(F7,1)+1</f>
        <v>FQ-11</v>
      </c>
      <c r="F7" s="15" t="str">
        <f t="shared" si="1"/>
        <v>FQ-10</v>
      </c>
      <c r="G7" s="15" t="str">
        <f t="shared" si="1"/>
        <v>FQ-9</v>
      </c>
      <c r="H7" s="15" t="str">
        <f t="shared" si="1"/>
        <v>FQ-8</v>
      </c>
      <c r="I7" s="15" t="str">
        <f t="shared" si="1"/>
        <v>FQ-7</v>
      </c>
      <c r="J7" s="15" t="str">
        <f t="shared" si="1"/>
        <v>FQ-6</v>
      </c>
      <c r="K7" s="15" t="str">
        <f t="shared" si="1"/>
        <v>FQ-5</v>
      </c>
      <c r="L7" s="15" t="str">
        <f t="shared" si="1"/>
        <v>FQ-4</v>
      </c>
      <c r="M7" s="15" t="str">
        <f t="shared" si="1"/>
        <v>FQ-3</v>
      </c>
      <c r="N7" s="15" t="str">
        <f>LEFT(O7,LEN(O7)-1)&amp;RIGHT(O7,1)+1</f>
        <v>FQ-2</v>
      </c>
      <c r="O7" s="15" t="str">
        <f>VLOOKUP(Period,FormatTable,2,FALSE)</f>
        <v>FQ-1</v>
      </c>
      <c r="P7" s="15" t="str">
        <f>Period</f>
        <v>FQ0</v>
      </c>
    </row>
    <row r="8" spans="1:21" hidden="1" outlineLevel="1" x14ac:dyDescent="0.2">
      <c r="A8" s="3"/>
      <c r="B8" s="13"/>
      <c r="C8" s="14"/>
      <c r="D8" s="14"/>
      <c r="E8" s="16">
        <f t="shared" ref="E8:P8" ca="1" si="2">IF(Date="","",Date)</f>
        <v>45549</v>
      </c>
      <c r="F8" s="16">
        <f t="shared" ca="1" si="2"/>
        <v>45549</v>
      </c>
      <c r="G8" s="16">
        <f t="shared" ca="1" si="2"/>
        <v>45549</v>
      </c>
      <c r="H8" s="16">
        <f t="shared" ca="1" si="2"/>
        <v>45549</v>
      </c>
      <c r="I8" s="16">
        <f t="shared" ca="1" si="2"/>
        <v>45549</v>
      </c>
      <c r="J8" s="16">
        <f t="shared" ca="1" si="2"/>
        <v>45549</v>
      </c>
      <c r="K8" s="16">
        <f t="shared" ca="1" si="2"/>
        <v>45549</v>
      </c>
      <c r="L8" s="16">
        <f t="shared" ca="1" si="2"/>
        <v>45549</v>
      </c>
      <c r="M8" s="16">
        <f t="shared" ca="1" si="2"/>
        <v>45549</v>
      </c>
      <c r="N8" s="16">
        <f t="shared" ca="1" si="2"/>
        <v>45549</v>
      </c>
      <c r="O8" s="16">
        <f t="shared" ca="1" si="2"/>
        <v>45549</v>
      </c>
      <c r="P8" s="16">
        <f t="shared" ca="1" si="2"/>
        <v>45549</v>
      </c>
    </row>
    <row r="9" spans="1:21" hidden="1" outlineLevel="1" x14ac:dyDescent="0.2">
      <c r="A9" s="3"/>
      <c r="B9" s="13"/>
      <c r="C9" s="17"/>
      <c r="D9" s="17"/>
      <c r="E9" s="3"/>
      <c r="F9" s="3"/>
      <c r="G9" s="3"/>
      <c r="H9" s="3"/>
      <c r="I9" s="3"/>
      <c r="J9" s="3"/>
      <c r="K9" s="3"/>
      <c r="L9" s="3"/>
      <c r="M9" s="3"/>
      <c r="N9" s="12"/>
      <c r="O9" s="12"/>
      <c r="P9" s="12"/>
    </row>
    <row r="10" spans="1:21" hidden="1" outlineLevel="1" x14ac:dyDescent="0.2">
      <c r="A10" s="3"/>
      <c r="B10" s="13"/>
      <c r="C10" s="17"/>
      <c r="D10" s="17"/>
      <c r="E10" s="3"/>
      <c r="F10" s="3"/>
      <c r="G10" s="3"/>
      <c r="H10" s="3"/>
      <c r="I10" s="3"/>
      <c r="J10" s="3"/>
      <c r="K10" s="3"/>
      <c r="L10" s="3"/>
      <c r="M10" s="3"/>
      <c r="N10" s="12"/>
      <c r="O10" s="12"/>
      <c r="P10" s="12"/>
    </row>
    <row r="11" spans="1:21" hidden="1" outlineLevel="1" x14ac:dyDescent="0.2">
      <c r="A11" s="3"/>
      <c r="B11" s="13"/>
      <c r="C11" s="18" t="s">
        <v>20</v>
      </c>
      <c r="D11" s="18"/>
      <c r="E11" s="3" t="s">
        <v>75</v>
      </c>
      <c r="F11" s="3" t="s">
        <v>75</v>
      </c>
      <c r="G11" s="3" t="s">
        <v>75</v>
      </c>
      <c r="H11" s="3" t="s">
        <v>75</v>
      </c>
      <c r="I11" s="3" t="s">
        <v>75</v>
      </c>
      <c r="J11" s="3" t="s">
        <v>75</v>
      </c>
      <c r="K11" s="3" t="s">
        <v>75</v>
      </c>
      <c r="L11" s="3" t="s">
        <v>75</v>
      </c>
      <c r="M11" s="3" t="s">
        <v>75</v>
      </c>
      <c r="N11" s="12" t="s">
        <v>75</v>
      </c>
      <c r="O11" s="12" t="s">
        <v>75</v>
      </c>
      <c r="P11" s="12" t="s">
        <v>75</v>
      </c>
    </row>
    <row r="12" spans="1:21" hidden="1" outlineLevel="1" x14ac:dyDescent="0.2">
      <c r="A12" s="3"/>
      <c r="B12" s="13"/>
      <c r="C12" s="18" t="s">
        <v>21</v>
      </c>
      <c r="D12" s="18"/>
      <c r="E12" s="3" t="s">
        <v>76</v>
      </c>
      <c r="F12" s="3" t="s">
        <v>76</v>
      </c>
      <c r="G12" s="3" t="s">
        <v>76</v>
      </c>
      <c r="H12" s="3" t="s">
        <v>76</v>
      </c>
      <c r="I12" s="3" t="s">
        <v>76</v>
      </c>
      <c r="J12" s="3" t="s">
        <v>76</v>
      </c>
      <c r="K12" s="3" t="s">
        <v>76</v>
      </c>
      <c r="L12" s="3" t="s">
        <v>76</v>
      </c>
      <c r="M12" s="3" t="s">
        <v>76</v>
      </c>
      <c r="N12" s="12" t="s">
        <v>76</v>
      </c>
      <c r="O12" s="12" t="s">
        <v>76</v>
      </c>
      <c r="P12" s="12" t="s">
        <v>76</v>
      </c>
    </row>
    <row r="13" spans="1:21" ht="18" customHeight="1" collapsed="1" x14ac:dyDescent="0.2">
      <c r="A13" s="3"/>
      <c r="B13" s="19" t="s">
        <v>25</v>
      </c>
      <c r="C13" s="18" t="s">
        <v>22</v>
      </c>
      <c r="D13" s="18"/>
      <c r="E13" s="22">
        <v>44469</v>
      </c>
      <c r="F13" s="22">
        <v>44561</v>
      </c>
      <c r="G13" s="22">
        <v>44651</v>
      </c>
      <c r="H13" s="22">
        <v>44742</v>
      </c>
      <c r="I13" s="22">
        <v>44834</v>
      </c>
      <c r="J13" s="22">
        <v>44926</v>
      </c>
      <c r="K13" s="22">
        <v>45016</v>
      </c>
      <c r="L13" s="22">
        <v>45107</v>
      </c>
      <c r="M13" s="22">
        <v>45199</v>
      </c>
      <c r="N13" s="22">
        <v>45291</v>
      </c>
      <c r="O13" s="22">
        <v>45382</v>
      </c>
      <c r="P13" s="22">
        <v>45473</v>
      </c>
    </row>
    <row r="14" spans="1:21" x14ac:dyDescent="0.2">
      <c r="B14" s="3" t="s">
        <v>53</v>
      </c>
      <c r="C14" s="18" t="s">
        <v>54</v>
      </c>
      <c r="D14" s="18"/>
      <c r="E14" s="28">
        <v>98.198000000000008</v>
      </c>
      <c r="F14" s="28">
        <v>69.736000000000004</v>
      </c>
      <c r="G14" s="28">
        <v>130.571</v>
      </c>
      <c r="H14" s="28">
        <v>140.21899999999999</v>
      </c>
      <c r="I14" s="28">
        <v>224.828</v>
      </c>
      <c r="J14" s="28">
        <v>264.64100000000002</v>
      </c>
      <c r="K14" s="28">
        <v>283.99599999999998</v>
      </c>
      <c r="L14" s="28">
        <v>293.971</v>
      </c>
      <c r="M14" s="28">
        <v>320.48700000000002</v>
      </c>
      <c r="N14" s="28">
        <v>469.142</v>
      </c>
      <c r="O14" s="28">
        <v>555.15100000000007</v>
      </c>
      <c r="P14" s="28">
        <v>495.536</v>
      </c>
      <c r="U14" s="29">
        <f t="shared" ref="U14:U16" si="3">IF(COUNT(E14:P14)&lt;&gt;0,1,"")</f>
        <v>1</v>
      </c>
    </row>
    <row r="15" spans="1:21" x14ac:dyDescent="0.2">
      <c r="B15" s="3" t="s">
        <v>55</v>
      </c>
      <c r="C15" s="18" t="s">
        <v>56</v>
      </c>
      <c r="D15" s="18"/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U15" s="29">
        <f t="shared" si="3"/>
        <v>1</v>
      </c>
    </row>
    <row r="16" spans="1:21" x14ac:dyDescent="0.2">
      <c r="B16" s="3" t="s">
        <v>57</v>
      </c>
      <c r="C16" s="18" t="s">
        <v>58</v>
      </c>
      <c r="D16" s="18"/>
      <c r="E16" s="28">
        <v>26.305</v>
      </c>
      <c r="F16" s="28">
        <v>9.7360000000000007</v>
      </c>
      <c r="G16" s="28">
        <v>38.520000000000003</v>
      </c>
      <c r="H16" s="28">
        <v>31.134</v>
      </c>
      <c r="I16" s="28">
        <v>119.517</v>
      </c>
      <c r="J16" s="28">
        <v>51.442999999999998</v>
      </c>
      <c r="K16" s="28">
        <v>136.18899999999999</v>
      </c>
      <c r="L16" s="28">
        <v>102.53100000000001</v>
      </c>
      <c r="M16" s="28">
        <v>101.452</v>
      </c>
      <c r="N16" s="28">
        <v>94.533000000000001</v>
      </c>
      <c r="O16" s="28">
        <v>43.511000000000003</v>
      </c>
      <c r="P16" s="28">
        <v>46.27</v>
      </c>
      <c r="U16" s="29">
        <f t="shared" si="3"/>
        <v>1</v>
      </c>
    </row>
    <row r="17" spans="2:16" x14ac:dyDescent="0.2">
      <c r="B17" s="37" t="s">
        <v>59</v>
      </c>
      <c r="H17" s="38">
        <f t="shared" ref="H17:P19" si="4">AVERAGE(E14:H14)</f>
        <v>109.681</v>
      </c>
      <c r="I17" s="38">
        <f t="shared" si="4"/>
        <v>141.33850000000001</v>
      </c>
      <c r="J17" s="38">
        <f t="shared" si="4"/>
        <v>190.06475</v>
      </c>
      <c r="K17" s="38">
        <f t="shared" si="4"/>
        <v>228.42100000000002</v>
      </c>
      <c r="L17" s="38">
        <f t="shared" si="4"/>
        <v>266.85900000000004</v>
      </c>
      <c r="M17" s="38">
        <f t="shared" si="4"/>
        <v>290.77375000000001</v>
      </c>
      <c r="N17" s="38">
        <f t="shared" si="4"/>
        <v>341.899</v>
      </c>
      <c r="O17" s="38">
        <f t="shared" si="4"/>
        <v>409.68775000000005</v>
      </c>
      <c r="P17" s="38">
        <f t="shared" si="4"/>
        <v>460.07900000000006</v>
      </c>
    </row>
    <row r="18" spans="2:16" x14ac:dyDescent="0.2">
      <c r="B18" s="37" t="s">
        <v>60</v>
      </c>
      <c r="H18" s="38">
        <f>AVERAGE(E15:H15)</f>
        <v>0</v>
      </c>
      <c r="I18" s="38">
        <f t="shared" si="4"/>
        <v>0</v>
      </c>
      <c r="J18" s="38">
        <f t="shared" si="4"/>
        <v>0</v>
      </c>
      <c r="K18" s="38">
        <f t="shared" si="4"/>
        <v>0</v>
      </c>
      <c r="L18" s="38">
        <f t="shared" si="4"/>
        <v>0</v>
      </c>
      <c r="M18" s="38">
        <f t="shared" si="4"/>
        <v>0</v>
      </c>
      <c r="N18" s="38">
        <f t="shared" si="4"/>
        <v>0</v>
      </c>
      <c r="O18" s="38">
        <f t="shared" si="4"/>
        <v>0</v>
      </c>
      <c r="P18" s="38">
        <f t="shared" si="4"/>
        <v>0</v>
      </c>
    </row>
    <row r="19" spans="2:16" x14ac:dyDescent="0.2">
      <c r="B19" s="37" t="s">
        <v>61</v>
      </c>
      <c r="H19" s="38">
        <f t="shared" si="4"/>
        <v>26.423750000000002</v>
      </c>
      <c r="I19" s="38">
        <f t="shared" si="4"/>
        <v>49.726749999999996</v>
      </c>
      <c r="J19" s="38">
        <f t="shared" si="4"/>
        <v>60.153499999999994</v>
      </c>
      <c r="K19" s="38">
        <f t="shared" si="4"/>
        <v>84.570750000000004</v>
      </c>
      <c r="L19" s="38">
        <f t="shared" si="4"/>
        <v>102.42</v>
      </c>
      <c r="M19" s="38">
        <f t="shared" si="4"/>
        <v>97.903750000000002</v>
      </c>
      <c r="N19" s="38">
        <f t="shared" si="4"/>
        <v>108.67625000000001</v>
      </c>
      <c r="O19" s="38">
        <f t="shared" si="4"/>
        <v>85.506750000000011</v>
      </c>
      <c r="P19" s="38">
        <f t="shared" si="4"/>
        <v>71.441500000000005</v>
      </c>
    </row>
    <row r="20" spans="2:16" x14ac:dyDescent="0.2">
      <c r="B20" s="37" t="s">
        <v>62</v>
      </c>
      <c r="E20" s="55">
        <v>288.505</v>
      </c>
      <c r="F20" s="55">
        <v>316.41899999999998</v>
      </c>
      <c r="G20" s="55">
        <v>347.27699999999999</v>
      </c>
      <c r="H20" s="61">
        <v>472.654</v>
      </c>
      <c r="I20" s="61">
        <v>549.77800000000002</v>
      </c>
      <c r="J20" s="61">
        <v>761.55600000000004</v>
      </c>
      <c r="K20" s="61">
        <v>616.26800000000003</v>
      </c>
      <c r="L20" s="61">
        <v>623.39800000000002</v>
      </c>
      <c r="M20" s="61">
        <v>758.54100000000005</v>
      </c>
      <c r="N20" s="61">
        <v>1122.6859999999999</v>
      </c>
      <c r="O20" s="61">
        <v>1242.999</v>
      </c>
      <c r="P20" s="61">
        <v>1246.0830000000001</v>
      </c>
    </row>
    <row r="21" spans="2:16" x14ac:dyDescent="0.2">
      <c r="B21" s="39" t="s">
        <v>63</v>
      </c>
      <c r="E21" s="55">
        <v>70.649000000000001</v>
      </c>
      <c r="F21" s="55">
        <v>71.483000000000004</v>
      </c>
      <c r="G21" s="55">
        <v>75.676000000000002</v>
      </c>
      <c r="H21" s="62">
        <v>89.350999999999999</v>
      </c>
      <c r="I21" s="62">
        <v>112.711</v>
      </c>
      <c r="J21" s="62">
        <v>147.768</v>
      </c>
      <c r="K21" s="62">
        <v>138.523</v>
      </c>
      <c r="L21" s="62">
        <v>153.67099999999999</v>
      </c>
      <c r="M21" s="62">
        <v>165.483</v>
      </c>
      <c r="N21" s="62">
        <v>246.13900000000001</v>
      </c>
      <c r="O21" s="62">
        <v>303.892</v>
      </c>
      <c r="P21" s="62">
        <v>296.48599999999999</v>
      </c>
    </row>
    <row r="22" spans="2:16" ht="14.4" x14ac:dyDescent="0.3">
      <c r="G22" s="19" t="s">
        <v>64</v>
      </c>
      <c r="H22" s="40">
        <f t="shared" ref="H22:O22" si="5">365*H17/H20</f>
        <v>84.699515924968381</v>
      </c>
      <c r="I22" s="40">
        <f t="shared" si="5"/>
        <v>93.835243498284768</v>
      </c>
      <c r="J22" s="40">
        <f t="shared" si="5"/>
        <v>91.094592846750601</v>
      </c>
      <c r="K22" s="40">
        <f t="shared" si="5"/>
        <v>135.28799970142862</v>
      </c>
      <c r="L22" s="40">
        <f t="shared" si="5"/>
        <v>156.24614612173926</v>
      </c>
      <c r="M22" s="40">
        <f t="shared" si="5"/>
        <v>139.91652231059362</v>
      </c>
      <c r="N22" s="40">
        <f t="shared" si="5"/>
        <v>111.15586637759802</v>
      </c>
      <c r="O22" s="40">
        <f t="shared" si="5"/>
        <v>120.30261387981811</v>
      </c>
      <c r="P22" s="40">
        <f>365*P17/P20</f>
        <v>134.76536875954491</v>
      </c>
    </row>
    <row r="23" spans="2:16" ht="14.4" x14ac:dyDescent="0.3">
      <c r="G23" s="19" t="s">
        <v>65</v>
      </c>
      <c r="H23" s="40">
        <f t="shared" ref="H23:O23" si="6">H18/H21*365</f>
        <v>0</v>
      </c>
      <c r="I23" s="40">
        <f t="shared" si="6"/>
        <v>0</v>
      </c>
      <c r="J23" s="40">
        <f t="shared" si="6"/>
        <v>0</v>
      </c>
      <c r="K23" s="40">
        <f t="shared" si="6"/>
        <v>0</v>
      </c>
      <c r="L23" s="40">
        <f t="shared" si="6"/>
        <v>0</v>
      </c>
      <c r="M23" s="40">
        <f t="shared" si="6"/>
        <v>0</v>
      </c>
      <c r="N23" s="40">
        <f t="shared" si="6"/>
        <v>0</v>
      </c>
      <c r="O23" s="40">
        <f t="shared" si="6"/>
        <v>0</v>
      </c>
      <c r="P23" s="40">
        <f>P18/P21*365</f>
        <v>0</v>
      </c>
    </row>
    <row r="24" spans="2:16" ht="14.4" x14ac:dyDescent="0.3">
      <c r="G24" s="19" t="s">
        <v>66</v>
      </c>
      <c r="H24" s="40">
        <f t="shared" ref="H24:O24" si="7">H19/H21*365</f>
        <v>107.9413632751732</v>
      </c>
      <c r="I24" s="40">
        <f t="shared" si="7"/>
        <v>161.03365022047535</v>
      </c>
      <c r="J24" s="40">
        <f t="shared" si="7"/>
        <v>148.58445333225055</v>
      </c>
      <c r="K24" s="40">
        <f t="shared" si="7"/>
        <v>222.83897800365284</v>
      </c>
      <c r="L24" s="40">
        <f t="shared" si="7"/>
        <v>243.26841108602144</v>
      </c>
      <c r="M24" s="40">
        <f t="shared" si="7"/>
        <v>215.94283853930617</v>
      </c>
      <c r="N24" s="40">
        <f t="shared" si="7"/>
        <v>161.15622168774556</v>
      </c>
      <c r="O24" s="40">
        <f t="shared" si="7"/>
        <v>102.7008402656207</v>
      </c>
      <c r="P24" s="40">
        <f>P19/P21*365</f>
        <v>87.950687384901826</v>
      </c>
    </row>
    <row r="25" spans="2:16" ht="15" thickBot="1" x14ac:dyDescent="0.35">
      <c r="G25" s="35" t="s">
        <v>67</v>
      </c>
      <c r="H25" s="41">
        <f t="shared" ref="H25:O25" si="8">H22+H23-H24</f>
        <v>-23.241847350204822</v>
      </c>
      <c r="I25" s="41">
        <f t="shared" si="8"/>
        <v>-67.198406722190583</v>
      </c>
      <c r="J25" s="41">
        <f t="shared" si="8"/>
        <v>-57.489860485499946</v>
      </c>
      <c r="K25" s="41">
        <f t="shared" si="8"/>
        <v>-87.550978302224223</v>
      </c>
      <c r="L25" s="41">
        <f t="shared" si="8"/>
        <v>-87.022264964282186</v>
      </c>
      <c r="M25" s="41">
        <f t="shared" si="8"/>
        <v>-76.026316228712545</v>
      </c>
      <c r="N25" s="41">
        <f t="shared" si="8"/>
        <v>-50.00035531014754</v>
      </c>
      <c r="O25" s="41">
        <f t="shared" si="8"/>
        <v>17.601773614197413</v>
      </c>
      <c r="P25" s="41">
        <f>P22+P23-P24</f>
        <v>46.814681374643087</v>
      </c>
    </row>
    <row r="29" spans="2:16" x14ac:dyDescent="0.2">
      <c r="G29" s="19" t="s">
        <v>64</v>
      </c>
      <c r="H29" s="42"/>
      <c r="I29" s="42"/>
      <c r="J29" s="42"/>
      <c r="K29" s="42"/>
      <c r="L29" s="42">
        <f t="shared" ref="L29:P32" si="9">L22-H22</f>
        <v>71.546630196770877</v>
      </c>
      <c r="M29" s="42">
        <f t="shared" si="9"/>
        <v>46.081278812308852</v>
      </c>
      <c r="N29" s="42">
        <f t="shared" si="9"/>
        <v>20.061273530847416</v>
      </c>
      <c r="O29" s="42">
        <f t="shared" si="9"/>
        <v>-14.985385821610507</v>
      </c>
      <c r="P29" s="42">
        <f>P22-L22</f>
        <v>-21.480777362194345</v>
      </c>
    </row>
    <row r="30" spans="2:16" x14ac:dyDescent="0.2">
      <c r="G30" s="19" t="s">
        <v>65</v>
      </c>
      <c r="I30" s="42"/>
      <c r="J30" s="42"/>
      <c r="K30" s="42"/>
      <c r="L30" s="42">
        <f t="shared" si="9"/>
        <v>0</v>
      </c>
      <c r="M30" s="42">
        <f t="shared" si="9"/>
        <v>0</v>
      </c>
      <c r="N30" s="42">
        <f t="shared" si="9"/>
        <v>0</v>
      </c>
      <c r="O30" s="42">
        <f t="shared" si="9"/>
        <v>0</v>
      </c>
      <c r="P30" s="42">
        <f t="shared" si="9"/>
        <v>0</v>
      </c>
    </row>
    <row r="31" spans="2:16" x14ac:dyDescent="0.2">
      <c r="G31" s="19" t="s">
        <v>66</v>
      </c>
      <c r="I31" s="42"/>
      <c r="J31" s="42"/>
      <c r="K31" s="42"/>
      <c r="L31" s="42">
        <f t="shared" si="9"/>
        <v>135.32704781084823</v>
      </c>
      <c r="M31" s="42">
        <f t="shared" si="9"/>
        <v>54.909188318830815</v>
      </c>
      <c r="N31" s="42">
        <f t="shared" si="9"/>
        <v>12.57176835549501</v>
      </c>
      <c r="O31" s="42">
        <f t="shared" si="9"/>
        <v>-120.13813773803214</v>
      </c>
      <c r="P31" s="42">
        <f t="shared" si="9"/>
        <v>-155.31772370111963</v>
      </c>
    </row>
    <row r="32" spans="2:16" ht="15" thickBot="1" x14ac:dyDescent="0.35">
      <c r="G32" s="35" t="s">
        <v>67</v>
      </c>
      <c r="H32" s="41">
        <f t="shared" ref="H32:K32" si="10">H29+H30-H31</f>
        <v>0</v>
      </c>
      <c r="I32" s="41">
        <f t="shared" si="10"/>
        <v>0</v>
      </c>
      <c r="J32" s="41">
        <f t="shared" si="10"/>
        <v>0</v>
      </c>
      <c r="K32" s="41">
        <f t="shared" si="10"/>
        <v>0</v>
      </c>
      <c r="L32" s="41">
        <f t="shared" si="9"/>
        <v>-63.780417614077365</v>
      </c>
      <c r="M32" s="41">
        <f t="shared" si="9"/>
        <v>-8.8279095065219622</v>
      </c>
      <c r="N32" s="41">
        <f t="shared" si="9"/>
        <v>7.4895051753524058</v>
      </c>
      <c r="O32" s="41">
        <f>O25-K25</f>
        <v>105.15275191642164</v>
      </c>
      <c r="P32" s="41">
        <f>P25-L25</f>
        <v>133.83694633892526</v>
      </c>
    </row>
    <row r="36" spans="16:16" x14ac:dyDescent="0.2">
      <c r="P36" s="5" t="s">
        <v>68</v>
      </c>
    </row>
    <row r="37" spans="16:16" x14ac:dyDescent="0.2">
      <c r="P37" s="5" t="s">
        <v>69</v>
      </c>
    </row>
  </sheetData>
  <pageMargins left="0.25" right="0.25" top="0.25" bottom="0.25" header="0" footer="0"/>
  <pageSetup paperSize="9" scale="5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1]!UnhideAll">
                <anchor moveWithCells="1" sizeWithCells="1">
                  <from>
                    <xdr:col>7</xdr:col>
                    <xdr:colOff>220980</xdr:colOff>
                    <xdr:row>0</xdr:row>
                    <xdr:rowOff>114300</xdr:rowOff>
                  </from>
                  <to>
                    <xdr:col>8</xdr:col>
                    <xdr:colOff>342900</xdr:colOff>
                    <xdr:row>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Button 2">
              <controlPr defaultSize="0" print="0" autoFill="0" autoPict="0" macro="[1]!HideEmpty1">
                <anchor moveWithCells="1" sizeWithCells="1">
                  <from>
                    <xdr:col>5</xdr:col>
                    <xdr:colOff>731520</xdr:colOff>
                    <xdr:row>0</xdr:row>
                    <xdr:rowOff>114300</xdr:rowOff>
                  </from>
                  <to>
                    <xdr:col>7</xdr:col>
                    <xdr:colOff>83820</xdr:colOff>
                    <xdr:row>2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75B2A-4D34-4C4E-A952-82F7156F91D3}">
  <sheetPr codeName="Sheet12">
    <pageSetUpPr fitToPage="1"/>
  </sheetPr>
  <dimension ref="A2:V44"/>
  <sheetViews>
    <sheetView showGridLines="0" workbookViewId="0">
      <selection activeCell="Q39" sqref="B4:Q39"/>
    </sheetView>
  </sheetViews>
  <sheetFormatPr defaultRowHeight="10.199999999999999" outlineLevelRow="1" outlineLevelCol="1" x14ac:dyDescent="0.2"/>
  <cols>
    <col min="1" max="1" width="1.5546875" style="5" customWidth="1"/>
    <col min="2" max="2" width="28.109375" style="5" customWidth="1"/>
    <col min="3" max="3" width="16.21875" style="21" hidden="1" customWidth="1" outlineLevel="1"/>
    <col min="4" max="4" width="11.6640625" style="5" hidden="1" customWidth="1" outlineLevel="1"/>
    <col min="5" max="5" width="10.44140625" style="5" customWidth="1" collapsed="1"/>
    <col min="6" max="16" width="10.44140625" style="5" customWidth="1"/>
    <col min="17" max="20" width="8.88671875" style="5"/>
    <col min="21" max="21" width="7.21875" style="5" hidden="1" customWidth="1" outlineLevel="1"/>
    <col min="22" max="22" width="8.88671875" style="5" collapsed="1"/>
    <col min="23" max="16384" width="8.88671875" style="5"/>
  </cols>
  <sheetData>
    <row r="2" spans="1:21" ht="14.4" x14ac:dyDescent="0.3">
      <c r="B2" s="5" t="s">
        <v>24</v>
      </c>
      <c r="K2" s="51" t="s">
        <v>70</v>
      </c>
    </row>
    <row r="3" spans="1:21" x14ac:dyDescent="0.2">
      <c r="A3" s="3"/>
      <c r="B3" s="3"/>
      <c r="C3" s="4"/>
      <c r="D3" s="23"/>
      <c r="E3" s="3"/>
      <c r="F3" s="3"/>
      <c r="G3" s="24"/>
      <c r="H3" s="3"/>
      <c r="I3" s="3"/>
      <c r="J3" s="3"/>
      <c r="K3" s="3"/>
      <c r="L3" s="3"/>
      <c r="M3" s="3"/>
      <c r="N3" s="3"/>
      <c r="O3" s="3"/>
      <c r="P3" s="3"/>
    </row>
    <row r="4" spans="1:21" ht="16.2" thickBot="1" x14ac:dyDescent="0.35">
      <c r="A4" s="3"/>
      <c r="B4" s="6" t="str">
        <f>E11&amp;IF(E12="",""," ("&amp;E12&amp;")")</f>
        <v>Permian Resources Corporation (NYSE:PR) (PR-US)</v>
      </c>
      <c r="C4" s="7"/>
      <c r="D4" s="25"/>
      <c r="E4" s="8"/>
      <c r="F4" s="8"/>
      <c r="G4" s="8"/>
      <c r="H4" s="8"/>
      <c r="I4" s="8"/>
      <c r="J4" s="8"/>
      <c r="K4" s="8"/>
      <c r="L4" s="8"/>
      <c r="M4" s="8"/>
      <c r="N4" s="9"/>
      <c r="O4" s="9"/>
      <c r="P4" s="10" t="s">
        <v>19</v>
      </c>
    </row>
    <row r="5" spans="1:21" ht="17.25" customHeight="1" x14ac:dyDescent="0.2">
      <c r="A5" s="3"/>
      <c r="B5" s="11" t="str">
        <f>"Data in "&amp;Curr_Sym</f>
        <v>Data in ($M)</v>
      </c>
      <c r="C5" s="11"/>
      <c r="D5" s="23"/>
      <c r="E5" s="3"/>
      <c r="F5" s="3"/>
      <c r="G5" s="3"/>
      <c r="H5" s="3"/>
      <c r="I5" s="3"/>
      <c r="J5" s="3"/>
      <c r="K5" s="3"/>
      <c r="L5" s="3"/>
      <c r="M5" s="3"/>
      <c r="N5" s="12"/>
      <c r="O5" s="12"/>
      <c r="P5" s="12"/>
    </row>
    <row r="6" spans="1:21" hidden="1" outlineLevel="1" x14ac:dyDescent="0.2">
      <c r="A6" s="3"/>
      <c r="B6" s="13"/>
      <c r="C6" s="14" t="str">
        <f>_xll.SNL.Clients.Office.Excel.Functions.SPGTable($E$6:$P$6,$C$11:$C$29,$E$7:$P$7,"Options: Curr="&amp;Sel_Curr&amp;", Mag="&amp;Sel_Mag&amp;",ConvMethod="&amp;Sel_Conv&amp;", NA=NA, Term=en-US")</f>
        <v>#PEND</v>
      </c>
      <c r="D6" s="26"/>
      <c r="E6" s="15" t="str">
        <f t="shared" ref="E6:P6" si="0">Focus_Co</f>
        <v>SM</v>
      </c>
      <c r="F6" s="15" t="str">
        <f t="shared" si="0"/>
        <v>SM</v>
      </c>
      <c r="G6" s="15" t="str">
        <f t="shared" si="0"/>
        <v>SM</v>
      </c>
      <c r="H6" s="15" t="str">
        <f t="shared" si="0"/>
        <v>SM</v>
      </c>
      <c r="I6" s="15" t="str">
        <f t="shared" si="0"/>
        <v>SM</v>
      </c>
      <c r="J6" s="15" t="str">
        <f t="shared" si="0"/>
        <v>SM</v>
      </c>
      <c r="K6" s="15" t="str">
        <f t="shared" si="0"/>
        <v>SM</v>
      </c>
      <c r="L6" s="15" t="str">
        <f t="shared" si="0"/>
        <v>SM</v>
      </c>
      <c r="M6" s="15" t="str">
        <f t="shared" si="0"/>
        <v>SM</v>
      </c>
      <c r="N6" s="15" t="str">
        <f t="shared" si="0"/>
        <v>SM</v>
      </c>
      <c r="O6" s="15" t="str">
        <f t="shared" si="0"/>
        <v>SM</v>
      </c>
      <c r="P6" s="15" t="str">
        <f t="shared" si="0"/>
        <v>SM</v>
      </c>
    </row>
    <row r="7" spans="1:21" hidden="1" outlineLevel="1" x14ac:dyDescent="0.2">
      <c r="A7" s="3"/>
      <c r="B7" s="13"/>
      <c r="C7" s="14"/>
      <c r="D7" s="26"/>
      <c r="E7" s="15" t="str">
        <f t="shared" ref="E7:M7" si="1">LEFT(F7,LEN(F7)-1)&amp;RIGHT(F7,1)+1</f>
        <v>FQ-11</v>
      </c>
      <c r="F7" s="15" t="str">
        <f t="shared" si="1"/>
        <v>FQ-10</v>
      </c>
      <c r="G7" s="15" t="str">
        <f t="shared" si="1"/>
        <v>FQ-9</v>
      </c>
      <c r="H7" s="15" t="str">
        <f t="shared" si="1"/>
        <v>FQ-8</v>
      </c>
      <c r="I7" s="15" t="str">
        <f t="shared" si="1"/>
        <v>FQ-7</v>
      </c>
      <c r="J7" s="15" t="str">
        <f t="shared" si="1"/>
        <v>FQ-6</v>
      </c>
      <c r="K7" s="15" t="str">
        <f t="shared" si="1"/>
        <v>FQ-5</v>
      </c>
      <c r="L7" s="15" t="str">
        <f t="shared" si="1"/>
        <v>FQ-4</v>
      </c>
      <c r="M7" s="15" t="str">
        <f t="shared" si="1"/>
        <v>FQ-3</v>
      </c>
      <c r="N7" s="15" t="str">
        <f>LEFT(O7,LEN(O7)-1)&amp;RIGHT(O7,1)+1</f>
        <v>FQ-2</v>
      </c>
      <c r="O7" s="15" t="str">
        <f>VLOOKUP(Period,FormatTable,2,FALSE)</f>
        <v>FQ-1</v>
      </c>
      <c r="P7" s="15" t="str">
        <f>Period</f>
        <v>FQ0</v>
      </c>
    </row>
    <row r="8" spans="1:21" hidden="1" outlineLevel="1" x14ac:dyDescent="0.2">
      <c r="A8" s="3"/>
      <c r="B8" s="13"/>
      <c r="C8" s="14"/>
      <c r="D8" s="26"/>
      <c r="E8" s="16">
        <f t="shared" ref="E8:P8" ca="1" si="2">IF(Date="","",Date)</f>
        <v>45549</v>
      </c>
      <c r="F8" s="16">
        <f t="shared" ca="1" si="2"/>
        <v>45549</v>
      </c>
      <c r="G8" s="16">
        <f t="shared" ca="1" si="2"/>
        <v>45549</v>
      </c>
      <c r="H8" s="16">
        <f t="shared" ca="1" si="2"/>
        <v>45549</v>
      </c>
      <c r="I8" s="16">
        <f t="shared" ca="1" si="2"/>
        <v>45549</v>
      </c>
      <c r="J8" s="16">
        <f t="shared" ca="1" si="2"/>
        <v>45549</v>
      </c>
      <c r="K8" s="16">
        <f t="shared" ca="1" si="2"/>
        <v>45549</v>
      </c>
      <c r="L8" s="16">
        <f t="shared" ca="1" si="2"/>
        <v>45549</v>
      </c>
      <c r="M8" s="16">
        <f t="shared" ca="1" si="2"/>
        <v>45549</v>
      </c>
      <c r="N8" s="16">
        <f t="shared" ca="1" si="2"/>
        <v>45549</v>
      </c>
      <c r="O8" s="16">
        <f t="shared" ca="1" si="2"/>
        <v>45549</v>
      </c>
      <c r="P8" s="16">
        <f t="shared" ca="1" si="2"/>
        <v>45549</v>
      </c>
    </row>
    <row r="9" spans="1:21" hidden="1" outlineLevel="1" x14ac:dyDescent="0.2">
      <c r="A9" s="3"/>
      <c r="B9" s="13"/>
      <c r="C9" s="17"/>
      <c r="D9" s="27"/>
      <c r="E9" s="3"/>
      <c r="F9" s="3"/>
      <c r="G9" s="3"/>
      <c r="H9" s="3"/>
      <c r="I9" s="3"/>
      <c r="J9" s="3"/>
      <c r="K9" s="3"/>
      <c r="L9" s="3"/>
      <c r="M9" s="3"/>
      <c r="N9" s="12"/>
      <c r="O9" s="12"/>
      <c r="P9" s="12"/>
    </row>
    <row r="10" spans="1:21" hidden="1" outlineLevel="1" x14ac:dyDescent="0.2">
      <c r="A10" s="3"/>
      <c r="B10" s="13"/>
      <c r="C10" s="17"/>
      <c r="D10" s="27"/>
      <c r="E10" s="3"/>
      <c r="F10" s="3"/>
      <c r="G10" s="3"/>
      <c r="H10" s="3"/>
      <c r="I10" s="3"/>
      <c r="J10" s="3"/>
      <c r="K10" s="3"/>
      <c r="L10" s="3"/>
      <c r="M10" s="3"/>
      <c r="N10" s="12"/>
      <c r="O10" s="12"/>
      <c r="P10" s="12"/>
    </row>
    <row r="11" spans="1:21" hidden="1" outlineLevel="1" x14ac:dyDescent="0.2">
      <c r="A11" s="3"/>
      <c r="B11" s="13"/>
      <c r="C11" s="18" t="s">
        <v>20</v>
      </c>
      <c r="D11" s="15"/>
      <c r="E11" s="3" t="s">
        <v>75</v>
      </c>
      <c r="F11" s="3" t="s">
        <v>75</v>
      </c>
      <c r="G11" s="3" t="s">
        <v>75</v>
      </c>
      <c r="H11" s="3" t="s">
        <v>75</v>
      </c>
      <c r="I11" s="3" t="s">
        <v>75</v>
      </c>
      <c r="J11" s="3" t="s">
        <v>75</v>
      </c>
      <c r="K11" s="3" t="s">
        <v>75</v>
      </c>
      <c r="L11" s="3" t="s">
        <v>75</v>
      </c>
      <c r="M11" s="3" t="s">
        <v>75</v>
      </c>
      <c r="N11" s="12" t="s">
        <v>75</v>
      </c>
      <c r="O11" s="12" t="s">
        <v>75</v>
      </c>
      <c r="P11" s="12" t="s">
        <v>75</v>
      </c>
    </row>
    <row r="12" spans="1:21" hidden="1" outlineLevel="1" x14ac:dyDescent="0.2">
      <c r="A12" s="3"/>
      <c r="B12" s="13"/>
      <c r="C12" s="18" t="s">
        <v>21</v>
      </c>
      <c r="D12" s="15"/>
      <c r="E12" s="3" t="s">
        <v>76</v>
      </c>
      <c r="F12" s="3" t="s">
        <v>76</v>
      </c>
      <c r="G12" s="3" t="s">
        <v>76</v>
      </c>
      <c r="H12" s="3" t="s">
        <v>76</v>
      </c>
      <c r="I12" s="3" t="s">
        <v>76</v>
      </c>
      <c r="J12" s="3" t="s">
        <v>76</v>
      </c>
      <c r="K12" s="3" t="s">
        <v>76</v>
      </c>
      <c r="L12" s="3" t="s">
        <v>76</v>
      </c>
      <c r="M12" s="3" t="s">
        <v>76</v>
      </c>
      <c r="N12" s="12" t="s">
        <v>76</v>
      </c>
      <c r="O12" s="12" t="s">
        <v>76</v>
      </c>
      <c r="P12" s="12" t="s">
        <v>76</v>
      </c>
    </row>
    <row r="13" spans="1:21" ht="18" customHeight="1" collapsed="1" x14ac:dyDescent="0.2">
      <c r="A13" s="3"/>
      <c r="B13" s="19" t="s">
        <v>25</v>
      </c>
      <c r="C13" s="18" t="s">
        <v>22</v>
      </c>
      <c r="D13" s="15"/>
      <c r="E13" s="22">
        <v>44469</v>
      </c>
      <c r="F13" s="22">
        <v>44561</v>
      </c>
      <c r="G13" s="22">
        <v>44651</v>
      </c>
      <c r="H13" s="22">
        <v>44742</v>
      </c>
      <c r="I13" s="22">
        <v>44834</v>
      </c>
      <c r="J13" s="22">
        <v>44926</v>
      </c>
      <c r="K13" s="22">
        <v>45016</v>
      </c>
      <c r="L13" s="22">
        <v>45107</v>
      </c>
      <c r="M13" s="22">
        <v>45199</v>
      </c>
      <c r="N13" s="22">
        <v>45291</v>
      </c>
      <c r="O13" s="22">
        <v>45382</v>
      </c>
      <c r="P13" s="22">
        <v>45473</v>
      </c>
    </row>
    <row r="14" spans="1:21" x14ac:dyDescent="0.2">
      <c r="C14" s="18"/>
      <c r="D14" s="15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U14" s="5" t="s">
        <v>26</v>
      </c>
    </row>
    <row r="15" spans="1:21" ht="10.8" thickBot="1" x14ac:dyDescent="0.25">
      <c r="B15" s="1" t="s">
        <v>27</v>
      </c>
      <c r="C15" s="18" t="s">
        <v>28</v>
      </c>
      <c r="D15" s="30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U15" s="32">
        <v>1</v>
      </c>
    </row>
    <row r="16" spans="1:21" ht="10.8" thickTop="1" x14ac:dyDescent="0.2">
      <c r="B16" s="1" t="s">
        <v>39</v>
      </c>
      <c r="C16" s="18" t="s">
        <v>40</v>
      </c>
      <c r="D16" s="18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U16" s="32">
        <v>1</v>
      </c>
    </row>
    <row r="17" spans="2:21" s="45" customFormat="1" ht="14.4" x14ac:dyDescent="0.2">
      <c r="B17" s="34" t="s">
        <v>0</v>
      </c>
      <c r="C17" s="43"/>
      <c r="D17" s="43"/>
      <c r="E17" s="36">
        <v>324.60700000000003</v>
      </c>
      <c r="F17" s="36">
        <v>503.27500000000003</v>
      </c>
      <c r="G17" s="36">
        <v>556.67100000000005</v>
      </c>
      <c r="H17" s="36">
        <v>805.14600000000007</v>
      </c>
      <c r="I17" s="36">
        <v>1242.04</v>
      </c>
      <c r="J17" s="36">
        <v>1492.4590000000001</v>
      </c>
      <c r="K17" s="36">
        <v>1875.7</v>
      </c>
      <c r="L17" s="36">
        <v>1970.761</v>
      </c>
      <c r="M17" s="36">
        <v>1799.8520000000001</v>
      </c>
      <c r="N17" s="36">
        <v>2349.9009999999998</v>
      </c>
      <c r="O17" s="36">
        <v>2626.6089999999999</v>
      </c>
      <c r="P17" s="36">
        <v>3103.4679999999998</v>
      </c>
      <c r="U17" s="50"/>
    </row>
    <row r="18" spans="2:21" x14ac:dyDescent="0.2">
      <c r="B18" s="2" t="s">
        <v>1</v>
      </c>
      <c r="C18" s="18" t="s">
        <v>29</v>
      </c>
      <c r="D18" s="15"/>
      <c r="E18" s="28">
        <v>0</v>
      </c>
      <c r="F18" s="28" t="s">
        <v>23</v>
      </c>
      <c r="G18" s="28" t="s">
        <v>23</v>
      </c>
      <c r="H18" s="28" t="s">
        <v>23</v>
      </c>
      <c r="I18" s="28" t="s">
        <v>23</v>
      </c>
      <c r="J18" s="28" t="s">
        <v>23</v>
      </c>
      <c r="K18" s="28" t="s">
        <v>23</v>
      </c>
      <c r="L18" s="28" t="s">
        <v>23</v>
      </c>
      <c r="M18" s="28" t="s">
        <v>23</v>
      </c>
      <c r="N18" s="28" t="s">
        <v>23</v>
      </c>
      <c r="O18" s="28" t="s">
        <v>23</v>
      </c>
      <c r="P18" s="28" t="s">
        <v>23</v>
      </c>
      <c r="U18" s="29">
        <f t="shared" ref="U18:U27" si="3">IF(COUNT(E18:P18)&lt;&gt;0,1,"")</f>
        <v>1</v>
      </c>
    </row>
    <row r="19" spans="2:21" x14ac:dyDescent="0.2">
      <c r="B19" s="2" t="s">
        <v>3</v>
      </c>
      <c r="C19" s="18" t="s">
        <v>30</v>
      </c>
      <c r="D19" s="15"/>
      <c r="E19" s="28" t="s">
        <v>23</v>
      </c>
      <c r="F19" s="28" t="s">
        <v>23</v>
      </c>
      <c r="G19" s="28" t="s">
        <v>23</v>
      </c>
      <c r="H19" s="28">
        <v>-5.6850000000000005</v>
      </c>
      <c r="I19" s="28">
        <v>-64.954999999999998</v>
      </c>
      <c r="J19" s="28">
        <v>-77.424000000000007</v>
      </c>
      <c r="K19" s="28">
        <v>-90.722999999999999</v>
      </c>
      <c r="L19" s="28">
        <v>-89.388000000000005</v>
      </c>
      <c r="M19" s="28">
        <v>-40.54</v>
      </c>
      <c r="N19" s="28">
        <v>-125.331</v>
      </c>
      <c r="O19" s="28">
        <v>-123.155</v>
      </c>
      <c r="P19" s="28">
        <v>-125.74600000000001</v>
      </c>
      <c r="U19" s="29">
        <f t="shared" si="3"/>
        <v>1</v>
      </c>
    </row>
    <row r="20" spans="2:21" x14ac:dyDescent="0.2">
      <c r="B20" s="2" t="s">
        <v>4</v>
      </c>
      <c r="C20" s="18" t="s">
        <v>31</v>
      </c>
      <c r="D20" s="15"/>
      <c r="E20" s="28" t="s">
        <v>23</v>
      </c>
      <c r="F20" s="28" t="s">
        <v>23</v>
      </c>
      <c r="G20" s="28" t="s">
        <v>23</v>
      </c>
      <c r="H20" s="28" t="s">
        <v>23</v>
      </c>
      <c r="I20" s="28" t="s">
        <v>23</v>
      </c>
      <c r="J20" s="28" t="s">
        <v>23</v>
      </c>
      <c r="K20" s="28" t="s">
        <v>23</v>
      </c>
      <c r="L20" s="28" t="s">
        <v>23</v>
      </c>
      <c r="M20" s="28" t="s">
        <v>23</v>
      </c>
      <c r="N20" s="28" t="s">
        <v>23</v>
      </c>
      <c r="O20" s="28" t="s">
        <v>23</v>
      </c>
      <c r="P20" s="28" t="s">
        <v>23</v>
      </c>
      <c r="U20" s="29" t="str">
        <f t="shared" si="3"/>
        <v/>
      </c>
    </row>
    <row r="21" spans="2:21" x14ac:dyDescent="0.2">
      <c r="B21" s="2" t="s">
        <v>2</v>
      </c>
      <c r="C21" s="18" t="s">
        <v>32</v>
      </c>
      <c r="D21" s="15"/>
      <c r="E21" s="28" t="s">
        <v>23</v>
      </c>
      <c r="F21" s="28" t="s">
        <v>23</v>
      </c>
      <c r="G21" s="28" t="s">
        <v>23</v>
      </c>
      <c r="H21" s="28" t="s">
        <v>23</v>
      </c>
      <c r="I21" s="28" t="s">
        <v>23</v>
      </c>
      <c r="J21" s="28" t="s">
        <v>23</v>
      </c>
      <c r="K21" s="28" t="s">
        <v>23</v>
      </c>
      <c r="L21" s="28" t="s">
        <v>23</v>
      </c>
      <c r="M21" s="28" t="s">
        <v>23</v>
      </c>
      <c r="N21" s="28" t="s">
        <v>23</v>
      </c>
      <c r="O21" s="28" t="s">
        <v>23</v>
      </c>
      <c r="P21" s="28" t="s">
        <v>23</v>
      </c>
      <c r="U21" s="29" t="str">
        <f t="shared" si="3"/>
        <v/>
      </c>
    </row>
    <row r="22" spans="2:21" x14ac:dyDescent="0.2">
      <c r="B22" s="2" t="s">
        <v>5</v>
      </c>
      <c r="C22" s="18" t="s">
        <v>33</v>
      </c>
      <c r="D22" s="15"/>
      <c r="E22" s="28">
        <v>5.7389999999999999</v>
      </c>
      <c r="F22" s="28">
        <v>40.151000000000003</v>
      </c>
      <c r="G22" s="28">
        <v>40.189</v>
      </c>
      <c r="H22" s="28">
        <v>32.808</v>
      </c>
      <c r="I22" s="28">
        <v>33.094999999999999</v>
      </c>
      <c r="J22" s="28">
        <v>-1.3140000000000001</v>
      </c>
      <c r="K22" s="28">
        <v>-1.33</v>
      </c>
      <c r="L22" s="28">
        <v>7.5999999999999998E-2</v>
      </c>
      <c r="M22" s="28">
        <v>0.14200000000000002</v>
      </c>
      <c r="N22" s="28">
        <v>0.21099999999999999</v>
      </c>
      <c r="O22" s="28">
        <v>0.25700000000000001</v>
      </c>
      <c r="P22" s="28">
        <v>0.25700000000000001</v>
      </c>
      <c r="U22" s="29">
        <f t="shared" si="3"/>
        <v>1</v>
      </c>
    </row>
    <row r="23" spans="2:21" x14ac:dyDescent="0.2">
      <c r="B23" s="2" t="s">
        <v>6</v>
      </c>
      <c r="C23" s="18" t="s">
        <v>34</v>
      </c>
      <c r="D23" s="15"/>
      <c r="E23" s="28" t="s">
        <v>23</v>
      </c>
      <c r="F23" s="28" t="s">
        <v>23</v>
      </c>
      <c r="G23" s="28" t="s">
        <v>23</v>
      </c>
      <c r="H23" s="28" t="s">
        <v>23</v>
      </c>
      <c r="I23" s="28" t="s">
        <v>23</v>
      </c>
      <c r="J23" s="28" t="s">
        <v>23</v>
      </c>
      <c r="K23" s="28" t="s">
        <v>23</v>
      </c>
      <c r="L23" s="28" t="s">
        <v>23</v>
      </c>
      <c r="M23" s="28" t="s">
        <v>23</v>
      </c>
      <c r="N23" s="28" t="s">
        <v>23</v>
      </c>
      <c r="O23" s="28" t="s">
        <v>23</v>
      </c>
      <c r="P23" s="28" t="s">
        <v>23</v>
      </c>
      <c r="U23" s="29" t="str">
        <f t="shared" si="3"/>
        <v/>
      </c>
    </row>
    <row r="24" spans="2:21" x14ac:dyDescent="0.2">
      <c r="B24" s="2" t="s">
        <v>7</v>
      </c>
      <c r="C24" s="18" t="s">
        <v>35</v>
      </c>
      <c r="D24" s="15"/>
      <c r="E24" s="28" t="s">
        <v>23</v>
      </c>
      <c r="F24" s="28" t="s">
        <v>23</v>
      </c>
      <c r="G24" s="28" t="s">
        <v>23</v>
      </c>
      <c r="H24" s="28" t="s">
        <v>23</v>
      </c>
      <c r="I24" s="28" t="s">
        <v>23</v>
      </c>
      <c r="J24" s="28" t="s">
        <v>23</v>
      </c>
      <c r="K24" s="28" t="s">
        <v>23</v>
      </c>
      <c r="L24" s="28" t="s">
        <v>23</v>
      </c>
      <c r="M24" s="28" t="s">
        <v>23</v>
      </c>
      <c r="N24" s="28" t="s">
        <v>23</v>
      </c>
      <c r="O24" s="28" t="s">
        <v>23</v>
      </c>
      <c r="P24" s="28" t="s">
        <v>23</v>
      </c>
      <c r="U24" s="29" t="str">
        <f t="shared" si="3"/>
        <v/>
      </c>
    </row>
    <row r="25" spans="2:21" x14ac:dyDescent="0.2">
      <c r="B25" s="2" t="s">
        <v>8</v>
      </c>
      <c r="C25" s="18" t="s">
        <v>36</v>
      </c>
      <c r="D25" s="15"/>
      <c r="E25" s="28" t="s">
        <v>23</v>
      </c>
      <c r="F25" s="28" t="s">
        <v>23</v>
      </c>
      <c r="G25" s="28" t="s">
        <v>23</v>
      </c>
      <c r="H25" s="28" t="s">
        <v>23</v>
      </c>
      <c r="I25" s="28" t="s">
        <v>23</v>
      </c>
      <c r="J25" s="28" t="s">
        <v>23</v>
      </c>
      <c r="K25" s="28" t="s">
        <v>23</v>
      </c>
      <c r="L25" s="28" t="s">
        <v>23</v>
      </c>
      <c r="M25" s="28" t="s">
        <v>23</v>
      </c>
      <c r="N25" s="28" t="s">
        <v>23</v>
      </c>
      <c r="O25" s="28" t="s">
        <v>23</v>
      </c>
      <c r="P25" s="28" t="s">
        <v>23</v>
      </c>
      <c r="U25" s="29" t="str">
        <f t="shared" si="3"/>
        <v/>
      </c>
    </row>
    <row r="26" spans="2:21" x14ac:dyDescent="0.2">
      <c r="B26" s="2" t="s">
        <v>9</v>
      </c>
      <c r="C26" s="18" t="s">
        <v>37</v>
      </c>
      <c r="D26" s="15"/>
      <c r="E26" s="28" t="s">
        <v>23</v>
      </c>
      <c r="F26" s="28" t="s">
        <v>23</v>
      </c>
      <c r="G26" s="28" t="s">
        <v>23</v>
      </c>
      <c r="H26" s="28" t="s">
        <v>23</v>
      </c>
      <c r="I26" s="28" t="s">
        <v>23</v>
      </c>
      <c r="J26" s="28" t="s">
        <v>23</v>
      </c>
      <c r="K26" s="28" t="s">
        <v>23</v>
      </c>
      <c r="L26" s="28" t="s">
        <v>23</v>
      </c>
      <c r="M26" s="28" t="s">
        <v>23</v>
      </c>
      <c r="N26" s="28" t="s">
        <v>23</v>
      </c>
      <c r="O26" s="28" t="s">
        <v>23</v>
      </c>
      <c r="P26" s="28" t="s">
        <v>23</v>
      </c>
      <c r="U26" s="29" t="str">
        <f t="shared" si="3"/>
        <v/>
      </c>
    </row>
    <row r="27" spans="2:21" x14ac:dyDescent="0.2">
      <c r="B27" s="2" t="s">
        <v>10</v>
      </c>
      <c r="C27" s="18" t="s">
        <v>38</v>
      </c>
      <c r="D27" s="15"/>
      <c r="E27" s="28">
        <v>-22.155999999999999</v>
      </c>
      <c r="F27" s="28">
        <v>-22.155999999999999</v>
      </c>
      <c r="G27" s="28">
        <v>-22.155999999999999</v>
      </c>
      <c r="H27" s="28">
        <v>0</v>
      </c>
      <c r="I27" s="28">
        <v>0</v>
      </c>
      <c r="J27" s="28" t="s">
        <v>23</v>
      </c>
      <c r="K27" s="28" t="s">
        <v>23</v>
      </c>
      <c r="L27" s="28" t="s">
        <v>23</v>
      </c>
      <c r="M27" s="28" t="s">
        <v>23</v>
      </c>
      <c r="N27" s="28" t="s">
        <v>23</v>
      </c>
      <c r="O27" s="28" t="s">
        <v>23</v>
      </c>
      <c r="P27" s="28" t="s">
        <v>23</v>
      </c>
      <c r="U27" s="29">
        <f t="shared" si="3"/>
        <v>1</v>
      </c>
    </row>
    <row r="28" spans="2:21" s="45" customFormat="1" ht="15" thickBot="1" x14ac:dyDescent="0.25">
      <c r="B28" s="35" t="s">
        <v>11</v>
      </c>
      <c r="C28" s="43"/>
      <c r="D28" s="44"/>
      <c r="E28" s="36">
        <f>E17 - SUM(E18:E27)</f>
        <v>341.024</v>
      </c>
      <c r="F28" s="36">
        <f t="shared" ref="F28:O28" si="4">F17 - SUM(F18:F27)</f>
        <v>485.28000000000003</v>
      </c>
      <c r="G28" s="36">
        <f t="shared" si="4"/>
        <v>538.63800000000003</v>
      </c>
      <c r="H28" s="36">
        <f t="shared" si="4"/>
        <v>778.02300000000002</v>
      </c>
      <c r="I28" s="36">
        <f t="shared" si="4"/>
        <v>1273.8999999999999</v>
      </c>
      <c r="J28" s="36">
        <f t="shared" si="4"/>
        <v>1571.1970000000001</v>
      </c>
      <c r="K28" s="36">
        <f t="shared" si="4"/>
        <v>1967.7530000000002</v>
      </c>
      <c r="L28" s="36">
        <f t="shared" si="4"/>
        <v>2060.0729999999999</v>
      </c>
      <c r="M28" s="36">
        <f t="shared" si="4"/>
        <v>1840.25</v>
      </c>
      <c r="N28" s="36">
        <f t="shared" si="4"/>
        <v>2475.0209999999997</v>
      </c>
      <c r="O28" s="36">
        <f t="shared" si="4"/>
        <v>2749.5070000000001</v>
      </c>
      <c r="P28" s="36">
        <f>P17 - SUM(P18:P27)</f>
        <v>3228.9569999999999</v>
      </c>
      <c r="U28" s="46"/>
    </row>
    <row r="29" spans="2:21" x14ac:dyDescent="0.2">
      <c r="B29" s="2" t="s">
        <v>18</v>
      </c>
      <c r="C29" s="18"/>
      <c r="D29" s="15"/>
      <c r="E29" s="28">
        <v>-238.95699999999999</v>
      </c>
      <c r="F29" s="28">
        <v>-327.05099999999999</v>
      </c>
      <c r="G29" s="28">
        <v>-364.42099999999999</v>
      </c>
      <c r="H29" s="28">
        <v>-428.74299999999999</v>
      </c>
      <c r="I29" s="28">
        <v>-512.67899999999997</v>
      </c>
      <c r="J29" s="28">
        <v>-783.99800000000005</v>
      </c>
      <c r="K29" s="28">
        <v>-1117.106</v>
      </c>
      <c r="L29" s="28">
        <v>-1377.904</v>
      </c>
      <c r="M29" s="28">
        <v>-1592.431</v>
      </c>
      <c r="N29" s="28">
        <v>-1793.67</v>
      </c>
      <c r="O29" s="28">
        <v>-1995.8400000000001</v>
      </c>
      <c r="P29" s="28">
        <v>-2272.6489999999999</v>
      </c>
      <c r="U29" s="29"/>
    </row>
    <row r="30" spans="2:21" x14ac:dyDescent="0.2">
      <c r="B30" s="2" t="s">
        <v>17</v>
      </c>
      <c r="E30" s="31">
        <v>-65.039000000000001</v>
      </c>
      <c r="F30" s="31">
        <v>-61.288000000000004</v>
      </c>
      <c r="G30" s="31">
        <v>-56.957000000000001</v>
      </c>
      <c r="H30" s="31">
        <v>-56.100999999999999</v>
      </c>
      <c r="I30" s="31">
        <v>-70.218000000000004</v>
      </c>
      <c r="J30" s="31">
        <v>-95.644999999999996</v>
      </c>
      <c r="K30" s="31">
        <v>-119.268</v>
      </c>
      <c r="L30" s="31">
        <v>-141.768</v>
      </c>
      <c r="M30" s="31">
        <v>-153.54300000000001</v>
      </c>
      <c r="N30" s="31">
        <v>-177.209</v>
      </c>
      <c r="O30" s="31">
        <v>-213.01900000000001</v>
      </c>
      <c r="P30" s="31">
        <v>-251.64500000000001</v>
      </c>
    </row>
    <row r="31" spans="2:21" x14ac:dyDescent="0.2">
      <c r="B31" s="2" t="s">
        <v>16</v>
      </c>
      <c r="E31" s="28"/>
      <c r="F31" s="28"/>
      <c r="G31" s="28"/>
      <c r="H31" s="28">
        <v>0.6</v>
      </c>
      <c r="I31" s="28">
        <v>0.6</v>
      </c>
      <c r="J31" s="28">
        <v>0.61299999999999999</v>
      </c>
      <c r="K31" s="28">
        <v>1.413</v>
      </c>
      <c r="L31" s="28">
        <v>3.6160000000000001</v>
      </c>
      <c r="M31" s="28">
        <v>3.6160000000000001</v>
      </c>
      <c r="N31" s="28">
        <v>3.6030000000000002</v>
      </c>
      <c r="O31" s="28">
        <v>2.8029999999999999</v>
      </c>
      <c r="P31" s="28">
        <v>6.8180000000000005</v>
      </c>
    </row>
    <row r="32" spans="2:21" x14ac:dyDescent="0.2">
      <c r="B32" s="2" t="s">
        <v>41</v>
      </c>
      <c r="C32" s="18" t="s">
        <v>42</v>
      </c>
      <c r="D32" s="18"/>
      <c r="E32" s="28">
        <v>-46.564999999999998</v>
      </c>
      <c r="F32" s="28">
        <v>-21.475000000000001</v>
      </c>
      <c r="G32" s="28">
        <v>-60.302</v>
      </c>
      <c r="H32" s="28">
        <v>-50.743000000000002</v>
      </c>
      <c r="I32" s="28">
        <v>14.77</v>
      </c>
      <c r="J32" s="28">
        <v>-66.823999999999998</v>
      </c>
      <c r="K32" s="28">
        <v>-14.503</v>
      </c>
      <c r="L32" s="28">
        <v>-15.961</v>
      </c>
      <c r="M32" s="28">
        <v>-117.858</v>
      </c>
      <c r="N32" s="28">
        <v>36.335999999999999</v>
      </c>
      <c r="O32" s="28">
        <v>-47.298999999999999</v>
      </c>
      <c r="P32" s="28">
        <v>22.378</v>
      </c>
    </row>
    <row r="33" spans="2:16" x14ac:dyDescent="0.2">
      <c r="B33" s="2" t="s">
        <v>43</v>
      </c>
      <c r="C33" s="18" t="s">
        <v>44</v>
      </c>
      <c r="D33" s="18"/>
      <c r="E33" s="28" t="s">
        <v>23</v>
      </c>
      <c r="F33" s="28" t="s">
        <v>23</v>
      </c>
      <c r="G33" s="28" t="s">
        <v>23</v>
      </c>
      <c r="H33" s="28" t="s">
        <v>23</v>
      </c>
      <c r="I33" s="28" t="s">
        <v>23</v>
      </c>
      <c r="J33" s="28" t="s">
        <v>23</v>
      </c>
      <c r="K33" s="28" t="s">
        <v>23</v>
      </c>
      <c r="L33" s="28" t="s">
        <v>23</v>
      </c>
      <c r="M33" s="28" t="s">
        <v>23</v>
      </c>
      <c r="N33" s="28" t="s">
        <v>23</v>
      </c>
      <c r="O33" s="28" t="s">
        <v>23</v>
      </c>
      <c r="P33" s="28" t="s">
        <v>23</v>
      </c>
    </row>
    <row r="34" spans="2:16" x14ac:dyDescent="0.2">
      <c r="B34" s="2" t="s">
        <v>12</v>
      </c>
      <c r="C34" s="18" t="s">
        <v>45</v>
      </c>
      <c r="D34" s="18"/>
      <c r="E34" s="28">
        <v>0.59399999999999997</v>
      </c>
      <c r="F34" s="28">
        <v>16.016000000000002</v>
      </c>
      <c r="G34" s="28">
        <v>22.687000000000001</v>
      </c>
      <c r="H34" s="28">
        <v>46.206000000000003</v>
      </c>
      <c r="I34" s="28">
        <v>68.206000000000003</v>
      </c>
      <c r="J34" s="28">
        <v>90.929000000000002</v>
      </c>
      <c r="K34" s="28">
        <v>73.293000000000006</v>
      </c>
      <c r="L34" s="28">
        <v>56.933</v>
      </c>
      <c r="M34" s="28">
        <v>46.085000000000001</v>
      </c>
      <c r="N34" s="28">
        <v>83.16</v>
      </c>
      <c r="O34" s="28">
        <v>-8.94</v>
      </c>
      <c r="P34" s="28">
        <v>22.846</v>
      </c>
    </row>
    <row r="35" spans="2:16" x14ac:dyDescent="0.2">
      <c r="B35" s="2" t="s">
        <v>13</v>
      </c>
      <c r="C35" s="18" t="s">
        <v>46</v>
      </c>
      <c r="D35" s="18"/>
      <c r="E35" s="28" t="s">
        <v>23</v>
      </c>
      <c r="F35" s="28" t="s">
        <v>23</v>
      </c>
      <c r="G35" s="28" t="s">
        <v>23</v>
      </c>
      <c r="H35" s="28" t="s">
        <v>23</v>
      </c>
      <c r="I35" s="28" t="s">
        <v>23</v>
      </c>
      <c r="J35" s="28" t="s">
        <v>23</v>
      </c>
      <c r="K35" s="28" t="s">
        <v>23</v>
      </c>
      <c r="L35" s="28" t="s">
        <v>23</v>
      </c>
      <c r="M35" s="28" t="s">
        <v>23</v>
      </c>
      <c r="N35" s="28" t="s">
        <v>23</v>
      </c>
      <c r="O35" s="28" t="s">
        <v>23</v>
      </c>
      <c r="P35" s="28" t="s">
        <v>23</v>
      </c>
    </row>
    <row r="36" spans="2:16" x14ac:dyDescent="0.2">
      <c r="B36" s="2" t="s">
        <v>14</v>
      </c>
      <c r="C36" s="18" t="s">
        <v>47</v>
      </c>
      <c r="D36" s="18"/>
      <c r="E36" s="28" t="s">
        <v>23</v>
      </c>
      <c r="F36" s="28" t="s">
        <v>23</v>
      </c>
      <c r="G36" s="28" t="s">
        <v>23</v>
      </c>
      <c r="H36" s="28" t="s">
        <v>23</v>
      </c>
      <c r="I36" s="28" t="s">
        <v>23</v>
      </c>
      <c r="J36" s="28" t="s">
        <v>23</v>
      </c>
      <c r="K36" s="28" t="s">
        <v>23</v>
      </c>
      <c r="L36" s="28" t="s">
        <v>23</v>
      </c>
      <c r="M36" s="28" t="s">
        <v>23</v>
      </c>
      <c r="N36" s="28" t="s">
        <v>23</v>
      </c>
      <c r="O36" s="28" t="s">
        <v>23</v>
      </c>
      <c r="P36" s="28" t="s">
        <v>23</v>
      </c>
    </row>
    <row r="37" spans="2:16" x14ac:dyDescent="0.2">
      <c r="B37" s="2" t="s">
        <v>48</v>
      </c>
      <c r="C37" s="18" t="s">
        <v>49</v>
      </c>
      <c r="D37" s="18"/>
      <c r="E37" s="28" t="s">
        <v>23</v>
      </c>
      <c r="F37" s="28" t="s">
        <v>23</v>
      </c>
      <c r="G37" s="28" t="s">
        <v>23</v>
      </c>
      <c r="H37" s="28" t="s">
        <v>23</v>
      </c>
      <c r="I37" s="28" t="s">
        <v>23</v>
      </c>
      <c r="J37" s="28" t="s">
        <v>23</v>
      </c>
      <c r="K37" s="28" t="s">
        <v>23</v>
      </c>
      <c r="L37" s="28" t="s">
        <v>23</v>
      </c>
      <c r="M37" s="28" t="s">
        <v>23</v>
      </c>
      <c r="N37" s="28" t="s">
        <v>23</v>
      </c>
      <c r="O37" s="28" t="s">
        <v>23</v>
      </c>
      <c r="P37" s="28" t="s">
        <v>23</v>
      </c>
    </row>
    <row r="38" spans="2:16" x14ac:dyDescent="0.2">
      <c r="B38" s="2" t="s">
        <v>50</v>
      </c>
      <c r="C38" s="18" t="s">
        <v>51</v>
      </c>
      <c r="D38" s="18"/>
      <c r="E38" s="28">
        <v>0.82400000000000007</v>
      </c>
      <c r="F38" s="28">
        <v>2.907</v>
      </c>
      <c r="G38" s="28">
        <v>2.7560000000000002</v>
      </c>
      <c r="H38" s="28">
        <v>-3.2850000000000001</v>
      </c>
      <c r="I38" s="28">
        <v>1.0660000000000001</v>
      </c>
      <c r="J38" s="28">
        <v>-1.7510000000000001</v>
      </c>
      <c r="K38" s="28">
        <v>-2.3519999999999999</v>
      </c>
      <c r="L38" s="28">
        <v>0.48099999999999998</v>
      </c>
      <c r="M38" s="28">
        <v>-29.523</v>
      </c>
      <c r="N38" s="28">
        <v>-27.266999999999999</v>
      </c>
      <c r="O38" s="28">
        <v>-20.901</v>
      </c>
      <c r="P38" s="28">
        <v>-27.695</v>
      </c>
    </row>
    <row r="39" spans="2:16" s="45" customFormat="1" ht="15" thickBot="1" x14ac:dyDescent="0.25">
      <c r="B39" s="35" t="s">
        <v>15</v>
      </c>
      <c r="C39" s="47"/>
      <c r="D39" s="48"/>
      <c r="E39" s="49">
        <f t="shared" ref="E39:O39" si="5">SUM(E28:E38)-2*E31</f>
        <v>-8.1189999999999927</v>
      </c>
      <c r="F39" s="49">
        <f t="shared" si="5"/>
        <v>94.389000000000038</v>
      </c>
      <c r="G39" s="49">
        <f t="shared" si="5"/>
        <v>82.401000000000053</v>
      </c>
      <c r="H39" s="49">
        <f t="shared" si="5"/>
        <v>284.75700000000006</v>
      </c>
      <c r="I39" s="49">
        <f t="shared" si="5"/>
        <v>774.44499999999994</v>
      </c>
      <c r="J39" s="49">
        <f t="shared" si="5"/>
        <v>713.29500000000019</v>
      </c>
      <c r="K39" s="49">
        <f t="shared" si="5"/>
        <v>786.40400000000011</v>
      </c>
      <c r="L39" s="49">
        <f t="shared" si="5"/>
        <v>578.23799999999983</v>
      </c>
      <c r="M39" s="49">
        <f t="shared" si="5"/>
        <v>-10.636000000000049</v>
      </c>
      <c r="N39" s="49">
        <f t="shared" si="5"/>
        <v>592.76799999999957</v>
      </c>
      <c r="O39" s="49">
        <f t="shared" si="5"/>
        <v>460.70499999999993</v>
      </c>
      <c r="P39" s="49">
        <f>SUM(P28:P38)-2*P31</f>
        <v>715.37400000000002</v>
      </c>
    </row>
    <row r="44" spans="2:16" x14ac:dyDescent="0.2">
      <c r="F44" s="5" t="s">
        <v>52</v>
      </c>
    </row>
  </sheetData>
  <pageMargins left="0.25" right="0.25" top="0.25" bottom="0.25" header="0" footer="0"/>
  <pageSetup paperSize="9" scale="53" fitToHeight="0" orientation="portrait" r:id="rId1"/>
  <headerFooter scaleWithDoc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Button 1">
              <controlPr defaultSize="0" print="0" autoFill="0" autoPict="0" macro="[1]!HideEmpty">
                <anchor moveWithCells="1" sizeWithCells="1">
                  <from>
                    <xdr:col>5</xdr:col>
                    <xdr:colOff>670560</xdr:colOff>
                    <xdr:row>1</xdr:row>
                    <xdr:rowOff>0</xdr:rowOff>
                  </from>
                  <to>
                    <xdr:col>7</xdr:col>
                    <xdr:colOff>22860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Button 2">
              <controlPr defaultSize="0" print="0" autoFill="0" autoPict="0" macro="[1]!UnhideAll">
                <anchor moveWithCells="1" sizeWithCells="1">
                  <from>
                    <xdr:col>7</xdr:col>
                    <xdr:colOff>152400</xdr:colOff>
                    <xdr:row>1</xdr:row>
                    <xdr:rowOff>0</xdr:rowOff>
                  </from>
                  <to>
                    <xdr:col>8</xdr:col>
                    <xdr:colOff>274320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4EC55-83CF-4647-ACD8-0ED63D927C2F}">
  <sheetPr>
    <pageSetUpPr fitToPage="1"/>
  </sheetPr>
  <dimension ref="A2:V44"/>
  <sheetViews>
    <sheetView showGridLines="0" workbookViewId="0">
      <selection activeCell="B13" sqref="B13"/>
    </sheetView>
  </sheetViews>
  <sheetFormatPr defaultRowHeight="10.199999999999999" outlineLevelRow="1" outlineLevelCol="1" x14ac:dyDescent="0.2"/>
  <cols>
    <col min="1" max="1" width="1.5546875" style="5" customWidth="1"/>
    <col min="2" max="2" width="28.109375" style="5" customWidth="1"/>
    <col min="3" max="3" width="16.21875" style="21" hidden="1" customWidth="1" outlineLevel="1"/>
    <col min="4" max="4" width="11.6640625" style="5" hidden="1" customWidth="1" outlineLevel="1"/>
    <col min="5" max="5" width="10.44140625" style="5" customWidth="1" collapsed="1"/>
    <col min="6" max="16" width="10.44140625" style="5" customWidth="1"/>
    <col min="17" max="20" width="8.88671875" style="5"/>
    <col min="21" max="21" width="7.21875" style="5" hidden="1" customWidth="1" outlineLevel="1"/>
    <col min="22" max="22" width="8.88671875" style="5" collapsed="1"/>
    <col min="23" max="16384" width="8.88671875" style="5"/>
  </cols>
  <sheetData>
    <row r="2" spans="1:21" ht="14.4" x14ac:dyDescent="0.3">
      <c r="B2" s="5" t="s">
        <v>24</v>
      </c>
      <c r="K2" s="51" t="s">
        <v>71</v>
      </c>
    </row>
    <row r="3" spans="1:21" x14ac:dyDescent="0.2">
      <c r="A3" s="3"/>
      <c r="B3" s="3"/>
      <c r="C3" s="4"/>
      <c r="D3" s="23"/>
      <c r="E3" s="3"/>
      <c r="F3" s="3"/>
      <c r="G3" s="24"/>
      <c r="H3" s="3"/>
      <c r="I3" s="3"/>
      <c r="J3" s="3"/>
      <c r="K3" s="3"/>
      <c r="L3" s="3"/>
      <c r="M3" s="3"/>
      <c r="N3" s="3"/>
      <c r="O3" s="3"/>
      <c r="P3" s="3"/>
    </row>
    <row r="4" spans="1:21" ht="16.2" thickBot="1" x14ac:dyDescent="0.35">
      <c r="A4" s="3"/>
      <c r="B4" s="6" t="str">
        <f>E11&amp;IF(E12="",""," ("&amp;E12&amp;")")</f>
        <v>Permian Resources Corporation (NYSE:PR) (PR-US)</v>
      </c>
      <c r="C4" s="7"/>
      <c r="D4" s="25"/>
      <c r="E4" s="8"/>
      <c r="F4" s="8"/>
      <c r="G4" s="8"/>
      <c r="H4" s="8"/>
      <c r="I4" s="8"/>
      <c r="J4" s="8"/>
      <c r="K4" s="8"/>
      <c r="L4" s="8"/>
      <c r="M4" s="8"/>
      <c r="N4" s="9"/>
      <c r="O4" s="9"/>
      <c r="P4" s="10" t="s">
        <v>19</v>
      </c>
    </row>
    <row r="5" spans="1:21" ht="17.25" customHeight="1" x14ac:dyDescent="0.2">
      <c r="A5" s="3"/>
      <c r="B5" s="11" t="str">
        <f>"Data in "&amp;Curr_Sym</f>
        <v>Data in ($M)</v>
      </c>
      <c r="C5" s="11"/>
      <c r="D5" s="23"/>
      <c r="E5" s="3"/>
      <c r="F5" s="3"/>
      <c r="G5" s="3"/>
      <c r="H5" s="3"/>
      <c r="I5" s="3"/>
      <c r="J5" s="3"/>
      <c r="K5" s="3"/>
      <c r="L5" s="3"/>
      <c r="M5" s="3"/>
      <c r="N5" s="12"/>
      <c r="O5" s="12"/>
      <c r="P5" s="12"/>
    </row>
    <row r="6" spans="1:21" hidden="1" outlineLevel="1" x14ac:dyDescent="0.2">
      <c r="A6" s="3"/>
      <c r="B6" s="13"/>
      <c r="C6" s="14" t="str">
        <f>_xll.SNL.Clients.Office.Excel.Functions.SPGTable($E$6:$P$6,$C$11:$C$29,$E$7:$P$7,"Options: Curr="&amp;Sel_Curr&amp;", Mag="&amp;Sel_Mag&amp;",ConvMethod="&amp;Sel_Conv&amp;", NA=NA, Term=en-US")</f>
        <v>#PEND</v>
      </c>
      <c r="D6" s="26"/>
      <c r="E6" s="15" t="str">
        <f t="shared" ref="E6:P6" si="0">Focus_Co</f>
        <v>SM</v>
      </c>
      <c r="F6" s="15" t="str">
        <f t="shared" si="0"/>
        <v>SM</v>
      </c>
      <c r="G6" s="15" t="str">
        <f t="shared" si="0"/>
        <v>SM</v>
      </c>
      <c r="H6" s="15" t="str">
        <f t="shared" si="0"/>
        <v>SM</v>
      </c>
      <c r="I6" s="15" t="str">
        <f t="shared" si="0"/>
        <v>SM</v>
      </c>
      <c r="J6" s="15" t="str">
        <f t="shared" si="0"/>
        <v>SM</v>
      </c>
      <c r="K6" s="15" t="str">
        <f t="shared" si="0"/>
        <v>SM</v>
      </c>
      <c r="L6" s="15" t="str">
        <f t="shared" si="0"/>
        <v>SM</v>
      </c>
      <c r="M6" s="15" t="str">
        <f t="shared" si="0"/>
        <v>SM</v>
      </c>
      <c r="N6" s="15" t="str">
        <f t="shared" si="0"/>
        <v>SM</v>
      </c>
      <c r="O6" s="15" t="str">
        <f t="shared" si="0"/>
        <v>SM</v>
      </c>
      <c r="P6" s="15" t="str">
        <f t="shared" si="0"/>
        <v>SM</v>
      </c>
    </row>
    <row r="7" spans="1:21" hidden="1" outlineLevel="1" x14ac:dyDescent="0.2">
      <c r="A7" s="3"/>
      <c r="B7" s="13"/>
      <c r="C7" s="14"/>
      <c r="D7" s="26"/>
      <c r="E7" s="15" t="str">
        <f t="shared" ref="E7:M7" si="1">LEFT(F7,LEN(F7)-1)&amp;RIGHT(F7,1)+1</f>
        <v>FQ-11</v>
      </c>
      <c r="F7" s="15" t="str">
        <f t="shared" si="1"/>
        <v>FQ-10</v>
      </c>
      <c r="G7" s="15" t="str">
        <f t="shared" si="1"/>
        <v>FQ-9</v>
      </c>
      <c r="H7" s="15" t="str">
        <f t="shared" si="1"/>
        <v>FQ-8</v>
      </c>
      <c r="I7" s="15" t="str">
        <f t="shared" si="1"/>
        <v>FQ-7</v>
      </c>
      <c r="J7" s="15" t="str">
        <f t="shared" si="1"/>
        <v>FQ-6</v>
      </c>
      <c r="K7" s="15" t="str">
        <f t="shared" si="1"/>
        <v>FQ-5</v>
      </c>
      <c r="L7" s="15" t="str">
        <f t="shared" si="1"/>
        <v>FQ-4</v>
      </c>
      <c r="M7" s="15" t="str">
        <f t="shared" si="1"/>
        <v>FQ-3</v>
      </c>
      <c r="N7" s="15" t="str">
        <f>LEFT(O7,LEN(O7)-1)&amp;RIGHT(O7,1)+1</f>
        <v>FQ-2</v>
      </c>
      <c r="O7" s="15" t="str">
        <f>VLOOKUP(Period,FormatTable,2,FALSE)</f>
        <v>FQ-1</v>
      </c>
      <c r="P7" s="15" t="str">
        <f>Period</f>
        <v>FQ0</v>
      </c>
    </row>
    <row r="8" spans="1:21" hidden="1" outlineLevel="1" x14ac:dyDescent="0.2">
      <c r="A8" s="3"/>
      <c r="B8" s="13"/>
      <c r="C8" s="14"/>
      <c r="D8" s="26"/>
      <c r="E8" s="16">
        <f t="shared" ref="E8:P8" ca="1" si="2">IF(Date="","",Date)</f>
        <v>45549</v>
      </c>
      <c r="F8" s="16">
        <f t="shared" ca="1" si="2"/>
        <v>45549</v>
      </c>
      <c r="G8" s="16">
        <f t="shared" ca="1" si="2"/>
        <v>45549</v>
      </c>
      <c r="H8" s="16">
        <f t="shared" ca="1" si="2"/>
        <v>45549</v>
      </c>
      <c r="I8" s="16">
        <f t="shared" ca="1" si="2"/>
        <v>45549</v>
      </c>
      <c r="J8" s="16">
        <f t="shared" ca="1" si="2"/>
        <v>45549</v>
      </c>
      <c r="K8" s="16">
        <f t="shared" ca="1" si="2"/>
        <v>45549</v>
      </c>
      <c r="L8" s="16">
        <f t="shared" ca="1" si="2"/>
        <v>45549</v>
      </c>
      <c r="M8" s="16">
        <f t="shared" ca="1" si="2"/>
        <v>45549</v>
      </c>
      <c r="N8" s="16">
        <f t="shared" ca="1" si="2"/>
        <v>45549</v>
      </c>
      <c r="O8" s="16">
        <f t="shared" ca="1" si="2"/>
        <v>45549</v>
      </c>
      <c r="P8" s="16">
        <f t="shared" ca="1" si="2"/>
        <v>45549</v>
      </c>
    </row>
    <row r="9" spans="1:21" hidden="1" outlineLevel="1" x14ac:dyDescent="0.2">
      <c r="A9" s="3"/>
      <c r="B9" s="13"/>
      <c r="C9" s="17"/>
      <c r="D9" s="27"/>
      <c r="E9" s="3"/>
      <c r="F9" s="3"/>
      <c r="G9" s="3"/>
      <c r="H9" s="3"/>
      <c r="I9" s="3"/>
      <c r="J9" s="3"/>
      <c r="K9" s="3"/>
      <c r="L9" s="3"/>
      <c r="M9" s="3"/>
      <c r="N9" s="12"/>
      <c r="O9" s="12"/>
      <c r="P9" s="12"/>
    </row>
    <row r="10" spans="1:21" hidden="1" outlineLevel="1" x14ac:dyDescent="0.2">
      <c r="A10" s="3"/>
      <c r="B10" s="13"/>
      <c r="C10" s="17"/>
      <c r="D10" s="27"/>
      <c r="E10" s="3"/>
      <c r="F10" s="3"/>
      <c r="G10" s="3"/>
      <c r="H10" s="3"/>
      <c r="I10" s="3"/>
      <c r="J10" s="3"/>
      <c r="K10" s="3"/>
      <c r="L10" s="3"/>
      <c r="M10" s="3"/>
      <c r="N10" s="12"/>
      <c r="O10" s="12"/>
      <c r="P10" s="12"/>
    </row>
    <row r="11" spans="1:21" hidden="1" outlineLevel="1" x14ac:dyDescent="0.2">
      <c r="A11" s="3"/>
      <c r="B11" s="13"/>
      <c r="C11" s="18" t="s">
        <v>20</v>
      </c>
      <c r="D11" s="15"/>
      <c r="E11" s="3" t="s">
        <v>75</v>
      </c>
      <c r="F11" s="3" t="s">
        <v>75</v>
      </c>
      <c r="G11" s="3" t="s">
        <v>75</v>
      </c>
      <c r="H11" s="3" t="s">
        <v>75</v>
      </c>
      <c r="I11" s="3" t="s">
        <v>75</v>
      </c>
      <c r="J11" s="3" t="s">
        <v>75</v>
      </c>
      <c r="K11" s="3" t="s">
        <v>75</v>
      </c>
      <c r="L11" s="3" t="s">
        <v>75</v>
      </c>
      <c r="M11" s="3" t="s">
        <v>75</v>
      </c>
      <c r="N11" s="12" t="s">
        <v>75</v>
      </c>
      <c r="O11" s="12" t="s">
        <v>75</v>
      </c>
      <c r="P11" s="12" t="s">
        <v>75</v>
      </c>
    </row>
    <row r="12" spans="1:21" hidden="1" outlineLevel="1" x14ac:dyDescent="0.2">
      <c r="A12" s="3"/>
      <c r="B12" s="13"/>
      <c r="C12" s="18" t="s">
        <v>21</v>
      </c>
      <c r="D12" s="15"/>
      <c r="E12" s="3" t="s">
        <v>76</v>
      </c>
      <c r="F12" s="3" t="s">
        <v>76</v>
      </c>
      <c r="G12" s="3" t="s">
        <v>76</v>
      </c>
      <c r="H12" s="3" t="s">
        <v>76</v>
      </c>
      <c r="I12" s="3" t="s">
        <v>76</v>
      </c>
      <c r="J12" s="3" t="s">
        <v>76</v>
      </c>
      <c r="K12" s="3" t="s">
        <v>76</v>
      </c>
      <c r="L12" s="3" t="s">
        <v>76</v>
      </c>
      <c r="M12" s="3" t="s">
        <v>76</v>
      </c>
      <c r="N12" s="12" t="s">
        <v>76</v>
      </c>
      <c r="O12" s="12" t="s">
        <v>76</v>
      </c>
      <c r="P12" s="12" t="s">
        <v>76</v>
      </c>
    </row>
    <row r="13" spans="1:21" ht="18" customHeight="1" collapsed="1" x14ac:dyDescent="0.2">
      <c r="A13" s="3"/>
      <c r="B13" s="19" t="s">
        <v>25</v>
      </c>
      <c r="C13" s="18" t="s">
        <v>22</v>
      </c>
      <c r="D13" s="15"/>
      <c r="E13" s="22">
        <v>44469</v>
      </c>
      <c r="F13" s="22">
        <v>44561</v>
      </c>
      <c r="G13" s="22">
        <v>44651</v>
      </c>
      <c r="H13" s="22">
        <v>44742</v>
      </c>
      <c r="I13" s="22">
        <v>44834</v>
      </c>
      <c r="J13" s="22">
        <v>44926</v>
      </c>
      <c r="K13" s="22">
        <v>45016</v>
      </c>
      <c r="L13" s="22">
        <v>45107</v>
      </c>
      <c r="M13" s="22">
        <v>45199</v>
      </c>
      <c r="N13" s="22">
        <v>45291</v>
      </c>
      <c r="O13" s="22">
        <v>45382</v>
      </c>
      <c r="P13" s="22">
        <v>45473</v>
      </c>
    </row>
    <row r="14" spans="1:21" x14ac:dyDescent="0.2">
      <c r="C14" s="18"/>
      <c r="D14" s="15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U14" s="5" t="s">
        <v>26</v>
      </c>
    </row>
    <row r="15" spans="1:21" ht="10.8" thickBot="1" x14ac:dyDescent="0.25">
      <c r="B15" s="1" t="s">
        <v>27</v>
      </c>
      <c r="C15" s="18" t="s">
        <v>28</v>
      </c>
      <c r="D15" s="30"/>
      <c r="E15" s="33">
        <v>51.983000000000004</v>
      </c>
      <c r="F15" s="33">
        <v>140.70500000000001</v>
      </c>
      <c r="G15" s="33">
        <v>35.532000000000004</v>
      </c>
      <c r="H15" s="33">
        <v>254.64500000000001</v>
      </c>
      <c r="I15" s="33">
        <v>462.63800000000003</v>
      </c>
      <c r="J15" s="33">
        <v>291.09100000000001</v>
      </c>
      <c r="K15" s="33">
        <v>303.94499999999999</v>
      </c>
      <c r="L15" s="33">
        <v>216.35900000000001</v>
      </c>
      <c r="M15" s="33">
        <v>165.27799999999999</v>
      </c>
      <c r="N15" s="33">
        <v>650.06200000000001</v>
      </c>
      <c r="O15" s="33">
        <v>358.91800000000001</v>
      </c>
      <c r="P15" s="33">
        <v>476.37600000000003</v>
      </c>
      <c r="U15" s="32">
        <v>1</v>
      </c>
    </row>
    <row r="16" spans="1:21" ht="10.8" thickTop="1" x14ac:dyDescent="0.2">
      <c r="B16" s="1" t="s">
        <v>39</v>
      </c>
      <c r="C16" s="18" t="s">
        <v>40</v>
      </c>
      <c r="D16" s="18"/>
      <c r="E16" s="31">
        <v>83.759</v>
      </c>
      <c r="F16" s="31">
        <v>82.263000000000005</v>
      </c>
      <c r="G16" s="31">
        <v>73.635999999999996</v>
      </c>
      <c r="H16" s="31">
        <v>82.623000000000005</v>
      </c>
      <c r="I16" s="31">
        <v>109.998</v>
      </c>
      <c r="J16" s="31">
        <v>182.29599999999999</v>
      </c>
      <c r="K16" s="31">
        <v>188.464</v>
      </c>
      <c r="L16" s="31">
        <v>215.97</v>
      </c>
      <c r="M16" s="31">
        <v>236.44900000000001</v>
      </c>
      <c r="N16" s="31">
        <v>373.37400000000002</v>
      </c>
      <c r="O16" s="31">
        <v>410.19900000000001</v>
      </c>
      <c r="P16" s="31">
        <v>432.81200000000001</v>
      </c>
      <c r="U16" s="32">
        <v>1</v>
      </c>
    </row>
    <row r="17" spans="2:21" s="45" customFormat="1" ht="14.4" x14ac:dyDescent="0.2">
      <c r="B17" s="34" t="s">
        <v>0</v>
      </c>
      <c r="C17" s="43"/>
      <c r="D17" s="43"/>
      <c r="E17" s="36">
        <f>SUM(E15:E16)</f>
        <v>135.74200000000002</v>
      </c>
      <c r="F17" s="36">
        <f t="shared" ref="F17:P17" si="3">SUM(F15:F16)</f>
        <v>222.96800000000002</v>
      </c>
      <c r="G17" s="36">
        <f t="shared" si="3"/>
        <v>109.16800000000001</v>
      </c>
      <c r="H17" s="36">
        <f t="shared" si="3"/>
        <v>337.26800000000003</v>
      </c>
      <c r="I17" s="36">
        <f t="shared" si="3"/>
        <v>572.63600000000008</v>
      </c>
      <c r="J17" s="36">
        <f t="shared" si="3"/>
        <v>473.387</v>
      </c>
      <c r="K17" s="36">
        <f t="shared" si="3"/>
        <v>492.40899999999999</v>
      </c>
      <c r="L17" s="36">
        <f t="shared" si="3"/>
        <v>432.32900000000001</v>
      </c>
      <c r="M17" s="36">
        <f t="shared" si="3"/>
        <v>401.72699999999998</v>
      </c>
      <c r="N17" s="36">
        <f t="shared" si="3"/>
        <v>1023.436</v>
      </c>
      <c r="O17" s="36">
        <f t="shared" si="3"/>
        <v>769.11699999999996</v>
      </c>
      <c r="P17" s="36">
        <f t="shared" si="3"/>
        <v>909.1880000000001</v>
      </c>
      <c r="U17" s="50"/>
    </row>
    <row r="18" spans="2:21" x14ac:dyDescent="0.2">
      <c r="B18" s="2" t="s">
        <v>1</v>
      </c>
      <c r="C18" s="18" t="s">
        <v>29</v>
      </c>
      <c r="D18" s="15"/>
      <c r="E18" s="28" t="s">
        <v>23</v>
      </c>
      <c r="F18" s="28" t="s">
        <v>23</v>
      </c>
      <c r="G18" s="28" t="s">
        <v>23</v>
      </c>
      <c r="H18" s="28" t="s">
        <v>23</v>
      </c>
      <c r="I18" s="28" t="s">
        <v>23</v>
      </c>
      <c r="J18" s="28" t="s">
        <v>23</v>
      </c>
      <c r="K18" s="28" t="s">
        <v>23</v>
      </c>
      <c r="L18" s="28" t="s">
        <v>23</v>
      </c>
      <c r="M18" s="28" t="s">
        <v>23</v>
      </c>
      <c r="N18" s="28" t="s">
        <v>23</v>
      </c>
      <c r="O18" s="28" t="s">
        <v>23</v>
      </c>
      <c r="P18" s="28" t="s">
        <v>23</v>
      </c>
      <c r="U18" s="29" t="str">
        <f t="shared" ref="U18:U27" si="4">IF(COUNT(E18:P18)&lt;&gt;0,1,"")</f>
        <v/>
      </c>
    </row>
    <row r="19" spans="2:21" x14ac:dyDescent="0.2">
      <c r="B19" s="2" t="s">
        <v>3</v>
      </c>
      <c r="C19" s="18" t="s">
        <v>30</v>
      </c>
      <c r="D19" s="15"/>
      <c r="E19" s="28" t="s">
        <v>23</v>
      </c>
      <c r="F19" s="28" t="s">
        <v>23</v>
      </c>
      <c r="G19" s="28" t="s">
        <v>23</v>
      </c>
      <c r="H19" s="28">
        <v>-5.6850000000000005</v>
      </c>
      <c r="I19" s="28">
        <v>-59.27</v>
      </c>
      <c r="J19" s="28">
        <v>-12.468999999999999</v>
      </c>
      <c r="K19" s="28">
        <v>-13.298999999999999</v>
      </c>
      <c r="L19" s="28">
        <v>-4.3500000000000005</v>
      </c>
      <c r="M19" s="28">
        <v>-10.422000000000001</v>
      </c>
      <c r="N19" s="28">
        <v>-97.26</v>
      </c>
      <c r="O19" s="28">
        <v>-11.123000000000001</v>
      </c>
      <c r="P19" s="28">
        <v>-6.9409999999999998</v>
      </c>
      <c r="U19" s="29">
        <f t="shared" si="4"/>
        <v>1</v>
      </c>
    </row>
    <row r="20" spans="2:21" x14ac:dyDescent="0.2">
      <c r="B20" s="2" t="s">
        <v>4</v>
      </c>
      <c r="C20" s="18" t="s">
        <v>31</v>
      </c>
      <c r="D20" s="15"/>
      <c r="E20" s="28" t="s">
        <v>23</v>
      </c>
      <c r="F20" s="28" t="s">
        <v>23</v>
      </c>
      <c r="G20" s="28" t="s">
        <v>23</v>
      </c>
      <c r="H20" s="28" t="s">
        <v>23</v>
      </c>
      <c r="I20" s="28" t="s">
        <v>23</v>
      </c>
      <c r="J20" s="28" t="s">
        <v>23</v>
      </c>
      <c r="K20" s="28" t="s">
        <v>23</v>
      </c>
      <c r="L20" s="28" t="s">
        <v>23</v>
      </c>
      <c r="M20" s="28" t="s">
        <v>23</v>
      </c>
      <c r="N20" s="28" t="s">
        <v>23</v>
      </c>
      <c r="O20" s="28" t="s">
        <v>23</v>
      </c>
      <c r="P20" s="28" t="s">
        <v>23</v>
      </c>
      <c r="U20" s="29" t="str">
        <f t="shared" si="4"/>
        <v/>
      </c>
    </row>
    <row r="21" spans="2:21" x14ac:dyDescent="0.2">
      <c r="B21" s="2" t="s">
        <v>2</v>
      </c>
      <c r="C21" s="18" t="s">
        <v>32</v>
      </c>
      <c r="D21" s="15"/>
      <c r="E21" s="28" t="s">
        <v>23</v>
      </c>
      <c r="F21" s="28" t="s">
        <v>23</v>
      </c>
      <c r="G21" s="28" t="s">
        <v>23</v>
      </c>
      <c r="H21" s="28" t="s">
        <v>23</v>
      </c>
      <c r="I21" s="28" t="s">
        <v>23</v>
      </c>
      <c r="J21" s="28" t="s">
        <v>23</v>
      </c>
      <c r="K21" s="28" t="s">
        <v>23</v>
      </c>
      <c r="L21" s="28" t="s">
        <v>23</v>
      </c>
      <c r="M21" s="28" t="s">
        <v>23</v>
      </c>
      <c r="N21" s="28" t="s">
        <v>23</v>
      </c>
      <c r="O21" s="28" t="s">
        <v>23</v>
      </c>
      <c r="P21" s="28" t="s">
        <v>23</v>
      </c>
      <c r="U21" s="29" t="str">
        <f t="shared" si="4"/>
        <v/>
      </c>
    </row>
    <row r="22" spans="2:21" x14ac:dyDescent="0.2">
      <c r="B22" s="2" t="s">
        <v>5</v>
      </c>
      <c r="C22" s="18" t="s">
        <v>33</v>
      </c>
      <c r="D22" s="15"/>
      <c r="E22" s="28">
        <v>-0.28999999999999998</v>
      </c>
      <c r="F22" s="28">
        <v>34.422000000000004</v>
      </c>
      <c r="G22" s="28">
        <v>8.2000000000000003E-2</v>
      </c>
      <c r="H22" s="28">
        <v>-1.4060000000000001</v>
      </c>
      <c r="I22" s="28">
        <v>-3.0000000000000001E-3</v>
      </c>
      <c r="J22" s="28">
        <v>1.3000000000000001E-2</v>
      </c>
      <c r="K22" s="28">
        <v>6.6000000000000003E-2</v>
      </c>
      <c r="L22" s="28" t="s">
        <v>23</v>
      </c>
      <c r="M22" s="28">
        <v>6.3E-2</v>
      </c>
      <c r="N22" s="28">
        <v>8.2000000000000003E-2</v>
      </c>
      <c r="O22" s="28">
        <v>0.112</v>
      </c>
      <c r="P22" s="28" t="s">
        <v>23</v>
      </c>
      <c r="U22" s="29">
        <f t="shared" si="4"/>
        <v>1</v>
      </c>
    </row>
    <row r="23" spans="2:21" x14ac:dyDescent="0.2">
      <c r="B23" s="2" t="s">
        <v>6</v>
      </c>
      <c r="C23" s="18" t="s">
        <v>34</v>
      </c>
      <c r="D23" s="15"/>
      <c r="E23" s="28" t="s">
        <v>23</v>
      </c>
      <c r="F23" s="28" t="s">
        <v>23</v>
      </c>
      <c r="G23" s="28" t="s">
        <v>23</v>
      </c>
      <c r="H23" s="28" t="s">
        <v>23</v>
      </c>
      <c r="I23" s="28" t="s">
        <v>23</v>
      </c>
      <c r="J23" s="28" t="s">
        <v>23</v>
      </c>
      <c r="K23" s="28" t="s">
        <v>23</v>
      </c>
      <c r="L23" s="28" t="s">
        <v>23</v>
      </c>
      <c r="M23" s="28" t="s">
        <v>23</v>
      </c>
      <c r="N23" s="28" t="s">
        <v>23</v>
      </c>
      <c r="O23" s="28" t="s">
        <v>23</v>
      </c>
      <c r="P23" s="28" t="s">
        <v>23</v>
      </c>
      <c r="U23" s="29" t="str">
        <f t="shared" si="4"/>
        <v/>
      </c>
    </row>
    <row r="24" spans="2:21" x14ac:dyDescent="0.2">
      <c r="B24" s="2" t="s">
        <v>7</v>
      </c>
      <c r="C24" s="18" t="s">
        <v>35</v>
      </c>
      <c r="D24" s="15"/>
      <c r="E24" s="28" t="s">
        <v>23</v>
      </c>
      <c r="F24" s="28" t="s">
        <v>23</v>
      </c>
      <c r="G24" s="28" t="s">
        <v>23</v>
      </c>
      <c r="H24" s="28" t="s">
        <v>23</v>
      </c>
      <c r="I24" s="28" t="s">
        <v>23</v>
      </c>
      <c r="J24" s="28" t="s">
        <v>23</v>
      </c>
      <c r="K24" s="28" t="s">
        <v>23</v>
      </c>
      <c r="L24" s="28" t="s">
        <v>23</v>
      </c>
      <c r="M24" s="28" t="s">
        <v>23</v>
      </c>
      <c r="N24" s="28" t="s">
        <v>23</v>
      </c>
      <c r="O24" s="28" t="s">
        <v>23</v>
      </c>
      <c r="P24" s="28" t="s">
        <v>23</v>
      </c>
      <c r="U24" s="29" t="str">
        <f t="shared" si="4"/>
        <v/>
      </c>
    </row>
    <row r="25" spans="2:21" x14ac:dyDescent="0.2">
      <c r="B25" s="2" t="s">
        <v>8</v>
      </c>
      <c r="C25" s="18" t="s">
        <v>36</v>
      </c>
      <c r="D25" s="15"/>
      <c r="E25" s="28" t="s">
        <v>23</v>
      </c>
      <c r="F25" s="28" t="s">
        <v>23</v>
      </c>
      <c r="G25" s="28" t="s">
        <v>23</v>
      </c>
      <c r="H25" s="28" t="s">
        <v>23</v>
      </c>
      <c r="I25" s="28" t="s">
        <v>23</v>
      </c>
      <c r="J25" s="28" t="s">
        <v>23</v>
      </c>
      <c r="K25" s="28" t="s">
        <v>23</v>
      </c>
      <c r="L25" s="28" t="s">
        <v>23</v>
      </c>
      <c r="M25" s="28" t="s">
        <v>23</v>
      </c>
      <c r="N25" s="28" t="s">
        <v>23</v>
      </c>
      <c r="O25" s="28" t="s">
        <v>23</v>
      </c>
      <c r="P25" s="28" t="s">
        <v>23</v>
      </c>
      <c r="U25" s="29" t="str">
        <f t="shared" si="4"/>
        <v/>
      </c>
    </row>
    <row r="26" spans="2:21" x14ac:dyDescent="0.2">
      <c r="B26" s="2" t="s">
        <v>9</v>
      </c>
      <c r="C26" s="18" t="s">
        <v>37</v>
      </c>
      <c r="D26" s="15"/>
      <c r="E26" s="28" t="s">
        <v>23</v>
      </c>
      <c r="F26" s="28" t="s">
        <v>23</v>
      </c>
      <c r="G26" s="28" t="s">
        <v>23</v>
      </c>
      <c r="H26" s="28" t="s">
        <v>23</v>
      </c>
      <c r="I26" s="28" t="s">
        <v>23</v>
      </c>
      <c r="J26" s="28" t="s">
        <v>23</v>
      </c>
      <c r="K26" s="28" t="s">
        <v>23</v>
      </c>
      <c r="L26" s="28" t="s">
        <v>23</v>
      </c>
      <c r="M26" s="28" t="s">
        <v>23</v>
      </c>
      <c r="N26" s="28" t="s">
        <v>23</v>
      </c>
      <c r="O26" s="28" t="s">
        <v>23</v>
      </c>
      <c r="P26" s="28" t="s">
        <v>23</v>
      </c>
      <c r="U26" s="29" t="str">
        <f t="shared" si="4"/>
        <v/>
      </c>
    </row>
    <row r="27" spans="2:21" x14ac:dyDescent="0.2">
      <c r="B27" s="2" t="s">
        <v>10</v>
      </c>
      <c r="C27" s="18" t="s">
        <v>38</v>
      </c>
      <c r="D27" s="15"/>
      <c r="E27" s="28" t="s">
        <v>23</v>
      </c>
      <c r="F27" s="28">
        <v>0</v>
      </c>
      <c r="G27" s="28" t="s">
        <v>23</v>
      </c>
      <c r="H27" s="28" t="s">
        <v>23</v>
      </c>
      <c r="I27" s="28" t="s">
        <v>23</v>
      </c>
      <c r="J27" s="28" t="s">
        <v>23</v>
      </c>
      <c r="K27" s="28" t="s">
        <v>23</v>
      </c>
      <c r="L27" s="28" t="s">
        <v>23</v>
      </c>
      <c r="M27" s="28" t="s">
        <v>23</v>
      </c>
      <c r="N27" s="28" t="s">
        <v>23</v>
      </c>
      <c r="O27" s="28" t="s">
        <v>23</v>
      </c>
      <c r="P27" s="28" t="s">
        <v>23</v>
      </c>
      <c r="U27" s="29">
        <f t="shared" si="4"/>
        <v>1</v>
      </c>
    </row>
    <row r="28" spans="2:21" s="45" customFormat="1" ht="15" thickBot="1" x14ac:dyDescent="0.25">
      <c r="B28" s="35" t="s">
        <v>11</v>
      </c>
      <c r="C28" s="43"/>
      <c r="D28" s="44"/>
      <c r="E28" s="36">
        <f>E17 - SUM(E18:E27)</f>
        <v>136.03200000000001</v>
      </c>
      <c r="F28" s="36">
        <f t="shared" ref="F28:O28" si="5">F17 - SUM(F18:F27)</f>
        <v>188.54600000000002</v>
      </c>
      <c r="G28" s="36">
        <f t="shared" si="5"/>
        <v>109.08600000000001</v>
      </c>
      <c r="H28" s="36">
        <f t="shared" si="5"/>
        <v>344.35900000000004</v>
      </c>
      <c r="I28" s="36">
        <f t="shared" si="5"/>
        <v>631.90900000000011</v>
      </c>
      <c r="J28" s="36">
        <f t="shared" si="5"/>
        <v>485.84300000000002</v>
      </c>
      <c r="K28" s="36">
        <f t="shared" si="5"/>
        <v>505.642</v>
      </c>
      <c r="L28" s="36">
        <f t="shared" si="5"/>
        <v>436.67900000000003</v>
      </c>
      <c r="M28" s="36">
        <f t="shared" si="5"/>
        <v>412.08599999999996</v>
      </c>
      <c r="N28" s="36">
        <f t="shared" si="5"/>
        <v>1120.614</v>
      </c>
      <c r="O28" s="36">
        <f t="shared" si="5"/>
        <v>780.12799999999993</v>
      </c>
      <c r="P28" s="36">
        <f>P17 - SUM(P18:P27)</f>
        <v>916.12900000000013</v>
      </c>
      <c r="U28" s="46"/>
    </row>
    <row r="29" spans="2:21" x14ac:dyDescent="0.2">
      <c r="B29" s="2" t="s">
        <v>18</v>
      </c>
      <c r="C29" s="18"/>
      <c r="D29" s="15"/>
      <c r="E29" s="28">
        <v>-92.555000000000007</v>
      </c>
      <c r="F29" s="28">
        <v>-106.72200000000001</v>
      </c>
      <c r="G29" s="28">
        <v>-84.135999999999996</v>
      </c>
      <c r="H29" s="28">
        <v>-145.33000000000001</v>
      </c>
      <c r="I29" s="28">
        <v>-176.49100000000001</v>
      </c>
      <c r="J29" s="28">
        <v>-378.041</v>
      </c>
      <c r="K29" s="28">
        <v>-417.24400000000003</v>
      </c>
      <c r="L29" s="28">
        <v>-406.12799999999999</v>
      </c>
      <c r="M29" s="28">
        <v>-391.01800000000003</v>
      </c>
      <c r="N29" s="28">
        <v>-579.28</v>
      </c>
      <c r="O29" s="28">
        <v>-619.41399999999999</v>
      </c>
      <c r="P29" s="28">
        <v>-682.93700000000001</v>
      </c>
      <c r="U29" s="29"/>
    </row>
    <row r="30" spans="2:21" x14ac:dyDescent="0.2">
      <c r="B30" s="2" t="s">
        <v>17</v>
      </c>
      <c r="E30" s="31">
        <v>-14.69</v>
      </c>
      <c r="F30" s="31">
        <v>-13.931000000000001</v>
      </c>
      <c r="G30" s="31">
        <v>-13.154</v>
      </c>
      <c r="H30" s="31">
        <v>-14.326000000000001</v>
      </c>
      <c r="I30" s="31">
        <v>-28.807000000000002</v>
      </c>
      <c r="J30" s="31">
        <v>-39.358000000000004</v>
      </c>
      <c r="K30" s="31">
        <v>-36.777000000000001</v>
      </c>
      <c r="L30" s="31">
        <v>-36.826000000000001</v>
      </c>
      <c r="M30" s="31">
        <v>-40.582000000000001</v>
      </c>
      <c r="N30" s="31">
        <v>-63.024000000000001</v>
      </c>
      <c r="O30" s="31">
        <v>-72.587000000000003</v>
      </c>
      <c r="P30" s="31">
        <v>-75.451999999999998</v>
      </c>
    </row>
    <row r="31" spans="2:21" x14ac:dyDescent="0.2">
      <c r="B31" s="2" t="s">
        <v>16</v>
      </c>
      <c r="E31" s="28"/>
      <c r="F31" s="28"/>
      <c r="G31" s="28"/>
      <c r="H31" s="28">
        <v>0.6</v>
      </c>
      <c r="I31" s="28">
        <v>0</v>
      </c>
      <c r="J31" s="28">
        <v>1.3000000000000001E-2</v>
      </c>
      <c r="K31" s="28">
        <v>0.8</v>
      </c>
      <c r="L31" s="28">
        <v>2.8029999999999999</v>
      </c>
      <c r="M31" s="28">
        <v>0</v>
      </c>
      <c r="N31" s="28">
        <v>0</v>
      </c>
      <c r="O31" s="28"/>
      <c r="P31" s="28">
        <v>6.8180000000000005</v>
      </c>
    </row>
    <row r="32" spans="2:21" x14ac:dyDescent="0.2">
      <c r="B32" s="2" t="s">
        <v>41</v>
      </c>
      <c r="C32" s="18" t="s">
        <v>42</v>
      </c>
      <c r="D32" s="18"/>
      <c r="E32" s="28">
        <v>-9.5150000000000006</v>
      </c>
      <c r="F32" s="28">
        <v>21.523</v>
      </c>
      <c r="G32" s="28">
        <v>-53.823999999999998</v>
      </c>
      <c r="H32" s="28">
        <v>-8.9269999999999996</v>
      </c>
      <c r="I32" s="28">
        <v>55.998000000000005</v>
      </c>
      <c r="J32" s="28">
        <v>-60.070999999999998</v>
      </c>
      <c r="K32" s="28">
        <v>-1.5030000000000001</v>
      </c>
      <c r="L32" s="28">
        <v>-10.385</v>
      </c>
      <c r="M32" s="28">
        <v>-45.899000000000001</v>
      </c>
      <c r="N32" s="28">
        <v>94.123000000000005</v>
      </c>
      <c r="O32" s="28">
        <v>-85.138000000000005</v>
      </c>
      <c r="P32" s="28">
        <v>59.292000000000002</v>
      </c>
    </row>
    <row r="33" spans="2:16" x14ac:dyDescent="0.2">
      <c r="B33" s="2" t="s">
        <v>43</v>
      </c>
      <c r="C33" s="18" t="s">
        <v>44</v>
      </c>
      <c r="D33" s="18"/>
      <c r="E33" s="28" t="s">
        <v>23</v>
      </c>
      <c r="F33" s="28" t="s">
        <v>23</v>
      </c>
      <c r="G33" s="28" t="s">
        <v>23</v>
      </c>
      <c r="H33" s="28" t="s">
        <v>23</v>
      </c>
      <c r="I33" s="28" t="s">
        <v>23</v>
      </c>
      <c r="J33" s="28" t="s">
        <v>23</v>
      </c>
      <c r="K33" s="28" t="s">
        <v>23</v>
      </c>
      <c r="L33" s="28" t="s">
        <v>23</v>
      </c>
      <c r="M33" s="28" t="s">
        <v>23</v>
      </c>
      <c r="N33" s="28" t="s">
        <v>23</v>
      </c>
      <c r="O33" s="28" t="s">
        <v>23</v>
      </c>
      <c r="P33" s="28" t="s">
        <v>23</v>
      </c>
    </row>
    <row r="34" spans="2:16" x14ac:dyDescent="0.2">
      <c r="B34" s="2" t="s">
        <v>12</v>
      </c>
      <c r="C34" s="18" t="s">
        <v>45</v>
      </c>
      <c r="D34" s="18"/>
      <c r="E34" s="28">
        <v>5.1479999999999997</v>
      </c>
      <c r="F34" s="28">
        <v>-1.4330000000000001</v>
      </c>
      <c r="G34" s="28">
        <v>10.825000000000001</v>
      </c>
      <c r="H34" s="28">
        <v>31.666</v>
      </c>
      <c r="I34" s="28">
        <v>27.148</v>
      </c>
      <c r="J34" s="28">
        <v>21.29</v>
      </c>
      <c r="K34" s="28">
        <v>-6.8109999999999999</v>
      </c>
      <c r="L34" s="28">
        <v>15.306000000000001</v>
      </c>
      <c r="M34" s="28">
        <v>16.3</v>
      </c>
      <c r="N34" s="28">
        <v>58.365000000000002</v>
      </c>
      <c r="O34" s="28">
        <v>-98.911000000000001</v>
      </c>
      <c r="P34" s="28">
        <v>47.091999999999999</v>
      </c>
    </row>
    <row r="35" spans="2:16" x14ac:dyDescent="0.2">
      <c r="B35" s="2" t="s">
        <v>13</v>
      </c>
      <c r="C35" s="18" t="s">
        <v>46</v>
      </c>
      <c r="D35" s="18"/>
      <c r="E35" s="28" t="s">
        <v>23</v>
      </c>
      <c r="F35" s="28" t="s">
        <v>23</v>
      </c>
      <c r="G35" s="28" t="s">
        <v>23</v>
      </c>
      <c r="H35" s="28" t="s">
        <v>23</v>
      </c>
      <c r="I35" s="28" t="s">
        <v>23</v>
      </c>
      <c r="J35" s="28" t="s">
        <v>23</v>
      </c>
      <c r="K35" s="28" t="s">
        <v>23</v>
      </c>
      <c r="L35" s="28" t="s">
        <v>23</v>
      </c>
      <c r="M35" s="28" t="s">
        <v>23</v>
      </c>
      <c r="N35" s="28" t="s">
        <v>23</v>
      </c>
      <c r="O35" s="28" t="s">
        <v>23</v>
      </c>
      <c r="P35" s="28" t="s">
        <v>23</v>
      </c>
    </row>
    <row r="36" spans="2:16" x14ac:dyDescent="0.2">
      <c r="B36" s="2" t="s">
        <v>14</v>
      </c>
      <c r="C36" s="18" t="s">
        <v>47</v>
      </c>
      <c r="D36" s="18"/>
      <c r="E36" s="28" t="s">
        <v>23</v>
      </c>
      <c r="F36" s="28" t="s">
        <v>23</v>
      </c>
      <c r="G36" s="28" t="s">
        <v>23</v>
      </c>
      <c r="H36" s="28" t="s">
        <v>23</v>
      </c>
      <c r="I36" s="28" t="s">
        <v>23</v>
      </c>
      <c r="J36" s="28" t="s">
        <v>23</v>
      </c>
      <c r="K36" s="28" t="s">
        <v>23</v>
      </c>
      <c r="L36" s="28" t="s">
        <v>23</v>
      </c>
      <c r="M36" s="28" t="s">
        <v>23</v>
      </c>
      <c r="N36" s="28" t="s">
        <v>23</v>
      </c>
      <c r="O36" s="28" t="s">
        <v>23</v>
      </c>
      <c r="P36" s="28" t="s">
        <v>23</v>
      </c>
    </row>
    <row r="37" spans="2:16" x14ac:dyDescent="0.2">
      <c r="B37" s="2" t="s">
        <v>48</v>
      </c>
      <c r="C37" s="18" t="s">
        <v>49</v>
      </c>
      <c r="D37" s="18"/>
      <c r="E37" s="28" t="s">
        <v>23</v>
      </c>
      <c r="F37" s="28" t="s">
        <v>23</v>
      </c>
      <c r="G37" s="28" t="s">
        <v>23</v>
      </c>
      <c r="H37" s="28" t="s">
        <v>23</v>
      </c>
      <c r="I37" s="28" t="s">
        <v>23</v>
      </c>
      <c r="J37" s="28" t="s">
        <v>23</v>
      </c>
      <c r="K37" s="28" t="s">
        <v>23</v>
      </c>
      <c r="L37" s="28" t="s">
        <v>23</v>
      </c>
      <c r="M37" s="28" t="s">
        <v>23</v>
      </c>
      <c r="N37" s="28" t="s">
        <v>23</v>
      </c>
      <c r="O37" s="28" t="s">
        <v>23</v>
      </c>
      <c r="P37" s="28" t="s">
        <v>23</v>
      </c>
    </row>
    <row r="38" spans="2:16" x14ac:dyDescent="0.2">
      <c r="B38" s="2" t="s">
        <v>50</v>
      </c>
      <c r="C38" s="18" t="s">
        <v>51</v>
      </c>
      <c r="D38" s="18"/>
      <c r="E38" s="28">
        <v>1.8120000000000001</v>
      </c>
      <c r="F38" s="28">
        <v>1.1040000000000001</v>
      </c>
      <c r="G38" s="28">
        <v>-0.41500000000000004</v>
      </c>
      <c r="H38" s="28">
        <v>-5.7860000000000005</v>
      </c>
      <c r="I38" s="28">
        <v>6.1630000000000003</v>
      </c>
      <c r="J38" s="28">
        <v>-1.7130000000000001</v>
      </c>
      <c r="K38" s="28">
        <v>-1.016</v>
      </c>
      <c r="L38" s="28">
        <v>-2.9529999999999998</v>
      </c>
      <c r="M38" s="28">
        <v>-23.841000000000001</v>
      </c>
      <c r="N38" s="28">
        <v>0.54300000000000004</v>
      </c>
      <c r="O38" s="28">
        <v>5.3500000000000005</v>
      </c>
      <c r="P38" s="28">
        <v>-9.7469999999999999</v>
      </c>
    </row>
    <row r="39" spans="2:16" s="45" customFormat="1" ht="15" thickBot="1" x14ac:dyDescent="0.25">
      <c r="B39" s="35" t="s">
        <v>15</v>
      </c>
      <c r="C39" s="47"/>
      <c r="D39" s="48"/>
      <c r="E39" s="49">
        <f t="shared" ref="E39:P39" si="6">SUM(E28:E38)-2*E31</f>
        <v>26.232000000000006</v>
      </c>
      <c r="F39" s="49">
        <f t="shared" si="6"/>
        <v>89.087000000000003</v>
      </c>
      <c r="G39" s="49">
        <f t="shared" si="6"/>
        <v>-31.617999999999974</v>
      </c>
      <c r="H39" s="49">
        <f t="shared" si="6"/>
        <v>201.05600000000004</v>
      </c>
      <c r="I39" s="49">
        <f>SUM(I28:I38)-2*I31</f>
        <v>515.92000000000007</v>
      </c>
      <c r="J39" s="49">
        <f>SUM(J28:J38)-2*J31</f>
        <v>27.937000000000022</v>
      </c>
      <c r="K39" s="49">
        <f t="shared" si="6"/>
        <v>41.490999999999964</v>
      </c>
      <c r="L39" s="49">
        <f t="shared" si="6"/>
        <v>-7.109999999999955</v>
      </c>
      <c r="M39" s="49">
        <f t="shared" si="6"/>
        <v>-72.954000000000065</v>
      </c>
      <c r="N39" s="49">
        <f t="shared" si="6"/>
        <v>631.34100000000012</v>
      </c>
      <c r="O39" s="49">
        <f t="shared" si="6"/>
        <v>-90.572000000000074</v>
      </c>
      <c r="P39" s="49">
        <f t="shared" si="6"/>
        <v>247.55900000000011</v>
      </c>
    </row>
    <row r="44" spans="2:16" x14ac:dyDescent="0.2">
      <c r="F44" s="5" t="s">
        <v>52</v>
      </c>
    </row>
  </sheetData>
  <pageMargins left="0.25" right="0.25" top="0.25" bottom="0.25" header="0" footer="0"/>
  <pageSetup paperSize="9" scale="53" fitToHeight="0" orientation="portrait" r:id="rId1"/>
  <headerFooter scaleWithDoc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Button 1">
              <controlPr defaultSize="0" print="0" autoFill="0" autoPict="0" macro="[1]!HideEmpty">
                <anchor moveWithCells="1" sizeWithCells="1">
                  <from>
                    <xdr:col>5</xdr:col>
                    <xdr:colOff>670560</xdr:colOff>
                    <xdr:row>1</xdr:row>
                    <xdr:rowOff>0</xdr:rowOff>
                  </from>
                  <to>
                    <xdr:col>7</xdr:col>
                    <xdr:colOff>22860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Button 2">
              <controlPr defaultSize="0" print="0" autoFill="0" autoPict="0" macro="[1]!UnhideAll">
                <anchor moveWithCells="1" sizeWithCells="1">
                  <from>
                    <xdr:col>7</xdr:col>
                    <xdr:colOff>152400</xdr:colOff>
                    <xdr:row>1</xdr:row>
                    <xdr:rowOff>0</xdr:rowOff>
                  </from>
                  <to>
                    <xdr:col>8</xdr:col>
                    <xdr:colOff>274320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Cash_Cycle_Peer</vt:lpstr>
      <vt:lpstr>EBITDA_FCF_Peer</vt:lpstr>
      <vt:lpstr>Cash_Cycle</vt:lpstr>
      <vt:lpstr>EBITDA_FCF</vt:lpstr>
      <vt:lpstr>EBITDA_FCF-Quarterly</vt:lpstr>
      <vt:lpstr>Cash_Cycle!Print_Area</vt:lpstr>
      <vt:lpstr>Cash_Cycle_Peer!Print_Area</vt:lpstr>
      <vt:lpstr>EBITDA_FCF!Print_Area</vt:lpstr>
      <vt:lpstr>EBITDA_FCF_Peer!Print_Area</vt:lpstr>
      <vt:lpstr>'EBITDA_FCF-Quarterly'!Print_Area</vt:lpstr>
      <vt:lpstr>Cash_Cycle!Print_Titles</vt:lpstr>
      <vt:lpstr>Cash_Cycle_Peer!Print_Titles</vt:lpstr>
      <vt:lpstr>EBITDA_FCF!Print_Titles</vt:lpstr>
      <vt:lpstr>EBITDA_FCF_Peer!Print_Titles</vt:lpstr>
      <vt:lpstr>'EBITDA_FCF-Quarterly'!Print_Titles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Longhao</dc:creator>
  <cp:lastModifiedBy>Longhao Desktop</cp:lastModifiedBy>
  <dcterms:created xsi:type="dcterms:W3CDTF">2015-06-05T18:17:20Z</dcterms:created>
  <dcterms:modified xsi:type="dcterms:W3CDTF">2024-09-16T02:07:05Z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{4F0EDD03-6B22-419C-84F1-4957659C4C48}</vt:lpwstr>
  </property>
</Properties>
</file>