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ongh\Desktop\X\analyst\2024.9.5_X\"/>
    </mc:Choice>
  </mc:AlternateContent>
  <xr:revisionPtr revIDLastSave="0" documentId="13_ncr:1_{F40A8BBD-3B44-43B7-8DFD-B8CF51EB40D0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ash_Cycle_Peer" sheetId="17" r:id="rId1"/>
    <sheet name="EBITDA_FCF_Peer" sheetId="16" r:id="rId2"/>
    <sheet name="Cash_Cycle" sheetId="14" r:id="rId3"/>
    <sheet name="EBITDA_FCF" sheetId="12" r:id="rId4"/>
    <sheet name="EBITDA_FCF-Quarterly" sheetId="18" r:id="rId5"/>
  </sheets>
  <externalReferences>
    <externalReference r:id="rId6"/>
    <externalReference r:id="rId7"/>
  </externalReferences>
  <definedNames>
    <definedName name="CIQWBGuid" hidden="1">"2f36ef51-6a77-4ea9-ad7c-ca71f20b3aa0"</definedName>
    <definedName name="Conv_List">'[1]Pension-OPEB'!$Z$113:$Z$114</definedName>
    <definedName name="Curr_Sym">'[1]Pension-OPEB'!$AC$17</definedName>
    <definedName name="CURR_SYMBOL">'[1]Pension-OPEB'!$AB$18</definedName>
    <definedName name="Currency_Name">'[1]Pension-OPEB'!$Z$22:$Z$100</definedName>
    <definedName name="Date">[1]Key_Stats!$F$15</definedName>
    <definedName name="Divisor">'[1]Pension-OPEB'!$AB$102</definedName>
    <definedName name="Focus_Co">[1]Key_Stats!$F$9</definedName>
    <definedName name="FormatTable">[1]Key_Stats!$T$15:$V$17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44097.5922453704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CapitalStructureDetailsU34" hidden="1">'[2]Capital Structure Details'!$U$35:$U$59</definedName>
    <definedName name="IQRCapitalStructureDetailsU5" hidden="1">'[2]Capital Structure Details'!$U$6:$U$30</definedName>
    <definedName name="IQRCapitalStructureDetailsU63" hidden="1">'[2]Capital Structure Details'!$U$64:$U$88</definedName>
    <definedName name="KI">IF([1]Key_Stats!$K$25="",[1]Key_Stats!$E$25:$J$25,[1]Key_Stats!$E$25:$L$25)</definedName>
    <definedName name="Period">[1]Key_Stats!$F$11</definedName>
    <definedName name="_xlnm.Print_Area" localSheetId="2">Cash_Cycle!$B$4:$P$16</definedName>
    <definedName name="_xlnm.Print_Area" localSheetId="0">Cash_Cycle_Peer!$B$4:$P$16</definedName>
    <definedName name="_xlnm.Print_Area" localSheetId="3">EBITDA_FCF!$B$4:$P$29</definedName>
    <definedName name="_xlnm.Print_Area" localSheetId="1">EBITDA_FCF_Peer!$B$4:$P$29</definedName>
    <definedName name="_xlnm.Print_Area" localSheetId="4">'EBITDA_FCF-Quarterly'!$B$4:$P$29</definedName>
    <definedName name="_xlnm.Print_Titles" localSheetId="2">Cash_Cycle!$B:$B,Cash_Cycle!$4:$13</definedName>
    <definedName name="_xlnm.Print_Titles" localSheetId="0">Cash_Cycle_Peer!$B:$B,Cash_Cycle_Peer!$4:$13</definedName>
    <definedName name="_xlnm.Print_Titles" localSheetId="3">EBITDA_FCF!$B:$B,EBITDA_FCF!$4:$13</definedName>
    <definedName name="_xlnm.Print_Titles" localSheetId="1">EBITDA_FCF_Peer!$B:$B,EBITDA_FCF_Peer!$4:$13</definedName>
    <definedName name="_xlnm.Print_Titles" localSheetId="4">'EBITDA_FCF-Quarterly'!$B:$B,'EBITDA_FCF-Quarterly'!$4:$13</definedName>
    <definedName name="Sel_Conv">'[1]Pension-OPEB'!$AA$112</definedName>
    <definedName name="Sel_Curr">'[1]Pension-OPEB'!$AA$18</definedName>
    <definedName name="Sel_Mag">'[1]Pension-OPEB'!$Z$102</definedName>
    <definedName name="SKF">IF([1]Key_Stats!$K$26="",[1]Key_Stats!$E$26:$J$26,[1]Key_Stats!$E$26:$L$26)</definedName>
    <definedName name="snl__00C66C23_9F37_42C3_AF3F_3D85E2F92AAD_" localSheetId="3" hidden="1">EBITDA_FCF!$C$6,EBITDA_FCF!$E$11:$P$29</definedName>
    <definedName name="snl__00C66C23_9F37_42C3_AF3F_3D85E2F92AAD_" localSheetId="1" hidden="1">EBITDA_FCF_Peer!$C$6,EBITDA_FCF_Peer!$E$11:$P$29</definedName>
    <definedName name="snl__00C66C23_9F37_42C3_AF3F_3D85E2F92AAD_" localSheetId="4" hidden="1">'EBITDA_FCF-Quarterly'!$C$6,'EBITDA_FCF-Quarterly'!$E$11:$P$29</definedName>
    <definedName name="snl__02728D7C_7E6C_4FC8_BD7E_705B8206A3A7_" localSheetId="2" hidden="1">Cash_Cycle!$C$6,Cash_Cycle!$E$11:$P$16</definedName>
    <definedName name="snl__02728D7C_7E6C_4FC8_BD7E_705B8206A3A7_" localSheetId="0" hidden="1">Cash_Cycle_Peer!$C$6,Cash_Cycle_Peer!$E$11:$P$16</definedName>
    <definedName name="snl__027DAB41_28FC_4A13_8B4F_158D18944761_" localSheetId="2" hidden="1">Cash_Cycle!$C$6,Cash_Cycle!$E$11:$P$16</definedName>
    <definedName name="snl__027DAB41_28FC_4A13_8B4F_158D18944761_" localSheetId="0" hidden="1">Cash_Cycle_Peer!$C$6,Cash_Cycle_Peer!$E$11:$P$16</definedName>
    <definedName name="snl__04444E5B_8E55_4411_B4E2_41E89261973A_" localSheetId="2" hidden="1">Cash_Cycle!$C$6,Cash_Cycle!$E$11:$P$16</definedName>
    <definedName name="snl__04444E5B_8E55_4411_B4E2_41E89261973A_" localSheetId="0" hidden="1">Cash_Cycle_Peer!$C$6,Cash_Cycle_Peer!$E$11:$P$16</definedName>
    <definedName name="snl__07FE52AF_0029_4513_A01E_288DB63C48FA_" localSheetId="3" hidden="1">EBITDA_FCF!$C$6,EBITDA_FCF!$E$11:$P$29</definedName>
    <definedName name="snl__07FE52AF_0029_4513_A01E_288DB63C48FA_" localSheetId="1" hidden="1">EBITDA_FCF_Peer!$C$6,EBITDA_FCF_Peer!$E$11:$P$29</definedName>
    <definedName name="snl__07FE52AF_0029_4513_A01E_288DB63C48FA_" localSheetId="4" hidden="1">'EBITDA_FCF-Quarterly'!$C$6,'EBITDA_FCF-Quarterly'!$E$11:$P$29</definedName>
    <definedName name="snl__08C4A497_B926_4A02_BF0E_E64C0475E78C_" localSheetId="3" hidden="1">EBITDA_FCF!$C$6,EBITDA_FCF!$E$11:$P$29</definedName>
    <definedName name="snl__08C4A497_B926_4A02_BF0E_E64C0475E78C_" localSheetId="1" hidden="1">EBITDA_FCF_Peer!$C$6,EBITDA_FCF_Peer!$E$11:$P$29</definedName>
    <definedName name="snl__08C4A497_B926_4A02_BF0E_E64C0475E78C_" localSheetId="4" hidden="1">'EBITDA_FCF-Quarterly'!$C$6,'EBITDA_FCF-Quarterly'!$E$11:$P$29</definedName>
    <definedName name="snl__0A638128_D251_4ABD_B150_556CB1E3CDF8_" localSheetId="2" hidden="1">Cash_Cycle!$C$6,Cash_Cycle!$E$11:$P$16</definedName>
    <definedName name="snl__0A638128_D251_4ABD_B150_556CB1E3CDF8_" localSheetId="0" hidden="1">Cash_Cycle_Peer!$C$6,Cash_Cycle_Peer!$E$11:$P$16</definedName>
    <definedName name="snl__0AB190F0_0DBE_402E_BF61_C79E31544375_" localSheetId="2" hidden="1">Cash_Cycle!$C$6,Cash_Cycle!$E$11:$P$16</definedName>
    <definedName name="snl__0AB190F0_0DBE_402E_BF61_C79E31544375_" localSheetId="0" hidden="1">Cash_Cycle_Peer!$C$6,Cash_Cycle_Peer!$E$11:$P$16</definedName>
    <definedName name="snl__0CCF8061_5671_44E9_91B6_39A818590E5A_" localSheetId="2" hidden="1">Cash_Cycle!$C$6,Cash_Cycle!$E$11:$P$16</definedName>
    <definedName name="snl__0CCF8061_5671_44E9_91B6_39A818590E5A_" localSheetId="0" hidden="1">Cash_Cycle_Peer!$C$6,Cash_Cycle_Peer!$E$11:$P$16</definedName>
    <definedName name="snl__0DB25582_A1D9_4D8D_8B4C_D2A335D23F82_" localSheetId="2" hidden="1">Cash_Cycle!$C$6,Cash_Cycle!$E$11:$P$16</definedName>
    <definedName name="snl__0DB25582_A1D9_4D8D_8B4C_D2A335D23F82_" localSheetId="0" hidden="1">Cash_Cycle_Peer!$C$6,Cash_Cycle_Peer!$E$11:$P$16</definedName>
    <definedName name="snl__0E66B8EB_6783_4314_87DE_F2F515AC46BB_" localSheetId="3" hidden="1">EBITDA_FCF!$C$6,EBITDA_FCF!$E$11:$P$29</definedName>
    <definedName name="snl__0E66B8EB_6783_4314_87DE_F2F515AC46BB_" localSheetId="1" hidden="1">EBITDA_FCF_Peer!$C$6,EBITDA_FCF_Peer!$E$11:$P$29</definedName>
    <definedName name="snl__0E66B8EB_6783_4314_87DE_F2F515AC46BB_" localSheetId="4" hidden="1">'EBITDA_FCF-Quarterly'!$C$6,'EBITDA_FCF-Quarterly'!$E$11:$P$29</definedName>
    <definedName name="snl__0E97B4B9_F06D_4780_85FB_373AA5F578EE_" localSheetId="2" hidden="1">Cash_Cycle!$C$6,Cash_Cycle!$E$11:$P$16</definedName>
    <definedName name="snl__0E97B4B9_F06D_4780_85FB_373AA5F578EE_" localSheetId="0" hidden="1">Cash_Cycle_Peer!$C$6,Cash_Cycle_Peer!$E$11:$P$16</definedName>
    <definedName name="snl__0F0DB8D9_BAE3_4BA0_9003_5855D7DE344D_" localSheetId="3" hidden="1">EBITDA_FCF!$C$6,EBITDA_FCF!$E$11:$P$29</definedName>
    <definedName name="snl__0F0DB8D9_BAE3_4BA0_9003_5855D7DE344D_" localSheetId="1" hidden="1">EBITDA_FCF_Peer!$C$6,EBITDA_FCF_Peer!$E$11:$P$29</definedName>
    <definedName name="snl__0F0DB8D9_BAE3_4BA0_9003_5855D7DE344D_" localSheetId="4" hidden="1">'EBITDA_FCF-Quarterly'!$C$6,'EBITDA_FCF-Quarterly'!$E$11:$P$29</definedName>
    <definedName name="snl__118F2093_40AE_466D_A4A9_065615D430CC_" localSheetId="2" hidden="1">Cash_Cycle!$C$6,Cash_Cycle!$E$11:$P$16</definedName>
    <definedName name="snl__118F2093_40AE_466D_A4A9_065615D430CC_" localSheetId="0" hidden="1">Cash_Cycle_Peer!$C$6,Cash_Cycle_Peer!$E$11:$P$16</definedName>
    <definedName name="snl__1425AE73_5871_4015_B151_EDB86CCF1339_" localSheetId="2" hidden="1">Cash_Cycle!$C$6,Cash_Cycle!$E$11:$P$16</definedName>
    <definedName name="snl__1425AE73_5871_4015_B151_EDB86CCF1339_" localSheetId="0" hidden="1">Cash_Cycle_Peer!$C$6,Cash_Cycle_Peer!$E$11:$P$16</definedName>
    <definedName name="snl__1676C16E_ADFB_4372_9AE5_2E8ECFE2FC6F_" localSheetId="2" hidden="1">Cash_Cycle!$C$6,Cash_Cycle!$E$11:$P$16</definedName>
    <definedName name="snl__1676C16E_ADFB_4372_9AE5_2E8ECFE2FC6F_" localSheetId="0" hidden="1">Cash_Cycle_Peer!$C$6,Cash_Cycle_Peer!$E$11:$P$16</definedName>
    <definedName name="snl__180E4F3B_9B76_4696_A570_A5D5255F634A_" localSheetId="3" hidden="1">EBITDA_FCF!$C$6,EBITDA_FCF!$E$11:$P$29</definedName>
    <definedName name="snl__180E4F3B_9B76_4696_A570_A5D5255F634A_" localSheetId="1" hidden="1">EBITDA_FCF_Peer!$C$6,EBITDA_FCF_Peer!$E$11:$P$29</definedName>
    <definedName name="snl__180E4F3B_9B76_4696_A570_A5D5255F634A_" localSheetId="4" hidden="1">'EBITDA_FCF-Quarterly'!$C$6,'EBITDA_FCF-Quarterly'!$E$11:$P$29</definedName>
    <definedName name="snl__19179F5B_1F70_4878_A9E2_EA1E9FB8CA8A_" localSheetId="2" hidden="1">Cash_Cycle!$C$6,Cash_Cycle!$E$11:$P$16</definedName>
    <definedName name="snl__19179F5B_1F70_4878_A9E2_EA1E9FB8CA8A_" localSheetId="0" hidden="1">Cash_Cycle_Peer!$C$6,Cash_Cycle_Peer!$E$11:$P$16</definedName>
    <definedName name="snl__2135AB7A_1DAC_4217_AB9C_AD88134C6061_" localSheetId="2" hidden="1">Cash_Cycle!$C$6,Cash_Cycle!$E$11:$P$16</definedName>
    <definedName name="snl__2135AB7A_1DAC_4217_AB9C_AD88134C6061_" localSheetId="0" hidden="1">Cash_Cycle_Peer!$C$6,Cash_Cycle_Peer!$E$11:$P$16</definedName>
    <definedName name="snl__2210F6C7_A70F_4157_B509_A2D89143A54B_" localSheetId="2" hidden="1">Cash_Cycle!$C$6,Cash_Cycle!$E$11:$P$16</definedName>
    <definedName name="snl__2210F6C7_A70F_4157_B509_A2D89143A54B_" localSheetId="0" hidden="1">Cash_Cycle_Peer!$C$6,Cash_Cycle_Peer!$E$11:$P$16</definedName>
    <definedName name="snl__23B55451_4B9C_47F7_B0D1_C791D3346AA9_" localSheetId="2" hidden="1">Cash_Cycle!$C$6,Cash_Cycle!$E$11:$P$16</definedName>
    <definedName name="snl__23B55451_4B9C_47F7_B0D1_C791D3346AA9_" localSheetId="0" hidden="1">Cash_Cycle_Peer!$C$6,Cash_Cycle_Peer!$E$11:$P$16</definedName>
    <definedName name="snl__264E4734_57F7_4AEE_ADA9_FFA7DBEF9A5E_" localSheetId="2" hidden="1">Cash_Cycle!$C$6,Cash_Cycle!$E$11:$P$16</definedName>
    <definedName name="snl__264E4734_57F7_4AEE_ADA9_FFA7DBEF9A5E_" localSheetId="0" hidden="1">Cash_Cycle_Peer!$C$6,Cash_Cycle_Peer!$E$11:$P$16</definedName>
    <definedName name="snl__27BC3509_D270_4B7D_8F02_26E259A0BBAC_" localSheetId="3" hidden="1">EBITDA_FCF!$C$6,EBITDA_FCF!$E$11:$P$29</definedName>
    <definedName name="snl__27BC3509_D270_4B7D_8F02_26E259A0BBAC_" localSheetId="1" hidden="1">EBITDA_FCF_Peer!$C$6,EBITDA_FCF_Peer!$E$11:$P$29</definedName>
    <definedName name="snl__27BC3509_D270_4B7D_8F02_26E259A0BBAC_" localSheetId="4" hidden="1">'EBITDA_FCF-Quarterly'!$C$6,'EBITDA_FCF-Quarterly'!$E$11:$P$29</definedName>
    <definedName name="snl__28735FED_238B_4450_8141_DCDA1D06A0C4_" localSheetId="2" hidden="1">Cash_Cycle!$C$6,Cash_Cycle!$E$11:$P$16</definedName>
    <definedName name="snl__28735FED_238B_4450_8141_DCDA1D06A0C4_" localSheetId="0" hidden="1">Cash_Cycle_Peer!$C$6,Cash_Cycle_Peer!$E$11:$P$16</definedName>
    <definedName name="snl__2A2186FA_29C2_437E_BE2F_AB1C2366F400_" localSheetId="2" hidden="1">Cash_Cycle!$C$6,Cash_Cycle!$E$11:$P$16</definedName>
    <definedName name="snl__2A2186FA_29C2_437E_BE2F_AB1C2366F400_" localSheetId="0" hidden="1">Cash_Cycle_Peer!$C$6,Cash_Cycle_Peer!$E$11:$P$16</definedName>
    <definedName name="snl__2C4BF892_7A72_4D33_8EE1_AE0CDC8D4DBF_" localSheetId="2" hidden="1">Cash_Cycle!$C$6,Cash_Cycle!$E$11:$P$16</definedName>
    <definedName name="snl__2C4BF892_7A72_4D33_8EE1_AE0CDC8D4DBF_" localSheetId="0" hidden="1">Cash_Cycle_Peer!$C$6,Cash_Cycle_Peer!$E$11:$P$16</definedName>
    <definedName name="snl__2EDF748D_56BF_41FC_B4F6_321A91C19CD3_" localSheetId="3" hidden="1">EBITDA_FCF!$C$6,EBITDA_FCF!$E$11:$P$29</definedName>
    <definedName name="snl__2EDF748D_56BF_41FC_B4F6_321A91C19CD3_" localSheetId="1" hidden="1">EBITDA_FCF_Peer!$C$6,EBITDA_FCF_Peer!$E$11:$P$29</definedName>
    <definedName name="snl__2EDF748D_56BF_41FC_B4F6_321A91C19CD3_" localSheetId="4" hidden="1">'EBITDA_FCF-Quarterly'!$C$6,'EBITDA_FCF-Quarterly'!$E$11:$P$29</definedName>
    <definedName name="snl__2F3596BB_05A8_4960_94AD_6C4ECB208EC5_" localSheetId="2" hidden="1">Cash_Cycle!$C$6,Cash_Cycle!$E$11:$P$16</definedName>
    <definedName name="snl__2F3596BB_05A8_4960_94AD_6C4ECB208EC5_" localSheetId="0" hidden="1">Cash_Cycle_Peer!$C$6,Cash_Cycle_Peer!$E$11:$P$16</definedName>
    <definedName name="snl__30B726F6_D70B_465A_93A0_EA64667F099C_" localSheetId="3" hidden="1">EBITDA_FCF!$C$6,EBITDA_FCF!$E$11:$P$29</definedName>
    <definedName name="snl__30B726F6_D70B_465A_93A0_EA64667F099C_" localSheetId="1" hidden="1">EBITDA_FCF_Peer!$C$6,EBITDA_FCF_Peer!$E$11:$P$29</definedName>
    <definedName name="snl__30B726F6_D70B_465A_93A0_EA64667F099C_" localSheetId="4" hidden="1">'EBITDA_FCF-Quarterly'!$C$6,'EBITDA_FCF-Quarterly'!$E$11:$P$29</definedName>
    <definedName name="snl__30CF1609_A410_4F08_94DC_7B19160DA05A_" localSheetId="3" hidden="1">EBITDA_FCF!$C$6,EBITDA_FCF!$E$11:$P$29</definedName>
    <definedName name="snl__30CF1609_A410_4F08_94DC_7B19160DA05A_" localSheetId="1" hidden="1">EBITDA_FCF_Peer!$C$6,EBITDA_FCF_Peer!$E$11:$P$29</definedName>
    <definedName name="snl__30CF1609_A410_4F08_94DC_7B19160DA05A_" localSheetId="4" hidden="1">'EBITDA_FCF-Quarterly'!$C$6,'EBITDA_FCF-Quarterly'!$E$11:$P$29</definedName>
    <definedName name="snl__34AF9F7E_DC9F_49B5_8C61_7834F0DA51AD_" localSheetId="3" hidden="1">EBITDA_FCF!$C$6,EBITDA_FCF!$E$11:$P$29</definedName>
    <definedName name="snl__34AF9F7E_DC9F_49B5_8C61_7834F0DA51AD_" localSheetId="1" hidden="1">EBITDA_FCF_Peer!$C$6,EBITDA_FCF_Peer!$E$11:$P$29</definedName>
    <definedName name="snl__34AF9F7E_DC9F_49B5_8C61_7834F0DA51AD_" localSheetId="4" hidden="1">'EBITDA_FCF-Quarterly'!$C$6,'EBITDA_FCF-Quarterly'!$E$11:$P$29</definedName>
    <definedName name="snl__3C0663F6_A0ED_4BA2_940F_B30D40D05B08_" localSheetId="2" hidden="1">Cash_Cycle!$C$6,Cash_Cycle!$E$11:$P$16</definedName>
    <definedName name="snl__3C0663F6_A0ED_4BA2_940F_B30D40D05B08_" localSheetId="0" hidden="1">Cash_Cycle_Peer!$C$6,Cash_Cycle_Peer!$E$11:$P$16</definedName>
    <definedName name="snl__40C75420_BD43_496E_A1BD_17C66600EDA4_" localSheetId="2" hidden="1">Cash_Cycle!$C$6,Cash_Cycle!$E$11:$P$16</definedName>
    <definedName name="snl__40C75420_BD43_496E_A1BD_17C66600EDA4_" localSheetId="0" hidden="1">Cash_Cycle_Peer!$C$6,Cash_Cycle_Peer!$E$11:$P$16</definedName>
    <definedName name="snl__41CE6DC4_E17E_43A8_83BD_99C9E303F9B3_" localSheetId="3" hidden="1">EBITDA_FCF!$C$6,EBITDA_FCF!$E$11:$P$29</definedName>
    <definedName name="snl__41CE6DC4_E17E_43A8_83BD_99C9E303F9B3_" localSheetId="1" hidden="1">EBITDA_FCF_Peer!$C$6,EBITDA_FCF_Peer!$E$11:$P$29</definedName>
    <definedName name="snl__41CE6DC4_E17E_43A8_83BD_99C9E303F9B3_" localSheetId="4" hidden="1">'EBITDA_FCF-Quarterly'!$C$6,'EBITDA_FCF-Quarterly'!$E$11:$P$29</definedName>
    <definedName name="snl__47299A44_60C5_428E_975D_67B6EB5130A9_" localSheetId="3" hidden="1">EBITDA_FCF!$C$6,EBITDA_FCF!$E$11:$P$29</definedName>
    <definedName name="snl__47299A44_60C5_428E_975D_67B6EB5130A9_" localSheetId="1" hidden="1">EBITDA_FCF_Peer!$C$6,EBITDA_FCF_Peer!$E$11:$P$29</definedName>
    <definedName name="snl__47299A44_60C5_428E_975D_67B6EB5130A9_" localSheetId="4" hidden="1">'EBITDA_FCF-Quarterly'!$C$6,'EBITDA_FCF-Quarterly'!$E$11:$P$29</definedName>
    <definedName name="snl__49F5A8EF_985F_4FC7_9D4B_2B6CF483D628_" localSheetId="3" hidden="1">EBITDA_FCF!$C$6,EBITDA_FCF!$E$11:$P$29</definedName>
    <definedName name="snl__49F5A8EF_985F_4FC7_9D4B_2B6CF483D628_" localSheetId="1" hidden="1">EBITDA_FCF_Peer!$C$6,EBITDA_FCF_Peer!$E$11:$P$29</definedName>
    <definedName name="snl__49F5A8EF_985F_4FC7_9D4B_2B6CF483D628_" localSheetId="4" hidden="1">'EBITDA_FCF-Quarterly'!$C$6,'EBITDA_FCF-Quarterly'!$E$11:$P$29</definedName>
    <definedName name="snl__4A93A0D8_F137_4530_8528_56B590FE2E0C_" localSheetId="3" hidden="1">EBITDA_FCF!$C$6,EBITDA_FCF!$E$11:$P$29</definedName>
    <definedName name="snl__4A93A0D8_F137_4530_8528_56B590FE2E0C_" localSheetId="1" hidden="1">EBITDA_FCF_Peer!$C$6,EBITDA_FCF_Peer!$E$11:$P$29</definedName>
    <definedName name="snl__4A93A0D8_F137_4530_8528_56B590FE2E0C_" localSheetId="4" hidden="1">'EBITDA_FCF-Quarterly'!$C$6,'EBITDA_FCF-Quarterly'!$E$11:$P$29</definedName>
    <definedName name="snl__4AA332E0_E54F_4DC7_8A3C_D2B66CD1C2FF_" localSheetId="2" hidden="1">Cash_Cycle!$C$6,Cash_Cycle!$E$11:$P$16</definedName>
    <definedName name="snl__4AA332E0_E54F_4DC7_8A3C_D2B66CD1C2FF_" localSheetId="0" hidden="1">Cash_Cycle_Peer!$C$6,Cash_Cycle_Peer!$E$11:$P$16</definedName>
    <definedName name="snl__4D3AEF78_77F3_44AA_803C_B706D073BB65_" localSheetId="3" hidden="1">EBITDA_FCF!$C$6,EBITDA_FCF!$E$11:$P$29</definedName>
    <definedName name="snl__4D3AEF78_77F3_44AA_803C_B706D073BB65_" localSheetId="1" hidden="1">EBITDA_FCF_Peer!$C$6,EBITDA_FCF_Peer!$E$11:$P$29</definedName>
    <definedName name="snl__4D3AEF78_77F3_44AA_803C_B706D073BB65_" localSheetId="4" hidden="1">'EBITDA_FCF-Quarterly'!$C$6,'EBITDA_FCF-Quarterly'!$E$11:$P$29</definedName>
    <definedName name="snl__4E4EED35_0C3B_485D_97FC_148C5C689922_" localSheetId="2" hidden="1">Cash_Cycle!$C$6,Cash_Cycle!$E$11:$P$16</definedName>
    <definedName name="snl__4E4EED35_0C3B_485D_97FC_148C5C689922_" localSheetId="0" hidden="1">Cash_Cycle_Peer!$C$6,Cash_Cycle_Peer!$E$11:$P$16</definedName>
    <definedName name="snl__4E573937_8484_4FCC_836D_37760A6258E2_" localSheetId="2" hidden="1">Cash_Cycle!$C$6,Cash_Cycle!$E$11:$P$16</definedName>
    <definedName name="snl__4E573937_8484_4FCC_836D_37760A6258E2_" localSheetId="0" hidden="1">Cash_Cycle_Peer!$C$6,Cash_Cycle_Peer!$E$11:$P$16</definedName>
    <definedName name="snl__4ECD3569_F075_4713_904C_F4E0DED0A0B5_" localSheetId="3" hidden="1">EBITDA_FCF!$C$6,EBITDA_FCF!$E$11:$P$29</definedName>
    <definedName name="snl__4ECD3569_F075_4713_904C_F4E0DED0A0B5_" localSheetId="1" hidden="1">EBITDA_FCF_Peer!$C$6,EBITDA_FCF_Peer!$E$11:$P$29</definedName>
    <definedName name="snl__4ECD3569_F075_4713_904C_F4E0DED0A0B5_" localSheetId="4" hidden="1">'EBITDA_FCF-Quarterly'!$C$6,'EBITDA_FCF-Quarterly'!$E$11:$P$29</definedName>
    <definedName name="snl__502CC878_3261_4D11_BC8E_B7FB2A1C8E9B_" localSheetId="2" hidden="1">Cash_Cycle!$C$6,Cash_Cycle!$E$11:$P$16</definedName>
    <definedName name="snl__502CC878_3261_4D11_BC8E_B7FB2A1C8E9B_" localSheetId="0" hidden="1">Cash_Cycle_Peer!$C$6,Cash_Cycle_Peer!$E$11:$P$16</definedName>
    <definedName name="snl__53B1A25F_AB16_4252_B437_0D4EEF6CB848_" localSheetId="2" hidden="1">Cash_Cycle!$C$6,Cash_Cycle!$E$11:$P$16</definedName>
    <definedName name="snl__53B1A25F_AB16_4252_B437_0D4EEF6CB848_" localSheetId="0" hidden="1">Cash_Cycle_Peer!$C$6,Cash_Cycle_Peer!$E$11:$P$16</definedName>
    <definedName name="snl__5605197F_0A58_447C_AC02_4353152AFA34_" localSheetId="3" hidden="1">EBITDA_FCF!$C$6,EBITDA_FCF!$E$11:$P$29</definedName>
    <definedName name="snl__5605197F_0A58_447C_AC02_4353152AFA34_" localSheetId="1" hidden="1">EBITDA_FCF_Peer!$C$6,EBITDA_FCF_Peer!$E$11:$P$29</definedName>
    <definedName name="snl__5605197F_0A58_447C_AC02_4353152AFA34_" localSheetId="4" hidden="1">'EBITDA_FCF-Quarterly'!$C$6,'EBITDA_FCF-Quarterly'!$E$11:$P$29</definedName>
    <definedName name="snl__5C33CEAD_A6A2_42C8_B0E9_E7D5294C0F89_" localSheetId="2" hidden="1">Cash_Cycle!$C$6,Cash_Cycle!$E$11:$P$16</definedName>
    <definedName name="snl__5C33CEAD_A6A2_42C8_B0E9_E7D5294C0F89_" localSheetId="0" hidden="1">Cash_Cycle_Peer!$C$6,Cash_Cycle_Peer!$E$11:$P$16</definedName>
    <definedName name="snl__5D500998_7094_489C_A084_FF3E7F5FDEC6_" localSheetId="2" hidden="1">Cash_Cycle!$C$6,Cash_Cycle!$E$11:$P$16</definedName>
    <definedName name="snl__5D500998_7094_489C_A084_FF3E7F5FDEC6_" localSheetId="0" hidden="1">Cash_Cycle_Peer!$C$6,Cash_Cycle_Peer!$E$11:$P$16</definedName>
    <definedName name="snl__68903219_F5C6_484E_9F12_C7BDC998BE6D_" localSheetId="2" hidden="1">Cash_Cycle!$C$6,Cash_Cycle!$E$11:$P$16</definedName>
    <definedName name="snl__68903219_F5C6_484E_9F12_C7BDC998BE6D_" localSheetId="0" hidden="1">Cash_Cycle_Peer!$C$6,Cash_Cycle_Peer!$E$11:$P$16</definedName>
    <definedName name="snl__68C0BAEE_9E8A_4BE3_8663_FC8379A8A3FC_" localSheetId="3" hidden="1">EBITDA_FCF!$C$6,EBITDA_FCF!$E$11:$P$29</definedName>
    <definedName name="snl__68C0BAEE_9E8A_4BE3_8663_FC8379A8A3FC_" localSheetId="1" hidden="1">EBITDA_FCF_Peer!$C$6,EBITDA_FCF_Peer!$E$11:$P$29</definedName>
    <definedName name="snl__68C0BAEE_9E8A_4BE3_8663_FC8379A8A3FC_" localSheetId="4" hidden="1">'EBITDA_FCF-Quarterly'!$C$6,'EBITDA_FCF-Quarterly'!$E$11:$P$29</definedName>
    <definedName name="snl__69D4B924_7296_442B_B05F_906EE99C2B3C_" localSheetId="2" hidden="1">Cash_Cycle!$C$6,Cash_Cycle!$E$11:$P$16</definedName>
    <definedName name="snl__69D4B924_7296_442B_B05F_906EE99C2B3C_" localSheetId="0" hidden="1">Cash_Cycle_Peer!$C$6,Cash_Cycle_Peer!$E$11:$P$16</definedName>
    <definedName name="snl__6BD9B1D4_C0F9_4882_B369_C5B57C39909B_" localSheetId="3" hidden="1">EBITDA_FCF!$C$6,EBITDA_FCF!$E$11:$P$29</definedName>
    <definedName name="snl__6BD9B1D4_C0F9_4882_B369_C5B57C39909B_" localSheetId="1" hidden="1">EBITDA_FCF_Peer!$C$6,EBITDA_FCF_Peer!$E$11:$P$29</definedName>
    <definedName name="snl__6BD9B1D4_C0F9_4882_B369_C5B57C39909B_" localSheetId="4" hidden="1">'EBITDA_FCF-Quarterly'!$C$6,'EBITDA_FCF-Quarterly'!$E$11:$P$29</definedName>
    <definedName name="snl__6CF70EE1_6DC5_4F09_93C2_6A72E2BD8C15_" localSheetId="3" hidden="1">EBITDA_FCF!$C$6,EBITDA_FCF!$E$11:$P$29</definedName>
    <definedName name="snl__6CF70EE1_6DC5_4F09_93C2_6A72E2BD8C15_" localSheetId="1" hidden="1">EBITDA_FCF_Peer!$C$6,EBITDA_FCF_Peer!$E$11:$P$29</definedName>
    <definedName name="snl__6CF70EE1_6DC5_4F09_93C2_6A72E2BD8C15_" localSheetId="4" hidden="1">'EBITDA_FCF-Quarterly'!$C$6,'EBITDA_FCF-Quarterly'!$E$11:$P$29</definedName>
    <definedName name="snl__6F81A7A6_9287_471F_AB82_D0C9EF032F7D_" localSheetId="3" hidden="1">EBITDA_FCF!$C$6,EBITDA_FCF!$E$11:$P$29</definedName>
    <definedName name="snl__6F81A7A6_9287_471F_AB82_D0C9EF032F7D_" localSheetId="1" hidden="1">EBITDA_FCF_Peer!$C$6,EBITDA_FCF_Peer!$E$11:$P$29</definedName>
    <definedName name="snl__6F81A7A6_9287_471F_AB82_D0C9EF032F7D_" localSheetId="4" hidden="1">'EBITDA_FCF-Quarterly'!$C$6,'EBITDA_FCF-Quarterly'!$E$11:$P$29</definedName>
    <definedName name="snl__74575C48_4616_4681_9DFD_012BFE20BE26_" localSheetId="2" hidden="1">Cash_Cycle!$C$6,Cash_Cycle!$E$11:$P$16</definedName>
    <definedName name="snl__74575C48_4616_4681_9DFD_012BFE20BE26_" localSheetId="0" hidden="1">Cash_Cycle_Peer!$C$6,Cash_Cycle_Peer!$E$11:$P$16</definedName>
    <definedName name="snl__82999E0A_5CB3_48CE_8567_7851EF1AFDF7_" localSheetId="3" hidden="1">EBITDA_FCF!$C$6,EBITDA_FCF!$E$11:$P$14</definedName>
    <definedName name="snl__82999E0A_5CB3_48CE_8567_7851EF1AFDF7_" localSheetId="1" hidden="1">EBITDA_FCF_Peer!$C$6,EBITDA_FCF_Peer!$E$11:$P$14</definedName>
    <definedName name="snl__82999E0A_5CB3_48CE_8567_7851EF1AFDF7_" localSheetId="4" hidden="1">'EBITDA_FCF-Quarterly'!$C$6,'EBITDA_FCF-Quarterly'!$E$11:$P$14</definedName>
    <definedName name="snl__82C73737_DC6C_4266_8DF5_03DC86953A14_" localSheetId="2" hidden="1">Cash_Cycle!$C$6,Cash_Cycle!$E$11:$P$16</definedName>
    <definedName name="snl__82C73737_DC6C_4266_8DF5_03DC86953A14_" localSheetId="0" hidden="1">Cash_Cycle_Peer!$C$6,Cash_Cycle_Peer!$E$11:$P$16</definedName>
    <definedName name="snl__85C3098E_C134_430F_8F57_4F5CD3F7F2ED_" localSheetId="3" hidden="1">EBITDA_FCF!$C$6,EBITDA_FCF!$E$11:$P$29</definedName>
    <definedName name="snl__85C3098E_C134_430F_8F57_4F5CD3F7F2ED_" localSheetId="1" hidden="1">EBITDA_FCF_Peer!$C$6,EBITDA_FCF_Peer!$E$11:$P$29</definedName>
    <definedName name="snl__85C3098E_C134_430F_8F57_4F5CD3F7F2ED_" localSheetId="4" hidden="1">'EBITDA_FCF-Quarterly'!$C$6,'EBITDA_FCF-Quarterly'!$E$11:$P$29</definedName>
    <definedName name="snl__865EFCC5_A289_4434_BE6B_7AD90DC1FBEA_" localSheetId="3" hidden="1">EBITDA_FCF!$C$6,EBITDA_FCF!$E$11:$P$29</definedName>
    <definedName name="snl__865EFCC5_A289_4434_BE6B_7AD90DC1FBEA_" localSheetId="1" hidden="1">EBITDA_FCF_Peer!$C$6,EBITDA_FCF_Peer!$E$11:$P$29</definedName>
    <definedName name="snl__865EFCC5_A289_4434_BE6B_7AD90DC1FBEA_" localSheetId="4" hidden="1">'EBITDA_FCF-Quarterly'!$C$6,'EBITDA_FCF-Quarterly'!$E$11:$P$29</definedName>
    <definedName name="snl__868A17DC_8317_41AB_9695_14EB4F307261_" localSheetId="2" hidden="1">Cash_Cycle!$C$6,Cash_Cycle!$E$11:$P$16</definedName>
    <definedName name="snl__868A17DC_8317_41AB_9695_14EB4F307261_" localSheetId="0" hidden="1">Cash_Cycle_Peer!$C$6,Cash_Cycle_Peer!$E$11:$P$16</definedName>
    <definedName name="snl__899C7200_9357_4F79_9E7F_41FCE0B2A21B_" localSheetId="2" hidden="1">Cash_Cycle!$C$6,Cash_Cycle!$E$11:$P$16</definedName>
    <definedName name="snl__899C7200_9357_4F79_9E7F_41FCE0B2A21B_" localSheetId="0" hidden="1">Cash_Cycle_Peer!$C$6,Cash_Cycle_Peer!$E$11:$P$16</definedName>
    <definedName name="snl__8B5842D7_A433_4BFA_9463_F39C73D59C3C_" localSheetId="3" hidden="1">EBITDA_FCF!$C$6,EBITDA_FCF!$E$11:$P$29</definedName>
    <definedName name="snl__8B5842D7_A433_4BFA_9463_F39C73D59C3C_" localSheetId="1" hidden="1">EBITDA_FCF_Peer!$C$6,EBITDA_FCF_Peer!$E$11:$P$29</definedName>
    <definedName name="snl__8B5842D7_A433_4BFA_9463_F39C73D59C3C_" localSheetId="4" hidden="1">'EBITDA_FCF-Quarterly'!$C$6,'EBITDA_FCF-Quarterly'!$E$11:$P$29</definedName>
    <definedName name="snl__8CE9D624_E47F_4E74_9880_C0EAFFBCDDB1_" localSheetId="2" hidden="1">Cash_Cycle!$C$6,Cash_Cycle!$E$11:$P$16</definedName>
    <definedName name="snl__8CE9D624_E47F_4E74_9880_C0EAFFBCDDB1_" localSheetId="0" hidden="1">Cash_Cycle_Peer!$C$6,Cash_Cycle_Peer!$E$11:$P$16</definedName>
    <definedName name="snl__8D245059_C12E_4653_800C_76531F265B56_" localSheetId="2" hidden="1">Cash_Cycle!$C$6,Cash_Cycle!$E$11:$P$16</definedName>
    <definedName name="snl__8D245059_C12E_4653_800C_76531F265B56_" localSheetId="0" hidden="1">Cash_Cycle_Peer!$C$6,Cash_Cycle_Peer!$E$11:$P$16</definedName>
    <definedName name="snl__8E1125A1_0FA9_4718_81C1_607F55B635E5_" localSheetId="3" hidden="1">EBITDA_FCF!$C$6,EBITDA_FCF!$E$11:$P$29</definedName>
    <definedName name="snl__8E1125A1_0FA9_4718_81C1_607F55B635E5_" localSheetId="1" hidden="1">EBITDA_FCF_Peer!$C$6,EBITDA_FCF_Peer!$E$11:$P$29</definedName>
    <definedName name="snl__8E1125A1_0FA9_4718_81C1_607F55B635E5_" localSheetId="4" hidden="1">'EBITDA_FCF-Quarterly'!$C$6,'EBITDA_FCF-Quarterly'!$E$11:$P$29</definedName>
    <definedName name="snl__909AAF1C_52A8_4912_8600_0E59C058D878_" localSheetId="2" hidden="1">Cash_Cycle!$C$6,Cash_Cycle!$E$11:$P$16</definedName>
    <definedName name="snl__909AAF1C_52A8_4912_8600_0E59C058D878_" localSheetId="0" hidden="1">Cash_Cycle_Peer!$C$6,Cash_Cycle_Peer!$E$11:$P$16</definedName>
    <definedName name="snl__9708C132_2091_4169_B4EE_E88ACF30F87D_" localSheetId="3" hidden="1">EBITDA_FCF!$C$6,EBITDA_FCF!$E$11:$P$29</definedName>
    <definedName name="snl__9708C132_2091_4169_B4EE_E88ACF30F87D_" localSheetId="1" hidden="1">EBITDA_FCF_Peer!$C$6,EBITDA_FCF_Peer!$E$11:$P$29</definedName>
    <definedName name="snl__9708C132_2091_4169_B4EE_E88ACF30F87D_" localSheetId="4" hidden="1">'EBITDA_FCF-Quarterly'!$C$6,'EBITDA_FCF-Quarterly'!$E$11:$P$29</definedName>
    <definedName name="snl__9736F8BC_E012_4AAA_B85D_27CB3D93777F_" localSheetId="2" hidden="1">Cash_Cycle!$C$6,Cash_Cycle!$E$11:$P$16</definedName>
    <definedName name="snl__9736F8BC_E012_4AAA_B85D_27CB3D93777F_" localSheetId="0" hidden="1">Cash_Cycle_Peer!$C$6,Cash_Cycle_Peer!$E$11:$P$16</definedName>
    <definedName name="snl__99AAF763_34F4_4A40_A634_912905640075_" localSheetId="2" hidden="1">Cash_Cycle!$C$6,Cash_Cycle!$E$11:$P$16</definedName>
    <definedName name="snl__99AAF763_34F4_4A40_A634_912905640075_" localSheetId="0" hidden="1">Cash_Cycle_Peer!$C$6,Cash_Cycle_Peer!$E$11:$P$16</definedName>
    <definedName name="snl__9A29A4B0_482E_4B24_A66E_440ED86B3CDC_" localSheetId="2" hidden="1">Cash_Cycle!$C$6,Cash_Cycle!$E$11:$P$16</definedName>
    <definedName name="snl__9A29A4B0_482E_4B24_A66E_440ED86B3CDC_" localSheetId="0" hidden="1">Cash_Cycle_Peer!$C$6,Cash_Cycle_Peer!$E$11:$P$16</definedName>
    <definedName name="snl__9C910CF7_6B84_4488_A924_B94B78FB47F2_" localSheetId="2" hidden="1">Cash_Cycle!$C$6,Cash_Cycle!$E$11:$P$16</definedName>
    <definedName name="snl__9C910CF7_6B84_4488_A924_B94B78FB47F2_" localSheetId="0" hidden="1">Cash_Cycle_Peer!$C$6,Cash_Cycle_Peer!$E$11:$P$16</definedName>
    <definedName name="snl__9E0960D2_3F20_4719_8FF5_F2E674E45D18_" localSheetId="2" hidden="1">Cash_Cycle!$C$6,Cash_Cycle!$E$11:$P$16</definedName>
    <definedName name="snl__9E0960D2_3F20_4719_8FF5_F2E674E45D18_" localSheetId="0" hidden="1">Cash_Cycle_Peer!$C$6,Cash_Cycle_Peer!$E$11:$P$16</definedName>
    <definedName name="snl__A2A7952F_AE63_40F7_A254_0CE9419FDAEB_" localSheetId="3" hidden="1">EBITDA_FCF!$C$6,EBITDA_FCF!$E$11:$P$29</definedName>
    <definedName name="snl__A2A7952F_AE63_40F7_A254_0CE9419FDAEB_" localSheetId="1" hidden="1">EBITDA_FCF_Peer!$C$6,EBITDA_FCF_Peer!$E$11:$P$29</definedName>
    <definedName name="snl__A2A7952F_AE63_40F7_A254_0CE9419FDAEB_" localSheetId="4" hidden="1">'EBITDA_FCF-Quarterly'!$C$6,'EBITDA_FCF-Quarterly'!$E$11:$P$29</definedName>
    <definedName name="snl__A566A1C2_7F07_4E2D_B2BC_15545222641F_" localSheetId="3" hidden="1">EBITDA_FCF!$C$6,EBITDA_FCF!$E$11:$P$29</definedName>
    <definedName name="snl__A566A1C2_7F07_4E2D_B2BC_15545222641F_" localSheetId="1" hidden="1">EBITDA_FCF_Peer!$C$6,EBITDA_FCF_Peer!$E$11:$P$29</definedName>
    <definedName name="snl__A566A1C2_7F07_4E2D_B2BC_15545222641F_" localSheetId="4" hidden="1">'EBITDA_FCF-Quarterly'!$C$6,'EBITDA_FCF-Quarterly'!$E$11:$P$29</definedName>
    <definedName name="snl__A58476BA_15C3_40CE_BCBE_D997376943F2_" localSheetId="2" hidden="1">Cash_Cycle!$C$6,Cash_Cycle!$E$11:$P$16</definedName>
    <definedName name="snl__A58476BA_15C3_40CE_BCBE_D997376943F2_" localSheetId="0" hidden="1">Cash_Cycle_Peer!$C$6,Cash_Cycle_Peer!$E$11:$P$16</definedName>
    <definedName name="snl__A5FBDEF7_C84F_4AE7_9E4C_505736C91EAA_" localSheetId="2" hidden="1">Cash_Cycle!$C$6,Cash_Cycle!$E$11:$P$16</definedName>
    <definedName name="snl__A5FBDEF7_C84F_4AE7_9E4C_505736C91EAA_" localSheetId="0" hidden="1">Cash_Cycle_Peer!$C$6,Cash_Cycle_Peer!$E$11:$P$16</definedName>
    <definedName name="snl__A64D9E95_DD7F_49B1_85D5_9EE72498C547_" localSheetId="3" hidden="1">EBITDA_FCF!$C$6,EBITDA_FCF!$E$11:$P$29</definedName>
    <definedName name="snl__A64D9E95_DD7F_49B1_85D5_9EE72498C547_" localSheetId="1" hidden="1">EBITDA_FCF_Peer!$C$6,EBITDA_FCF_Peer!$E$11:$P$29</definedName>
    <definedName name="snl__A64D9E95_DD7F_49B1_85D5_9EE72498C547_" localSheetId="4" hidden="1">'EBITDA_FCF-Quarterly'!$C$6,'EBITDA_FCF-Quarterly'!$E$11:$P$29</definedName>
    <definedName name="snl__A69F6B4B_C288_42FF_962E_B201F56557E1_" localSheetId="3" hidden="1">EBITDA_FCF!$C$6,EBITDA_FCF!$E$11:$P$29</definedName>
    <definedName name="snl__A69F6B4B_C288_42FF_962E_B201F56557E1_" localSheetId="1" hidden="1">EBITDA_FCF_Peer!$C$6,EBITDA_FCF_Peer!$E$11:$P$29</definedName>
    <definedName name="snl__A69F6B4B_C288_42FF_962E_B201F56557E1_" localSheetId="4" hidden="1">'EBITDA_FCF-Quarterly'!$C$6,'EBITDA_FCF-Quarterly'!$E$11:$P$29</definedName>
    <definedName name="snl__A73CFBCA_BBE7_4621_AA91_8B2636A6C615_" localSheetId="3" hidden="1">EBITDA_FCF!$C$6,EBITDA_FCF!$E$11:$P$29</definedName>
    <definedName name="snl__A73CFBCA_BBE7_4621_AA91_8B2636A6C615_" localSheetId="1" hidden="1">EBITDA_FCF_Peer!$C$6,EBITDA_FCF_Peer!$E$11:$P$29</definedName>
    <definedName name="snl__A73CFBCA_BBE7_4621_AA91_8B2636A6C615_" localSheetId="4" hidden="1">'EBITDA_FCF-Quarterly'!$C$6,'EBITDA_FCF-Quarterly'!$E$11:$P$29</definedName>
    <definedName name="snl__A8008589_0BAE_4A76_9F1E_660735D6DA5A_" localSheetId="3" hidden="1">EBITDA_FCF!$C$6,EBITDA_FCF!$E$11:$P$29</definedName>
    <definedName name="snl__A8008589_0BAE_4A76_9F1E_660735D6DA5A_" localSheetId="1" hidden="1">EBITDA_FCF_Peer!$C$6,EBITDA_FCF_Peer!$E$11:$P$29</definedName>
    <definedName name="snl__A8008589_0BAE_4A76_9F1E_660735D6DA5A_" localSheetId="4" hidden="1">'EBITDA_FCF-Quarterly'!$C$6,'EBITDA_FCF-Quarterly'!$E$11:$P$29</definedName>
    <definedName name="snl__A859D226_B9D2_4B87_ACEE_145C43A829AF_" localSheetId="3" hidden="1">EBITDA_FCF!$C$6,EBITDA_FCF!$E$11:$P$29</definedName>
    <definedName name="snl__A859D226_B9D2_4B87_ACEE_145C43A829AF_" localSheetId="1" hidden="1">EBITDA_FCF_Peer!$C$6,EBITDA_FCF_Peer!$E$11:$P$29</definedName>
    <definedName name="snl__A859D226_B9D2_4B87_ACEE_145C43A829AF_" localSheetId="4" hidden="1">'EBITDA_FCF-Quarterly'!$C$6,'EBITDA_FCF-Quarterly'!$E$11:$P$29</definedName>
    <definedName name="snl__B23891DD_8901_40D4_B905_7E249D9C0B9C_" localSheetId="2" hidden="1">Cash_Cycle!$C$6,Cash_Cycle!$E$11:$P$16</definedName>
    <definedName name="snl__B23891DD_8901_40D4_B905_7E249D9C0B9C_" localSheetId="0" hidden="1">Cash_Cycle_Peer!$C$6,Cash_Cycle_Peer!$E$11:$P$16</definedName>
    <definedName name="snl__B2F2FBDD_EC0F_40AA_9684_3C23CE225234_" localSheetId="2" hidden="1">Cash_Cycle!$C$6,Cash_Cycle!$E$11:$P$16</definedName>
    <definedName name="snl__B2F2FBDD_EC0F_40AA_9684_3C23CE225234_" localSheetId="0" hidden="1">Cash_Cycle_Peer!$C$6,Cash_Cycle_Peer!$E$11:$P$16</definedName>
    <definedName name="snl__B4E4C1D0_6910_4E5D_9B50_4ADD719438AA_" localSheetId="2" hidden="1">Cash_Cycle!$C$6,Cash_Cycle!$E$11:$P$16</definedName>
    <definedName name="snl__B4E4C1D0_6910_4E5D_9B50_4ADD719438AA_" localSheetId="0" hidden="1">Cash_Cycle_Peer!$C$6,Cash_Cycle_Peer!$E$11:$P$16</definedName>
    <definedName name="snl__B51B6541_A957_45BA_846A_72220592AD8F_" localSheetId="3" hidden="1">EBITDA_FCF!$C$6,EBITDA_FCF!$E$11:$P$29</definedName>
    <definedName name="snl__B51B6541_A957_45BA_846A_72220592AD8F_" localSheetId="1" hidden="1">EBITDA_FCF_Peer!$C$6,EBITDA_FCF_Peer!$E$11:$P$29</definedName>
    <definedName name="snl__B51B6541_A957_45BA_846A_72220592AD8F_" localSheetId="4" hidden="1">'EBITDA_FCF-Quarterly'!$C$6,'EBITDA_FCF-Quarterly'!$E$11:$P$29</definedName>
    <definedName name="snl__B5236FEB_30A8_47DD_B857_BBD07D17C7AD_" localSheetId="2" hidden="1">Cash_Cycle!$C$6,Cash_Cycle!$E$11:$P$16</definedName>
    <definedName name="snl__B5236FEB_30A8_47DD_B857_BBD07D17C7AD_" localSheetId="0" hidden="1">Cash_Cycle_Peer!$C$6,Cash_Cycle_Peer!$E$11:$P$16</definedName>
    <definedName name="snl__B54AFD0A_BCB5_4099_92FF_60578A7B1BE7_" localSheetId="2" hidden="1">Cash_Cycle!$C$6,Cash_Cycle!$E$11:$P$16</definedName>
    <definedName name="snl__B54AFD0A_BCB5_4099_92FF_60578A7B1BE7_" localSheetId="0" hidden="1">Cash_Cycle_Peer!$C$6,Cash_Cycle_Peer!$E$11:$P$16</definedName>
    <definedName name="snl__B7C73DF5_9B45_4DF8_A93A_ED854CD34C64_" localSheetId="2" hidden="1">Cash_Cycle!$C$6,Cash_Cycle!$E$11:$P$16</definedName>
    <definedName name="snl__B7C73DF5_9B45_4DF8_A93A_ED854CD34C64_" localSheetId="0" hidden="1">Cash_Cycle_Peer!$C$6,Cash_Cycle_Peer!$E$11:$P$16</definedName>
    <definedName name="snl__B9C6C3C2_CBAB_43A2_8B51_89FE3CA79E57_" localSheetId="3" hidden="1">EBITDA_FCF!$C$6,EBITDA_FCF!$E$11:$P$29</definedName>
    <definedName name="snl__B9C6C3C2_CBAB_43A2_8B51_89FE3CA79E57_" localSheetId="1" hidden="1">EBITDA_FCF_Peer!$C$6,EBITDA_FCF_Peer!$E$11:$P$29</definedName>
    <definedName name="snl__B9C6C3C2_CBAB_43A2_8B51_89FE3CA79E57_" localSheetId="4" hidden="1">'EBITDA_FCF-Quarterly'!$C$6,'EBITDA_FCF-Quarterly'!$E$11:$P$29</definedName>
    <definedName name="snl__C19B5289_60BA_4E3F_8995_85D90A274A42_" localSheetId="2" hidden="1">Cash_Cycle!$C$6,Cash_Cycle!$E$11:$P$16</definedName>
    <definedName name="snl__C19B5289_60BA_4E3F_8995_85D90A274A42_" localSheetId="0" hidden="1">Cash_Cycle_Peer!$C$6,Cash_Cycle_Peer!$E$11:$P$16</definedName>
    <definedName name="snl__C4AC2F80_6610_4F4C_8ABA_400B810E83E5_" localSheetId="2" hidden="1">Cash_Cycle!$C$6,Cash_Cycle!$E$11:$P$16</definedName>
    <definedName name="snl__C4AC2F80_6610_4F4C_8ABA_400B810E83E5_" localSheetId="0" hidden="1">Cash_Cycle_Peer!$C$6,Cash_Cycle_Peer!$E$11:$P$16</definedName>
    <definedName name="snl__C75EC86F_FE0D_477C_82FA_CCCCAFF79298_" localSheetId="2" hidden="1">Cash_Cycle!$C$6,Cash_Cycle!$E$11:$P$16</definedName>
    <definedName name="snl__C75EC86F_FE0D_477C_82FA_CCCCAFF79298_" localSheetId="0" hidden="1">Cash_Cycle_Peer!$C$6,Cash_Cycle_Peer!$E$11:$P$16</definedName>
    <definedName name="snl__C8789E3E_576F_421E_8218_098C24C997A2_" localSheetId="2" hidden="1">Cash_Cycle!$C$6,Cash_Cycle!$E$11:$P$16</definedName>
    <definedName name="snl__C8789E3E_576F_421E_8218_098C24C997A2_" localSheetId="0" hidden="1">Cash_Cycle_Peer!$C$6,Cash_Cycle_Peer!$E$11:$P$16</definedName>
    <definedName name="snl__CEF33E84_3BED_47D9_99C2_1FE255349D83_" localSheetId="2" hidden="1">Cash_Cycle!$C$6,Cash_Cycle!$E$11:$P$16</definedName>
    <definedName name="snl__CEF33E84_3BED_47D9_99C2_1FE255349D83_" localSheetId="0" hidden="1">Cash_Cycle_Peer!$C$6,Cash_Cycle_Peer!$E$11:$P$16</definedName>
    <definedName name="snl__DDF2223F_B8E5_49F6_B827_104B3E47BD76_" localSheetId="2" hidden="1">Cash_Cycle!$C$6,Cash_Cycle!$E$11:$P$16</definedName>
    <definedName name="snl__DDF2223F_B8E5_49F6_B827_104B3E47BD76_" localSheetId="0" hidden="1">Cash_Cycle_Peer!$C$6,Cash_Cycle_Peer!$E$11:$P$16</definedName>
    <definedName name="snl__E34ED55B_017A_4A4F_8661_25BE4576ADCE_" localSheetId="2" hidden="1">Cash_Cycle!$C$6,Cash_Cycle!$E$11:$P$16</definedName>
    <definedName name="snl__E34ED55B_017A_4A4F_8661_25BE4576ADCE_" localSheetId="0" hidden="1">Cash_Cycle_Peer!$C$6,Cash_Cycle_Peer!$E$11:$P$16</definedName>
    <definedName name="snl__E403C578_C909_4D7B_9282_49C20AFC94E2_" localSheetId="3" hidden="1">EBITDA_FCF!$C$6,EBITDA_FCF!$E$11:$P$29</definedName>
    <definedName name="snl__E403C578_C909_4D7B_9282_49C20AFC94E2_" localSheetId="1" hidden="1">EBITDA_FCF_Peer!$C$6,EBITDA_FCF_Peer!$E$11:$P$29</definedName>
    <definedName name="snl__E403C578_C909_4D7B_9282_49C20AFC94E2_" localSheetId="4" hidden="1">'EBITDA_FCF-Quarterly'!$C$6,'EBITDA_FCF-Quarterly'!$E$11:$P$29</definedName>
    <definedName name="snl__E617C701_B5DA_4058_B59C_E15B42728FB0_" localSheetId="3" hidden="1">EBITDA_FCF!$C$6,EBITDA_FCF!$E$11:$P$29</definedName>
    <definedName name="snl__E617C701_B5DA_4058_B59C_E15B42728FB0_" localSheetId="1" hidden="1">EBITDA_FCF_Peer!$C$6,EBITDA_FCF_Peer!$E$11:$P$29</definedName>
    <definedName name="snl__E617C701_B5DA_4058_B59C_E15B42728FB0_" localSheetId="4" hidden="1">'EBITDA_FCF-Quarterly'!$C$6,'EBITDA_FCF-Quarterly'!$E$11:$P$29</definedName>
    <definedName name="snl__EC5247D0_FE31_4255_9824_9B55E016AB2C_" localSheetId="2" hidden="1">Cash_Cycle!$C$6,Cash_Cycle!$E$11:$P$16</definedName>
    <definedName name="snl__EC5247D0_FE31_4255_9824_9B55E016AB2C_" localSheetId="0" hidden="1">Cash_Cycle_Peer!$C$6,Cash_Cycle_Peer!$E$11:$P$16</definedName>
    <definedName name="snl__ECC0E764_0103_489E_904F_17DE8F1B44BD_" localSheetId="2" hidden="1">Cash_Cycle!$C$6,Cash_Cycle!$E$11:$P$16</definedName>
    <definedName name="snl__ECC0E764_0103_489E_904F_17DE8F1B44BD_" localSheetId="0" hidden="1">Cash_Cycle_Peer!$C$6,Cash_Cycle_Peer!$E$11:$P$16</definedName>
    <definedName name="snl__F3777A7D_4138_4EE2_A731_5D9FE739DD07_" localSheetId="2" hidden="1">Cash_Cycle!$C$6,Cash_Cycle!$E$11:$P$16</definedName>
    <definedName name="snl__F3777A7D_4138_4EE2_A731_5D9FE739DD07_" localSheetId="0" hidden="1">Cash_Cycle_Peer!$C$6,Cash_Cycle_Peer!$E$11:$P$16</definedName>
    <definedName name="snl__F482E609_2572_4C12_9616_EA52B5242330_" localSheetId="3" hidden="1">EBITDA_FCF!$C$6,EBITDA_FCF!$E$11:$P$29</definedName>
    <definedName name="snl__F482E609_2572_4C12_9616_EA52B5242330_" localSheetId="1" hidden="1">EBITDA_FCF_Peer!$C$6,EBITDA_FCF_Peer!$E$11:$P$29</definedName>
    <definedName name="snl__F482E609_2572_4C12_9616_EA52B5242330_" localSheetId="4" hidden="1">'EBITDA_FCF-Quarterly'!$C$6,'EBITDA_FCF-Quarterly'!$E$11:$P$29</definedName>
    <definedName name="snl__F48DC827_5A0D_41E4_A098_A19DD62914F4_" localSheetId="2" hidden="1">Cash_Cycle!$C$6,Cash_Cycle!$E$11:$P$16</definedName>
    <definedName name="snl__F48DC827_5A0D_41E4_A098_A19DD62914F4_" localSheetId="0" hidden="1">Cash_Cycle_Peer!$C$6,Cash_Cycle_Peer!$E$11:$P$16</definedName>
    <definedName name="snl__F701E6BA_3B08_451A_99B1_5621D50ACA70_" localSheetId="2" hidden="1">Cash_Cycle!$C$6,Cash_Cycle!$E$11:$P$16</definedName>
    <definedName name="snl__F701E6BA_3B08_451A_99B1_5621D50ACA70_" localSheetId="0" hidden="1">Cash_Cycle_Peer!$C$6,Cash_Cycle_Peer!$E$11:$P$16</definedName>
    <definedName name="snl__FC0B40B4_4FC3_46DF_ACD2_781D77E84D01_" localSheetId="3" hidden="1">EBITDA_FCF!$C$6,EBITDA_FCF!$E$11:$P$29</definedName>
    <definedName name="snl__FC0B40B4_4FC3_46DF_ACD2_781D77E84D01_" localSheetId="1" hidden="1">EBITDA_FCF_Peer!$C$6,EBITDA_FCF_Peer!$E$11:$P$29</definedName>
    <definedName name="snl__FC0B40B4_4FC3_46DF_ACD2_781D77E84D01_" localSheetId="4" hidden="1">'EBITDA_FCF-Quarterly'!$C$6,'EBITDA_FCF-Quarterly'!$E$11:$P$29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2" l="1"/>
  <c r="K32" i="17"/>
  <c r="J32" i="17"/>
  <c r="I32" i="17"/>
  <c r="H32" i="17"/>
  <c r="P24" i="17"/>
  <c r="P31" i="17" s="1"/>
  <c r="L24" i="17"/>
  <c r="L31" i="17" s="1"/>
  <c r="J24" i="17"/>
  <c r="H24" i="17"/>
  <c r="M23" i="17"/>
  <c r="M30" i="17" s="1"/>
  <c r="K23" i="17"/>
  <c r="V23" i="17" s="1"/>
  <c r="I23" i="17"/>
  <c r="N22" i="17"/>
  <c r="L22" i="17"/>
  <c r="L25" i="17" s="1"/>
  <c r="J22" i="17"/>
  <c r="P19" i="17"/>
  <c r="O19" i="17"/>
  <c r="O24" i="17" s="1"/>
  <c r="N19" i="17"/>
  <c r="N24" i="17" s="1"/>
  <c r="M19" i="17"/>
  <c r="M24" i="17" s="1"/>
  <c r="L19" i="17"/>
  <c r="K19" i="17"/>
  <c r="K24" i="17" s="1"/>
  <c r="V29" i="17" s="1"/>
  <c r="J19" i="17"/>
  <c r="I19" i="17"/>
  <c r="I24" i="17" s="1"/>
  <c r="T29" i="17" s="1"/>
  <c r="H19" i="17"/>
  <c r="P18" i="17"/>
  <c r="P23" i="17" s="1"/>
  <c r="O18" i="17"/>
  <c r="O23" i="17" s="1"/>
  <c r="N18" i="17"/>
  <c r="N23" i="17" s="1"/>
  <c r="M18" i="17"/>
  <c r="L18" i="17"/>
  <c r="L23" i="17" s="1"/>
  <c r="K18" i="17"/>
  <c r="J18" i="17"/>
  <c r="J23" i="17" s="1"/>
  <c r="U23" i="17" s="1"/>
  <c r="I18" i="17"/>
  <c r="H18" i="17"/>
  <c r="H23" i="17" s="1"/>
  <c r="S23" i="17" s="1"/>
  <c r="P17" i="17"/>
  <c r="P22" i="17" s="1"/>
  <c r="O17" i="17"/>
  <c r="O22" i="17" s="1"/>
  <c r="N17" i="17"/>
  <c r="M17" i="17"/>
  <c r="M22" i="17" s="1"/>
  <c r="L17" i="17"/>
  <c r="K17" i="17"/>
  <c r="K22" i="17" s="1"/>
  <c r="J17" i="17"/>
  <c r="I17" i="17"/>
  <c r="I22" i="17" s="1"/>
  <c r="H17" i="17"/>
  <c r="H22" i="17" s="1"/>
  <c r="P7" i="17"/>
  <c r="O7" i="17"/>
  <c r="N7" i="17" s="1"/>
  <c r="M7" i="17" s="1"/>
  <c r="L7" i="17" s="1"/>
  <c r="K7" i="17" s="1"/>
  <c r="J7" i="17" s="1"/>
  <c r="I7" i="17" s="1"/>
  <c r="H7" i="17" s="1"/>
  <c r="G7" i="17" s="1"/>
  <c r="F7" i="17" s="1"/>
  <c r="E7" i="17" s="1"/>
  <c r="P6" i="17"/>
  <c r="O6" i="17"/>
  <c r="N6" i="17"/>
  <c r="M6" i="17"/>
  <c r="L6" i="17"/>
  <c r="K6" i="17"/>
  <c r="J6" i="17"/>
  <c r="I6" i="17"/>
  <c r="H6" i="17"/>
  <c r="G6" i="17"/>
  <c r="F6" i="17"/>
  <c r="E6" i="17"/>
  <c r="B5" i="17"/>
  <c r="B4" i="17"/>
  <c r="T38" i="17"/>
  <c r="U38" i="17"/>
  <c r="V38" i="17"/>
  <c r="W38" i="17"/>
  <c r="X38" i="17"/>
  <c r="Y38" i="17"/>
  <c r="Z38" i="17"/>
  <c r="AA38" i="17"/>
  <c r="S38" i="17"/>
  <c r="T37" i="17"/>
  <c r="U37" i="17"/>
  <c r="V37" i="17"/>
  <c r="W37" i="17"/>
  <c r="X37" i="17"/>
  <c r="Y37" i="17"/>
  <c r="Z37" i="17"/>
  <c r="AA37" i="17"/>
  <c r="S37" i="17"/>
  <c r="T31" i="17"/>
  <c r="U31" i="17"/>
  <c r="V31" i="17"/>
  <c r="W31" i="17"/>
  <c r="X31" i="17"/>
  <c r="Y31" i="17"/>
  <c r="Z31" i="17"/>
  <c r="AA31" i="17"/>
  <c r="S31" i="17"/>
  <c r="T30" i="17"/>
  <c r="U30" i="17"/>
  <c r="V30" i="17"/>
  <c r="W30" i="17"/>
  <c r="X30" i="17"/>
  <c r="Y30" i="17"/>
  <c r="Z30" i="17"/>
  <c r="AA30" i="17"/>
  <c r="S30" i="17"/>
  <c r="U29" i="17"/>
  <c r="W29" i="17"/>
  <c r="AA29" i="17"/>
  <c r="S29" i="17"/>
  <c r="T25" i="17"/>
  <c r="U25" i="17"/>
  <c r="V25" i="17"/>
  <c r="W25" i="17"/>
  <c r="X25" i="17"/>
  <c r="Y25" i="17"/>
  <c r="Z25" i="17"/>
  <c r="AA25" i="17"/>
  <c r="S25" i="17"/>
  <c r="T24" i="17"/>
  <c r="U24" i="17"/>
  <c r="V24" i="17"/>
  <c r="W24" i="17"/>
  <c r="X24" i="17"/>
  <c r="Y24" i="17"/>
  <c r="Z24" i="17"/>
  <c r="AA24" i="17"/>
  <c r="S24" i="17"/>
  <c r="T23" i="17"/>
  <c r="X23" i="17"/>
  <c r="T17" i="17"/>
  <c r="U17" i="17"/>
  <c r="V17" i="17"/>
  <c r="W17" i="17"/>
  <c r="X17" i="17"/>
  <c r="Y17" i="17"/>
  <c r="Z17" i="17"/>
  <c r="AA17" i="17"/>
  <c r="S17" i="17"/>
  <c r="T16" i="17"/>
  <c r="U16" i="17"/>
  <c r="V16" i="17"/>
  <c r="W16" i="17"/>
  <c r="X16" i="17"/>
  <c r="Y16" i="17"/>
  <c r="Z16" i="17"/>
  <c r="AA16" i="17"/>
  <c r="S16" i="17"/>
  <c r="U15" i="17"/>
  <c r="W15" i="17"/>
  <c r="Y15" i="17"/>
  <c r="C6" i="17"/>
  <c r="N30" i="17" l="1"/>
  <c r="Y23" i="17"/>
  <c r="AA23" i="17"/>
  <c r="P30" i="17"/>
  <c r="Z29" i="17"/>
  <c r="O31" i="17"/>
  <c r="J25" i="17"/>
  <c r="U36" i="17" s="1"/>
  <c r="Z15" i="17"/>
  <c r="O25" i="17"/>
  <c r="O29" i="17"/>
  <c r="T15" i="17"/>
  <c r="I25" i="17"/>
  <c r="T36" i="17" s="1"/>
  <c r="W36" i="17"/>
  <c r="L32" i="17"/>
  <c r="V15" i="17"/>
  <c r="K25" i="17"/>
  <c r="V36" i="17" s="1"/>
  <c r="X15" i="17"/>
  <c r="M25" i="17"/>
  <c r="M29" i="17"/>
  <c r="W23" i="17"/>
  <c r="L30" i="17"/>
  <c r="N25" i="17"/>
  <c r="X29" i="17"/>
  <c r="M31" i="17"/>
  <c r="H25" i="17"/>
  <c r="S36" i="17" s="1"/>
  <c r="S15" i="17"/>
  <c r="P25" i="17"/>
  <c r="AA15" i="17"/>
  <c r="P29" i="17"/>
  <c r="Z23" i="17"/>
  <c r="O30" i="17"/>
  <c r="Y29" i="17"/>
  <c r="N31" i="17"/>
  <c r="L29" i="17"/>
  <c r="N29" i="17"/>
  <c r="P55" i="17"/>
  <c r="N32" i="17" l="1"/>
  <c r="Y36" i="17"/>
  <c r="P32" i="17"/>
  <c r="AA36" i="17"/>
  <c r="X36" i="17"/>
  <c r="M32" i="17"/>
  <c r="O32" i="17"/>
  <c r="Z36" i="17"/>
  <c r="Y41" i="16"/>
  <c r="Z41" i="16"/>
  <c r="AA41" i="16"/>
  <c r="AB41" i="16"/>
  <c r="AC41" i="16"/>
  <c r="AD41" i="16"/>
  <c r="Z36" i="16"/>
  <c r="AA36" i="16"/>
  <c r="AB36" i="16"/>
  <c r="AC36" i="16"/>
  <c r="AD36" i="16"/>
  <c r="Y37" i="16"/>
  <c r="Z37" i="16"/>
  <c r="AA37" i="16"/>
  <c r="AB37" i="16"/>
  <c r="AC37" i="16"/>
  <c r="AD37" i="16"/>
  <c r="Y38" i="16"/>
  <c r="Z38" i="16"/>
  <c r="AA38" i="16"/>
  <c r="AB38" i="16"/>
  <c r="AC38" i="16"/>
  <c r="AD38" i="16"/>
  <c r="Y39" i="16"/>
  <c r="Z39" i="16"/>
  <c r="AA39" i="16"/>
  <c r="AB39" i="16"/>
  <c r="AC39" i="16"/>
  <c r="AD39" i="16"/>
  <c r="Y40" i="16"/>
  <c r="Z40" i="16"/>
  <c r="AA40" i="16"/>
  <c r="AB40" i="16"/>
  <c r="AC40" i="16"/>
  <c r="AD40" i="16"/>
  <c r="Y36" i="16"/>
  <c r="AD22" i="16" l="1"/>
  <c r="AC22" i="16"/>
  <c r="AB22" i="16"/>
  <c r="AA22" i="16"/>
  <c r="Z22" i="16"/>
  <c r="Y22" i="16"/>
  <c r="P186" i="16"/>
  <c r="P197" i="16" s="1"/>
  <c r="O186" i="16"/>
  <c r="O197" i="16" s="1"/>
  <c r="N186" i="16"/>
  <c r="N197" i="16" s="1"/>
  <c r="M186" i="16"/>
  <c r="M197" i="16" s="1"/>
  <c r="L186" i="16"/>
  <c r="L197" i="16" s="1"/>
  <c r="K186" i="16"/>
  <c r="K197" i="16" s="1"/>
  <c r="J186" i="16"/>
  <c r="J197" i="16" s="1"/>
  <c r="I186" i="16"/>
  <c r="I197" i="16" s="1"/>
  <c r="H186" i="16"/>
  <c r="H197" i="16" s="1"/>
  <c r="G186" i="16"/>
  <c r="G197" i="16" s="1"/>
  <c r="F186" i="16"/>
  <c r="F197" i="16" s="1"/>
  <c r="E186" i="16"/>
  <c r="E197" i="16" s="1"/>
  <c r="P155" i="16"/>
  <c r="P166" i="16" s="1"/>
  <c r="O155" i="16"/>
  <c r="O166" i="16" s="1"/>
  <c r="N155" i="16"/>
  <c r="N166" i="16" s="1"/>
  <c r="M155" i="16"/>
  <c r="M166" i="16" s="1"/>
  <c r="L155" i="16"/>
  <c r="L166" i="16" s="1"/>
  <c r="K155" i="16"/>
  <c r="K166" i="16" s="1"/>
  <c r="J155" i="16"/>
  <c r="J166" i="16" s="1"/>
  <c r="I155" i="16"/>
  <c r="I166" i="16" s="1"/>
  <c r="H155" i="16"/>
  <c r="H166" i="16" s="1"/>
  <c r="G155" i="16"/>
  <c r="G166" i="16" s="1"/>
  <c r="F155" i="16"/>
  <c r="F166" i="16" s="1"/>
  <c r="E155" i="16"/>
  <c r="E166" i="16" s="1"/>
  <c r="P93" i="16"/>
  <c r="P7" i="14"/>
  <c r="O7" i="14"/>
  <c r="N7" i="14" s="1"/>
  <c r="M7" i="14" s="1"/>
  <c r="L7" i="14" s="1"/>
  <c r="K7" i="14" s="1"/>
  <c r="J7" i="14" s="1"/>
  <c r="I7" i="14" s="1"/>
  <c r="H7" i="14" s="1"/>
  <c r="G7" i="14" s="1"/>
  <c r="F7" i="14" s="1"/>
  <c r="E7" i="14" s="1"/>
  <c r="P6" i="14"/>
  <c r="O6" i="14"/>
  <c r="N6" i="14"/>
  <c r="M6" i="14"/>
  <c r="L6" i="14"/>
  <c r="K6" i="14"/>
  <c r="J6" i="14"/>
  <c r="I6" i="14"/>
  <c r="H6" i="14"/>
  <c r="G6" i="14"/>
  <c r="F6" i="14"/>
  <c r="E6" i="14"/>
  <c r="P17" i="16" l="1"/>
  <c r="P28" i="16" s="1"/>
  <c r="P39" i="16" s="1"/>
  <c r="O17" i="16"/>
  <c r="O28" i="16" s="1"/>
  <c r="O39" i="16" s="1"/>
  <c r="N17" i="16"/>
  <c r="N28" i="16" s="1"/>
  <c r="N39" i="16" s="1"/>
  <c r="M17" i="16"/>
  <c r="M28" i="16" s="1"/>
  <c r="M39" i="16" s="1"/>
  <c r="L17" i="16"/>
  <c r="L28" i="16" s="1"/>
  <c r="L39" i="16" s="1"/>
  <c r="K17" i="16"/>
  <c r="K28" i="16" s="1"/>
  <c r="K39" i="16" s="1"/>
  <c r="J17" i="16"/>
  <c r="J28" i="16" s="1"/>
  <c r="J39" i="16" s="1"/>
  <c r="I17" i="16"/>
  <c r="I28" i="16" s="1"/>
  <c r="I39" i="16" s="1"/>
  <c r="H17" i="16"/>
  <c r="H28" i="16" s="1"/>
  <c r="H39" i="16" s="1"/>
  <c r="G17" i="16"/>
  <c r="G28" i="16" s="1"/>
  <c r="G39" i="16" s="1"/>
  <c r="F17" i="16"/>
  <c r="F28" i="16" s="1"/>
  <c r="F39" i="16" s="1"/>
  <c r="E17" i="16"/>
  <c r="E28" i="16" s="1"/>
  <c r="E39" i="16" s="1"/>
  <c r="P7" i="16"/>
  <c r="O7" i="16"/>
  <c r="N7" i="16" s="1"/>
  <c r="M7" i="16" s="1"/>
  <c r="L7" i="16" s="1"/>
  <c r="K7" i="16" s="1"/>
  <c r="J7" i="16" s="1"/>
  <c r="I7" i="16" s="1"/>
  <c r="H7" i="16" s="1"/>
  <c r="G7" i="16" s="1"/>
  <c r="F7" i="16" s="1"/>
  <c r="E7" i="16" s="1"/>
  <c r="P6" i="16"/>
  <c r="O6" i="16"/>
  <c r="N6" i="16"/>
  <c r="M6" i="16"/>
  <c r="L6" i="16"/>
  <c r="K6" i="16"/>
  <c r="J6" i="16"/>
  <c r="I6" i="16"/>
  <c r="H6" i="16"/>
  <c r="G6" i="16"/>
  <c r="F6" i="16"/>
  <c r="E6" i="16"/>
  <c r="B5" i="16"/>
  <c r="B4" i="16"/>
  <c r="B4" i="18"/>
  <c r="C6" i="16"/>
  <c r="O8" i="17" l="1"/>
  <c r="G8" i="17"/>
  <c r="N8" i="17"/>
  <c r="F8" i="17"/>
  <c r="M8" i="17"/>
  <c r="E8" i="17"/>
  <c r="L8" i="17"/>
  <c r="K8" i="17"/>
  <c r="J8" i="17"/>
  <c r="I8" i="17"/>
  <c r="P8" i="17"/>
  <c r="H8" i="17"/>
  <c r="P8" i="14"/>
  <c r="H8" i="14"/>
  <c r="O8" i="14"/>
  <c r="G8" i="14"/>
  <c r="N8" i="14"/>
  <c r="F8" i="14"/>
  <c r="J8" i="14"/>
  <c r="M8" i="14"/>
  <c r="E8" i="14"/>
  <c r="I8" i="14"/>
  <c r="L8" i="14"/>
  <c r="K8" i="14"/>
  <c r="L8" i="16"/>
  <c r="K8" i="16"/>
  <c r="J8" i="16"/>
  <c r="O8" i="16"/>
  <c r="I8" i="16"/>
  <c r="P8" i="16"/>
  <c r="H8" i="16"/>
  <c r="G8" i="16"/>
  <c r="N8" i="16"/>
  <c r="F8" i="16"/>
  <c r="M8" i="16"/>
  <c r="E8" i="16"/>
  <c r="U27" i="18" l="1"/>
  <c r="U26" i="18"/>
  <c r="U25" i="18"/>
  <c r="U24" i="18"/>
  <c r="U23" i="18"/>
  <c r="U22" i="18"/>
  <c r="U21" i="18"/>
  <c r="U20" i="18"/>
  <c r="U19" i="18"/>
  <c r="U18" i="18"/>
  <c r="P17" i="18"/>
  <c r="P28" i="18" s="1"/>
  <c r="P39" i="18" s="1"/>
  <c r="O17" i="18"/>
  <c r="O28" i="18" s="1"/>
  <c r="O39" i="18" s="1"/>
  <c r="N17" i="18"/>
  <c r="N28" i="18" s="1"/>
  <c r="N39" i="18" s="1"/>
  <c r="M17" i="18"/>
  <c r="M28" i="18" s="1"/>
  <c r="M39" i="18" s="1"/>
  <c r="L17" i="18"/>
  <c r="L28" i="18" s="1"/>
  <c r="L39" i="18" s="1"/>
  <c r="K17" i="18"/>
  <c r="K28" i="18" s="1"/>
  <c r="K39" i="18" s="1"/>
  <c r="J17" i="18"/>
  <c r="J28" i="18" s="1"/>
  <c r="J39" i="18" s="1"/>
  <c r="I17" i="18"/>
  <c r="I28" i="18" s="1"/>
  <c r="I39" i="18" s="1"/>
  <c r="H17" i="18"/>
  <c r="H28" i="18" s="1"/>
  <c r="H39" i="18" s="1"/>
  <c r="G17" i="18"/>
  <c r="G28" i="18" s="1"/>
  <c r="G39" i="18" s="1"/>
  <c r="F17" i="18"/>
  <c r="F28" i="18" s="1"/>
  <c r="F39" i="18" s="1"/>
  <c r="E17" i="18"/>
  <c r="E28" i="18" s="1"/>
  <c r="E39" i="18" s="1"/>
  <c r="P8" i="18"/>
  <c r="O8" i="18"/>
  <c r="N8" i="18"/>
  <c r="M8" i="18"/>
  <c r="L8" i="18"/>
  <c r="K8" i="18"/>
  <c r="J8" i="18"/>
  <c r="I8" i="18"/>
  <c r="H8" i="18"/>
  <c r="G8" i="18"/>
  <c r="F8" i="18"/>
  <c r="E8" i="18"/>
  <c r="P7" i="18"/>
  <c r="O7" i="18"/>
  <c r="N7" i="18" s="1"/>
  <c r="M7" i="18" s="1"/>
  <c r="L7" i="18" s="1"/>
  <c r="K7" i="18" s="1"/>
  <c r="J7" i="18" s="1"/>
  <c r="I7" i="18" s="1"/>
  <c r="H7" i="18" s="1"/>
  <c r="G7" i="18" s="1"/>
  <c r="F7" i="18" s="1"/>
  <c r="E7" i="18" s="1"/>
  <c r="P6" i="18"/>
  <c r="O6" i="18"/>
  <c r="N6" i="18"/>
  <c r="M6" i="18"/>
  <c r="L6" i="18"/>
  <c r="K6" i="18"/>
  <c r="J6" i="18"/>
  <c r="I6" i="18"/>
  <c r="H6" i="18"/>
  <c r="G6" i="18"/>
  <c r="F6" i="18"/>
  <c r="E6" i="18"/>
  <c r="B5" i="18"/>
  <c r="K83" i="17"/>
  <c r="J83" i="17"/>
  <c r="I83" i="17"/>
  <c r="H83" i="17"/>
  <c r="O75" i="17"/>
  <c r="P70" i="17"/>
  <c r="P75" i="17" s="1"/>
  <c r="O70" i="17"/>
  <c r="N70" i="17"/>
  <c r="N75" i="17" s="1"/>
  <c r="M70" i="17"/>
  <c r="M75" i="17" s="1"/>
  <c r="L70" i="17"/>
  <c r="L75" i="17" s="1"/>
  <c r="K70" i="17"/>
  <c r="K75" i="17" s="1"/>
  <c r="J70" i="17"/>
  <c r="J75" i="17" s="1"/>
  <c r="I70" i="17"/>
  <c r="I75" i="17" s="1"/>
  <c r="H70" i="17"/>
  <c r="H75" i="17" s="1"/>
  <c r="P69" i="17"/>
  <c r="P74" i="17" s="1"/>
  <c r="O69" i="17"/>
  <c r="O74" i="17" s="1"/>
  <c r="N69" i="17"/>
  <c r="N74" i="17" s="1"/>
  <c r="M69" i="17"/>
  <c r="M74" i="17" s="1"/>
  <c r="L69" i="17"/>
  <c r="L74" i="17" s="1"/>
  <c r="K69" i="17"/>
  <c r="K74" i="17" s="1"/>
  <c r="J69" i="17"/>
  <c r="J74" i="17" s="1"/>
  <c r="I69" i="17"/>
  <c r="I74" i="17" s="1"/>
  <c r="H69" i="17"/>
  <c r="H74" i="17" s="1"/>
  <c r="P68" i="17"/>
  <c r="P73" i="17" s="1"/>
  <c r="O68" i="17"/>
  <c r="O73" i="17" s="1"/>
  <c r="N68" i="17"/>
  <c r="N73" i="17" s="1"/>
  <c r="M68" i="17"/>
  <c r="M73" i="17" s="1"/>
  <c r="L68" i="17"/>
  <c r="L73" i="17" s="1"/>
  <c r="K68" i="17"/>
  <c r="K73" i="17" s="1"/>
  <c r="J68" i="17"/>
  <c r="J73" i="17" s="1"/>
  <c r="I68" i="17"/>
  <c r="I73" i="17" s="1"/>
  <c r="H68" i="17"/>
  <c r="H73" i="17" s="1"/>
  <c r="C6" i="18"/>
  <c r="M82" i="17" l="1"/>
  <c r="L82" i="17"/>
  <c r="L81" i="17"/>
  <c r="M81" i="17"/>
  <c r="H76" i="17"/>
  <c r="N81" i="17"/>
  <c r="N82" i="17"/>
  <c r="J76" i="17"/>
  <c r="O76" i="17"/>
  <c r="O80" i="17"/>
  <c r="O81" i="17"/>
  <c r="O82" i="17"/>
  <c r="P81" i="17"/>
  <c r="P76" i="17"/>
  <c r="P80" i="17"/>
  <c r="P82" i="17"/>
  <c r="L76" i="17"/>
  <c r="L80" i="17"/>
  <c r="M76" i="17"/>
  <c r="M80" i="17"/>
  <c r="K76" i="17"/>
  <c r="I76" i="17"/>
  <c r="N76" i="17"/>
  <c r="N80" i="17"/>
  <c r="L83" i="17" l="1"/>
  <c r="O83" i="17"/>
  <c r="N83" i="17"/>
  <c r="P83" i="17"/>
  <c r="M83" i="17"/>
  <c r="P124" i="16"/>
  <c r="P135" i="16" s="1"/>
  <c r="O124" i="16"/>
  <c r="O135" i="16" s="1"/>
  <c r="N124" i="16"/>
  <c r="N135" i="16" s="1"/>
  <c r="M124" i="16"/>
  <c r="M135" i="16" s="1"/>
  <c r="L124" i="16"/>
  <c r="L135" i="16" s="1"/>
  <c r="K124" i="16"/>
  <c r="K135" i="16" s="1"/>
  <c r="J124" i="16"/>
  <c r="J135" i="16" s="1"/>
  <c r="I124" i="16"/>
  <c r="I135" i="16" s="1"/>
  <c r="H124" i="16"/>
  <c r="H135" i="16" s="1"/>
  <c r="G124" i="16"/>
  <c r="G135" i="16" s="1"/>
  <c r="F124" i="16"/>
  <c r="F135" i="16" s="1"/>
  <c r="E124" i="16"/>
  <c r="E135" i="16" s="1"/>
  <c r="P104" i="16"/>
  <c r="O93" i="16"/>
  <c r="O104" i="16" s="1"/>
  <c r="N93" i="16"/>
  <c r="N104" i="16" s="1"/>
  <c r="M93" i="16"/>
  <c r="M104" i="16" s="1"/>
  <c r="L93" i="16"/>
  <c r="L104" i="16" s="1"/>
  <c r="K93" i="16"/>
  <c r="K104" i="16" s="1"/>
  <c r="J93" i="16"/>
  <c r="J104" i="16" s="1"/>
  <c r="I93" i="16"/>
  <c r="I104" i="16" s="1"/>
  <c r="H93" i="16"/>
  <c r="H104" i="16" s="1"/>
  <c r="G93" i="16"/>
  <c r="G104" i="16" s="1"/>
  <c r="F93" i="16"/>
  <c r="F104" i="16" s="1"/>
  <c r="E93" i="16"/>
  <c r="E104" i="16" s="1"/>
  <c r="K58" i="17"/>
  <c r="J58" i="17"/>
  <c r="I58" i="17"/>
  <c r="H58" i="17"/>
  <c r="P45" i="17"/>
  <c r="P50" i="17" s="1"/>
  <c r="O45" i="17"/>
  <c r="O50" i="17" s="1"/>
  <c r="N45" i="17"/>
  <c r="N50" i="17" s="1"/>
  <c r="M45" i="17"/>
  <c r="M50" i="17" s="1"/>
  <c r="L45" i="17"/>
  <c r="L50" i="17" s="1"/>
  <c r="K45" i="17"/>
  <c r="K50" i="17" s="1"/>
  <c r="J45" i="17"/>
  <c r="J50" i="17" s="1"/>
  <c r="I45" i="17"/>
  <c r="I50" i="17" s="1"/>
  <c r="H45" i="17"/>
  <c r="H50" i="17" s="1"/>
  <c r="P44" i="17"/>
  <c r="P49" i="17" s="1"/>
  <c r="P56" i="17" s="1"/>
  <c r="O44" i="17"/>
  <c r="O49" i="17" s="1"/>
  <c r="N44" i="17"/>
  <c r="N49" i="17" s="1"/>
  <c r="M44" i="17"/>
  <c r="M49" i="17" s="1"/>
  <c r="L44" i="17"/>
  <c r="L49" i="17" s="1"/>
  <c r="K44" i="17"/>
  <c r="K49" i="17" s="1"/>
  <c r="J44" i="17"/>
  <c r="J49" i="17" s="1"/>
  <c r="I44" i="17"/>
  <c r="I49" i="17" s="1"/>
  <c r="H44" i="17"/>
  <c r="H49" i="17" s="1"/>
  <c r="P43" i="17"/>
  <c r="P48" i="17" s="1"/>
  <c r="O43" i="17"/>
  <c r="O48" i="17" s="1"/>
  <c r="N43" i="17"/>
  <c r="N48" i="17" s="1"/>
  <c r="M43" i="17"/>
  <c r="M48" i="17" s="1"/>
  <c r="L43" i="17"/>
  <c r="L48" i="17" s="1"/>
  <c r="K43" i="17"/>
  <c r="K48" i="17" s="1"/>
  <c r="J43" i="17"/>
  <c r="J48" i="17" s="1"/>
  <c r="I43" i="17"/>
  <c r="I48" i="17" s="1"/>
  <c r="H43" i="17"/>
  <c r="H48" i="17" s="1"/>
  <c r="O57" i="17" l="1"/>
  <c r="M57" i="17"/>
  <c r="N56" i="17"/>
  <c r="M56" i="17"/>
  <c r="L57" i="17"/>
  <c r="L51" i="17"/>
  <c r="I51" i="17"/>
  <c r="K51" i="17"/>
  <c r="P57" i="17"/>
  <c r="O56" i="17"/>
  <c r="N57" i="17"/>
  <c r="O51" i="17"/>
  <c r="O55" i="17"/>
  <c r="J51" i="17"/>
  <c r="M51" i="17"/>
  <c r="M55" i="17"/>
  <c r="L56" i="17"/>
  <c r="N51" i="17"/>
  <c r="H51" i="17"/>
  <c r="P51" i="17"/>
  <c r="L55" i="17"/>
  <c r="N55" i="17"/>
  <c r="O58" i="17" l="1"/>
  <c r="N58" i="17"/>
  <c r="M58" i="17"/>
  <c r="P58" i="17"/>
  <c r="L58" i="17"/>
  <c r="P61" i="16"/>
  <c r="P72" i="16" s="1"/>
  <c r="O61" i="16"/>
  <c r="O72" i="16" s="1"/>
  <c r="N61" i="16"/>
  <c r="N72" i="16" s="1"/>
  <c r="M61" i="16"/>
  <c r="M72" i="16" s="1"/>
  <c r="L61" i="16"/>
  <c r="L72" i="16" s="1"/>
  <c r="K61" i="16"/>
  <c r="K72" i="16" s="1"/>
  <c r="J61" i="16"/>
  <c r="J72" i="16" s="1"/>
  <c r="I61" i="16"/>
  <c r="I72" i="16" s="1"/>
  <c r="H61" i="16"/>
  <c r="H72" i="16" s="1"/>
  <c r="G61" i="16"/>
  <c r="G72" i="16" s="1"/>
  <c r="F61" i="16"/>
  <c r="F72" i="16" s="1"/>
  <c r="E61" i="16"/>
  <c r="E72" i="16" s="1"/>
  <c r="K32" i="14" l="1"/>
  <c r="J32" i="14"/>
  <c r="I32" i="14"/>
  <c r="H32" i="14"/>
  <c r="L24" i="14"/>
  <c r="P19" i="14"/>
  <c r="O19" i="14"/>
  <c r="O24" i="14" s="1"/>
  <c r="N19" i="14"/>
  <c r="N24" i="14" s="1"/>
  <c r="M19" i="14"/>
  <c r="M24" i="14" s="1"/>
  <c r="L19" i="14"/>
  <c r="K19" i="14"/>
  <c r="K24" i="14" s="1"/>
  <c r="J19" i="14"/>
  <c r="J24" i="14" s="1"/>
  <c r="I19" i="14"/>
  <c r="I24" i="14" s="1"/>
  <c r="H19" i="14"/>
  <c r="H24" i="14" s="1"/>
  <c r="P18" i="14"/>
  <c r="P23" i="14" s="1"/>
  <c r="O18" i="14"/>
  <c r="O23" i="14" s="1"/>
  <c r="N18" i="14"/>
  <c r="N23" i="14" s="1"/>
  <c r="M18" i="14"/>
  <c r="M23" i="14" s="1"/>
  <c r="L18" i="14"/>
  <c r="L23" i="14" s="1"/>
  <c r="K18" i="14"/>
  <c r="K23" i="14" s="1"/>
  <c r="J18" i="14"/>
  <c r="J23" i="14" s="1"/>
  <c r="I18" i="14"/>
  <c r="I23" i="14" s="1"/>
  <c r="H18" i="14"/>
  <c r="H23" i="14" s="1"/>
  <c r="P17" i="14"/>
  <c r="P22" i="14" s="1"/>
  <c r="O17" i="14"/>
  <c r="O22" i="14" s="1"/>
  <c r="N17" i="14"/>
  <c r="N22" i="14" s="1"/>
  <c r="M17" i="14"/>
  <c r="M22" i="14" s="1"/>
  <c r="L17" i="14"/>
  <c r="L22" i="14" s="1"/>
  <c r="K17" i="14"/>
  <c r="K22" i="14" s="1"/>
  <c r="J17" i="14"/>
  <c r="J22" i="14" s="1"/>
  <c r="I17" i="14"/>
  <c r="I22" i="14" s="1"/>
  <c r="H17" i="14"/>
  <c r="H22" i="14" s="1"/>
  <c r="U16" i="14"/>
  <c r="U15" i="14"/>
  <c r="U14" i="14"/>
  <c r="B5" i="14"/>
  <c r="B4" i="14"/>
  <c r="U27" i="12"/>
  <c r="U26" i="12"/>
  <c r="U25" i="12"/>
  <c r="U24" i="12"/>
  <c r="U23" i="12"/>
  <c r="U22" i="12"/>
  <c r="U21" i="12"/>
  <c r="U20" i="12"/>
  <c r="U19" i="12"/>
  <c r="U18" i="12"/>
  <c r="P17" i="12"/>
  <c r="P28" i="12" s="1"/>
  <c r="P39" i="12" s="1"/>
  <c r="O17" i="12"/>
  <c r="O28" i="12" s="1"/>
  <c r="O39" i="12" s="1"/>
  <c r="N17" i="12"/>
  <c r="N28" i="12" s="1"/>
  <c r="N39" i="12" s="1"/>
  <c r="M17" i="12"/>
  <c r="M28" i="12" s="1"/>
  <c r="M39" i="12" s="1"/>
  <c r="L17" i="12"/>
  <c r="L28" i="12" s="1"/>
  <c r="L39" i="12" s="1"/>
  <c r="K17" i="12"/>
  <c r="K28" i="12" s="1"/>
  <c r="K39" i="12" s="1"/>
  <c r="J17" i="12"/>
  <c r="J28" i="12" s="1"/>
  <c r="J39" i="12" s="1"/>
  <c r="I17" i="12"/>
  <c r="I28" i="12" s="1"/>
  <c r="I39" i="12" s="1"/>
  <c r="H17" i="12"/>
  <c r="H28" i="12" s="1"/>
  <c r="H39" i="12" s="1"/>
  <c r="G17" i="12"/>
  <c r="G28" i="12" s="1"/>
  <c r="G39" i="12" s="1"/>
  <c r="F17" i="12"/>
  <c r="F28" i="12" s="1"/>
  <c r="F39" i="12" s="1"/>
  <c r="E17" i="12"/>
  <c r="E28" i="12" s="1"/>
  <c r="P7" i="12"/>
  <c r="O7" i="12"/>
  <c r="N7" i="12" s="1"/>
  <c r="M7" i="12" s="1"/>
  <c r="L7" i="12" s="1"/>
  <c r="K7" i="12" s="1"/>
  <c r="J7" i="12" s="1"/>
  <c r="I7" i="12" s="1"/>
  <c r="H7" i="12" s="1"/>
  <c r="G7" i="12" s="1"/>
  <c r="F7" i="12" s="1"/>
  <c r="E7" i="12" s="1"/>
  <c r="P6" i="12"/>
  <c r="O6" i="12"/>
  <c r="N6" i="12"/>
  <c r="M6" i="12"/>
  <c r="L6" i="12"/>
  <c r="K6" i="12"/>
  <c r="J6" i="12"/>
  <c r="I6" i="12"/>
  <c r="H6" i="12"/>
  <c r="G6" i="12"/>
  <c r="F6" i="12"/>
  <c r="E6" i="12"/>
  <c r="B5" i="12"/>
  <c r="B4" i="12"/>
  <c r="C6" i="14"/>
  <c r="C6" i="12"/>
  <c r="L25" i="14" l="1"/>
  <c r="P30" i="14"/>
  <c r="O31" i="14"/>
  <c r="P24" i="14"/>
  <c r="P31" i="14" s="1"/>
  <c r="M30" i="14"/>
  <c r="L31" i="14"/>
  <c r="I25" i="14"/>
  <c r="K25" i="14"/>
  <c r="O30" i="14"/>
  <c r="N31" i="14"/>
  <c r="J25" i="14"/>
  <c r="M25" i="14"/>
  <c r="M29" i="14"/>
  <c r="L30" i="14"/>
  <c r="N25" i="14"/>
  <c r="O25" i="14"/>
  <c r="O29" i="14"/>
  <c r="N30" i="14"/>
  <c r="M31" i="14"/>
  <c r="H25" i="14"/>
  <c r="P25" i="14"/>
  <c r="P29" i="14"/>
  <c r="L29" i="14"/>
  <c r="N29" i="14"/>
  <c r="P32" i="14" l="1"/>
  <c r="L32" i="14"/>
  <c r="M32" i="14"/>
  <c r="O32" i="14"/>
  <c r="N32" i="14"/>
  <c r="N8" i="12" l="1"/>
  <c r="P8" i="12"/>
  <c r="F8" i="12"/>
  <c r="L8" i="12"/>
  <c r="J8" i="12"/>
  <c r="K8" i="12"/>
  <c r="G8" i="12"/>
  <c r="I8" i="12"/>
  <c r="H8" i="12"/>
  <c r="O8" i="12"/>
  <c r="M8" i="12"/>
  <c r="E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R14" authorId="0" shapeId="0" xr:uid="{A14A54BE-1DEB-4EC4-88D1-BEEE651CC4A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2" authorId="0" shapeId="0" xr:uid="{6876E243-2A1D-49C3-82D7-AAEFBA8C117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R22" authorId="0" shapeId="0" xr:uid="{2E970F88-988D-442A-9423-9DAF5A922D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3" authorId="0" shapeId="0" xr:uid="{94B94AAD-5B0F-440F-8E30-067011951B35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D7BC2A2C-3BBD-4A36-8D9D-6D97C3933860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CEBB7139-11E7-4DAC-B393-3AF0A1400DB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28" authorId="0" shapeId="0" xr:uid="{4E752B67-FFA3-4682-99DC-C2DB1ED2C47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9" authorId="0" shapeId="0" xr:uid="{46C92A7E-72AF-44F3-84E0-743F10814429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1AE0A848-F707-4104-A412-F0376BE4E98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197102BE-6270-4325-876B-0F33CE03BD6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B0959318-9184-458F-A0C9-D5D8CE084F8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35" authorId="0" shapeId="0" xr:uid="{B78D9637-1C8D-42C3-B3A5-2F0B30D5CDC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48" authorId="0" shapeId="0" xr:uid="{244DD064-94D5-46A0-A3AC-B32505C9CA2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49" authorId="0" shapeId="0" xr:uid="{21C03C26-B84C-4AF1-AC78-36061DA0E6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0" authorId="0" shapeId="0" xr:uid="{0D20EDD7-00A2-4FC0-B587-6F229A6F751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1" authorId="0" shapeId="0" xr:uid="{17D86B33-CE14-434E-AD64-102AFD998A1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55" authorId="0" shapeId="0" xr:uid="{80F86244-162C-4B21-A4E6-03F0614CC5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56" authorId="0" shapeId="0" xr:uid="{DDBB4290-9AC9-4534-B9E3-22CF1AC5F20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7" authorId="0" shapeId="0" xr:uid="{25ABBA3E-91F6-499D-89AD-8ABBBDCA078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8" authorId="0" shapeId="0" xr:uid="{0627590A-A4BC-437E-8830-236232242B7B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73" authorId="0" shapeId="0" xr:uid="{11F6AE89-1D90-4584-B19E-773E1CA0C0C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74" authorId="0" shapeId="0" xr:uid="{54A30867-6B0C-48AA-8B1C-B0892744CD75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75" authorId="0" shapeId="0" xr:uid="{5CF6175C-F4FF-41F2-9C39-E03428B2596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76" authorId="0" shapeId="0" xr:uid="{8950EC95-B82D-475E-BF93-7C0F48769EC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80" authorId="0" shapeId="0" xr:uid="{80124DDB-0B07-4869-B024-AD73453CE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81" authorId="0" shapeId="0" xr:uid="{297C101E-3CCB-469F-A426-1ECAD25D267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82" authorId="0" shapeId="0" xr:uid="{9917D7DD-8FA1-4FB4-B3D3-5BB854E0C19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83" authorId="0" shapeId="0" xr:uid="{F2D028B4-92D6-476A-BDA8-0EBDE727C580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G22" authorId="0" shapeId="0" xr:uid="{7B55152B-6997-4EDD-AFC3-648B386E1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3" authorId="0" shapeId="0" xr:uid="{78C7A654-278D-416C-A307-173D109C164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1E270EEF-EDD8-4BFC-B2B5-B645D193AAA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52B3C676-911A-4522-BF91-897F7A54DA5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29" authorId="0" shapeId="0" xr:uid="{D6069DD5-9824-477C-B1FC-E97EC881B57C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6E106E1D-A0EC-4B74-85D7-3408905B4C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705E4051-61F4-4816-9C74-4320B520BC9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AAE2CD06-1D17-4ED7-9894-E22B7E0A0DD9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sharedStrings.xml><?xml version="1.0" encoding="utf-8"?>
<sst xmlns="http://schemas.openxmlformats.org/spreadsheetml/2006/main" count="1572" uniqueCount="89">
  <si>
    <t>EBITDA</t>
  </si>
  <si>
    <t>Restructuring Charges</t>
  </si>
  <si>
    <t>Gain (Loss) On Sale Of Invest.</t>
  </si>
  <si>
    <t>Merger &amp; Related Restruct. Charges</t>
  </si>
  <si>
    <t>Impairment of Goodwill</t>
  </si>
  <si>
    <t>Gain (Loss) On Sale Of Assets</t>
  </si>
  <si>
    <t>Asset Writedown</t>
  </si>
  <si>
    <t>In Process R &amp; D Exp.</t>
  </si>
  <si>
    <t>Insurance Settlements</t>
  </si>
  <si>
    <t>Legal Settlements</t>
  </si>
  <si>
    <t>Other Unusual Items</t>
  </si>
  <si>
    <t>Adj. EBITDA</t>
  </si>
  <si>
    <t>Change in Acc. Payable</t>
  </si>
  <si>
    <t>Change in Unearned Rev.</t>
  </si>
  <si>
    <t>Change in Inc. Taxes</t>
  </si>
  <si>
    <t>Free Cash Flow (FCF)</t>
  </si>
  <si>
    <t>Cash Taxes in CF</t>
  </si>
  <si>
    <t>Interest Expense in IS</t>
  </si>
  <si>
    <t>CapEx in CF</t>
  </si>
  <si>
    <t>Source: S&amp;P Capital IQ Pro</t>
  </si>
  <si>
    <t>SP_ENTITY_NAME</t>
  </si>
  <si>
    <t>SP_TICKER_EXCHANGE</t>
  </si>
  <si>
    <t>IQ_PERIOD_END</t>
  </si>
  <si>
    <t>NA</t>
  </si>
  <si>
    <r>
      <rPr>
        <b/>
        <sz val="8"/>
        <color theme="1"/>
        <rFont val="Arial"/>
        <family val="2"/>
      </rPr>
      <t>Step 1)</t>
    </r>
    <r>
      <rPr>
        <sz val="11"/>
        <color theme="1"/>
        <rFont val="Calibri"/>
        <family val="2"/>
        <scheme val="minor"/>
      </rPr>
      <t xml:space="preserve"> Hit 'HIDE' to hide rows with "NA" throughout. Hit 'UNHIDE' to undo.</t>
    </r>
  </si>
  <si>
    <t>Period Ended</t>
  </si>
  <si>
    <t>Logic for hide null macro</t>
  </si>
  <si>
    <t>Operating Income</t>
  </si>
  <si>
    <t>IQ_OPER_INC</t>
  </si>
  <si>
    <t>IQ_RESTRUCTURE</t>
  </si>
  <si>
    <t>IQ_MERGER_RESTRUCTURE</t>
  </si>
  <si>
    <t>IQ_IMPAIRMENT_GW</t>
  </si>
  <si>
    <t>IQ_GAIN_INVEST</t>
  </si>
  <si>
    <t>IQ_GAIN_ASSETS</t>
  </si>
  <si>
    <t>IQ_ASSET_WRITEDOWN</t>
  </si>
  <si>
    <t>IQ_IPRD</t>
  </si>
  <si>
    <t>IQ_INS_SETTLE</t>
  </si>
  <si>
    <t>IQ_LEGAL_SETTLE</t>
  </si>
  <si>
    <t>IQ_OTHER_UNUSUAL_SUPPL</t>
  </si>
  <si>
    <t>Depreciation &amp; Amort., Total</t>
  </si>
  <si>
    <t>IQ_DA_CF</t>
  </si>
  <si>
    <t>Change in Acc. Receivable</t>
  </si>
  <si>
    <t>IQ_CHANGE_AR</t>
  </si>
  <si>
    <t>Change In Inventories</t>
  </si>
  <si>
    <t>IQ_CHANGE_INVENTORY</t>
  </si>
  <si>
    <t>IQ_CHANGE_AP</t>
  </si>
  <si>
    <t>IQ_CHANGE_UNEARN_REV</t>
  </si>
  <si>
    <t>IQ_CHANGE_INC_TAX</t>
  </si>
  <si>
    <t>Change in Def. Taxes</t>
  </si>
  <si>
    <t>IQ_CHANGE_DEF_TAX</t>
  </si>
  <si>
    <t>Change In Other Net Operating Assets</t>
  </si>
  <si>
    <t>IQ_CHANGE_OTHER_NET_OPER_ASSETS</t>
  </si>
  <si>
    <t xml:space="preserve"> </t>
  </si>
  <si>
    <t>Accounts Receivable</t>
  </si>
  <si>
    <t>IQ_AR</t>
  </si>
  <si>
    <t>Inventory</t>
  </si>
  <si>
    <t>IQ_INVENTORY</t>
  </si>
  <si>
    <t>Accounts Payable</t>
  </si>
  <si>
    <t>IQ_AP</t>
  </si>
  <si>
    <t>Acc. Receivable, 4Q avg</t>
  </si>
  <si>
    <t>Inventory, 4Q avg</t>
  </si>
  <si>
    <t>Acc. Payables, 4Q avg</t>
  </si>
  <si>
    <t>Total Revenue</t>
  </si>
  <si>
    <t>COGS</t>
  </si>
  <si>
    <t>Receivable Days</t>
  </si>
  <si>
    <t>Inventory Days</t>
  </si>
  <si>
    <t>Payable Days</t>
  </si>
  <si>
    <t>Cash Cycle</t>
  </si>
  <si>
    <t>clear improvement in Converting Asset to Cash</t>
  </si>
  <si>
    <t>pay suppliers faster, beneficial to suppliers</t>
  </si>
  <si>
    <t>LTM</t>
  </si>
  <si>
    <t>Quarterly</t>
  </si>
  <si>
    <t>Data in ($M)</t>
  </si>
  <si>
    <t>TEV</t>
  </si>
  <si>
    <t>TEV / EBITDA</t>
  </si>
  <si>
    <t>United States Steel Corporation (NYSE:X)</t>
  </si>
  <si>
    <t>X-US</t>
  </si>
  <si>
    <t>Cleveland-Cliffs Inc. (NYSE:CLF) (CLF-US)</t>
  </si>
  <si>
    <t>X</t>
  </si>
  <si>
    <t>CLF</t>
  </si>
  <si>
    <t>NUE</t>
  </si>
  <si>
    <t>AA</t>
  </si>
  <si>
    <t>CMC</t>
  </si>
  <si>
    <t>STLD</t>
  </si>
  <si>
    <t>Nucor Corporation (NYSE:NUE) (NUE-US)</t>
  </si>
  <si>
    <t>Alcoa Corporation (NYSE:AA) (AA-US)</t>
  </si>
  <si>
    <t>Commercial Metals Company (NYSE:CMC) (CMC-US)</t>
  </si>
  <si>
    <t>Steel Dynamics, Inc. (NASDAQGS:STLD) (STLD-US)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</si>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</sst>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_(\(#,##0.0\);_(&quot; - &quot;??_);_(@_)"/>
    <numFmt numFmtId="165" formatCode="0.0"/>
    <numFmt numFmtId="166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i/>
      <sz val="8"/>
      <color rgb="FF525252"/>
      <name val="Arial"/>
      <family val="2"/>
    </font>
    <font>
      <b/>
      <sz val="8"/>
      <color indexed="17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525252"/>
      </bottom>
      <diagonal/>
    </border>
    <border>
      <left/>
      <right/>
      <top style="thin">
        <color rgb="FF525252"/>
      </top>
      <bottom/>
      <diagonal/>
    </border>
    <border>
      <left/>
      <right/>
      <top style="thin">
        <color rgb="FF525252"/>
      </top>
      <bottom style="double">
        <color rgb="FF525252"/>
      </bottom>
      <diagonal/>
    </border>
    <border>
      <left/>
      <right/>
      <top style="thin">
        <color rgb="FF525252"/>
      </top>
      <bottom style="thin">
        <color rgb="FF52525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0" borderId="0"/>
    <xf numFmtId="0" fontId="4" fillId="0" borderId="0"/>
    <xf numFmtId="0" fontId="5" fillId="0" borderId="0" applyAlignment="0"/>
    <xf numFmtId="0" fontId="6" fillId="0" borderId="0" applyAlignment="0"/>
    <xf numFmtId="0" fontId="7" fillId="4" borderId="0" applyAlignment="0"/>
    <xf numFmtId="0" fontId="8" fillId="5" borderId="0" applyAlignment="0"/>
    <xf numFmtId="0" fontId="9" fillId="6" borderId="0" applyAlignment="0"/>
    <xf numFmtId="0" fontId="10" fillId="7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4" fillId="0" borderId="0" applyAlignment="0">
      <alignment wrapText="1"/>
    </xf>
    <xf numFmtId="0" fontId="16" fillId="0" borderId="0" applyAlignment="0"/>
    <xf numFmtId="0" fontId="17" fillId="0" borderId="0" applyAlignment="0"/>
    <xf numFmtId="0" fontId="18" fillId="0" borderId="0" applyAlignment="0"/>
    <xf numFmtId="0" fontId="20" fillId="0" borderId="0"/>
    <xf numFmtId="43" fontId="20" fillId="0" borderId="0" applyFont="0" applyFill="0" applyBorder="0" applyAlignment="0" applyProtection="0"/>
    <xf numFmtId="0" fontId="11" fillId="0" borderId="0">
      <alignment vertical="top"/>
    </xf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2" fillId="0" borderId="0" applyFont="0" applyFill="0" applyBorder="0" applyAlignment="0" applyProtection="0"/>
  </cellStyleXfs>
  <cellXfs count="64">
    <xf numFmtId="0" fontId="0" fillId="0" borderId="0" xfId="0"/>
    <xf numFmtId="164" fontId="2" fillId="0" borderId="0" xfId="1" applyNumberFormat="1" applyFont="1" applyAlignment="1">
      <alignment horizontal="left" indent="1"/>
    </xf>
    <xf numFmtId="164" fontId="2" fillId="2" borderId="0" xfId="1" applyNumberFormat="1" applyFont="1" applyFill="1" applyAlignment="1">
      <alignment horizontal="left" indent="1"/>
    </xf>
    <xf numFmtId="0" fontId="19" fillId="0" borderId="0" xfId="1" applyFont="1"/>
    <xf numFmtId="0" fontId="19" fillId="0" borderId="0" xfId="1" applyFont="1" applyAlignment="1">
      <alignment horizontal="left"/>
    </xf>
    <xf numFmtId="0" fontId="20" fillId="0" borderId="0" xfId="18"/>
    <xf numFmtId="0" fontId="21" fillId="0" borderId="2" xfId="1" applyFont="1" applyBorder="1" applyAlignment="1">
      <alignment horizontal="left"/>
    </xf>
    <xf numFmtId="0" fontId="19" fillId="0" borderId="2" xfId="1" applyFont="1" applyBorder="1" applyAlignment="1">
      <alignment horizontal="left"/>
    </xf>
    <xf numFmtId="0" fontId="19" fillId="0" borderId="2" xfId="1" applyFont="1" applyBorder="1"/>
    <xf numFmtId="0" fontId="19" fillId="0" borderId="2" xfId="1" applyFont="1" applyBorder="1" applyAlignment="1">
      <alignment horizontal="centerContinuous"/>
    </xf>
    <xf numFmtId="0" fontId="2" fillId="0" borderId="2" xfId="1" applyFont="1" applyBorder="1" applyAlignment="1">
      <alignment horizontal="right"/>
    </xf>
    <xf numFmtId="0" fontId="22" fillId="0" borderId="0" xfId="1" applyFont="1" applyAlignment="1">
      <alignment horizontal="left" vertical="top"/>
    </xf>
    <xf numFmtId="0" fontId="19" fillId="0" borderId="0" xfId="1" applyFont="1" applyAlignment="1">
      <alignment horizontal="centerContinuous"/>
    </xf>
    <xf numFmtId="0" fontId="23" fillId="0" borderId="0" xfId="1" applyFont="1" applyAlignment="1">
      <alignment horizontal="left"/>
    </xf>
    <xf numFmtId="0" fontId="24" fillId="8" borderId="0" xfId="1" applyFont="1" applyFill="1" applyAlignment="1">
      <alignment horizontal="left"/>
    </xf>
    <xf numFmtId="0" fontId="25" fillId="8" borderId="0" xfId="1" applyFont="1" applyFill="1" applyAlignment="1">
      <alignment horizontal="right"/>
    </xf>
    <xf numFmtId="14" fontId="25" fillId="8" borderId="0" xfId="1" applyNumberFormat="1" applyFont="1" applyFill="1" applyAlignment="1">
      <alignment horizontal="right"/>
    </xf>
    <xf numFmtId="0" fontId="19" fillId="8" borderId="0" xfId="1" applyFont="1" applyFill="1" applyAlignment="1">
      <alignment horizontal="left"/>
    </xf>
    <xf numFmtId="0" fontId="25" fillId="8" borderId="0" xfId="1" applyFont="1" applyFill="1" applyAlignment="1">
      <alignment horizontal="left"/>
    </xf>
    <xf numFmtId="0" fontId="2" fillId="0" borderId="0" xfId="1" applyFont="1"/>
    <xf numFmtId="3" fontId="20" fillId="0" borderId="0" xfId="18" applyNumberFormat="1" applyAlignment="1">
      <alignment horizontal="right"/>
    </xf>
    <xf numFmtId="0" fontId="20" fillId="0" borderId="0" xfId="18" applyAlignment="1">
      <alignment horizontal="left"/>
    </xf>
    <xf numFmtId="14" fontId="2" fillId="0" borderId="5" xfId="1" applyNumberFormat="1" applyFont="1" applyBorder="1" applyAlignment="1">
      <alignment horizontal="right"/>
    </xf>
    <xf numFmtId="0" fontId="19" fillId="0" borderId="0" xfId="1" applyFont="1" applyAlignment="1">
      <alignment horizontal="right"/>
    </xf>
    <xf numFmtId="0" fontId="28" fillId="0" borderId="0" xfId="1" applyFont="1"/>
    <xf numFmtId="0" fontId="19" fillId="0" borderId="2" xfId="1" applyFont="1" applyBorder="1" applyAlignment="1">
      <alignment horizontal="right"/>
    </xf>
    <xf numFmtId="0" fontId="24" fillId="8" borderId="0" xfId="1" applyFont="1" applyFill="1" applyAlignment="1">
      <alignment horizontal="right"/>
    </xf>
    <xf numFmtId="0" fontId="19" fillId="8" borderId="0" xfId="1" applyFont="1" applyFill="1" applyAlignment="1">
      <alignment horizontal="right"/>
    </xf>
    <xf numFmtId="38" fontId="19" fillId="0" borderId="0" xfId="1" applyNumberFormat="1" applyFont="1" applyAlignment="1">
      <alignment horizontal="right"/>
    </xf>
    <xf numFmtId="0" fontId="20" fillId="9" borderId="6" xfId="18" applyFill="1" applyBorder="1"/>
    <xf numFmtId="0" fontId="25" fillId="8" borderId="0" xfId="1" applyFont="1" applyFill="1" applyAlignment="1">
      <alignment horizontal="left" indent="8"/>
    </xf>
    <xf numFmtId="38" fontId="2" fillId="0" borderId="3" xfId="1" applyNumberFormat="1" applyFont="1" applyBorder="1" applyAlignment="1">
      <alignment horizontal="right"/>
    </xf>
    <xf numFmtId="0" fontId="20" fillId="0" borderId="6" xfId="18" applyBorder="1"/>
    <xf numFmtId="38" fontId="2" fillId="0" borderId="4" xfId="1" applyNumberFormat="1" applyFont="1" applyBorder="1" applyAlignment="1">
      <alignment horizontal="right"/>
    </xf>
    <xf numFmtId="0" fontId="3" fillId="3" borderId="0" xfId="18" applyFont="1" applyFill="1" applyAlignment="1">
      <alignment vertical="center" wrapText="1"/>
    </xf>
    <xf numFmtId="0" fontId="3" fillId="3" borderId="1" xfId="18" applyFont="1" applyFill="1" applyBorder="1" applyAlignment="1">
      <alignment vertical="center" wrapText="1"/>
    </xf>
    <xf numFmtId="38" fontId="2" fillId="3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38" fontId="20" fillId="0" borderId="0" xfId="18" applyNumberFormat="1"/>
    <xf numFmtId="164" fontId="2" fillId="2" borderId="7" xfId="1" applyNumberFormat="1" applyFont="1" applyFill="1" applyBorder="1" applyAlignment="1">
      <alignment horizontal="left"/>
    </xf>
    <xf numFmtId="165" fontId="0" fillId="2" borderId="0" xfId="22" applyNumberFormat="1" applyFont="1" applyFill="1" applyBorder="1"/>
    <xf numFmtId="165" fontId="29" fillId="3" borderId="8" xfId="18" applyNumberFormat="1" applyFont="1" applyFill="1" applyBorder="1"/>
    <xf numFmtId="165" fontId="20" fillId="0" borderId="0" xfId="18" applyNumberFormat="1"/>
    <xf numFmtId="0" fontId="24" fillId="3" borderId="0" xfId="1" applyFont="1" applyFill="1" applyAlignment="1">
      <alignment horizontal="left"/>
    </xf>
    <xf numFmtId="0" fontId="24" fillId="3" borderId="0" xfId="1" applyFont="1" applyFill="1" applyAlignment="1">
      <alignment horizontal="right"/>
    </xf>
    <xf numFmtId="0" fontId="26" fillId="0" borderId="0" xfId="18" applyFont="1"/>
    <xf numFmtId="0" fontId="26" fillId="9" borderId="6" xfId="18" applyFont="1" applyFill="1" applyBorder="1"/>
    <xf numFmtId="0" fontId="26" fillId="3" borderId="0" xfId="18" applyFont="1" applyFill="1" applyAlignment="1">
      <alignment horizontal="left"/>
    </xf>
    <xf numFmtId="0" fontId="26" fillId="3" borderId="0" xfId="18" applyFont="1" applyFill="1"/>
    <xf numFmtId="38" fontId="26" fillId="3" borderId="0" xfId="18" applyNumberFormat="1" applyFont="1" applyFill="1"/>
    <xf numFmtId="0" fontId="26" fillId="0" borderId="6" xfId="18" applyFont="1" applyBorder="1"/>
    <xf numFmtId="0" fontId="20" fillId="10" borderId="0" xfId="18" applyFill="1"/>
    <xf numFmtId="166" fontId="20" fillId="0" borderId="0" xfId="23" applyNumberFormat="1" applyFont="1"/>
    <xf numFmtId="166" fontId="26" fillId="0" borderId="0" xfId="23" applyNumberFormat="1" applyFont="1"/>
    <xf numFmtId="166" fontId="20" fillId="0" borderId="0" xfId="23" applyNumberFormat="1" applyFont="1" applyAlignment="1">
      <alignment horizontal="right"/>
    </xf>
    <xf numFmtId="1" fontId="20" fillId="0" borderId="0" xfId="18" applyNumberFormat="1"/>
    <xf numFmtId="0" fontId="26" fillId="11" borderId="0" xfId="18" applyFont="1" applyFill="1"/>
    <xf numFmtId="166" fontId="20" fillId="11" borderId="0" xfId="23" applyNumberFormat="1" applyFont="1" applyFill="1"/>
    <xf numFmtId="0" fontId="19" fillId="0" borderId="0" xfId="18" applyFont="1"/>
    <xf numFmtId="0" fontId="19" fillId="12" borderId="0" xfId="18" applyFont="1" applyFill="1"/>
    <xf numFmtId="166" fontId="20" fillId="12" borderId="0" xfId="23" applyNumberFormat="1" applyFont="1" applyFill="1" applyAlignment="1">
      <alignment horizontal="right"/>
    </xf>
    <xf numFmtId="166" fontId="20" fillId="12" borderId="0" xfId="23" applyNumberFormat="1" applyFont="1" applyFill="1"/>
    <xf numFmtId="0" fontId="2" fillId="12" borderId="0" xfId="18" applyFont="1" applyFill="1"/>
    <xf numFmtId="0" fontId="2" fillId="0" borderId="0" xfId="18" applyFont="1"/>
  </cellXfs>
  <cellStyles count="27">
    <cellStyle name="ChartingText" xfId="16" xr:uid="{79A6BBD8-F94D-4A2A-8DD7-1FEAA7741411}"/>
    <cellStyle name="CHPAboveAverage" xfId="17" xr:uid="{BD1856B7-D78A-449C-802E-A000C8AE240D}"/>
    <cellStyle name="CHPBelowAverage" xfId="17" xr:uid="{266E7CBF-3737-4035-B192-E5D64FBBA9A7}"/>
    <cellStyle name="CHPBottom" xfId="17" xr:uid="{9CB93083-9FD7-4D90-82C9-C15090CFE7F8}"/>
    <cellStyle name="CHPTop" xfId="17" xr:uid="{A57F6FB4-B169-472A-AA79-C526B55BB087}"/>
    <cellStyle name="ColumnHeaderNormal" xfId="8" xr:uid="{CE34DB50-B5E4-495E-A6E9-C2DE011831F1}"/>
    <cellStyle name="Comma 2" xfId="19" xr:uid="{B3357FF3-4B5B-40A0-8A49-84CD5916F67F}"/>
    <cellStyle name="Currency" xfId="23" builtinId="4"/>
    <cellStyle name="Currency 2" xfId="22" xr:uid="{4AFFC62C-F1F5-446F-A7EA-AAAC4C288D6F}"/>
    <cellStyle name="Invisible" xfId="15" xr:uid="{BEF243C5-4E82-4380-A80C-A8D1C2984144}"/>
    <cellStyle name="NewColumnHeaderNormal" xfId="6" xr:uid="{825EB0B3-8DD4-48EC-B80B-161E55EEC755}"/>
    <cellStyle name="NewSectionHeaderNormal" xfId="5" xr:uid="{8FC169AB-9DD8-47EF-8063-22C61A761972}"/>
    <cellStyle name="NewTitleNormal" xfId="4" xr:uid="{C8F550A6-2805-4B29-B148-4640D581C4C3}"/>
    <cellStyle name="Normal" xfId="0" builtinId="0"/>
    <cellStyle name="Normal 2" xfId="2" xr:uid="{1B514FDE-A880-4D0A-AA96-C37BF62A2607}"/>
    <cellStyle name="Normal 3" xfId="18" xr:uid="{79D77391-D185-4E72-BBD3-67AC87519C6F}"/>
    <cellStyle name="Normal 3 2 2" xfId="1" xr:uid="{61A1B2E1-987E-4179-BAC3-902055954EBE}"/>
    <cellStyle name="Percent 2" xfId="21" xr:uid="{A69AD05D-D7BF-425A-B44F-F3AC40E286DD}"/>
    <cellStyle name="SectionHeaderNormal" xfId="7" xr:uid="{7D231A17-E870-4FE9-837B-15B03986637B}"/>
    <cellStyle name="SubScript" xfId="11" xr:uid="{4F025D1A-FB99-448F-B657-9E533538BE53}"/>
    <cellStyle name="SuperScript" xfId="10" xr:uid="{49ACFD19-E213-43C7-8453-43020E352785}"/>
    <cellStyle name="TextBold" xfId="12" xr:uid="{B1CBBED1-444D-4C12-B6A0-7A4A7AEC16AE}"/>
    <cellStyle name="TextItalic" xfId="13" xr:uid="{A53CCBE8-081D-42CF-8FD0-01AC3F09BAFC}"/>
    <cellStyle name="TextNormal" xfId="9" xr:uid="{29C3BDA6-F975-4816-BA1C-86A1E117F1B0}"/>
    <cellStyle name="TextNormal 2" xfId="20" xr:uid="{79C108CA-9471-44BC-B4BE-07160335B243}"/>
    <cellStyle name="TitleNormal" xfId="3" xr:uid="{119FBC8B-7C86-4503-9661-A61464666EA4}"/>
    <cellStyle name="Total 2" xfId="14" xr:uid="{877B197A-012F-4913-A10D-F2C0FB57D1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Cash_Cycle_Peer!$R$36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Cash_Cycle_Peer!$S$36:$AA$36</c:f>
              <c:numCache>
                <c:formatCode>0</c:formatCode>
                <c:ptCount val="9"/>
                <c:pt idx="0">
                  <c:v>112.00430021942387</c:v>
                </c:pt>
                <c:pt idx="1">
                  <c:v>152.00221333321156</c:v>
                </c:pt>
                <c:pt idx="2">
                  <c:v>174.93185712918739</c:v>
                </c:pt>
                <c:pt idx="3">
                  <c:v>156.75627118361095</c:v>
                </c:pt>
                <c:pt idx="4">
                  <c:v>118.2138595790594</c:v>
                </c:pt>
                <c:pt idx="5">
                  <c:v>108.47607153412127</c:v>
                </c:pt>
                <c:pt idx="6">
                  <c:v>112.22678505650669</c:v>
                </c:pt>
                <c:pt idx="7">
                  <c:v>103.69234663592715</c:v>
                </c:pt>
                <c:pt idx="8">
                  <c:v>98.980751975579608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7-4442-B262-444B41DAA1F7}"/>
            </c:ext>
          </c:extLst>
        </c:ser>
        <c:ser>
          <c:idx val="1"/>
          <c:order val="1"/>
          <c:tx>
            <c:strRef>
              <c:f>Cash_Cycle_Peer!$R$37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Cash_Cycle_Peer!$S$37:$AA$37</c:f>
              <c:numCache>
                <c:formatCode>0</c:formatCode>
                <c:ptCount val="9"/>
                <c:pt idx="0">
                  <c:v>349.34640325710177</c:v>
                </c:pt>
                <c:pt idx="1">
                  <c:v>376.23719508362439</c:v>
                </c:pt>
                <c:pt idx="2">
                  <c:v>397.21628548087176</c:v>
                </c:pt>
                <c:pt idx="3">
                  <c:v>367.80687871145159</c:v>
                </c:pt>
                <c:pt idx="4">
                  <c:v>329.96089963372992</c:v>
                </c:pt>
                <c:pt idx="5">
                  <c:v>332.48014468788756</c:v>
                </c:pt>
                <c:pt idx="6">
                  <c:v>340.11497551924276</c:v>
                </c:pt>
                <c:pt idx="7">
                  <c:v>326.09481671007927</c:v>
                </c:pt>
                <c:pt idx="8">
                  <c:v>310.12253710230743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7-4442-B262-444B41DAA1F7}"/>
            </c:ext>
          </c:extLst>
        </c:ser>
        <c:ser>
          <c:idx val="2"/>
          <c:order val="2"/>
          <c:tx>
            <c:strRef>
              <c:f>Cash_Cycle_Peer!$R$38</c:f>
              <c:strCache>
                <c:ptCount val="1"/>
                <c:pt idx="0">
                  <c:v>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Cash_Cycle_Peer!$S$38:$AA$38</c:f>
              <c:numCache>
                <c:formatCode>0</c:formatCode>
                <c:ptCount val="9"/>
                <c:pt idx="0">
                  <c:v>332.41904829590777</c:v>
                </c:pt>
                <c:pt idx="1">
                  <c:v>355.11620346947603</c:v>
                </c:pt>
                <c:pt idx="2">
                  <c:v>410.33494663395857</c:v>
                </c:pt>
                <c:pt idx="3">
                  <c:v>389.91001402816721</c:v>
                </c:pt>
                <c:pt idx="4">
                  <c:v>350.56454483507042</c:v>
                </c:pt>
                <c:pt idx="5">
                  <c:v>349.14408490287974</c:v>
                </c:pt>
                <c:pt idx="6">
                  <c:v>377.0226275087544</c:v>
                </c:pt>
                <c:pt idx="7">
                  <c:v>357.46105926074989</c:v>
                </c:pt>
                <c:pt idx="8">
                  <c:v>338.293319275832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7-4442-B262-444B41DA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0815"/>
        <c:axId val="13924575"/>
      </c:lineChart>
      <c:catAx>
        <c:axId val="1393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75"/>
        <c:crosses val="autoZero"/>
        <c:auto val="1"/>
        <c:lblAlgn val="ctr"/>
        <c:lblOffset val="100"/>
        <c:noMultiLvlLbl val="0"/>
      </c:catAx>
      <c:valAx>
        <c:axId val="13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Cash_Cycle_Peer!$S$23:$AA$23</c:f>
              <c:numCache>
                <c:formatCode>0</c:formatCode>
                <c:ptCount val="9"/>
                <c:pt idx="0">
                  <c:v>195.24485089036688</c:v>
                </c:pt>
                <c:pt idx="1">
                  <c:v>222.86017435191556</c:v>
                </c:pt>
                <c:pt idx="2">
                  <c:v>254.59905660377362</c:v>
                </c:pt>
                <c:pt idx="3">
                  <c:v>246.37269162661269</c:v>
                </c:pt>
                <c:pt idx="4">
                  <c:v>223.66228070175436</c:v>
                </c:pt>
                <c:pt idx="5">
                  <c:v>231.66753517457008</c:v>
                </c:pt>
                <c:pt idx="6">
                  <c:v>228.61765867790359</c:v>
                </c:pt>
                <c:pt idx="7">
                  <c:v>227.29092769440652</c:v>
                </c:pt>
                <c:pt idx="8">
                  <c:v>216.47044640396805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76D-8E4F-305187E33A30}"/>
            </c:ext>
          </c:extLst>
        </c:ser>
        <c:ser>
          <c:idx val="1"/>
          <c:order val="1"/>
          <c:tx>
            <c:strRef>
              <c:f>Cash_Cycle_Peer!$R$24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Cash_Cycle_Peer!$S$24:$AA$24</c:f>
              <c:numCache>
                <c:formatCode>0</c:formatCode>
                <c:ptCount val="9"/>
                <c:pt idx="0">
                  <c:v>358.44076736370425</c:v>
                </c:pt>
                <c:pt idx="1">
                  <c:v>379.72384542884072</c:v>
                </c:pt>
                <c:pt idx="2">
                  <c:v>393.64077194357367</c:v>
                </c:pt>
                <c:pt idx="3">
                  <c:v>375.44914357197848</c:v>
                </c:pt>
                <c:pt idx="4">
                  <c:v>347.26264044943821</c:v>
                </c:pt>
                <c:pt idx="5">
                  <c:v>344.91609756097557</c:v>
                </c:pt>
                <c:pt idx="6">
                  <c:v>345.17748786407765</c:v>
                </c:pt>
                <c:pt idx="7">
                  <c:v>338.482905982906</c:v>
                </c:pt>
                <c:pt idx="8">
                  <c:v>327.61156186612578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76D-8E4F-305187E33A30}"/>
            </c:ext>
          </c:extLst>
        </c:ser>
        <c:ser>
          <c:idx val="2"/>
          <c:order val="2"/>
          <c:tx>
            <c:strRef>
              <c:f>Cash_Cycle_Peer!$R$25</c:f>
              <c:strCache>
                <c:ptCount val="1"/>
                <c:pt idx="0">
                  <c:v>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Cash_Cycle_Peer!$S$25:$AA$25</c:f>
              <c:numCache>
                <c:formatCode>0</c:formatCode>
                <c:ptCount val="9"/>
                <c:pt idx="0">
                  <c:v>290.88512883456644</c:v>
                </c:pt>
                <c:pt idx="1">
                  <c:v>296.51250972266695</c:v>
                </c:pt>
                <c:pt idx="2">
                  <c:v>336.16307555291291</c:v>
                </c:pt>
                <c:pt idx="3">
                  <c:v>321.8023003740588</c:v>
                </c:pt>
                <c:pt idx="4">
                  <c:v>295.29932962400778</c:v>
                </c:pt>
                <c:pt idx="5">
                  <c:v>291.83071930378907</c:v>
                </c:pt>
                <c:pt idx="6">
                  <c:v>320.14574547549887</c:v>
                </c:pt>
                <c:pt idx="7">
                  <c:v>304.16361299825536</c:v>
                </c:pt>
                <c:pt idx="8">
                  <c:v>287.27606130333101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76D-8E4F-305187E3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535"/>
        <c:axId val="13926975"/>
      </c:lineChart>
      <c:catAx>
        <c:axId val="139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975"/>
        <c:crosses val="autoZero"/>
        <c:auto val="1"/>
        <c:lblAlgn val="ctr"/>
        <c:lblOffset val="100"/>
        <c:noMultiLvlLbl val="0"/>
      </c:catAx>
      <c:valAx>
        <c:axId val="13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Cash_Cycle_Peer!$S$29:$AA$29</c:f>
              <c:numCache>
                <c:formatCode>0</c:formatCode>
                <c:ptCount val="9"/>
                <c:pt idx="0">
                  <c:v>219.52075734820855</c:v>
                </c:pt>
                <c:pt idx="1">
                  <c:v>230.34815898141778</c:v>
                </c:pt>
                <c:pt idx="2">
                  <c:v>262.39858490566041</c:v>
                </c:pt>
                <c:pt idx="3">
                  <c:v>254.56049203136863</c:v>
                </c:pt>
                <c:pt idx="4">
                  <c:v>239.22587719298249</c:v>
                </c:pt>
                <c:pt idx="5">
                  <c:v>264.21606305367379</c:v>
                </c:pt>
                <c:pt idx="6">
                  <c:v>265.26665788780616</c:v>
                </c:pt>
                <c:pt idx="7">
                  <c:v>270.01534788540243</c:v>
                </c:pt>
                <c:pt idx="8">
                  <c:v>261.27824469550842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8EC-BB00-D067DF0294AB}"/>
            </c:ext>
          </c:extLst>
        </c:ser>
        <c:ser>
          <c:idx val="1"/>
          <c:order val="1"/>
          <c:tx>
            <c:strRef>
              <c:f>Cash_Cycle_Peer!$R$30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Cash_Cycle_Peer!$S$30:$AA$30</c:f>
              <c:numCache>
                <c:formatCode>0</c:formatCode>
                <c:ptCount val="9"/>
                <c:pt idx="0">
                  <c:v>149.34606049290514</c:v>
                </c:pt>
                <c:pt idx="1">
                  <c:v>159.94981149858626</c:v>
                </c:pt>
                <c:pt idx="2">
                  <c:v>168.26900470219437</c:v>
                </c:pt>
                <c:pt idx="3">
                  <c:v>163.56861046959199</c:v>
                </c:pt>
                <c:pt idx="4">
                  <c:v>150.98970037453185</c:v>
                </c:pt>
                <c:pt idx="5">
                  <c:v>152.24951219512195</c:v>
                </c:pt>
                <c:pt idx="6">
                  <c:v>156.21763754045307</c:v>
                </c:pt>
                <c:pt idx="7">
                  <c:v>154.90588115588116</c:v>
                </c:pt>
                <c:pt idx="8">
                  <c:v>153.7368154158215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8-48EC-BB00-D067DF0294AB}"/>
            </c:ext>
          </c:extLst>
        </c:ser>
        <c:ser>
          <c:idx val="2"/>
          <c:order val="2"/>
          <c:tx>
            <c:strRef>
              <c:f>Cash_Cycle_Peer!$R$31</c:f>
              <c:strCache>
                <c:ptCount val="1"/>
                <c:pt idx="0">
                  <c:v>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Cash_Cycle_Peer!$S$31:$AA$31</c:f>
              <c:numCache>
                <c:formatCode>0</c:formatCode>
                <c:ptCount val="9"/>
                <c:pt idx="0">
                  <c:v>88.46033028222503</c:v>
                </c:pt>
                <c:pt idx="1">
                  <c:v>88.391163884856439</c:v>
                </c:pt>
                <c:pt idx="2">
                  <c:v>100.01097999591991</c:v>
                </c:pt>
                <c:pt idx="3">
                  <c:v>101.64540733468836</c:v>
                </c:pt>
                <c:pt idx="4">
                  <c:v>91.61027831762128</c:v>
                </c:pt>
                <c:pt idx="5">
                  <c:v>94.035980506887455</c:v>
                </c:pt>
                <c:pt idx="6">
                  <c:v>107.96245001044707</c:v>
                </c:pt>
                <c:pt idx="7">
                  <c:v>97.118575824290133</c:v>
                </c:pt>
                <c:pt idx="8">
                  <c:v>91.907577446380756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8-48EC-BB00-D067DF02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57855"/>
        <c:axId val="1444852095"/>
      </c:lineChart>
      <c:catAx>
        <c:axId val="144485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2095"/>
        <c:crosses val="autoZero"/>
        <c:auto val="1"/>
        <c:lblAlgn val="ctr"/>
        <c:lblOffset val="100"/>
        <c:noMultiLvlLbl val="0"/>
      </c:catAx>
      <c:valAx>
        <c:axId val="1444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Cash_Cycle_Peer!$R$15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Cash_Cycle_Peer!$S$15:$AA$15</c:f>
              <c:numCache>
                <c:formatCode>0</c:formatCode>
                <c:ptCount val="9"/>
                <c:pt idx="0">
                  <c:v>136.28020667726551</c:v>
                </c:pt>
                <c:pt idx="1">
                  <c:v>159.49019796271381</c:v>
                </c:pt>
                <c:pt idx="2">
                  <c:v>182.73138543107422</c:v>
                </c:pt>
                <c:pt idx="3">
                  <c:v>164.94407158836688</c:v>
                </c:pt>
                <c:pt idx="4">
                  <c:v>133.77745607028754</c:v>
                </c:pt>
                <c:pt idx="5">
                  <c:v>141.02459941322502</c:v>
                </c:pt>
                <c:pt idx="6">
                  <c:v>148.87578426640925</c:v>
                </c:pt>
                <c:pt idx="7">
                  <c:v>146.41676682692307</c:v>
                </c:pt>
                <c:pt idx="8">
                  <c:v>143.78855026711997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0CD-A7C4-24711D1B0C65}"/>
            </c:ext>
          </c:extLst>
        </c:ser>
        <c:ser>
          <c:idx val="1"/>
          <c:order val="1"/>
          <c:tx>
            <c:strRef>
              <c:f>Cash_Cycle_Peer!$R$16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Cash_Cycle_Peer!$S$16:$AA$16</c:f>
              <c:numCache>
                <c:formatCode>0</c:formatCode>
                <c:ptCount val="9"/>
                <c:pt idx="0">
                  <c:v>140.25169638630265</c:v>
                </c:pt>
                <c:pt idx="1">
                  <c:v>156.4631611533699</c:v>
                </c:pt>
                <c:pt idx="2">
                  <c:v>171.84451823949246</c:v>
                </c:pt>
                <c:pt idx="3">
                  <c:v>155.92634560906515</c:v>
                </c:pt>
                <c:pt idx="4">
                  <c:v>133.68795955882354</c:v>
                </c:pt>
                <c:pt idx="5">
                  <c:v>139.81355932203391</c:v>
                </c:pt>
                <c:pt idx="6">
                  <c:v>151.15512519561815</c:v>
                </c:pt>
                <c:pt idx="7">
                  <c:v>142.51779188305443</c:v>
                </c:pt>
                <c:pt idx="8">
                  <c:v>136.24779065200315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B-40CD-A7C4-24711D1B0C65}"/>
            </c:ext>
          </c:extLst>
        </c:ser>
        <c:ser>
          <c:idx val="2"/>
          <c:order val="2"/>
          <c:tx>
            <c:strRef>
              <c:f>Cash_Cycle_Peer!$R$17</c:f>
              <c:strCache>
                <c:ptCount val="1"/>
                <c:pt idx="0">
                  <c:v>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Cash_Cycle_Peer!$S$17:$AA$17</c:f>
              <c:numCache>
                <c:formatCode>0</c:formatCode>
                <c:ptCount val="9"/>
                <c:pt idx="0">
                  <c:v>129.99424974356634</c:v>
                </c:pt>
                <c:pt idx="1">
                  <c:v>146.9948576316655</c:v>
                </c:pt>
                <c:pt idx="2">
                  <c:v>174.18285107696553</c:v>
                </c:pt>
                <c:pt idx="3">
                  <c:v>169.75312098879678</c:v>
                </c:pt>
                <c:pt idx="4">
                  <c:v>146.8754935286839</c:v>
                </c:pt>
                <c:pt idx="5">
                  <c:v>151.34934610597816</c:v>
                </c:pt>
                <c:pt idx="6">
                  <c:v>164.8393320437026</c:v>
                </c:pt>
                <c:pt idx="7">
                  <c:v>150.41602208678466</c:v>
                </c:pt>
                <c:pt idx="8">
                  <c:v>142.92483541888171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B-40CD-A7C4-24711D1B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68447"/>
        <c:axId val="1329550143"/>
      </c:lineChart>
      <c:catAx>
        <c:axId val="14672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0143"/>
        <c:crosses val="autoZero"/>
        <c:auto val="1"/>
        <c:lblAlgn val="ctr"/>
        <c:lblOffset val="100"/>
        <c:noMultiLvlLbl val="0"/>
      </c:catAx>
      <c:valAx>
        <c:axId val="13295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25</xdr:col>
      <xdr:colOff>599902</xdr:colOff>
      <xdr:row>66</xdr:row>
      <xdr:rowOff>75223</xdr:rowOff>
    </xdr:from>
    <xdr:to>
      <xdr:col>33</xdr:col>
      <xdr:colOff>296447</xdr:colOff>
      <xdr:row>86</xdr:row>
      <xdr:rowOff>19029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0F3B3-BA0C-F6EB-31EC-4D3FD464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33</xdr:col>
      <xdr:colOff>304800</xdr:colOff>
      <xdr:row>64</xdr:row>
      <xdr:rowOff>114912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BD046-1902-4C5C-A0D0-2C760459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41</xdr:col>
      <xdr:colOff>304800</xdr:colOff>
      <xdr:row>64</xdr:row>
      <xdr:rowOff>102688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E5D6A-70FE-4319-9BDC-D2CA51A52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25</xdr:col>
      <xdr:colOff>313765</xdr:colOff>
      <xdr:row>64</xdr:row>
      <xdr:rowOff>103502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D5A8D5-FA01-400A-BF74-29628731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1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4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ngh\Desktop\X\analyst\2024.9.5_X\SPG_Company_KeyStats_v1.xlsm" TargetMode="External"/><Relationship Id="rId1" Type="http://schemas.openxmlformats.org/officeDocument/2006/relationships/externalLinkPath" Target="SPG_Company_KeySta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gl-my.sharepoint.com/Users/gauravk/Downloads/+Key%20Stats%20-%20Standard%20(Metrics%20not%20covered%20in%20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snloffice"/>
      <sheetName val="Key_Stats"/>
      <sheetName val="Capitalization"/>
      <sheetName val="Income_Statement"/>
      <sheetName val="Balance_Sheet"/>
      <sheetName val="Cash_Flow"/>
      <sheetName val="Capital_Structure_Summary"/>
      <sheetName val="Ratios"/>
      <sheetName val="Supplemental"/>
      <sheetName val="Pension-OPEB"/>
      <sheetName val="SPG_Company_KeyStats_v1"/>
    </sheetNames>
    <definedNames>
      <definedName name="HideEmpty"/>
      <definedName name="HideEmpty1"/>
      <definedName name="UnhideAll"/>
    </definedNames>
    <sheetDataSet>
      <sheetData sheetId="0"/>
      <sheetData sheetId="1">
        <row r="9">
          <cell r="F9" t="str">
            <v>NUE</v>
          </cell>
        </row>
        <row r="11">
          <cell r="F11" t="str">
            <v>FQ0</v>
          </cell>
        </row>
        <row r="15">
          <cell r="F15">
            <v>45539</v>
          </cell>
          <cell r="T15" t="str">
            <v>FY0</v>
          </cell>
          <cell r="U15" t="str">
            <v>FY-1</v>
          </cell>
          <cell r="V15" t="str">
            <v>FY+1</v>
          </cell>
        </row>
        <row r="16">
          <cell r="T16" t="str">
            <v>FQ0</v>
          </cell>
          <cell r="U16" t="str">
            <v>FQ-1</v>
          </cell>
          <cell r="V16" t="str">
            <v>FQ+1</v>
          </cell>
        </row>
        <row r="17">
          <cell r="T17" t="str">
            <v>LTM</v>
          </cell>
          <cell r="U17" t="str">
            <v>LTM-1</v>
          </cell>
        </row>
        <row r="25">
          <cell r="E25" t="str">
            <v>NUE</v>
          </cell>
          <cell r="F25" t="str">
            <v>NUE</v>
          </cell>
          <cell r="G25" t="str">
            <v>NUE</v>
          </cell>
          <cell r="H25" t="str">
            <v>NUE</v>
          </cell>
          <cell r="I25" t="str">
            <v>NUE</v>
          </cell>
          <cell r="J25" t="str">
            <v>NUE</v>
          </cell>
          <cell r="K25" t="str">
            <v>NUE</v>
          </cell>
          <cell r="L25" t="str">
            <v>NUE</v>
          </cell>
        </row>
        <row r="26">
          <cell r="E26" t="str">
            <v>FQ-4</v>
          </cell>
          <cell r="F26" t="str">
            <v>FQ-3</v>
          </cell>
          <cell r="G26" t="str">
            <v>FQ-2</v>
          </cell>
          <cell r="H26" t="str">
            <v>FQ-1</v>
          </cell>
          <cell r="I26" t="str">
            <v>FQ0</v>
          </cell>
          <cell r="J26" t="str">
            <v>FQ-3</v>
          </cell>
          <cell r="K26" t="str">
            <v>FQ-2</v>
          </cell>
          <cell r="L26" t="str">
            <v>FQ-1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AC17" t="str">
            <v>($M)</v>
          </cell>
        </row>
        <row r="18">
          <cell r="AA18" t="str">
            <v>USD</v>
          </cell>
          <cell r="AB18" t="str">
            <v>$</v>
          </cell>
        </row>
        <row r="22">
          <cell r="Z22" t="str">
            <v>Euro</v>
          </cell>
        </row>
        <row r="23">
          <cell r="Z23" t="str">
            <v>British Pound Sterling</v>
          </cell>
        </row>
        <row r="24">
          <cell r="Z24" t="str">
            <v>Japanese Yen</v>
          </cell>
        </row>
        <row r="25">
          <cell r="Z25" t="str">
            <v>U.S. Dollar</v>
          </cell>
        </row>
        <row r="26">
          <cell r="Z26" t="str">
            <v>Afghan Afghani</v>
          </cell>
        </row>
        <row r="27">
          <cell r="Z27" t="str">
            <v>Albanian Lek</v>
          </cell>
        </row>
        <row r="28">
          <cell r="Z28" t="str">
            <v>Argentine Peso</v>
          </cell>
        </row>
        <row r="29">
          <cell r="Z29" t="str">
            <v>Armenian Dram</v>
          </cell>
        </row>
        <row r="30">
          <cell r="Z30" t="str">
            <v>Australian Dollar</v>
          </cell>
        </row>
        <row r="31">
          <cell r="Z31" t="str">
            <v>Azerbaijani Manat</v>
          </cell>
        </row>
        <row r="32">
          <cell r="Z32" t="str">
            <v>Bahamian Dollar</v>
          </cell>
        </row>
        <row r="33">
          <cell r="Z33" t="str">
            <v>Bahraini Dinar</v>
          </cell>
        </row>
        <row r="34">
          <cell r="Z34" t="str">
            <v>Bangladeshi Taka</v>
          </cell>
        </row>
        <row r="35">
          <cell r="Z35" t="str">
            <v>Belarusian Ruble</v>
          </cell>
        </row>
        <row r="36">
          <cell r="Z36" t="str">
            <v>Bosnian Convertible Marks</v>
          </cell>
        </row>
        <row r="37">
          <cell r="Z37" t="str">
            <v>Brazilian Real</v>
          </cell>
        </row>
        <row r="38">
          <cell r="Z38" t="str">
            <v>Bulgarian Lev</v>
          </cell>
        </row>
        <row r="39">
          <cell r="Z39" t="str">
            <v>Cambodian Riel</v>
          </cell>
        </row>
        <row r="40">
          <cell r="Z40" t="str">
            <v>Canadian Dollar</v>
          </cell>
        </row>
        <row r="41">
          <cell r="Z41" t="str">
            <v>Chilean Peso</v>
          </cell>
        </row>
        <row r="42">
          <cell r="Z42" t="str">
            <v>Chinese Yuan Renminbi</v>
          </cell>
        </row>
        <row r="43">
          <cell r="Z43" t="str">
            <v>Colombian Peso</v>
          </cell>
        </row>
        <row r="44">
          <cell r="Z44" t="str">
            <v>Costa Rican Colon</v>
          </cell>
        </row>
        <row r="45">
          <cell r="Z45" t="str">
            <v>Croatian Kuna</v>
          </cell>
        </row>
        <row r="46">
          <cell r="Z46" t="str">
            <v>Czech Koruna</v>
          </cell>
        </row>
        <row r="47">
          <cell r="Z47" t="str">
            <v>Danish Krone</v>
          </cell>
        </row>
        <row r="48">
          <cell r="Z48" t="str">
            <v>Dominican Peso</v>
          </cell>
        </row>
        <row r="49">
          <cell r="Z49" t="str">
            <v>Egyptian Pound</v>
          </cell>
        </row>
        <row r="50">
          <cell r="Z50" t="str">
            <v>Georgian Lari</v>
          </cell>
        </row>
        <row r="51">
          <cell r="Z51" t="str">
            <v>Guatemalan Quetzal</v>
          </cell>
        </row>
        <row r="52">
          <cell r="Z52" t="str">
            <v>Honduran Lempira</v>
          </cell>
        </row>
        <row r="53">
          <cell r="Z53" t="str">
            <v>Hong Kong Dollar</v>
          </cell>
        </row>
        <row r="54">
          <cell r="Z54" t="str">
            <v>Hungarian Forint</v>
          </cell>
        </row>
        <row r="55">
          <cell r="Z55" t="str">
            <v>Icelandic Krona</v>
          </cell>
        </row>
        <row r="56">
          <cell r="Z56" t="str">
            <v>Indian Rupee</v>
          </cell>
        </row>
        <row r="57">
          <cell r="Z57" t="str">
            <v>Indonesian Rupiah</v>
          </cell>
        </row>
        <row r="58">
          <cell r="Z58" t="str">
            <v>Jordanian Dinar</v>
          </cell>
        </row>
        <row r="59">
          <cell r="Z59" t="str">
            <v>Kazakhstan Tenge</v>
          </cell>
        </row>
        <row r="60">
          <cell r="Z60" t="str">
            <v>Kenyan Shilling</v>
          </cell>
        </row>
        <row r="61">
          <cell r="Z61" t="str">
            <v>Kuwaiti Dinar</v>
          </cell>
        </row>
        <row r="62">
          <cell r="Z62" t="str">
            <v>Kyrgyzstani Som</v>
          </cell>
        </row>
        <row r="63">
          <cell r="Z63" t="str">
            <v>Macedonian Denar</v>
          </cell>
        </row>
        <row r="64">
          <cell r="Z64" t="str">
            <v>Malaysian Ringgit</v>
          </cell>
        </row>
        <row r="65">
          <cell r="Z65" t="str">
            <v>Mexican Peso</v>
          </cell>
        </row>
        <row r="66">
          <cell r="Z66" t="str">
            <v>Moldovan Leu</v>
          </cell>
        </row>
        <row r="67">
          <cell r="Z67" t="str">
            <v>Mongolian Tugrik</v>
          </cell>
        </row>
        <row r="68">
          <cell r="Z68" t="str">
            <v>Moroccan Dirham</v>
          </cell>
        </row>
        <row r="69">
          <cell r="Z69" t="str">
            <v>New Israeli Shekel</v>
          </cell>
        </row>
        <row r="70">
          <cell r="Z70" t="str">
            <v>New Taiwan Dollar</v>
          </cell>
        </row>
        <row r="71">
          <cell r="Z71" t="str">
            <v>New Zealand Dollar</v>
          </cell>
        </row>
        <row r="72">
          <cell r="Z72" t="str">
            <v>Norwegian Krone</v>
          </cell>
        </row>
        <row r="73">
          <cell r="Z73" t="str">
            <v>Omani Rial</v>
          </cell>
        </row>
        <row r="74">
          <cell r="Z74" t="str">
            <v>Pakistani Rupee</v>
          </cell>
        </row>
        <row r="75">
          <cell r="Z75" t="str">
            <v>Panamanian Balboa</v>
          </cell>
        </row>
        <row r="76">
          <cell r="Z76" t="str">
            <v>Peruvian Sol</v>
          </cell>
        </row>
        <row r="77">
          <cell r="Z77" t="str">
            <v>Philippine Peso</v>
          </cell>
        </row>
        <row r="78">
          <cell r="Z78" t="str">
            <v>Polish Zloty</v>
          </cell>
        </row>
        <row r="79">
          <cell r="Z79" t="str">
            <v>Qatari Rial</v>
          </cell>
        </row>
        <row r="80">
          <cell r="Z80" t="str">
            <v>Romanian Leu</v>
          </cell>
        </row>
        <row r="81">
          <cell r="Z81" t="str">
            <v>Russian Ruble</v>
          </cell>
        </row>
        <row r="82">
          <cell r="Z82" t="str">
            <v>Samoan Tala</v>
          </cell>
        </row>
        <row r="83">
          <cell r="Z83" t="str">
            <v>Saudi Riyal</v>
          </cell>
        </row>
        <row r="84">
          <cell r="Z84" t="str">
            <v>Serbian Dinar</v>
          </cell>
        </row>
        <row r="85">
          <cell r="Z85" t="str">
            <v>Singapore Dollar</v>
          </cell>
        </row>
        <row r="86">
          <cell r="Z86" t="str">
            <v>South African Rand</v>
          </cell>
        </row>
        <row r="87">
          <cell r="Z87" t="str">
            <v>South Korean Won</v>
          </cell>
        </row>
        <row r="88">
          <cell r="Z88" t="str">
            <v>Sri Lanka Rupee</v>
          </cell>
        </row>
        <row r="89">
          <cell r="Z89" t="str">
            <v>Swedish Krona</v>
          </cell>
        </row>
        <row r="90">
          <cell r="Z90" t="str">
            <v>Swiss Franc</v>
          </cell>
        </row>
        <row r="91">
          <cell r="Z91" t="str">
            <v>Tajik Somoni</v>
          </cell>
        </row>
        <row r="92">
          <cell r="Z92" t="str">
            <v>Thai Baht</v>
          </cell>
        </row>
        <row r="93">
          <cell r="Z93" t="str">
            <v>Tunisian Dinar</v>
          </cell>
        </row>
        <row r="94">
          <cell r="Z94" t="str">
            <v>Turkish Lira</v>
          </cell>
        </row>
        <row r="95">
          <cell r="Z95" t="str">
            <v>Turkmenistan Manat</v>
          </cell>
        </row>
        <row r="96">
          <cell r="Z96" t="str">
            <v>Uae Dirham</v>
          </cell>
        </row>
        <row r="97">
          <cell r="Z97" t="str">
            <v>Ukraine Hryvnia</v>
          </cell>
        </row>
        <row r="98">
          <cell r="Z98" t="str">
            <v>Uzbekistani Som</v>
          </cell>
        </row>
        <row r="99">
          <cell r="Z99" t="str">
            <v>Venezuelan Bolivar Soberano</v>
          </cell>
        </row>
        <row r="100">
          <cell r="Z100" t="str">
            <v>Vietnam Dong</v>
          </cell>
        </row>
        <row r="102">
          <cell r="Z102" t="str">
            <v>Millions</v>
          </cell>
          <cell r="AB102">
            <v>1000000</v>
          </cell>
        </row>
        <row r="112">
          <cell r="AA112" t="str">
            <v>MIrecommended</v>
          </cell>
        </row>
        <row r="113">
          <cell r="Z113" t="str">
            <v>MI Recommended</v>
          </cell>
        </row>
        <row r="114">
          <cell r="Z114" t="str">
            <v>Most Recent Spot Rate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snloffice"/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Pension-O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 t="str">
            <v>IQDCS921164068</v>
          </cell>
        </row>
        <row r="7">
          <cell r="U7" t="str">
            <v>IQDCS922584855</v>
          </cell>
        </row>
        <row r="8">
          <cell r="U8" t="str">
            <v>IQDCS920779925</v>
          </cell>
        </row>
        <row r="9">
          <cell r="U9" t="str">
            <v>IQDCS920779921</v>
          </cell>
        </row>
        <row r="10">
          <cell r="U10" t="str">
            <v>IQDCS920779609</v>
          </cell>
        </row>
        <row r="11">
          <cell r="U11" t="str">
            <v>IQDCS920779615</v>
          </cell>
        </row>
        <row r="12">
          <cell r="U12" t="str">
            <v>IQDCS920779926</v>
          </cell>
        </row>
        <row r="13">
          <cell r="U13" t="str">
            <v>IQDCS920779614</v>
          </cell>
        </row>
        <row r="14">
          <cell r="U14" t="str">
            <v>IQDCS920779928</v>
          </cell>
        </row>
        <row r="15">
          <cell r="U15" t="str">
            <v>IQDCS920780032</v>
          </cell>
        </row>
        <row r="16">
          <cell r="U16" t="str">
            <v>IQDCS921345359</v>
          </cell>
        </row>
        <row r="17">
          <cell r="U17" t="str">
            <v>IQDCS920779608</v>
          </cell>
        </row>
        <row r="18">
          <cell r="U18" t="str">
            <v>IQDCS920779922</v>
          </cell>
        </row>
        <row r="19">
          <cell r="U19" t="str">
            <v>IQDCS920779620</v>
          </cell>
        </row>
        <row r="20">
          <cell r="U20" t="str">
            <v>IQDCS919289665</v>
          </cell>
        </row>
        <row r="21">
          <cell r="U21" t="str">
            <v>IQDCS920779612</v>
          </cell>
        </row>
        <row r="22">
          <cell r="U22" t="str">
            <v>IQDCS920779918</v>
          </cell>
        </row>
        <row r="23">
          <cell r="U23" t="str">
            <v>IQDCS920779617</v>
          </cell>
        </row>
        <row r="24">
          <cell r="U24" t="str">
            <v>IQDCS920779919</v>
          </cell>
        </row>
        <row r="25">
          <cell r="U25" t="str">
            <v>IQDCS919289795</v>
          </cell>
        </row>
        <row r="26">
          <cell r="U26" t="str">
            <v>IQDCS921164084</v>
          </cell>
        </row>
        <row r="27">
          <cell r="U27" t="str">
            <v>IQDCS921164085</v>
          </cell>
        </row>
        <row r="28">
          <cell r="U28" t="str">
            <v>IQDCS921164070</v>
          </cell>
        </row>
        <row r="29">
          <cell r="U29" t="str">
            <v>IQDCS922584863</v>
          </cell>
        </row>
        <row r="30">
          <cell r="U30" t="str">
            <v>IQDCS922584864</v>
          </cell>
        </row>
        <row r="35">
          <cell r="U35" t="str">
            <v>IQDCS921164068</v>
          </cell>
        </row>
        <row r="36">
          <cell r="U36" t="str">
            <v>IQDCS922008726</v>
          </cell>
        </row>
        <row r="37">
          <cell r="U37" t="str">
            <v>IQDCS921164065</v>
          </cell>
        </row>
        <row r="38">
          <cell r="U38" t="str">
            <v>IQDCS922031102</v>
          </cell>
        </row>
        <row r="39">
          <cell r="U39" t="str">
            <v>IQDCS922373212</v>
          </cell>
        </row>
        <row r="40">
          <cell r="U40" t="str">
            <v>IQDCS921164072</v>
          </cell>
        </row>
        <row r="41">
          <cell r="U41" t="str">
            <v>IQDCS920779925</v>
          </cell>
        </row>
        <row r="42">
          <cell r="U42" t="str">
            <v>IQDCS920779921</v>
          </cell>
        </row>
        <row r="43">
          <cell r="U43" t="str">
            <v>IQDCS920779609</v>
          </cell>
        </row>
        <row r="44">
          <cell r="U44" t="str">
            <v>IQDCS920779615</v>
          </cell>
        </row>
        <row r="45">
          <cell r="U45" t="str">
            <v>IQDCS920779926</v>
          </cell>
        </row>
        <row r="46">
          <cell r="U46" t="str">
            <v>IQDCS920779614</v>
          </cell>
        </row>
        <row r="47">
          <cell r="U47" t="str">
            <v>IQDCS920779928</v>
          </cell>
        </row>
        <row r="48">
          <cell r="U48" t="str">
            <v>IQDCS920780032</v>
          </cell>
        </row>
        <row r="49">
          <cell r="U49" t="str">
            <v>IQDCS921345359</v>
          </cell>
        </row>
        <row r="50">
          <cell r="U50" t="str">
            <v>IQDCS920779608</v>
          </cell>
        </row>
        <row r="51">
          <cell r="U51" t="str">
            <v>IQDCS920779922</v>
          </cell>
        </row>
        <row r="52">
          <cell r="U52" t="str">
            <v>IQDCS920779620</v>
          </cell>
        </row>
        <row r="53">
          <cell r="U53" t="str">
            <v>IQDCS919289665</v>
          </cell>
        </row>
        <row r="54">
          <cell r="U54" t="str">
            <v>IQDCS920779612</v>
          </cell>
        </row>
        <row r="55">
          <cell r="U55" t="str">
            <v>IQDCS920779918</v>
          </cell>
        </row>
        <row r="56">
          <cell r="U56" t="str">
            <v>IQDCS920779617</v>
          </cell>
        </row>
        <row r="57">
          <cell r="U57" t="str">
            <v>IQDCS920779919</v>
          </cell>
        </row>
        <row r="58">
          <cell r="U58" t="str">
            <v>IQDCS919289795</v>
          </cell>
        </row>
        <row r="59">
          <cell r="U59" t="str">
            <v>IQDCS921164084</v>
          </cell>
        </row>
        <row r="64">
          <cell r="U64" t="str">
            <v>IQDCS921164068</v>
          </cell>
        </row>
        <row r="65">
          <cell r="U65" t="str">
            <v>IQDCS921164072</v>
          </cell>
        </row>
        <row r="66">
          <cell r="U66" t="str">
            <v>IQDCS920779925</v>
          </cell>
        </row>
        <row r="67">
          <cell r="U67" t="str">
            <v>IQDCS920779921</v>
          </cell>
        </row>
        <row r="68">
          <cell r="U68" t="str">
            <v>IQDCS920779609</v>
          </cell>
        </row>
        <row r="69">
          <cell r="U69" t="str">
            <v>IQDCS920779615</v>
          </cell>
        </row>
        <row r="70">
          <cell r="U70" t="str">
            <v>IQDCS920779926</v>
          </cell>
        </row>
        <row r="71">
          <cell r="U71" t="str">
            <v>IQDCS920779614</v>
          </cell>
        </row>
        <row r="72">
          <cell r="U72" t="str">
            <v>IQDCS920779928</v>
          </cell>
        </row>
        <row r="73">
          <cell r="U73" t="str">
            <v>IQDCS920780032</v>
          </cell>
        </row>
        <row r="74">
          <cell r="U74" t="str">
            <v>IQDCS920779608</v>
          </cell>
        </row>
        <row r="75">
          <cell r="U75" t="str">
            <v>IQDCS920779922</v>
          </cell>
        </row>
        <row r="76">
          <cell r="U76" t="str">
            <v>IQDCS920779620</v>
          </cell>
        </row>
        <row r="77">
          <cell r="U77" t="str">
            <v>IQDCS919289665</v>
          </cell>
        </row>
        <row r="78">
          <cell r="U78" t="str">
            <v>IQDCS920779612</v>
          </cell>
        </row>
        <row r="79">
          <cell r="U79" t="str">
            <v>IQDCS920779918</v>
          </cell>
        </row>
        <row r="80">
          <cell r="U80" t="str">
            <v>IQDCS920779617</v>
          </cell>
        </row>
        <row r="81">
          <cell r="U81" t="str">
            <v>IQDCS920779919</v>
          </cell>
        </row>
        <row r="82">
          <cell r="U82" t="str">
            <v>IQDCS919771151</v>
          </cell>
        </row>
        <row r="83">
          <cell r="U83" t="str">
            <v>IQDCS919289795</v>
          </cell>
        </row>
        <row r="84">
          <cell r="U84" t="str">
            <v>IQDCS921164084</v>
          </cell>
        </row>
        <row r="85">
          <cell r="U85" t="str">
            <v>IQDCS921164085</v>
          </cell>
        </row>
        <row r="86">
          <cell r="U86" t="str">
            <v>IQDCS921164070</v>
          </cell>
        </row>
        <row r="87">
          <cell r="U87" t="str">
            <v>IQDCS921164071</v>
          </cell>
        </row>
        <row r="88">
          <cell r="U88" t="str">
            <v>IQDCS916957982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004F-D57B-46E6-96E8-30EF1DD73340}">
  <sheetPr>
    <pageSetUpPr fitToPage="1"/>
  </sheetPr>
  <dimension ref="A2:AA91"/>
  <sheetViews>
    <sheetView showGridLines="0" topLeftCell="B17" zoomScale="85" zoomScaleNormal="85" workbookViewId="0">
      <selection activeCell="K33" sqref="K33:AK42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20" width="8.88671875" style="5"/>
    <col min="21" max="21" width="8.77734375" style="5" bestFit="1" customWidth="1" outlineLevel="1"/>
    <col min="22" max="16384" width="8.88671875" style="5"/>
  </cols>
  <sheetData>
    <row r="2" spans="1:27" ht="14.4" x14ac:dyDescent="0.3">
      <c r="B2" s="5" t="s">
        <v>24</v>
      </c>
      <c r="K2" s="51" t="s">
        <v>71</v>
      </c>
    </row>
    <row r="3" spans="1:27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7" ht="16.2" thickBot="1" x14ac:dyDescent="0.35">
      <c r="A4" s="3"/>
      <c r="B4" s="6" t="str">
        <f>E11&amp;IF(E12="",""," ("&amp;E12&amp;")")</f>
        <v>United States Steel Corporation (NYSE:X) (X-US)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7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7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NUE</v>
      </c>
      <c r="F6" s="15" t="str">
        <f t="shared" si="0"/>
        <v>NUE</v>
      </c>
      <c r="G6" s="15" t="str">
        <f t="shared" si="0"/>
        <v>NUE</v>
      </c>
      <c r="H6" s="15" t="str">
        <f t="shared" si="0"/>
        <v>NUE</v>
      </c>
      <c r="I6" s="15" t="str">
        <f t="shared" si="0"/>
        <v>NUE</v>
      </c>
      <c r="J6" s="15" t="str">
        <f t="shared" si="0"/>
        <v>NUE</v>
      </c>
      <c r="K6" s="15" t="str">
        <f t="shared" si="0"/>
        <v>NUE</v>
      </c>
      <c r="L6" s="15" t="str">
        <f t="shared" si="0"/>
        <v>NUE</v>
      </c>
      <c r="M6" s="15" t="str">
        <f t="shared" si="0"/>
        <v>NUE</v>
      </c>
      <c r="N6" s="15" t="str">
        <f t="shared" si="0"/>
        <v>NUE</v>
      </c>
      <c r="O6" s="15" t="str">
        <f t="shared" si="0"/>
        <v>NUE</v>
      </c>
      <c r="P6" s="15" t="str">
        <f t="shared" si="0"/>
        <v>NUE</v>
      </c>
    </row>
    <row r="7" spans="1:27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7" hidden="1" outlineLevel="1" x14ac:dyDescent="0.2">
      <c r="A8" s="3"/>
      <c r="B8" s="13"/>
      <c r="C8" s="14"/>
      <c r="D8" s="14"/>
      <c r="E8" s="16">
        <f t="shared" ref="E8:P8" si="2">IF(Date="","",Date)</f>
        <v>45539</v>
      </c>
      <c r="F8" s="16">
        <f t="shared" si="2"/>
        <v>45539</v>
      </c>
      <c r="G8" s="16">
        <f t="shared" si="2"/>
        <v>45539</v>
      </c>
      <c r="H8" s="16">
        <f t="shared" si="2"/>
        <v>45539</v>
      </c>
      <c r="I8" s="16">
        <f t="shared" si="2"/>
        <v>45539</v>
      </c>
      <c r="J8" s="16">
        <f t="shared" si="2"/>
        <v>45539</v>
      </c>
      <c r="K8" s="16">
        <f t="shared" si="2"/>
        <v>45539</v>
      </c>
      <c r="L8" s="16">
        <f t="shared" si="2"/>
        <v>45539</v>
      </c>
      <c r="M8" s="16">
        <f t="shared" si="2"/>
        <v>45539</v>
      </c>
      <c r="N8" s="16">
        <f t="shared" si="2"/>
        <v>45539</v>
      </c>
      <c r="O8" s="16">
        <f t="shared" si="2"/>
        <v>45539</v>
      </c>
      <c r="P8" s="16">
        <f t="shared" si="2"/>
        <v>45539</v>
      </c>
    </row>
    <row r="9" spans="1:27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7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7" hidden="1" outlineLevel="1" x14ac:dyDescent="0.2">
      <c r="A11" s="3"/>
      <c r="B11" s="13"/>
      <c r="C11" s="18" t="s">
        <v>20</v>
      </c>
      <c r="D11" s="18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7" hidden="1" outlineLevel="1" x14ac:dyDescent="0.2">
      <c r="A12" s="3"/>
      <c r="B12" s="13"/>
      <c r="C12" s="18" t="s">
        <v>21</v>
      </c>
      <c r="D12" s="18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7" ht="18" customHeight="1" collapsed="1" x14ac:dyDescent="0.2">
      <c r="A13" s="3"/>
      <c r="B13" s="19" t="s">
        <v>25</v>
      </c>
      <c r="C13" s="18" t="s">
        <v>22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7" x14ac:dyDescent="0.2">
      <c r="B14" s="3" t="s">
        <v>53</v>
      </c>
      <c r="C14" s="18" t="s">
        <v>54</v>
      </c>
      <c r="D14" s="18"/>
      <c r="E14" s="28">
        <v>2335</v>
      </c>
      <c r="F14" s="28">
        <v>2042</v>
      </c>
      <c r="G14" s="28">
        <v>2415</v>
      </c>
      <c r="H14" s="28">
        <v>2602</v>
      </c>
      <c r="I14" s="28">
        <v>2035</v>
      </c>
      <c r="J14" s="28">
        <v>1635</v>
      </c>
      <c r="K14" s="28">
        <v>1808</v>
      </c>
      <c r="L14" s="28">
        <v>1864</v>
      </c>
      <c r="M14" s="28">
        <v>1541</v>
      </c>
      <c r="N14" s="28">
        <v>1548</v>
      </c>
      <c r="O14" s="28">
        <v>1722</v>
      </c>
      <c r="P14" s="28">
        <v>1678</v>
      </c>
      <c r="R14" s="19" t="s">
        <v>64</v>
      </c>
      <c r="S14" s="22">
        <v>44742</v>
      </c>
      <c r="T14" s="22">
        <v>44834</v>
      </c>
      <c r="U14" s="22">
        <v>44926</v>
      </c>
      <c r="V14" s="22">
        <v>45016</v>
      </c>
      <c r="W14" s="22">
        <v>45107</v>
      </c>
      <c r="X14" s="22">
        <v>45199</v>
      </c>
      <c r="Y14" s="22">
        <v>45291</v>
      </c>
      <c r="Z14" s="22">
        <v>45382</v>
      </c>
      <c r="AA14" s="22">
        <v>45473</v>
      </c>
    </row>
    <row r="15" spans="1:27" x14ac:dyDescent="0.2">
      <c r="B15" s="3" t="s">
        <v>55</v>
      </c>
      <c r="C15" s="18" t="s">
        <v>56</v>
      </c>
      <c r="D15" s="18"/>
      <c r="E15" s="28">
        <v>2086</v>
      </c>
      <c r="F15" s="28">
        <v>2210</v>
      </c>
      <c r="G15" s="28">
        <v>2663</v>
      </c>
      <c r="H15" s="28">
        <v>3014</v>
      </c>
      <c r="I15" s="28">
        <v>2759</v>
      </c>
      <c r="J15" s="28">
        <v>2359</v>
      </c>
      <c r="K15" s="28">
        <v>2541</v>
      </c>
      <c r="L15" s="28">
        <v>2540</v>
      </c>
      <c r="M15" s="28">
        <v>2304</v>
      </c>
      <c r="N15" s="28">
        <v>2128</v>
      </c>
      <c r="O15" s="28">
        <v>2157</v>
      </c>
      <c r="P15" s="28">
        <v>2020</v>
      </c>
      <c r="R15" s="63" t="s">
        <v>78</v>
      </c>
      <c r="S15" s="55">
        <f>H22</f>
        <v>136.28020667726551</v>
      </c>
      <c r="T15" s="55">
        <f t="shared" ref="T15:AA15" si="3">I22</f>
        <v>159.49019796271381</v>
      </c>
      <c r="U15" s="55">
        <f t="shared" si="3"/>
        <v>182.73138543107422</v>
      </c>
      <c r="V15" s="55">
        <f t="shared" si="3"/>
        <v>164.94407158836688</v>
      </c>
      <c r="W15" s="55">
        <f t="shared" si="3"/>
        <v>133.77745607028754</v>
      </c>
      <c r="X15" s="55">
        <f t="shared" si="3"/>
        <v>141.02459941322502</v>
      </c>
      <c r="Y15" s="55">
        <f t="shared" si="3"/>
        <v>148.87578426640925</v>
      </c>
      <c r="Z15" s="55">
        <f t="shared" si="3"/>
        <v>146.41676682692307</v>
      </c>
      <c r="AA15" s="55">
        <f t="shared" si="3"/>
        <v>143.78855026711997</v>
      </c>
    </row>
    <row r="16" spans="1:27" x14ac:dyDescent="0.2">
      <c r="B16" s="3" t="s">
        <v>57</v>
      </c>
      <c r="C16" s="18" t="s">
        <v>58</v>
      </c>
      <c r="D16" s="18"/>
      <c r="E16" s="28">
        <v>2691</v>
      </c>
      <c r="F16" s="28">
        <v>2650</v>
      </c>
      <c r="G16" s="28">
        <v>2921</v>
      </c>
      <c r="H16" s="28">
        <v>2951</v>
      </c>
      <c r="I16" s="28">
        <v>2481.7000000000003</v>
      </c>
      <c r="J16" s="28">
        <v>2772</v>
      </c>
      <c r="K16" s="28">
        <v>2823</v>
      </c>
      <c r="L16" s="28">
        <v>2832</v>
      </c>
      <c r="M16" s="28">
        <v>2686</v>
      </c>
      <c r="N16" s="28">
        <v>2697</v>
      </c>
      <c r="O16" s="28">
        <v>2630</v>
      </c>
      <c r="P16" s="28">
        <v>2378</v>
      </c>
      <c r="R16" s="63" t="s">
        <v>79</v>
      </c>
      <c r="S16" s="55">
        <f>H48</f>
        <v>140.25169638630265</v>
      </c>
      <c r="T16" s="55">
        <f t="shared" ref="T16:AA16" si="4">I48</f>
        <v>156.4631611533699</v>
      </c>
      <c r="U16" s="55">
        <f t="shared" si="4"/>
        <v>171.84451823949246</v>
      </c>
      <c r="V16" s="55">
        <f t="shared" si="4"/>
        <v>155.92634560906515</v>
      </c>
      <c r="W16" s="55">
        <f t="shared" si="4"/>
        <v>133.68795955882354</v>
      </c>
      <c r="X16" s="55">
        <f t="shared" si="4"/>
        <v>139.81355932203391</v>
      </c>
      <c r="Y16" s="55">
        <f t="shared" si="4"/>
        <v>151.15512519561815</v>
      </c>
      <c r="Z16" s="55">
        <f t="shared" si="4"/>
        <v>142.51779188305443</v>
      </c>
      <c r="AA16" s="55">
        <f t="shared" si="4"/>
        <v>136.24779065200315</v>
      </c>
    </row>
    <row r="17" spans="2:27" x14ac:dyDescent="0.2">
      <c r="B17" s="37" t="s">
        <v>59</v>
      </c>
      <c r="H17" s="38">
        <f t="shared" ref="H17:P19" si="5">AVERAGE(E14:H14)</f>
        <v>2348.5</v>
      </c>
      <c r="I17" s="38">
        <f t="shared" si="5"/>
        <v>2273.5</v>
      </c>
      <c r="J17" s="38">
        <f t="shared" si="5"/>
        <v>2171.75</v>
      </c>
      <c r="K17" s="38">
        <f t="shared" si="5"/>
        <v>2020</v>
      </c>
      <c r="L17" s="38">
        <f t="shared" si="5"/>
        <v>1835.5</v>
      </c>
      <c r="M17" s="38">
        <f t="shared" si="5"/>
        <v>1712</v>
      </c>
      <c r="N17" s="38">
        <f t="shared" si="5"/>
        <v>1690.25</v>
      </c>
      <c r="O17" s="38">
        <f t="shared" si="5"/>
        <v>1668.75</v>
      </c>
      <c r="P17" s="38">
        <f t="shared" si="5"/>
        <v>1622.25</v>
      </c>
      <c r="R17" s="63" t="s">
        <v>80</v>
      </c>
      <c r="S17" s="55">
        <f>H73</f>
        <v>129.99424974356634</v>
      </c>
      <c r="T17" s="55">
        <f t="shared" ref="T17:AA17" si="6">I73</f>
        <v>146.9948576316655</v>
      </c>
      <c r="U17" s="55">
        <f t="shared" si="6"/>
        <v>174.18285107696553</v>
      </c>
      <c r="V17" s="55">
        <f t="shared" si="6"/>
        <v>169.75312098879678</v>
      </c>
      <c r="W17" s="55">
        <f t="shared" si="6"/>
        <v>146.8754935286839</v>
      </c>
      <c r="X17" s="55">
        <f t="shared" si="6"/>
        <v>151.34934610597816</v>
      </c>
      <c r="Y17" s="55">
        <f t="shared" si="6"/>
        <v>164.8393320437026</v>
      </c>
      <c r="Z17" s="55">
        <f t="shared" si="6"/>
        <v>150.41602208678466</v>
      </c>
      <c r="AA17" s="55">
        <f t="shared" si="6"/>
        <v>142.92483541888171</v>
      </c>
    </row>
    <row r="18" spans="2:27" x14ac:dyDescent="0.2">
      <c r="B18" s="37" t="s">
        <v>60</v>
      </c>
      <c r="H18" s="38">
        <f t="shared" si="5"/>
        <v>2493.25</v>
      </c>
      <c r="I18" s="38">
        <f t="shared" si="5"/>
        <v>2661.5</v>
      </c>
      <c r="J18" s="38">
        <f t="shared" si="5"/>
        <v>2698.75</v>
      </c>
      <c r="K18" s="38">
        <f t="shared" si="5"/>
        <v>2668.25</v>
      </c>
      <c r="L18" s="38">
        <f t="shared" si="5"/>
        <v>2549.75</v>
      </c>
      <c r="M18" s="38">
        <f t="shared" si="5"/>
        <v>2436</v>
      </c>
      <c r="N18" s="38">
        <f t="shared" si="5"/>
        <v>2378.25</v>
      </c>
      <c r="O18" s="38">
        <f t="shared" si="5"/>
        <v>2282.25</v>
      </c>
      <c r="P18" s="38">
        <f t="shared" si="5"/>
        <v>2152.25</v>
      </c>
      <c r="S18" s="55"/>
      <c r="T18" s="55"/>
      <c r="U18" s="55"/>
      <c r="V18" s="55"/>
      <c r="W18" s="55"/>
      <c r="X18" s="55"/>
      <c r="Y18" s="55"/>
      <c r="Z18" s="55"/>
      <c r="AA18" s="55"/>
    </row>
    <row r="19" spans="2:27" x14ac:dyDescent="0.2">
      <c r="B19" s="37" t="s">
        <v>61</v>
      </c>
      <c r="H19" s="38">
        <f t="shared" si="5"/>
        <v>2803.25</v>
      </c>
      <c r="I19" s="38">
        <f t="shared" si="5"/>
        <v>2750.9250000000002</v>
      </c>
      <c r="J19" s="38">
        <f t="shared" si="5"/>
        <v>2781.4250000000002</v>
      </c>
      <c r="K19" s="38">
        <f t="shared" si="5"/>
        <v>2756.9250000000002</v>
      </c>
      <c r="L19" s="38">
        <f t="shared" si="5"/>
        <v>2727.1750000000002</v>
      </c>
      <c r="M19" s="38">
        <f t="shared" si="5"/>
        <v>2778.25</v>
      </c>
      <c r="N19" s="38">
        <f t="shared" si="5"/>
        <v>2759.5</v>
      </c>
      <c r="O19" s="38">
        <f t="shared" si="5"/>
        <v>2711.25</v>
      </c>
      <c r="P19" s="38">
        <f t="shared" si="5"/>
        <v>2597.75</v>
      </c>
      <c r="S19" s="55"/>
      <c r="T19" s="55"/>
      <c r="U19" s="55"/>
      <c r="V19" s="55"/>
      <c r="W19" s="55"/>
      <c r="X19" s="55"/>
      <c r="Y19" s="55"/>
      <c r="Z19" s="55"/>
      <c r="AA19" s="55"/>
    </row>
    <row r="20" spans="2:27" x14ac:dyDescent="0.2">
      <c r="B20" s="37" t="s">
        <v>62</v>
      </c>
      <c r="E20" s="5">
        <v>5964</v>
      </c>
      <c r="F20" s="5">
        <v>5622</v>
      </c>
      <c r="G20" s="5">
        <v>5234</v>
      </c>
      <c r="H20" s="31">
        <v>6290</v>
      </c>
      <c r="I20" s="31">
        <v>5203</v>
      </c>
      <c r="J20" s="31">
        <v>4338</v>
      </c>
      <c r="K20" s="31">
        <v>4470</v>
      </c>
      <c r="L20" s="31">
        <v>5008</v>
      </c>
      <c r="M20" s="31">
        <v>4431</v>
      </c>
      <c r="N20" s="31">
        <v>4144</v>
      </c>
      <c r="O20" s="31">
        <v>4160</v>
      </c>
      <c r="P20" s="31">
        <v>4118</v>
      </c>
      <c r="S20" s="55"/>
      <c r="T20" s="55"/>
      <c r="U20" s="55"/>
      <c r="V20" s="55"/>
      <c r="W20" s="55"/>
      <c r="X20" s="55"/>
      <c r="Y20" s="55"/>
      <c r="Z20" s="55"/>
      <c r="AA20" s="55"/>
    </row>
    <row r="21" spans="2:27" x14ac:dyDescent="0.2">
      <c r="B21" s="39" t="s">
        <v>63</v>
      </c>
      <c r="E21" s="5">
        <v>3881</v>
      </c>
      <c r="F21" s="5">
        <v>3831</v>
      </c>
      <c r="G21" s="5">
        <v>3823</v>
      </c>
      <c r="H21" s="28">
        <v>4661</v>
      </c>
      <c r="I21" s="28">
        <v>4359</v>
      </c>
      <c r="J21" s="28">
        <v>3869</v>
      </c>
      <c r="K21" s="28">
        <v>3953</v>
      </c>
      <c r="L21" s="28">
        <v>4161</v>
      </c>
      <c r="M21" s="28">
        <v>3838</v>
      </c>
      <c r="N21" s="28">
        <v>3797</v>
      </c>
      <c r="O21" s="28">
        <v>3665</v>
      </c>
      <c r="P21" s="28">
        <v>3629</v>
      </c>
    </row>
    <row r="22" spans="2:27" ht="14.4" x14ac:dyDescent="0.3">
      <c r="G22" s="19" t="s">
        <v>64</v>
      </c>
      <c r="H22" s="40">
        <f t="shared" ref="H22:O22" si="7">365*H17/H20</f>
        <v>136.28020667726551</v>
      </c>
      <c r="I22" s="40">
        <f t="shared" si="7"/>
        <v>159.49019796271381</v>
      </c>
      <c r="J22" s="40">
        <f t="shared" si="7"/>
        <v>182.73138543107422</v>
      </c>
      <c r="K22" s="40">
        <f t="shared" si="7"/>
        <v>164.94407158836688</v>
      </c>
      <c r="L22" s="40">
        <f t="shared" si="7"/>
        <v>133.77745607028754</v>
      </c>
      <c r="M22" s="40">
        <f t="shared" si="7"/>
        <v>141.02459941322502</v>
      </c>
      <c r="N22" s="40">
        <f t="shared" si="7"/>
        <v>148.87578426640925</v>
      </c>
      <c r="O22" s="40">
        <f t="shared" si="7"/>
        <v>146.41676682692307</v>
      </c>
      <c r="P22" s="40">
        <f>365*P17/P20</f>
        <v>143.78855026711997</v>
      </c>
      <c r="R22" s="19" t="s">
        <v>65</v>
      </c>
      <c r="S22" s="22">
        <v>44742</v>
      </c>
      <c r="T22" s="22">
        <v>44834</v>
      </c>
      <c r="U22" s="22">
        <v>44926</v>
      </c>
      <c r="V22" s="22">
        <v>45016</v>
      </c>
      <c r="W22" s="22">
        <v>45107</v>
      </c>
      <c r="X22" s="22">
        <v>45199</v>
      </c>
      <c r="Y22" s="22">
        <v>45291</v>
      </c>
      <c r="Z22" s="22">
        <v>45382</v>
      </c>
      <c r="AA22" s="22">
        <v>45473</v>
      </c>
    </row>
    <row r="23" spans="2:27" ht="14.4" x14ac:dyDescent="0.3">
      <c r="G23" s="19" t="s">
        <v>65</v>
      </c>
      <c r="H23" s="40">
        <f t="shared" ref="H23:O23" si="8">H18/H21*365</f>
        <v>195.24485089036688</v>
      </c>
      <c r="I23" s="40">
        <f t="shared" si="8"/>
        <v>222.86017435191556</v>
      </c>
      <c r="J23" s="40">
        <f t="shared" si="8"/>
        <v>254.59905660377362</v>
      </c>
      <c r="K23" s="40">
        <f t="shared" si="8"/>
        <v>246.37269162661269</v>
      </c>
      <c r="L23" s="40">
        <f t="shared" si="8"/>
        <v>223.66228070175436</v>
      </c>
      <c r="M23" s="40">
        <f t="shared" si="8"/>
        <v>231.66753517457008</v>
      </c>
      <c r="N23" s="40">
        <f t="shared" si="8"/>
        <v>228.61765867790359</v>
      </c>
      <c r="O23" s="40">
        <f t="shared" si="8"/>
        <v>227.29092769440652</v>
      </c>
      <c r="P23" s="40">
        <f>P18/P21*365</f>
        <v>216.47044640396805</v>
      </c>
      <c r="R23" s="58" t="s">
        <v>78</v>
      </c>
      <c r="S23" s="55">
        <f>H23</f>
        <v>195.24485089036688</v>
      </c>
      <c r="T23" s="55">
        <f t="shared" ref="T23:AA23" si="9">I23</f>
        <v>222.86017435191556</v>
      </c>
      <c r="U23" s="55">
        <f t="shared" si="9"/>
        <v>254.59905660377362</v>
      </c>
      <c r="V23" s="55">
        <f t="shared" si="9"/>
        <v>246.37269162661269</v>
      </c>
      <c r="W23" s="55">
        <f t="shared" si="9"/>
        <v>223.66228070175436</v>
      </c>
      <c r="X23" s="55">
        <f t="shared" si="9"/>
        <v>231.66753517457008</v>
      </c>
      <c r="Y23" s="55">
        <f t="shared" si="9"/>
        <v>228.61765867790359</v>
      </c>
      <c r="Z23" s="55">
        <f t="shared" si="9"/>
        <v>227.29092769440652</v>
      </c>
      <c r="AA23" s="55">
        <f t="shared" si="9"/>
        <v>216.47044640396805</v>
      </c>
    </row>
    <row r="24" spans="2:27" ht="14.4" x14ac:dyDescent="0.3">
      <c r="G24" s="19" t="s">
        <v>66</v>
      </c>
      <c r="H24" s="40">
        <f t="shared" ref="H24:O24" si="10">H19/H21*365</f>
        <v>219.52075734820855</v>
      </c>
      <c r="I24" s="40">
        <f t="shared" si="10"/>
        <v>230.34815898141778</v>
      </c>
      <c r="J24" s="40">
        <f t="shared" si="10"/>
        <v>262.39858490566041</v>
      </c>
      <c r="K24" s="40">
        <f t="shared" si="10"/>
        <v>254.56049203136863</v>
      </c>
      <c r="L24" s="40">
        <f t="shared" si="10"/>
        <v>239.22587719298249</v>
      </c>
      <c r="M24" s="40">
        <f t="shared" si="10"/>
        <v>264.21606305367379</v>
      </c>
      <c r="N24" s="40">
        <f t="shared" si="10"/>
        <v>265.26665788780616</v>
      </c>
      <c r="O24" s="40">
        <f t="shared" si="10"/>
        <v>270.01534788540243</v>
      </c>
      <c r="P24" s="40">
        <f>P19/P21*365</f>
        <v>261.27824469550842</v>
      </c>
      <c r="R24" s="58" t="s">
        <v>79</v>
      </c>
      <c r="S24" s="55">
        <f>H49</f>
        <v>358.44076736370425</v>
      </c>
      <c r="T24" s="55">
        <f t="shared" ref="T24:AA24" si="11">I49</f>
        <v>379.72384542884072</v>
      </c>
      <c r="U24" s="55">
        <f t="shared" si="11"/>
        <v>393.64077194357367</v>
      </c>
      <c r="V24" s="55">
        <f t="shared" si="11"/>
        <v>375.44914357197848</v>
      </c>
      <c r="W24" s="55">
        <f t="shared" si="11"/>
        <v>347.26264044943821</v>
      </c>
      <c r="X24" s="55">
        <f t="shared" si="11"/>
        <v>344.91609756097557</v>
      </c>
      <c r="Y24" s="55">
        <f t="shared" si="11"/>
        <v>345.17748786407765</v>
      </c>
      <c r="Z24" s="55">
        <f t="shared" si="11"/>
        <v>338.482905982906</v>
      </c>
      <c r="AA24" s="55">
        <f t="shared" si="11"/>
        <v>327.61156186612578</v>
      </c>
    </row>
    <row r="25" spans="2:27" ht="15" thickBot="1" x14ac:dyDescent="0.35">
      <c r="G25" s="35" t="s">
        <v>67</v>
      </c>
      <c r="H25" s="41">
        <f t="shared" ref="H25:O25" si="12">H22+H23-H24</f>
        <v>112.00430021942387</v>
      </c>
      <c r="I25" s="41">
        <f t="shared" si="12"/>
        <v>152.00221333321156</v>
      </c>
      <c r="J25" s="41">
        <f t="shared" si="12"/>
        <v>174.93185712918739</v>
      </c>
      <c r="K25" s="41">
        <f t="shared" si="12"/>
        <v>156.75627118361095</v>
      </c>
      <c r="L25" s="41">
        <f t="shared" si="12"/>
        <v>118.2138595790594</v>
      </c>
      <c r="M25" s="41">
        <f t="shared" si="12"/>
        <v>108.47607153412127</v>
      </c>
      <c r="N25" s="41">
        <f t="shared" si="12"/>
        <v>112.22678505650669</v>
      </c>
      <c r="O25" s="41">
        <f t="shared" si="12"/>
        <v>103.69234663592715</v>
      </c>
      <c r="P25" s="41">
        <f>P22+P23-P24</f>
        <v>98.980751975579608</v>
      </c>
      <c r="R25" s="58" t="s">
        <v>80</v>
      </c>
      <c r="S25" s="55">
        <f>H74</f>
        <v>290.88512883456644</v>
      </c>
      <c r="T25" s="55">
        <f t="shared" ref="T25:AA25" si="13">I74</f>
        <v>296.51250972266695</v>
      </c>
      <c r="U25" s="55">
        <f t="shared" si="13"/>
        <v>336.16307555291291</v>
      </c>
      <c r="V25" s="55">
        <f t="shared" si="13"/>
        <v>321.8023003740588</v>
      </c>
      <c r="W25" s="55">
        <f t="shared" si="13"/>
        <v>295.29932962400778</v>
      </c>
      <c r="X25" s="55">
        <f t="shared" si="13"/>
        <v>291.83071930378907</v>
      </c>
      <c r="Y25" s="55">
        <f t="shared" si="13"/>
        <v>320.14574547549887</v>
      </c>
      <c r="Z25" s="55">
        <f t="shared" si="13"/>
        <v>304.16361299825536</v>
      </c>
      <c r="AA25" s="55">
        <f t="shared" si="13"/>
        <v>287.27606130333101</v>
      </c>
    </row>
    <row r="26" spans="2:27" x14ac:dyDescent="0.2">
      <c r="S26" s="55"/>
      <c r="T26" s="55"/>
      <c r="U26" s="55"/>
      <c r="V26" s="55"/>
      <c r="W26" s="55"/>
      <c r="X26" s="55"/>
      <c r="Y26" s="55"/>
      <c r="Z26" s="55"/>
      <c r="AA26" s="55"/>
    </row>
    <row r="28" spans="2:27" x14ac:dyDescent="0.2">
      <c r="R28" s="19" t="s">
        <v>66</v>
      </c>
      <c r="S28" s="22">
        <v>44742</v>
      </c>
      <c r="T28" s="22">
        <v>44834</v>
      </c>
      <c r="U28" s="22">
        <v>44926</v>
      </c>
      <c r="V28" s="22">
        <v>45016</v>
      </c>
      <c r="W28" s="22">
        <v>45107</v>
      </c>
      <c r="X28" s="22">
        <v>45199</v>
      </c>
      <c r="Y28" s="22">
        <v>45291</v>
      </c>
      <c r="Z28" s="22">
        <v>45382</v>
      </c>
      <c r="AA28" s="22">
        <v>45473</v>
      </c>
    </row>
    <row r="29" spans="2:27" x14ac:dyDescent="0.2">
      <c r="G29" s="19" t="s">
        <v>64</v>
      </c>
      <c r="H29" s="42"/>
      <c r="I29" s="42"/>
      <c r="J29" s="42"/>
      <c r="K29" s="42"/>
      <c r="L29" s="42">
        <f t="shared" ref="L29:P32" si="14">L22-H22</f>
        <v>-2.502750606977969</v>
      </c>
      <c r="M29" s="42">
        <f t="shared" si="14"/>
        <v>-18.465598549488789</v>
      </c>
      <c r="N29" s="42">
        <f t="shared" si="14"/>
        <v>-33.855601164664961</v>
      </c>
      <c r="O29" s="42">
        <f t="shared" si="14"/>
        <v>-18.527304761443816</v>
      </c>
      <c r="P29" s="42">
        <f>P22-L22</f>
        <v>10.011094196832431</v>
      </c>
      <c r="R29" s="58" t="s">
        <v>78</v>
      </c>
      <c r="S29" s="55">
        <f>H24</f>
        <v>219.52075734820855</v>
      </c>
      <c r="T29" s="55">
        <f t="shared" ref="T29:AA29" si="15">I24</f>
        <v>230.34815898141778</v>
      </c>
      <c r="U29" s="55">
        <f t="shared" si="15"/>
        <v>262.39858490566041</v>
      </c>
      <c r="V29" s="55">
        <f t="shared" si="15"/>
        <v>254.56049203136863</v>
      </c>
      <c r="W29" s="55">
        <f t="shared" si="15"/>
        <v>239.22587719298249</v>
      </c>
      <c r="X29" s="55">
        <f t="shared" si="15"/>
        <v>264.21606305367379</v>
      </c>
      <c r="Y29" s="55">
        <f t="shared" si="15"/>
        <v>265.26665788780616</v>
      </c>
      <c r="Z29" s="55">
        <f t="shared" si="15"/>
        <v>270.01534788540243</v>
      </c>
      <c r="AA29" s="55">
        <f t="shared" si="15"/>
        <v>261.27824469550842</v>
      </c>
    </row>
    <row r="30" spans="2:27" x14ac:dyDescent="0.2">
      <c r="G30" s="19" t="s">
        <v>65</v>
      </c>
      <c r="I30" s="42"/>
      <c r="J30" s="42"/>
      <c r="K30" s="42"/>
      <c r="L30" s="42">
        <f t="shared" si="14"/>
        <v>28.417429811387478</v>
      </c>
      <c r="M30" s="42">
        <f t="shared" si="14"/>
        <v>8.8073608226545161</v>
      </c>
      <c r="N30" s="42">
        <f t="shared" si="14"/>
        <v>-25.981397925870027</v>
      </c>
      <c r="O30" s="42">
        <f t="shared" si="14"/>
        <v>-19.081763932206172</v>
      </c>
      <c r="P30" s="42">
        <f t="shared" si="14"/>
        <v>-7.1918342977863006</v>
      </c>
      <c r="R30" s="58" t="s">
        <v>79</v>
      </c>
      <c r="S30" s="55">
        <f>H50</f>
        <v>149.34606049290514</v>
      </c>
      <c r="T30" s="55">
        <f t="shared" ref="T30:AA30" si="16">I50</f>
        <v>159.94981149858626</v>
      </c>
      <c r="U30" s="55">
        <f t="shared" si="16"/>
        <v>168.26900470219437</v>
      </c>
      <c r="V30" s="55">
        <f t="shared" si="16"/>
        <v>163.56861046959199</v>
      </c>
      <c r="W30" s="55">
        <f t="shared" si="16"/>
        <v>150.98970037453185</v>
      </c>
      <c r="X30" s="55">
        <f t="shared" si="16"/>
        <v>152.24951219512195</v>
      </c>
      <c r="Y30" s="55">
        <f t="shared" si="16"/>
        <v>156.21763754045307</v>
      </c>
      <c r="Z30" s="55">
        <f t="shared" si="16"/>
        <v>154.90588115588116</v>
      </c>
      <c r="AA30" s="55">
        <f t="shared" si="16"/>
        <v>153.7368154158215</v>
      </c>
    </row>
    <row r="31" spans="2:27" x14ac:dyDescent="0.2">
      <c r="G31" s="19" t="s">
        <v>66</v>
      </c>
      <c r="I31" s="42"/>
      <c r="J31" s="42"/>
      <c r="K31" s="42"/>
      <c r="L31" s="42">
        <f t="shared" si="14"/>
        <v>19.705119844773947</v>
      </c>
      <c r="M31" s="42">
        <f t="shared" si="14"/>
        <v>33.86790407225601</v>
      </c>
      <c r="N31" s="42">
        <f t="shared" si="14"/>
        <v>2.8680729821457476</v>
      </c>
      <c r="O31" s="42">
        <f t="shared" si="14"/>
        <v>15.454855854033809</v>
      </c>
      <c r="P31" s="42">
        <f t="shared" si="14"/>
        <v>22.052367502525925</v>
      </c>
      <c r="R31" s="58" t="s">
        <v>80</v>
      </c>
      <c r="S31" s="55">
        <f>H75</f>
        <v>88.46033028222503</v>
      </c>
      <c r="T31" s="55">
        <f t="shared" ref="T31:AA31" si="17">I75</f>
        <v>88.391163884856439</v>
      </c>
      <c r="U31" s="55">
        <f t="shared" si="17"/>
        <v>100.01097999591991</v>
      </c>
      <c r="V31" s="55">
        <f t="shared" si="17"/>
        <v>101.64540733468836</v>
      </c>
      <c r="W31" s="55">
        <f t="shared" si="17"/>
        <v>91.61027831762128</v>
      </c>
      <c r="X31" s="55">
        <f t="shared" si="17"/>
        <v>94.035980506887455</v>
      </c>
      <c r="Y31" s="55">
        <f t="shared" si="17"/>
        <v>107.96245001044707</v>
      </c>
      <c r="Z31" s="55">
        <f t="shared" si="17"/>
        <v>97.118575824290133</v>
      </c>
      <c r="AA31" s="55">
        <f t="shared" si="17"/>
        <v>91.907577446380756</v>
      </c>
    </row>
    <row r="32" spans="2:27" ht="15" thickBot="1" x14ac:dyDescent="0.35">
      <c r="G32" s="35" t="s">
        <v>67</v>
      </c>
      <c r="H32" s="41">
        <f t="shared" ref="H32:K32" si="18">H29+H30-H31</f>
        <v>0</v>
      </c>
      <c r="I32" s="41">
        <f t="shared" si="18"/>
        <v>0</v>
      </c>
      <c r="J32" s="41">
        <f t="shared" si="18"/>
        <v>0</v>
      </c>
      <c r="K32" s="41">
        <f t="shared" si="18"/>
        <v>0</v>
      </c>
      <c r="L32" s="41">
        <f t="shared" si="14"/>
        <v>6.2095593596355343</v>
      </c>
      <c r="M32" s="41">
        <f t="shared" si="14"/>
        <v>-43.526141799090283</v>
      </c>
      <c r="N32" s="41">
        <f t="shared" si="14"/>
        <v>-62.705072072680707</v>
      </c>
      <c r="O32" s="41">
        <f>O25-K25</f>
        <v>-53.063924547683797</v>
      </c>
      <c r="P32" s="41">
        <f>P25-L25</f>
        <v>-19.233107603479795</v>
      </c>
      <c r="S32" s="55"/>
      <c r="T32" s="55"/>
      <c r="U32" s="55"/>
      <c r="V32" s="55"/>
      <c r="W32" s="55"/>
      <c r="X32" s="55"/>
      <c r="Y32" s="55"/>
      <c r="Z32" s="55"/>
      <c r="AA32" s="55"/>
    </row>
    <row r="33" spans="2:27" x14ac:dyDescent="0.2">
      <c r="S33" s="55"/>
      <c r="T33" s="55"/>
      <c r="U33" s="55"/>
      <c r="V33" s="55"/>
      <c r="W33" s="55"/>
      <c r="X33" s="55"/>
      <c r="Y33" s="55"/>
      <c r="Z33" s="55"/>
      <c r="AA33" s="55"/>
    </row>
    <row r="35" spans="2:27" x14ac:dyDescent="0.2">
      <c r="R35" s="19" t="s">
        <v>67</v>
      </c>
      <c r="S35" s="22">
        <v>44742</v>
      </c>
      <c r="T35" s="22">
        <v>44834</v>
      </c>
      <c r="U35" s="22">
        <v>44926</v>
      </c>
      <c r="V35" s="22">
        <v>45016</v>
      </c>
      <c r="W35" s="22">
        <v>45107</v>
      </c>
      <c r="X35" s="22">
        <v>45199</v>
      </c>
      <c r="Y35" s="22">
        <v>45291</v>
      </c>
      <c r="Z35" s="22">
        <v>45382</v>
      </c>
      <c r="AA35" s="22">
        <v>45473</v>
      </c>
    </row>
    <row r="36" spans="2:27" ht="16.2" thickBot="1" x14ac:dyDescent="0.35">
      <c r="B36" s="6" t="s">
        <v>77</v>
      </c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9"/>
      <c r="O36" s="9"/>
      <c r="P36" s="10" t="s">
        <v>19</v>
      </c>
      <c r="R36" s="58" t="s">
        <v>78</v>
      </c>
      <c r="S36" s="55">
        <f>H25</f>
        <v>112.00430021942387</v>
      </c>
      <c r="T36" s="55">
        <f t="shared" ref="T36:AA36" si="19">I25</f>
        <v>152.00221333321156</v>
      </c>
      <c r="U36" s="55">
        <f t="shared" si="19"/>
        <v>174.93185712918739</v>
      </c>
      <c r="V36" s="55">
        <f t="shared" si="19"/>
        <v>156.75627118361095</v>
      </c>
      <c r="W36" s="55">
        <f t="shared" si="19"/>
        <v>118.2138595790594</v>
      </c>
      <c r="X36" s="55">
        <f t="shared" si="19"/>
        <v>108.47607153412127</v>
      </c>
      <c r="Y36" s="55">
        <f t="shared" si="19"/>
        <v>112.22678505650669</v>
      </c>
      <c r="Z36" s="55">
        <f t="shared" si="19"/>
        <v>103.69234663592715</v>
      </c>
      <c r="AA36" s="55">
        <f t="shared" si="19"/>
        <v>98.980751975579608</v>
      </c>
    </row>
    <row r="37" spans="2:27" x14ac:dyDescent="0.2">
      <c r="B37" s="13" t="s">
        <v>72</v>
      </c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12"/>
      <c r="O37" s="12"/>
      <c r="P37" s="12"/>
      <c r="R37" s="58" t="s">
        <v>79</v>
      </c>
      <c r="S37" s="55">
        <f>H51</f>
        <v>349.34640325710177</v>
      </c>
      <c r="T37" s="55">
        <f t="shared" ref="T37:AA37" si="20">I51</f>
        <v>376.23719508362439</v>
      </c>
      <c r="U37" s="55">
        <f t="shared" si="20"/>
        <v>397.21628548087176</v>
      </c>
      <c r="V37" s="55">
        <f t="shared" si="20"/>
        <v>367.80687871145159</v>
      </c>
      <c r="W37" s="55">
        <f t="shared" si="20"/>
        <v>329.96089963372992</v>
      </c>
      <c r="X37" s="55">
        <f t="shared" si="20"/>
        <v>332.48014468788756</v>
      </c>
      <c r="Y37" s="55">
        <f t="shared" si="20"/>
        <v>340.11497551924276</v>
      </c>
      <c r="Z37" s="55">
        <f t="shared" si="20"/>
        <v>326.09481671007927</v>
      </c>
      <c r="AA37" s="55">
        <f t="shared" si="20"/>
        <v>310.12253710230743</v>
      </c>
    </row>
    <row r="38" spans="2:27" x14ac:dyDescent="0.2">
      <c r="B38" s="1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12"/>
      <c r="O38" s="12"/>
      <c r="P38" s="12"/>
      <c r="R38" s="58" t="s">
        <v>80</v>
      </c>
      <c r="S38" s="55">
        <f>H76</f>
        <v>332.41904829590777</v>
      </c>
      <c r="T38" s="55">
        <f t="shared" ref="T38:AA38" si="21">I76</f>
        <v>355.11620346947603</v>
      </c>
      <c r="U38" s="55">
        <f t="shared" si="21"/>
        <v>410.33494663395857</v>
      </c>
      <c r="V38" s="55">
        <f t="shared" si="21"/>
        <v>389.91001402816721</v>
      </c>
      <c r="W38" s="55">
        <f t="shared" si="21"/>
        <v>350.56454483507042</v>
      </c>
      <c r="X38" s="55">
        <f t="shared" si="21"/>
        <v>349.14408490287974</v>
      </c>
      <c r="Y38" s="55">
        <f t="shared" si="21"/>
        <v>377.0226275087544</v>
      </c>
      <c r="Z38" s="55">
        <f t="shared" si="21"/>
        <v>357.46105926074989</v>
      </c>
      <c r="AA38" s="55">
        <f t="shared" si="21"/>
        <v>338.293319275832</v>
      </c>
    </row>
    <row r="39" spans="2:27" x14ac:dyDescent="0.2">
      <c r="B39" s="19" t="s">
        <v>25</v>
      </c>
      <c r="C39" s="18" t="s">
        <v>22</v>
      </c>
      <c r="D39" s="18"/>
      <c r="E39" s="22">
        <v>44469</v>
      </c>
      <c r="F39" s="22">
        <v>44561</v>
      </c>
      <c r="G39" s="22">
        <v>44651</v>
      </c>
      <c r="H39" s="22">
        <v>44742</v>
      </c>
      <c r="I39" s="22">
        <v>44834</v>
      </c>
      <c r="J39" s="22">
        <v>44926</v>
      </c>
      <c r="K39" s="22">
        <v>45016</v>
      </c>
      <c r="L39" s="22">
        <v>45107</v>
      </c>
      <c r="M39" s="22">
        <v>45199</v>
      </c>
      <c r="N39" s="22">
        <v>45291</v>
      </c>
      <c r="O39" s="22">
        <v>45382</v>
      </c>
      <c r="P39" s="22">
        <v>45473</v>
      </c>
      <c r="S39" s="55"/>
      <c r="T39" s="55"/>
      <c r="U39" s="55"/>
      <c r="V39" s="55"/>
      <c r="W39" s="55"/>
      <c r="X39" s="55"/>
      <c r="Y39" s="55"/>
      <c r="Z39" s="55"/>
      <c r="AA39" s="55"/>
    </row>
    <row r="40" spans="2:27" x14ac:dyDescent="0.2">
      <c r="B40" s="3" t="s">
        <v>53</v>
      </c>
      <c r="C40" s="18" t="s">
        <v>54</v>
      </c>
      <c r="D40" s="18"/>
      <c r="E40" s="28">
        <v>2348</v>
      </c>
      <c r="F40" s="28">
        <v>2154</v>
      </c>
      <c r="G40" s="28">
        <v>2667</v>
      </c>
      <c r="H40" s="28">
        <v>2571</v>
      </c>
      <c r="I40" s="28">
        <v>2301</v>
      </c>
      <c r="J40" s="28">
        <v>1960</v>
      </c>
      <c r="K40" s="28">
        <v>2216</v>
      </c>
      <c r="L40" s="28">
        <v>2290</v>
      </c>
      <c r="M40" s="28">
        <v>2122</v>
      </c>
      <c r="N40" s="28">
        <v>1840</v>
      </c>
      <c r="O40" s="28">
        <v>1868</v>
      </c>
      <c r="P40" s="28">
        <v>1773</v>
      </c>
      <c r="S40" s="55"/>
      <c r="T40" s="55"/>
      <c r="U40" s="55"/>
      <c r="V40" s="55"/>
      <c r="W40" s="55"/>
      <c r="X40" s="55"/>
      <c r="Y40" s="55"/>
      <c r="Z40" s="55"/>
      <c r="AA40" s="55"/>
    </row>
    <row r="41" spans="2:27" x14ac:dyDescent="0.2">
      <c r="B41" s="3" t="s">
        <v>55</v>
      </c>
      <c r="C41" s="18" t="s">
        <v>56</v>
      </c>
      <c r="D41" s="18"/>
      <c r="E41" s="28">
        <v>4505</v>
      </c>
      <c r="F41" s="28">
        <v>5188</v>
      </c>
      <c r="G41" s="28">
        <v>5562</v>
      </c>
      <c r="H41" s="28">
        <v>5784</v>
      </c>
      <c r="I41" s="28">
        <v>5542</v>
      </c>
      <c r="J41" s="28">
        <v>5130</v>
      </c>
      <c r="K41" s="28">
        <v>4923</v>
      </c>
      <c r="L41" s="28">
        <v>4727</v>
      </c>
      <c r="M41" s="28">
        <v>4592</v>
      </c>
      <c r="N41" s="28">
        <v>4460</v>
      </c>
      <c r="O41" s="28">
        <v>4449</v>
      </c>
      <c r="P41" s="28">
        <v>4199</v>
      </c>
    </row>
    <row r="42" spans="2:27" x14ac:dyDescent="0.2">
      <c r="B42" s="3" t="s">
        <v>57</v>
      </c>
      <c r="C42" s="18" t="s">
        <v>58</v>
      </c>
      <c r="D42" s="18"/>
      <c r="E42" s="28">
        <v>1828</v>
      </c>
      <c r="F42" s="28">
        <v>2073</v>
      </c>
      <c r="G42" s="28">
        <v>2271</v>
      </c>
      <c r="H42" s="28">
        <v>2594</v>
      </c>
      <c r="I42" s="28">
        <v>2361</v>
      </c>
      <c r="J42" s="28">
        <v>2186</v>
      </c>
      <c r="K42" s="28">
        <v>2173</v>
      </c>
      <c r="L42" s="28">
        <v>2116</v>
      </c>
      <c r="M42" s="28">
        <v>2076</v>
      </c>
      <c r="N42" s="28">
        <v>2099</v>
      </c>
      <c r="O42" s="28">
        <v>2051</v>
      </c>
      <c r="P42" s="28">
        <v>2080</v>
      </c>
    </row>
    <row r="43" spans="2:27" x14ac:dyDescent="0.2">
      <c r="B43" s="37" t="s">
        <v>59</v>
      </c>
      <c r="H43" s="38">
        <f t="shared" ref="H43:H45" si="22">AVERAGE(E40:H40)</f>
        <v>2435</v>
      </c>
      <c r="I43" s="38">
        <f t="shared" ref="I43:I45" si="23">AVERAGE(F40:I40)</f>
        <v>2423.25</v>
      </c>
      <c r="J43" s="38">
        <f t="shared" ref="J43:J45" si="24">AVERAGE(G40:J40)</f>
        <v>2374.75</v>
      </c>
      <c r="K43" s="38">
        <f t="shared" ref="K43:K45" si="25">AVERAGE(H40:K40)</f>
        <v>2262</v>
      </c>
      <c r="L43" s="38">
        <f t="shared" ref="L43:L45" si="26">AVERAGE(I40:L40)</f>
        <v>2191.75</v>
      </c>
      <c r="M43" s="38">
        <f t="shared" ref="M43:M45" si="27">AVERAGE(J40:M40)</f>
        <v>2147</v>
      </c>
      <c r="N43" s="38">
        <f t="shared" ref="N43:N45" si="28">AVERAGE(K40:N40)</f>
        <v>2117</v>
      </c>
      <c r="O43" s="38">
        <f t="shared" ref="O43:O45" si="29">AVERAGE(L40:O40)</f>
        <v>2030</v>
      </c>
      <c r="P43" s="38">
        <f t="shared" ref="P43:P45" si="30">AVERAGE(M40:P40)</f>
        <v>1900.75</v>
      </c>
    </row>
    <row r="44" spans="2:27" x14ac:dyDescent="0.2">
      <c r="B44" s="37" t="s">
        <v>60</v>
      </c>
      <c r="H44" s="38">
        <f t="shared" si="22"/>
        <v>5259.75</v>
      </c>
      <c r="I44" s="38">
        <f t="shared" si="23"/>
        <v>5519</v>
      </c>
      <c r="J44" s="38">
        <f t="shared" si="24"/>
        <v>5504.5</v>
      </c>
      <c r="K44" s="38">
        <f t="shared" si="25"/>
        <v>5344.75</v>
      </c>
      <c r="L44" s="38">
        <f t="shared" si="26"/>
        <v>5080.5</v>
      </c>
      <c r="M44" s="38">
        <f t="shared" si="27"/>
        <v>4843</v>
      </c>
      <c r="N44" s="38">
        <f t="shared" si="28"/>
        <v>4675.5</v>
      </c>
      <c r="O44" s="38">
        <f t="shared" si="29"/>
        <v>4557</v>
      </c>
      <c r="P44" s="38">
        <f t="shared" si="30"/>
        <v>4425</v>
      </c>
    </row>
    <row r="45" spans="2:27" x14ac:dyDescent="0.2">
      <c r="B45" s="37" t="s">
        <v>61</v>
      </c>
      <c r="H45" s="38">
        <f t="shared" si="22"/>
        <v>2191.5</v>
      </c>
      <c r="I45" s="38">
        <f t="shared" si="23"/>
        <v>2324.75</v>
      </c>
      <c r="J45" s="38">
        <f t="shared" si="24"/>
        <v>2353</v>
      </c>
      <c r="K45" s="38">
        <f t="shared" si="25"/>
        <v>2328.5</v>
      </c>
      <c r="L45" s="38">
        <f t="shared" si="26"/>
        <v>2209</v>
      </c>
      <c r="M45" s="38">
        <f t="shared" si="27"/>
        <v>2137.75</v>
      </c>
      <c r="N45" s="38">
        <f t="shared" si="28"/>
        <v>2116</v>
      </c>
      <c r="O45" s="38">
        <f t="shared" si="29"/>
        <v>2085.5</v>
      </c>
      <c r="P45" s="38">
        <f t="shared" si="30"/>
        <v>2076.5</v>
      </c>
    </row>
    <row r="46" spans="2:27" x14ac:dyDescent="0.2">
      <c r="B46" s="37" t="s">
        <v>62</v>
      </c>
      <c r="E46" s="31">
        <v>6004</v>
      </c>
      <c r="F46" s="31">
        <v>5346</v>
      </c>
      <c r="G46" s="31">
        <v>5955</v>
      </c>
      <c r="H46" s="31">
        <v>6337</v>
      </c>
      <c r="I46" s="31">
        <v>5653</v>
      </c>
      <c r="J46" s="31">
        <v>5044</v>
      </c>
      <c r="K46" s="31">
        <v>5295</v>
      </c>
      <c r="L46" s="31">
        <v>5984</v>
      </c>
      <c r="M46" s="31">
        <v>5605</v>
      </c>
      <c r="N46" s="31">
        <v>5112</v>
      </c>
      <c r="O46" s="31">
        <v>5199</v>
      </c>
      <c r="P46" s="31">
        <v>5092</v>
      </c>
    </row>
    <row r="47" spans="2:27" x14ac:dyDescent="0.2">
      <c r="B47" s="39" t="s">
        <v>63</v>
      </c>
      <c r="E47" s="5">
        <v>4229</v>
      </c>
      <c r="F47" s="5">
        <v>4072</v>
      </c>
      <c r="G47" s="5">
        <v>4706</v>
      </c>
      <c r="H47" s="28">
        <v>5356</v>
      </c>
      <c r="I47" s="28">
        <v>5305</v>
      </c>
      <c r="J47" s="28">
        <v>5104</v>
      </c>
      <c r="K47" s="28">
        <v>5196</v>
      </c>
      <c r="L47" s="28">
        <v>5340</v>
      </c>
      <c r="M47" s="28">
        <v>5125</v>
      </c>
      <c r="N47" s="28">
        <v>4944</v>
      </c>
      <c r="O47" s="28">
        <v>4914</v>
      </c>
      <c r="P47" s="28">
        <v>4930</v>
      </c>
    </row>
    <row r="48" spans="2:27" ht="14.4" x14ac:dyDescent="0.3">
      <c r="G48" s="19" t="s">
        <v>64</v>
      </c>
      <c r="H48" s="40">
        <f t="shared" ref="H48:O48" si="31">365*H43/H46</f>
        <v>140.25169638630265</v>
      </c>
      <c r="I48" s="40">
        <f t="shared" si="31"/>
        <v>156.4631611533699</v>
      </c>
      <c r="J48" s="40">
        <f t="shared" si="31"/>
        <v>171.84451823949246</v>
      </c>
      <c r="K48" s="40">
        <f t="shared" si="31"/>
        <v>155.92634560906515</v>
      </c>
      <c r="L48" s="40">
        <f t="shared" si="31"/>
        <v>133.68795955882354</v>
      </c>
      <c r="M48" s="40">
        <f t="shared" si="31"/>
        <v>139.81355932203391</v>
      </c>
      <c r="N48" s="40">
        <f t="shared" si="31"/>
        <v>151.15512519561815</v>
      </c>
      <c r="O48" s="40">
        <f t="shared" si="31"/>
        <v>142.51779188305443</v>
      </c>
      <c r="P48" s="40">
        <f>365*P43/P46</f>
        <v>136.24779065200315</v>
      </c>
    </row>
    <row r="49" spans="2:16" ht="14.4" x14ac:dyDescent="0.3">
      <c r="G49" s="19" t="s">
        <v>65</v>
      </c>
      <c r="H49" s="40">
        <f t="shared" ref="H49:O49" si="32">H44/H47*365</f>
        <v>358.44076736370425</v>
      </c>
      <c r="I49" s="40">
        <f t="shared" si="32"/>
        <v>379.72384542884072</v>
      </c>
      <c r="J49" s="40">
        <f t="shared" si="32"/>
        <v>393.64077194357367</v>
      </c>
      <c r="K49" s="40">
        <f t="shared" si="32"/>
        <v>375.44914357197848</v>
      </c>
      <c r="L49" s="40">
        <f t="shared" si="32"/>
        <v>347.26264044943821</v>
      </c>
      <c r="M49" s="40">
        <f t="shared" si="32"/>
        <v>344.91609756097557</v>
      </c>
      <c r="N49" s="40">
        <f t="shared" si="32"/>
        <v>345.17748786407765</v>
      </c>
      <c r="O49" s="40">
        <f t="shared" si="32"/>
        <v>338.482905982906</v>
      </c>
      <c r="P49" s="40">
        <f>P44/P47*365</f>
        <v>327.61156186612578</v>
      </c>
    </row>
    <row r="50" spans="2:16" ht="14.4" x14ac:dyDescent="0.3">
      <c r="G50" s="19" t="s">
        <v>66</v>
      </c>
      <c r="H50" s="40">
        <f t="shared" ref="H50:O50" si="33">H45/H47*365</f>
        <v>149.34606049290514</v>
      </c>
      <c r="I50" s="40">
        <f t="shared" si="33"/>
        <v>159.94981149858626</v>
      </c>
      <c r="J50" s="40">
        <f t="shared" si="33"/>
        <v>168.26900470219437</v>
      </c>
      <c r="K50" s="40">
        <f t="shared" si="33"/>
        <v>163.56861046959199</v>
      </c>
      <c r="L50" s="40">
        <f t="shared" si="33"/>
        <v>150.98970037453185</v>
      </c>
      <c r="M50" s="40">
        <f t="shared" si="33"/>
        <v>152.24951219512195</v>
      </c>
      <c r="N50" s="40">
        <f t="shared" si="33"/>
        <v>156.21763754045307</v>
      </c>
      <c r="O50" s="40">
        <f t="shared" si="33"/>
        <v>154.90588115588116</v>
      </c>
      <c r="P50" s="40">
        <f>P45/P47*365</f>
        <v>153.7368154158215</v>
      </c>
    </row>
    <row r="51" spans="2:16" ht="15" thickBot="1" x14ac:dyDescent="0.35">
      <c r="G51" s="35" t="s">
        <v>67</v>
      </c>
      <c r="H51" s="41">
        <f t="shared" ref="H51:O51" si="34">H48+H49-H50</f>
        <v>349.34640325710177</v>
      </c>
      <c r="I51" s="41">
        <f t="shared" si="34"/>
        <v>376.23719508362439</v>
      </c>
      <c r="J51" s="41">
        <f t="shared" si="34"/>
        <v>397.21628548087176</v>
      </c>
      <c r="K51" s="41">
        <f t="shared" si="34"/>
        <v>367.80687871145159</v>
      </c>
      <c r="L51" s="41">
        <f t="shared" si="34"/>
        <v>329.96089963372992</v>
      </c>
      <c r="M51" s="41">
        <f t="shared" si="34"/>
        <v>332.48014468788756</v>
      </c>
      <c r="N51" s="41">
        <f t="shared" si="34"/>
        <v>340.11497551924276</v>
      </c>
      <c r="O51" s="41">
        <f t="shared" si="34"/>
        <v>326.09481671007927</v>
      </c>
      <c r="P51" s="41">
        <f>P48+P49-P50</f>
        <v>310.12253710230743</v>
      </c>
    </row>
    <row r="55" spans="2:16" x14ac:dyDescent="0.2">
      <c r="G55" s="19" t="s">
        <v>64</v>
      </c>
      <c r="H55" s="42"/>
      <c r="I55" s="42"/>
      <c r="J55" s="42"/>
      <c r="K55" s="42"/>
      <c r="L55" s="42">
        <f t="shared" ref="L55:L58" si="35">L48-H48</f>
        <v>-6.5637368274791186</v>
      </c>
      <c r="M55" s="42">
        <f t="shared" ref="M55:M58" si="36">M48-I48</f>
        <v>-16.649601831335985</v>
      </c>
      <c r="N55" s="42">
        <f t="shared" ref="N55:N58" si="37">N48-J48</f>
        <v>-20.689393043874304</v>
      </c>
      <c r="O55" s="42">
        <f t="shared" ref="O55:O57" si="38">O48-K48</f>
        <v>-13.408553726010723</v>
      </c>
      <c r="P55" s="42">
        <f>P48-L48</f>
        <v>2.5598310931796107</v>
      </c>
    </row>
    <row r="56" spans="2:16" x14ac:dyDescent="0.2">
      <c r="G56" s="19" t="s">
        <v>65</v>
      </c>
      <c r="I56" s="42"/>
      <c r="J56" s="42"/>
      <c r="K56" s="42"/>
      <c r="L56" s="42">
        <f t="shared" si="35"/>
        <v>-11.178126914266045</v>
      </c>
      <c r="M56" s="42">
        <f t="shared" si="36"/>
        <v>-34.807747867865146</v>
      </c>
      <c r="N56" s="42">
        <f t="shared" si="37"/>
        <v>-48.46328407949602</v>
      </c>
      <c r="O56" s="42">
        <f t="shared" si="38"/>
        <v>-36.966237589072477</v>
      </c>
      <c r="P56" s="42">
        <f t="shared" ref="P56:P57" si="39">P49-L49</f>
        <v>-19.651078583312426</v>
      </c>
    </row>
    <row r="57" spans="2:16" x14ac:dyDescent="0.2">
      <c r="G57" s="19" t="s">
        <v>66</v>
      </c>
      <c r="I57" s="42"/>
      <c r="J57" s="42"/>
      <c r="K57" s="42"/>
      <c r="L57" s="42">
        <f t="shared" si="35"/>
        <v>1.6436398816267115</v>
      </c>
      <c r="M57" s="42">
        <f t="shared" si="36"/>
        <v>-7.7002993034643055</v>
      </c>
      <c r="N57" s="42">
        <f t="shared" si="37"/>
        <v>-12.051367161741297</v>
      </c>
      <c r="O57" s="42">
        <f t="shared" si="38"/>
        <v>-8.6627293137108268</v>
      </c>
      <c r="P57" s="42">
        <f t="shared" si="39"/>
        <v>2.7471150412896463</v>
      </c>
    </row>
    <row r="58" spans="2:16" ht="15" thickBot="1" x14ac:dyDescent="0.35">
      <c r="G58" s="35" t="s">
        <v>67</v>
      </c>
      <c r="H58" s="41">
        <f t="shared" ref="H58:K58" si="40">H55+H56-H57</f>
        <v>0</v>
      </c>
      <c r="I58" s="41">
        <f t="shared" si="40"/>
        <v>0</v>
      </c>
      <c r="J58" s="41">
        <f t="shared" si="40"/>
        <v>0</v>
      </c>
      <c r="K58" s="41">
        <f t="shared" si="40"/>
        <v>0</v>
      </c>
      <c r="L58" s="41">
        <f t="shared" si="35"/>
        <v>-19.385503623371847</v>
      </c>
      <c r="M58" s="41">
        <f t="shared" si="36"/>
        <v>-43.757050395736826</v>
      </c>
      <c r="N58" s="41">
        <f t="shared" si="37"/>
        <v>-57.101309961628999</v>
      </c>
      <c r="O58" s="41">
        <f>O51-K51</f>
        <v>-41.712062001372317</v>
      </c>
      <c r="P58" s="41">
        <f>P51-L51</f>
        <v>-19.83836253142249</v>
      </c>
    </row>
    <row r="61" spans="2:16" ht="16.2" thickBot="1" x14ac:dyDescent="0.35">
      <c r="B61" s="6" t="s">
        <v>84</v>
      </c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9"/>
      <c r="O61" s="9"/>
      <c r="P61" s="10" t="s">
        <v>19</v>
      </c>
    </row>
    <row r="62" spans="2:16" x14ac:dyDescent="0.2">
      <c r="B62" s="13" t="s">
        <v>72</v>
      </c>
      <c r="C62" s="17"/>
      <c r="D62" s="17"/>
      <c r="E62" s="3"/>
      <c r="F62" s="3"/>
      <c r="G62" s="3"/>
      <c r="H62" s="3"/>
      <c r="I62" s="3"/>
      <c r="J62" s="3"/>
      <c r="K62" s="3"/>
      <c r="L62" s="3"/>
      <c r="M62" s="3"/>
      <c r="N62" s="12"/>
      <c r="O62" s="12"/>
      <c r="P62" s="12"/>
    </row>
    <row r="63" spans="2:16" x14ac:dyDescent="0.2">
      <c r="B63" s="13"/>
      <c r="C63" s="17"/>
      <c r="D63" s="17"/>
      <c r="E63" s="3"/>
      <c r="F63" s="3"/>
      <c r="G63" s="3"/>
      <c r="H63" s="3"/>
      <c r="I63" s="3"/>
      <c r="J63" s="3"/>
      <c r="K63" s="3"/>
      <c r="L63" s="3"/>
      <c r="M63" s="3"/>
      <c r="N63" s="12"/>
      <c r="O63" s="12"/>
      <c r="P63" s="12"/>
    </row>
    <row r="64" spans="2:16" x14ac:dyDescent="0.2">
      <c r="B64" s="19" t="s">
        <v>25</v>
      </c>
      <c r="C64" s="18" t="s">
        <v>22</v>
      </c>
      <c r="D64" s="18"/>
      <c r="E64" s="22">
        <v>44469</v>
      </c>
      <c r="F64" s="22">
        <v>44561</v>
      </c>
      <c r="G64" s="22">
        <v>44651</v>
      </c>
      <c r="H64" s="22">
        <v>44742</v>
      </c>
      <c r="I64" s="22">
        <v>44834</v>
      </c>
      <c r="J64" s="22">
        <v>44926</v>
      </c>
      <c r="K64" s="22">
        <v>45016</v>
      </c>
      <c r="L64" s="22">
        <v>45107</v>
      </c>
      <c r="M64" s="22">
        <v>45199</v>
      </c>
      <c r="N64" s="22">
        <v>45291</v>
      </c>
      <c r="O64" s="22">
        <v>45382</v>
      </c>
      <c r="P64" s="22">
        <v>45473</v>
      </c>
    </row>
    <row r="65" spans="2:16" x14ac:dyDescent="0.2">
      <c r="B65" s="3" t="s">
        <v>53</v>
      </c>
      <c r="C65" s="18" t="s">
        <v>54</v>
      </c>
      <c r="D65" s="18"/>
      <c r="E65" s="28">
        <v>4087.2930000000001</v>
      </c>
      <c r="F65" s="28">
        <v>3853.9720000000002</v>
      </c>
      <c r="G65" s="28">
        <v>4111.4780000000001</v>
      </c>
      <c r="H65" s="28">
        <v>4749.6000000000004</v>
      </c>
      <c r="I65" s="28">
        <v>4200.643</v>
      </c>
      <c r="J65" s="28">
        <v>3591.03</v>
      </c>
      <c r="K65" s="28">
        <v>3661.9740000000002</v>
      </c>
      <c r="L65" s="28">
        <v>3874.933</v>
      </c>
      <c r="M65" s="28">
        <v>3427.6970000000001</v>
      </c>
      <c r="N65" s="28">
        <v>2953.3110000000001</v>
      </c>
      <c r="O65" s="28">
        <v>3157.1840000000002</v>
      </c>
      <c r="P65" s="28">
        <v>3113.0790000000002</v>
      </c>
    </row>
    <row r="66" spans="2:16" x14ac:dyDescent="0.2">
      <c r="B66" s="3" t="s">
        <v>55</v>
      </c>
      <c r="C66" s="18" t="s">
        <v>56</v>
      </c>
      <c r="D66" s="18"/>
      <c r="E66" s="28">
        <v>5678.7150000000001</v>
      </c>
      <c r="F66" s="28">
        <v>6011.1819999999998</v>
      </c>
      <c r="G66" s="28">
        <v>6245.6790000000001</v>
      </c>
      <c r="H66" s="28">
        <v>6579.1419999999998</v>
      </c>
      <c r="I66" s="28">
        <v>6046.2349999999997</v>
      </c>
      <c r="J66" s="28">
        <v>5453.5309999999999</v>
      </c>
      <c r="K66" s="28">
        <v>5590.8519999999999</v>
      </c>
      <c r="L66" s="28">
        <v>5632.3240000000005</v>
      </c>
      <c r="M66" s="28">
        <v>5246.3649999999998</v>
      </c>
      <c r="N66" s="28">
        <v>5577.7579999999998</v>
      </c>
      <c r="O66" s="28">
        <v>5589.6750000000002</v>
      </c>
      <c r="P66" s="28">
        <v>5255.8429999999998</v>
      </c>
    </row>
    <row r="67" spans="2:16" x14ac:dyDescent="0.2">
      <c r="B67" s="3" t="s">
        <v>57</v>
      </c>
      <c r="C67" s="18" t="s">
        <v>58</v>
      </c>
      <c r="D67" s="18"/>
      <c r="E67" s="28">
        <v>1722.2350000000001</v>
      </c>
      <c r="F67" s="28">
        <v>1830.241</v>
      </c>
      <c r="G67" s="28">
        <v>1772.4360000000001</v>
      </c>
      <c r="H67" s="28">
        <v>2130.1959999999999</v>
      </c>
      <c r="I67" s="28">
        <v>1684.588</v>
      </c>
      <c r="J67" s="28">
        <v>1649.5230000000001</v>
      </c>
      <c r="K67" s="28">
        <v>2012.0920000000001</v>
      </c>
      <c r="L67" s="28">
        <v>1703.1020000000001</v>
      </c>
      <c r="M67" s="28">
        <v>1699.5070000000001</v>
      </c>
      <c r="N67" s="28">
        <v>2020.289</v>
      </c>
      <c r="O67" s="28">
        <v>1616.366</v>
      </c>
      <c r="P67" s="28">
        <v>1596.557</v>
      </c>
    </row>
    <row r="68" spans="2:16" x14ac:dyDescent="0.2">
      <c r="B68" s="37" t="s">
        <v>59</v>
      </c>
      <c r="H68" s="38">
        <f t="shared" ref="H68:H70" si="41">AVERAGE(E65:H65)</f>
        <v>4200.5857500000002</v>
      </c>
      <c r="I68" s="38">
        <f t="shared" ref="I68:I70" si="42">AVERAGE(F65:I65)</f>
        <v>4228.9232499999998</v>
      </c>
      <c r="J68" s="38">
        <f t="shared" ref="J68:J70" si="43">AVERAGE(G65:J65)</f>
        <v>4163.1877500000001</v>
      </c>
      <c r="K68" s="38">
        <f t="shared" ref="K68:K70" si="44">AVERAGE(H65:K65)</f>
        <v>4050.8117500000003</v>
      </c>
      <c r="L68" s="38">
        <f t="shared" ref="L68:L70" si="45">AVERAGE(I65:L65)</f>
        <v>3832.1450000000004</v>
      </c>
      <c r="M68" s="38">
        <f t="shared" ref="M68:M70" si="46">AVERAGE(J65:M65)</f>
        <v>3638.9085000000005</v>
      </c>
      <c r="N68" s="38">
        <f t="shared" ref="N68:N70" si="47">AVERAGE(K65:N65)</f>
        <v>3479.4787499999998</v>
      </c>
      <c r="O68" s="38">
        <f t="shared" ref="O68:O70" si="48">AVERAGE(L65:O65)</f>
        <v>3353.28125</v>
      </c>
      <c r="P68" s="38">
        <f t="shared" ref="P68:P70" si="49">AVERAGE(M65:P65)</f>
        <v>3162.8177499999997</v>
      </c>
    </row>
    <row r="69" spans="2:16" x14ac:dyDescent="0.2">
      <c r="B69" s="37" t="s">
        <v>60</v>
      </c>
      <c r="H69" s="38">
        <f t="shared" si="41"/>
        <v>6128.6795000000002</v>
      </c>
      <c r="I69" s="38">
        <f t="shared" si="42"/>
        <v>6220.5595000000003</v>
      </c>
      <c r="J69" s="38">
        <f t="shared" si="43"/>
        <v>6081.1467499999999</v>
      </c>
      <c r="K69" s="38">
        <f t="shared" si="44"/>
        <v>5917.44</v>
      </c>
      <c r="L69" s="38">
        <f t="shared" si="45"/>
        <v>5680.7354999999998</v>
      </c>
      <c r="M69" s="38">
        <f t="shared" si="46"/>
        <v>5480.768</v>
      </c>
      <c r="N69" s="38">
        <f t="shared" si="47"/>
        <v>5511.8247499999998</v>
      </c>
      <c r="O69" s="38">
        <f t="shared" si="48"/>
        <v>5511.5304999999998</v>
      </c>
      <c r="P69" s="38">
        <f t="shared" si="49"/>
        <v>5417.4102499999999</v>
      </c>
    </row>
    <row r="70" spans="2:16" x14ac:dyDescent="0.2">
      <c r="B70" s="37" t="s">
        <v>61</v>
      </c>
      <c r="H70" s="38">
        <f t="shared" si="41"/>
        <v>1863.777</v>
      </c>
      <c r="I70" s="38">
        <f t="shared" si="42"/>
        <v>1854.3652499999998</v>
      </c>
      <c r="J70" s="38">
        <f t="shared" si="43"/>
        <v>1809.1857500000001</v>
      </c>
      <c r="K70" s="38">
        <f t="shared" si="44"/>
        <v>1869.0997499999999</v>
      </c>
      <c r="L70" s="38">
        <f t="shared" si="45"/>
        <v>1762.3262499999998</v>
      </c>
      <c r="M70" s="38">
        <f t="shared" si="46"/>
        <v>1766.056</v>
      </c>
      <c r="N70" s="38">
        <f t="shared" si="47"/>
        <v>1858.7475000000002</v>
      </c>
      <c r="O70" s="38">
        <f t="shared" si="48"/>
        <v>1759.816</v>
      </c>
      <c r="P70" s="38">
        <f t="shared" si="49"/>
        <v>1733.17975</v>
      </c>
    </row>
    <row r="71" spans="2:16" x14ac:dyDescent="0.2">
      <c r="B71" s="37" t="s">
        <v>62</v>
      </c>
      <c r="E71" s="5">
        <v>10313.223</v>
      </c>
      <c r="F71" s="5">
        <v>10364.412</v>
      </c>
      <c r="G71" s="5">
        <v>10493.282000000001</v>
      </c>
      <c r="H71" s="31">
        <v>11794.474</v>
      </c>
      <c r="I71" s="31">
        <v>10500.755000000001</v>
      </c>
      <c r="J71" s="31">
        <v>8723.9560000000001</v>
      </c>
      <c r="K71" s="31">
        <v>8709.98</v>
      </c>
      <c r="L71" s="31">
        <v>9523.2559999999994</v>
      </c>
      <c r="M71" s="31">
        <v>8775.7340000000004</v>
      </c>
      <c r="N71" s="31">
        <v>7704.5309999999999</v>
      </c>
      <c r="O71" s="31">
        <v>8137.0830000000005</v>
      </c>
      <c r="P71" s="31">
        <v>8077.1720000000005</v>
      </c>
    </row>
    <row r="72" spans="2:16" x14ac:dyDescent="0.2">
      <c r="B72" s="39" t="s">
        <v>63</v>
      </c>
      <c r="E72" s="5">
        <v>6906.95</v>
      </c>
      <c r="F72" s="5">
        <v>6819.7080000000005</v>
      </c>
      <c r="G72" s="5">
        <v>7035.143</v>
      </c>
      <c r="H72" s="28">
        <v>7690.2110000000002</v>
      </c>
      <c r="I72" s="28">
        <v>7657.3640000000005</v>
      </c>
      <c r="J72" s="28">
        <v>6602.8029999999999</v>
      </c>
      <c r="K72" s="28">
        <v>6711.7780000000002</v>
      </c>
      <c r="L72" s="28">
        <v>7021.5820000000003</v>
      </c>
      <c r="M72" s="28">
        <v>6854.9340000000002</v>
      </c>
      <c r="N72" s="28">
        <v>6284.0630000000001</v>
      </c>
      <c r="O72" s="28">
        <v>6613.9030000000002</v>
      </c>
      <c r="P72" s="28">
        <v>6883.1170000000002</v>
      </c>
    </row>
    <row r="73" spans="2:16" ht="14.4" x14ac:dyDescent="0.3">
      <c r="G73" s="19" t="s">
        <v>64</v>
      </c>
      <c r="H73" s="40">
        <f t="shared" ref="H73:O73" si="50">365*H68/H71</f>
        <v>129.99424974356634</v>
      </c>
      <c r="I73" s="40">
        <f t="shared" si="50"/>
        <v>146.9948576316655</v>
      </c>
      <c r="J73" s="40">
        <f t="shared" si="50"/>
        <v>174.18285107696553</v>
      </c>
      <c r="K73" s="40">
        <f t="shared" si="50"/>
        <v>169.75312098879678</v>
      </c>
      <c r="L73" s="40">
        <f t="shared" si="50"/>
        <v>146.8754935286839</v>
      </c>
      <c r="M73" s="40">
        <f t="shared" si="50"/>
        <v>151.34934610597816</v>
      </c>
      <c r="N73" s="40">
        <f t="shared" si="50"/>
        <v>164.8393320437026</v>
      </c>
      <c r="O73" s="40">
        <f t="shared" si="50"/>
        <v>150.41602208678466</v>
      </c>
      <c r="P73" s="40">
        <f>365*P68/P71</f>
        <v>142.92483541888171</v>
      </c>
    </row>
    <row r="74" spans="2:16" ht="14.4" x14ac:dyDescent="0.3">
      <c r="G74" s="19" t="s">
        <v>65</v>
      </c>
      <c r="H74" s="40">
        <f t="shared" ref="H74:O74" si="51">H69/H72*365</f>
        <v>290.88512883456644</v>
      </c>
      <c r="I74" s="40">
        <f t="shared" si="51"/>
        <v>296.51250972266695</v>
      </c>
      <c r="J74" s="40">
        <f t="shared" si="51"/>
        <v>336.16307555291291</v>
      </c>
      <c r="K74" s="40">
        <f t="shared" si="51"/>
        <v>321.8023003740588</v>
      </c>
      <c r="L74" s="40">
        <f t="shared" si="51"/>
        <v>295.29932962400778</v>
      </c>
      <c r="M74" s="40">
        <f t="shared" si="51"/>
        <v>291.83071930378907</v>
      </c>
      <c r="N74" s="40">
        <f t="shared" si="51"/>
        <v>320.14574547549887</v>
      </c>
      <c r="O74" s="40">
        <f t="shared" si="51"/>
        <v>304.16361299825536</v>
      </c>
      <c r="P74" s="40">
        <f>P69/P72*365</f>
        <v>287.27606130333101</v>
      </c>
    </row>
    <row r="75" spans="2:16" ht="14.4" x14ac:dyDescent="0.3">
      <c r="G75" s="19" t="s">
        <v>66</v>
      </c>
      <c r="H75" s="40">
        <f t="shared" ref="H75:O75" si="52">H70/H72*365</f>
        <v>88.46033028222503</v>
      </c>
      <c r="I75" s="40">
        <f t="shared" si="52"/>
        <v>88.391163884856439</v>
      </c>
      <c r="J75" s="40">
        <f t="shared" si="52"/>
        <v>100.01097999591991</v>
      </c>
      <c r="K75" s="40">
        <f t="shared" si="52"/>
        <v>101.64540733468836</v>
      </c>
      <c r="L75" s="40">
        <f t="shared" si="52"/>
        <v>91.61027831762128</v>
      </c>
      <c r="M75" s="40">
        <f t="shared" si="52"/>
        <v>94.035980506887455</v>
      </c>
      <c r="N75" s="40">
        <f t="shared" si="52"/>
        <v>107.96245001044707</v>
      </c>
      <c r="O75" s="40">
        <f t="shared" si="52"/>
        <v>97.118575824290133</v>
      </c>
      <c r="P75" s="40">
        <f>P70/P72*365</f>
        <v>91.907577446380756</v>
      </c>
    </row>
    <row r="76" spans="2:16" ht="15" thickBot="1" x14ac:dyDescent="0.35">
      <c r="G76" s="35" t="s">
        <v>67</v>
      </c>
      <c r="H76" s="41">
        <f t="shared" ref="H76:O76" si="53">H73+H74-H75</f>
        <v>332.41904829590777</v>
      </c>
      <c r="I76" s="41">
        <f t="shared" si="53"/>
        <v>355.11620346947603</v>
      </c>
      <c r="J76" s="41">
        <f t="shared" si="53"/>
        <v>410.33494663395857</v>
      </c>
      <c r="K76" s="41">
        <f t="shared" si="53"/>
        <v>389.91001402816721</v>
      </c>
      <c r="L76" s="41">
        <f t="shared" si="53"/>
        <v>350.56454483507042</v>
      </c>
      <c r="M76" s="41">
        <f t="shared" si="53"/>
        <v>349.14408490287974</v>
      </c>
      <c r="N76" s="41">
        <f t="shared" si="53"/>
        <v>377.0226275087544</v>
      </c>
      <c r="O76" s="41">
        <f t="shared" si="53"/>
        <v>357.46105926074989</v>
      </c>
      <c r="P76" s="41">
        <f>P73+P74-P75</f>
        <v>338.293319275832</v>
      </c>
    </row>
    <row r="80" spans="2:16" x14ac:dyDescent="0.2">
      <c r="G80" s="19" t="s">
        <v>64</v>
      </c>
      <c r="H80" s="42"/>
      <c r="I80" s="42"/>
      <c r="J80" s="42"/>
      <c r="K80" s="42"/>
      <c r="L80" s="42">
        <f t="shared" ref="L80:L83" si="54">L73-H73</f>
        <v>16.881243785117562</v>
      </c>
      <c r="M80" s="42">
        <f t="shared" ref="M80:M83" si="55">M73-I73</f>
        <v>4.3544884743126602</v>
      </c>
      <c r="N80" s="42">
        <f t="shared" ref="N80:N83" si="56">N73-J73</f>
        <v>-9.3435190332629361</v>
      </c>
      <c r="O80" s="42">
        <f t="shared" ref="O80:O82" si="57">O73-K73</f>
        <v>-19.337098902012116</v>
      </c>
      <c r="P80" s="42">
        <f>P73-L73</f>
        <v>-3.9506581098021911</v>
      </c>
    </row>
    <row r="81" spans="3:16" x14ac:dyDescent="0.2">
      <c r="G81" s="19" t="s">
        <v>65</v>
      </c>
      <c r="I81" s="42"/>
      <c r="J81" s="42"/>
      <c r="K81" s="42"/>
      <c r="L81" s="42">
        <f t="shared" si="54"/>
        <v>4.4142007894413382</v>
      </c>
      <c r="M81" s="42">
        <f t="shared" si="55"/>
        <v>-4.6817904188778812</v>
      </c>
      <c r="N81" s="42">
        <f t="shared" si="56"/>
        <v>-16.017330077414044</v>
      </c>
      <c r="O81" s="42">
        <f t="shared" si="57"/>
        <v>-17.638687375803443</v>
      </c>
      <c r="P81" s="42">
        <f t="shared" ref="P81:P82" si="58">P74-L74</f>
        <v>-8.0232683206767774</v>
      </c>
    </row>
    <row r="82" spans="3:16" x14ac:dyDescent="0.2">
      <c r="G82" s="19" t="s">
        <v>66</v>
      </c>
      <c r="I82" s="42"/>
      <c r="J82" s="42"/>
      <c r="K82" s="42"/>
      <c r="L82" s="42">
        <f t="shared" si="54"/>
        <v>3.1499480353962497</v>
      </c>
      <c r="M82" s="42">
        <f t="shared" si="55"/>
        <v>5.6448166220310156</v>
      </c>
      <c r="N82" s="42">
        <f t="shared" si="56"/>
        <v>7.9514700145271604</v>
      </c>
      <c r="O82" s="42">
        <f t="shared" si="57"/>
        <v>-4.5268315103982246</v>
      </c>
      <c r="P82" s="42">
        <f t="shared" si="58"/>
        <v>0.29729912875947662</v>
      </c>
    </row>
    <row r="83" spans="3:16" ht="15" thickBot="1" x14ac:dyDescent="0.35">
      <c r="G83" s="35" t="s">
        <v>67</v>
      </c>
      <c r="H83" s="41">
        <f t="shared" ref="H83:K83" si="59">H80+H81-H82</f>
        <v>0</v>
      </c>
      <c r="I83" s="41">
        <f t="shared" si="59"/>
        <v>0</v>
      </c>
      <c r="J83" s="41">
        <f t="shared" si="59"/>
        <v>0</v>
      </c>
      <c r="K83" s="41">
        <f t="shared" si="59"/>
        <v>0</v>
      </c>
      <c r="L83" s="41">
        <f t="shared" si="54"/>
        <v>18.14549653916265</v>
      </c>
      <c r="M83" s="41">
        <f t="shared" si="55"/>
        <v>-5.9721185665962935</v>
      </c>
      <c r="N83" s="41">
        <f t="shared" si="56"/>
        <v>-33.312319125204169</v>
      </c>
      <c r="O83" s="41">
        <f>O76-K76</f>
        <v>-32.44895476741732</v>
      </c>
      <c r="P83" s="41">
        <f>P76-L76</f>
        <v>-12.271225559238417</v>
      </c>
    </row>
    <row r="91" spans="3:16" x14ac:dyDescent="0.2">
      <c r="C91" s="5"/>
      <c r="D91" s="5"/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08C8-4B3A-42AC-BF94-640DF61A8467}">
  <sheetPr>
    <pageSetUpPr fitToPage="1"/>
  </sheetPr>
  <dimension ref="A2:AD197"/>
  <sheetViews>
    <sheetView showGridLines="0" topLeftCell="N22" zoomScaleNormal="100" workbookViewId="0">
      <selection activeCell="R38" sqref="R37:R38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18" width="8.88671875" style="5"/>
    <col min="19" max="30" width="8.88671875" style="52"/>
    <col min="31" max="16384" width="8.88671875" style="5"/>
  </cols>
  <sheetData>
    <row r="2" spans="1:30" ht="14.4" x14ac:dyDescent="0.3">
      <c r="B2" s="5" t="s">
        <v>24</v>
      </c>
      <c r="K2" s="51" t="s">
        <v>70</v>
      </c>
    </row>
    <row r="3" spans="1:30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30" ht="16.2" thickBot="1" x14ac:dyDescent="0.35">
      <c r="A4" s="3"/>
      <c r="B4" s="6" t="str">
        <f>E11&amp;IF(E12="",""," ("&amp;E12&amp;")")</f>
        <v>United States Steel Corporation (NYSE:X) (X-US)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30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30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NUE</v>
      </c>
      <c r="F6" s="15" t="str">
        <f t="shared" si="0"/>
        <v>NUE</v>
      </c>
      <c r="G6" s="15" t="str">
        <f t="shared" si="0"/>
        <v>NUE</v>
      </c>
      <c r="H6" s="15" t="str">
        <f t="shared" si="0"/>
        <v>NUE</v>
      </c>
      <c r="I6" s="15" t="str">
        <f t="shared" si="0"/>
        <v>NUE</v>
      </c>
      <c r="J6" s="15" t="str">
        <f t="shared" si="0"/>
        <v>NUE</v>
      </c>
      <c r="K6" s="15" t="str">
        <f t="shared" si="0"/>
        <v>NUE</v>
      </c>
      <c r="L6" s="15" t="str">
        <f t="shared" si="0"/>
        <v>NUE</v>
      </c>
      <c r="M6" s="15" t="str">
        <f t="shared" si="0"/>
        <v>NUE</v>
      </c>
      <c r="N6" s="15" t="str">
        <f t="shared" si="0"/>
        <v>NUE</v>
      </c>
      <c r="O6" s="15" t="str">
        <f t="shared" si="0"/>
        <v>NUE</v>
      </c>
      <c r="P6" s="15" t="str">
        <f t="shared" si="0"/>
        <v>NUE</v>
      </c>
    </row>
    <row r="7" spans="1:30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30" hidden="1" outlineLevel="1" x14ac:dyDescent="0.2">
      <c r="A8" s="3"/>
      <c r="B8" s="13"/>
      <c r="C8" s="14"/>
      <c r="D8" s="26"/>
      <c r="E8" s="16">
        <f t="shared" ref="E8:P8" si="2">IF(Date="","",Date)</f>
        <v>45539</v>
      </c>
      <c r="F8" s="16">
        <f t="shared" si="2"/>
        <v>45539</v>
      </c>
      <c r="G8" s="16">
        <f t="shared" si="2"/>
        <v>45539</v>
      </c>
      <c r="H8" s="16">
        <f t="shared" si="2"/>
        <v>45539</v>
      </c>
      <c r="I8" s="16">
        <f t="shared" si="2"/>
        <v>45539</v>
      </c>
      <c r="J8" s="16">
        <f t="shared" si="2"/>
        <v>45539</v>
      </c>
      <c r="K8" s="16">
        <f t="shared" si="2"/>
        <v>45539</v>
      </c>
      <c r="L8" s="16">
        <f t="shared" si="2"/>
        <v>45539</v>
      </c>
      <c r="M8" s="16">
        <f t="shared" si="2"/>
        <v>45539</v>
      </c>
      <c r="N8" s="16">
        <f t="shared" si="2"/>
        <v>45539</v>
      </c>
      <c r="O8" s="16">
        <f t="shared" si="2"/>
        <v>45539</v>
      </c>
      <c r="P8" s="16">
        <f t="shared" si="2"/>
        <v>45539</v>
      </c>
    </row>
    <row r="9" spans="1:30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30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30" hidden="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30" hidden="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30" ht="18" customHeight="1" collapsed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30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30" ht="10.8" thickBot="1" x14ac:dyDescent="0.25">
      <c r="B15" s="1" t="s">
        <v>27</v>
      </c>
      <c r="C15" s="18" t="s">
        <v>28</v>
      </c>
      <c r="D15" s="30"/>
      <c r="E15" s="33">
        <v>3178</v>
      </c>
      <c r="F15" s="33">
        <v>4605</v>
      </c>
      <c r="G15" s="33">
        <v>5425</v>
      </c>
      <c r="H15" s="33">
        <v>5743</v>
      </c>
      <c r="I15" s="33">
        <v>4546</v>
      </c>
      <c r="J15" s="33">
        <v>3368</v>
      </c>
      <c r="K15" s="33">
        <v>2453</v>
      </c>
      <c r="L15" s="33">
        <v>1632</v>
      </c>
      <c r="M15" s="33">
        <v>1292</v>
      </c>
      <c r="N15" s="33">
        <v>1003</v>
      </c>
      <c r="O15" s="33">
        <v>940</v>
      </c>
      <c r="P15" s="33">
        <v>552</v>
      </c>
    </row>
    <row r="16" spans="1:30" ht="10.8" thickTop="1" x14ac:dyDescent="0.2">
      <c r="B16" s="1" t="s">
        <v>39</v>
      </c>
      <c r="C16" s="18" t="s">
        <v>40</v>
      </c>
      <c r="D16" s="18"/>
      <c r="E16" s="31">
        <v>749</v>
      </c>
      <c r="F16" s="31">
        <v>791</v>
      </c>
      <c r="G16" s="31">
        <v>800</v>
      </c>
      <c r="H16" s="31">
        <v>796</v>
      </c>
      <c r="I16" s="31">
        <v>798</v>
      </c>
      <c r="J16" s="31">
        <v>791</v>
      </c>
      <c r="K16" s="31">
        <v>814</v>
      </c>
      <c r="L16" s="31">
        <v>840</v>
      </c>
      <c r="M16" s="31">
        <v>872</v>
      </c>
      <c r="N16" s="31">
        <v>916</v>
      </c>
      <c r="O16" s="31">
        <v>905</v>
      </c>
      <c r="P16" s="31">
        <v>898</v>
      </c>
      <c r="R16" s="56" t="s">
        <v>73</v>
      </c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</row>
    <row r="17" spans="2:30" s="45" customFormat="1" ht="14.4" x14ac:dyDescent="0.2">
      <c r="B17" s="34" t="s">
        <v>0</v>
      </c>
      <c r="C17" s="43"/>
      <c r="D17" s="43"/>
      <c r="E17" s="36">
        <f>SUM(E15:E16)</f>
        <v>3927</v>
      </c>
      <c r="F17" s="36">
        <f t="shared" ref="F17:P17" si="3">SUM(F15:F16)</f>
        <v>5396</v>
      </c>
      <c r="G17" s="36">
        <f t="shared" si="3"/>
        <v>6225</v>
      </c>
      <c r="H17" s="36">
        <f t="shared" si="3"/>
        <v>6539</v>
      </c>
      <c r="I17" s="36">
        <f t="shared" si="3"/>
        <v>5344</v>
      </c>
      <c r="J17" s="36">
        <f t="shared" si="3"/>
        <v>4159</v>
      </c>
      <c r="K17" s="36">
        <f t="shared" si="3"/>
        <v>3267</v>
      </c>
      <c r="L17" s="36">
        <f t="shared" si="3"/>
        <v>2472</v>
      </c>
      <c r="M17" s="36">
        <f t="shared" si="3"/>
        <v>2164</v>
      </c>
      <c r="N17" s="36">
        <f t="shared" si="3"/>
        <v>1919</v>
      </c>
      <c r="O17" s="36">
        <f t="shared" si="3"/>
        <v>1845</v>
      </c>
      <c r="P17" s="36">
        <f t="shared" si="3"/>
        <v>1450</v>
      </c>
      <c r="R17" s="58" t="s">
        <v>78</v>
      </c>
      <c r="S17" s="53"/>
      <c r="T17" s="53"/>
      <c r="U17" s="53"/>
      <c r="V17" s="53"/>
      <c r="W17" s="53"/>
      <c r="X17" s="53"/>
      <c r="Y17" s="52">
        <v>6572.2930083200008</v>
      </c>
      <c r="Z17" s="52">
        <v>6902.5167979800008</v>
      </c>
      <c r="AA17" s="52">
        <v>8713.8632150000012</v>
      </c>
      <c r="AB17" s="52">
        <v>11742.040857400001</v>
      </c>
      <c r="AC17" s="52">
        <v>10419.265167289999</v>
      </c>
      <c r="AD17" s="52">
        <v>11463.714709260001</v>
      </c>
    </row>
    <row r="18" spans="2:30" x14ac:dyDescent="0.2">
      <c r="B18" s="2" t="s">
        <v>1</v>
      </c>
      <c r="C18" s="18" t="s">
        <v>29</v>
      </c>
      <c r="D18" s="15"/>
      <c r="E18" s="28">
        <v>-45</v>
      </c>
      <c r="F18" s="28">
        <v>-128</v>
      </c>
      <c r="G18" s="28">
        <v>-139</v>
      </c>
      <c r="H18" s="28">
        <v>-125</v>
      </c>
      <c r="I18" s="28">
        <v>-148</v>
      </c>
      <c r="J18" s="28">
        <v>-48</v>
      </c>
      <c r="K18" s="28">
        <v>-32</v>
      </c>
      <c r="L18" s="28">
        <v>-17</v>
      </c>
      <c r="M18" s="28">
        <v>-12</v>
      </c>
      <c r="N18" s="28">
        <v>-36</v>
      </c>
      <c r="O18" s="28">
        <v>-41</v>
      </c>
      <c r="P18" s="28">
        <v>-39</v>
      </c>
      <c r="R18" s="58" t="s">
        <v>79</v>
      </c>
      <c r="Y18" s="52">
        <v>12417.77549124</v>
      </c>
      <c r="Z18" s="52">
        <v>12994.200693300001</v>
      </c>
      <c r="AA18" s="52">
        <v>11683.95399908</v>
      </c>
      <c r="AB18" s="52">
        <v>13274.952676319999</v>
      </c>
      <c r="AC18" s="52">
        <v>12567.93099839</v>
      </c>
      <c r="AD18" s="52">
        <v>10678.52403914</v>
      </c>
    </row>
    <row r="19" spans="2:30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 t="s">
        <v>23</v>
      </c>
      <c r="I19" s="28" t="s">
        <v>23</v>
      </c>
      <c r="J19" s="28" t="s">
        <v>23</v>
      </c>
      <c r="K19" s="28" t="s">
        <v>23</v>
      </c>
      <c r="L19" s="28" t="s">
        <v>23</v>
      </c>
      <c r="M19" s="28" t="s">
        <v>23</v>
      </c>
      <c r="N19" s="28" t="s">
        <v>23</v>
      </c>
      <c r="O19" s="28" t="s">
        <v>23</v>
      </c>
      <c r="P19" s="28" t="s">
        <v>23</v>
      </c>
      <c r="R19" s="58" t="s">
        <v>80</v>
      </c>
      <c r="Y19" s="52">
        <v>37538.887598959998</v>
      </c>
      <c r="Z19" s="52">
        <v>44566.339033720003</v>
      </c>
      <c r="AA19" s="52">
        <v>38764.466287040006</v>
      </c>
      <c r="AB19" s="52">
        <v>47494.288545440002</v>
      </c>
      <c r="AC19" s="52">
        <v>43055.868545999998</v>
      </c>
      <c r="AD19" s="52">
        <v>37114.298381519999</v>
      </c>
    </row>
    <row r="20" spans="2:30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R20" s="58" t="s">
        <v>81</v>
      </c>
      <c r="Y20" s="52">
        <v>8433.4431230600003</v>
      </c>
      <c r="Z20" s="52">
        <v>8496.2261055499985</v>
      </c>
      <c r="AA20" s="52">
        <v>6704.8745570800002</v>
      </c>
      <c r="AB20" s="52">
        <v>7672.4693604000004</v>
      </c>
      <c r="AC20" s="52">
        <v>9235.375186719999</v>
      </c>
      <c r="AD20" s="52">
        <v>10313.2839258</v>
      </c>
    </row>
    <row r="21" spans="2:30" x14ac:dyDescent="0.2">
      <c r="B21" s="2" t="s">
        <v>2</v>
      </c>
      <c r="C21" s="18" t="s">
        <v>32</v>
      </c>
      <c r="D21" s="15"/>
      <c r="E21" s="28">
        <v>72</v>
      </c>
      <c r="F21" s="28">
        <v>111</v>
      </c>
      <c r="G21" s="28">
        <v>0</v>
      </c>
      <c r="H21" s="28">
        <v>0</v>
      </c>
      <c r="I21" s="28">
        <v>0</v>
      </c>
      <c r="J21" s="28">
        <v>6</v>
      </c>
      <c r="K21" s="28">
        <v>-7</v>
      </c>
      <c r="L21" s="28">
        <v>6</v>
      </c>
      <c r="M21" s="28">
        <v>-7</v>
      </c>
      <c r="N21" s="28" t="s">
        <v>23</v>
      </c>
      <c r="O21" s="28">
        <v>13</v>
      </c>
      <c r="P21" s="28" t="s">
        <v>23</v>
      </c>
      <c r="R21" s="58" t="s">
        <v>82</v>
      </c>
      <c r="Y21" s="52">
        <v>6316.1115643699986</v>
      </c>
      <c r="Z21" s="52">
        <v>6909.29331318</v>
      </c>
      <c r="AA21" s="52">
        <v>5834.5377899199993</v>
      </c>
      <c r="AB21" s="52">
        <v>6482.4891252400002</v>
      </c>
      <c r="AC21" s="52">
        <v>7153.8690743000006</v>
      </c>
      <c r="AD21" s="52">
        <v>6676.3260297999996</v>
      </c>
    </row>
    <row r="22" spans="2:30" x14ac:dyDescent="0.2">
      <c r="B22" s="2" t="s">
        <v>5</v>
      </c>
      <c r="C22" s="18" t="s">
        <v>33</v>
      </c>
      <c r="D22" s="15"/>
      <c r="E22" s="28">
        <v>661</v>
      </c>
      <c r="F22" s="28">
        <v>506</v>
      </c>
      <c r="G22" s="28">
        <v>515</v>
      </c>
      <c r="H22" s="28">
        <v>498</v>
      </c>
      <c r="I22" s="28">
        <v>-1</v>
      </c>
      <c r="J22" s="28" t="s">
        <v>23</v>
      </c>
      <c r="K22" s="28">
        <v>-2</v>
      </c>
      <c r="L22" s="28" t="s">
        <v>23</v>
      </c>
      <c r="M22" s="28" t="s">
        <v>23</v>
      </c>
      <c r="N22" s="28" t="s">
        <v>23</v>
      </c>
      <c r="O22" s="28" t="s">
        <v>23</v>
      </c>
      <c r="P22" s="28" t="s">
        <v>23</v>
      </c>
      <c r="R22" s="58" t="s">
        <v>83</v>
      </c>
      <c r="Y22" s="54">
        <f t="shared" ref="Y22:AD22" si="4">IF(Y16="NA","NA",IFERROR(IF(COUNT(Y18:Y21,Y16)=0,"NA",SUM(Y16,Y19:Y21,-Y18)),"NA"))</f>
        <v>39870.666795149999</v>
      </c>
      <c r="Z22" s="54">
        <f t="shared" si="4"/>
        <v>46977.657759150003</v>
      </c>
      <c r="AA22" s="54">
        <f t="shared" si="4"/>
        <v>39619.924634960014</v>
      </c>
      <c r="AB22" s="54">
        <f t="shared" si="4"/>
        <v>48374.294354760001</v>
      </c>
      <c r="AC22" s="54">
        <f t="shared" si="4"/>
        <v>46877.18180862999</v>
      </c>
      <c r="AD22" s="54">
        <f t="shared" si="4"/>
        <v>43425.384297980003</v>
      </c>
    </row>
    <row r="23" spans="2:30" x14ac:dyDescent="0.2">
      <c r="B23" s="2" t="s">
        <v>6</v>
      </c>
      <c r="C23" s="18" t="s">
        <v>34</v>
      </c>
      <c r="D23" s="15"/>
      <c r="E23" s="28">
        <v>-28</v>
      </c>
      <c r="F23" s="28">
        <v>-273</v>
      </c>
      <c r="G23" s="28">
        <v>-279</v>
      </c>
      <c r="H23" s="28">
        <v>-402</v>
      </c>
      <c r="I23" s="28">
        <v>-402</v>
      </c>
      <c r="J23" s="28">
        <v>-163</v>
      </c>
      <c r="K23" s="28">
        <v>-161</v>
      </c>
      <c r="L23" s="28">
        <v>-10</v>
      </c>
      <c r="M23" s="28">
        <v>-10</v>
      </c>
      <c r="N23" s="28">
        <v>-129</v>
      </c>
      <c r="O23" s="28">
        <v>-132</v>
      </c>
      <c r="P23" s="28">
        <v>-144</v>
      </c>
    </row>
    <row r="24" spans="2:30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</row>
    <row r="25" spans="2:30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</row>
    <row r="26" spans="2:30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</row>
    <row r="27" spans="2:30" x14ac:dyDescent="0.2">
      <c r="B27" s="2" t="s">
        <v>10</v>
      </c>
      <c r="C27" s="18" t="s">
        <v>38</v>
      </c>
      <c r="D27" s="15"/>
      <c r="E27" s="28">
        <v>-282</v>
      </c>
      <c r="F27" s="28">
        <v>-292</v>
      </c>
      <c r="G27" s="28">
        <v>-37</v>
      </c>
      <c r="H27" s="28">
        <v>-36</v>
      </c>
      <c r="I27" s="28">
        <v>-10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>
        <v>-1</v>
      </c>
      <c r="P27" s="28">
        <v>-2</v>
      </c>
      <c r="R27" s="56" t="s">
        <v>11</v>
      </c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 spans="2:30" s="45" customFormat="1" ht="15" thickBot="1" x14ac:dyDescent="0.25">
      <c r="B28" s="35" t="s">
        <v>11</v>
      </c>
      <c r="C28" s="43"/>
      <c r="D28" s="44"/>
      <c r="E28" s="36">
        <f>E17 - SUM(E18:E27)</f>
        <v>3549</v>
      </c>
      <c r="F28" s="36">
        <f t="shared" ref="F28:O28" si="5">F17 - SUM(F18:F27)</f>
        <v>5472</v>
      </c>
      <c r="G28" s="36">
        <f t="shared" si="5"/>
        <v>6165</v>
      </c>
      <c r="H28" s="36">
        <f t="shared" si="5"/>
        <v>6604</v>
      </c>
      <c r="I28" s="36">
        <f t="shared" si="5"/>
        <v>5905</v>
      </c>
      <c r="J28" s="36">
        <f t="shared" si="5"/>
        <v>4364</v>
      </c>
      <c r="K28" s="36">
        <f t="shared" si="5"/>
        <v>3469</v>
      </c>
      <c r="L28" s="36">
        <f t="shared" si="5"/>
        <v>2493</v>
      </c>
      <c r="M28" s="36">
        <f t="shared" si="5"/>
        <v>2193</v>
      </c>
      <c r="N28" s="36">
        <f t="shared" si="5"/>
        <v>2084</v>
      </c>
      <c r="O28" s="36">
        <f t="shared" si="5"/>
        <v>2006</v>
      </c>
      <c r="P28" s="36">
        <f>P17 - SUM(P18:P27)</f>
        <v>1635</v>
      </c>
      <c r="R28" s="58" t="s">
        <v>78</v>
      </c>
      <c r="S28" s="53">
        <v>3549</v>
      </c>
      <c r="T28" s="53">
        <v>5472</v>
      </c>
      <c r="U28" s="53">
        <v>6165</v>
      </c>
      <c r="V28" s="53">
        <v>6604</v>
      </c>
      <c r="W28" s="53">
        <v>5905</v>
      </c>
      <c r="X28" s="53">
        <v>4364</v>
      </c>
      <c r="Y28" s="53">
        <v>3469</v>
      </c>
      <c r="Z28" s="53">
        <v>2493</v>
      </c>
      <c r="AA28" s="53">
        <v>2193</v>
      </c>
      <c r="AB28" s="53">
        <v>2084</v>
      </c>
      <c r="AC28" s="53">
        <v>2006</v>
      </c>
      <c r="AD28" s="53">
        <v>1635</v>
      </c>
    </row>
    <row r="29" spans="2:30" x14ac:dyDescent="0.2">
      <c r="B29" s="2" t="s">
        <v>18</v>
      </c>
      <c r="C29" s="18"/>
      <c r="D29" s="15"/>
      <c r="E29" s="28">
        <v>-594</v>
      </c>
      <c r="F29" s="28">
        <v>-863</v>
      </c>
      <c r="G29" s="28">
        <v>-1076</v>
      </c>
      <c r="H29" s="28">
        <v>-1239</v>
      </c>
      <c r="I29" s="28">
        <v>-1541</v>
      </c>
      <c r="J29" s="28">
        <v>-1769</v>
      </c>
      <c r="K29" s="28">
        <v>-2160</v>
      </c>
      <c r="L29" s="28">
        <v>-2462</v>
      </c>
      <c r="M29" s="28">
        <v>-2570</v>
      </c>
      <c r="N29" s="28">
        <v>-2576</v>
      </c>
      <c r="O29" s="28">
        <v>-2476</v>
      </c>
      <c r="P29" s="28">
        <v>-2494</v>
      </c>
      <c r="R29" s="58" t="s">
        <v>79</v>
      </c>
      <c r="S29" s="52">
        <v>4086</v>
      </c>
      <c r="T29" s="52">
        <v>5247</v>
      </c>
      <c r="U29" s="52">
        <v>6318</v>
      </c>
      <c r="V29" s="52">
        <v>6181</v>
      </c>
      <c r="W29" s="52">
        <v>4625</v>
      </c>
      <c r="X29" s="52">
        <v>3235</v>
      </c>
      <c r="Y29" s="52">
        <v>1980</v>
      </c>
      <c r="Z29" s="52">
        <v>1554</v>
      </c>
      <c r="AA29" s="52">
        <v>1891</v>
      </c>
      <c r="AB29" s="52">
        <v>2002</v>
      </c>
      <c r="AC29" s="52">
        <v>2350</v>
      </c>
      <c r="AD29" s="52">
        <v>1952</v>
      </c>
    </row>
    <row r="30" spans="2:30" x14ac:dyDescent="0.2">
      <c r="B30" s="2" t="s">
        <v>17</v>
      </c>
      <c r="E30" s="31">
        <v>-238</v>
      </c>
      <c r="F30" s="31">
        <v>-153</v>
      </c>
      <c r="G30" s="31">
        <v>-89</v>
      </c>
      <c r="H30" s="31">
        <v>19</v>
      </c>
      <c r="I30" s="31">
        <v>84</v>
      </c>
      <c r="J30" s="31">
        <v>119</v>
      </c>
      <c r="K30" s="31">
        <v>135</v>
      </c>
      <c r="L30" s="31">
        <v>114</v>
      </c>
      <c r="M30" s="31">
        <v>153</v>
      </c>
      <c r="N30" s="31">
        <v>175</v>
      </c>
      <c r="O30" s="31">
        <v>216</v>
      </c>
      <c r="P30" s="31">
        <v>245</v>
      </c>
      <c r="R30" s="58" t="s">
        <v>80</v>
      </c>
      <c r="S30" s="52">
        <v>7978.4189999999999</v>
      </c>
      <c r="T30" s="52">
        <v>10203.529</v>
      </c>
      <c r="U30" s="52">
        <v>11835.048000000001</v>
      </c>
      <c r="V30" s="52">
        <v>13331.607000000002</v>
      </c>
      <c r="W30" s="52">
        <v>12879.461000000001</v>
      </c>
      <c r="X30" s="52">
        <v>11573.492</v>
      </c>
      <c r="Y30" s="52">
        <v>10291.213</v>
      </c>
      <c r="Z30" s="52">
        <v>8837.0079999999998</v>
      </c>
      <c r="AA30" s="52">
        <v>8016.1200000000008</v>
      </c>
      <c r="AB30" s="52">
        <v>7398.6570000000002</v>
      </c>
      <c r="AC30" s="52">
        <v>7003.8980000000001</v>
      </c>
      <c r="AD30" s="52">
        <v>5888.0830000000005</v>
      </c>
    </row>
    <row r="31" spans="2:30" x14ac:dyDescent="0.2">
      <c r="B31" s="2" t="s">
        <v>16</v>
      </c>
      <c r="E31" s="28"/>
      <c r="F31" s="28">
        <v>75</v>
      </c>
      <c r="G31" s="28">
        <v>75</v>
      </c>
      <c r="H31" s="28">
        <v>75</v>
      </c>
      <c r="I31" s="28">
        <v>75</v>
      </c>
      <c r="J31" s="28">
        <v>242</v>
      </c>
      <c r="K31" s="28">
        <v>242</v>
      </c>
      <c r="L31" s="28">
        <v>242</v>
      </c>
      <c r="M31" s="28">
        <v>242</v>
      </c>
      <c r="N31" s="28">
        <v>86</v>
      </c>
      <c r="O31" s="28">
        <v>86</v>
      </c>
      <c r="P31" s="28">
        <v>86</v>
      </c>
      <c r="R31" s="58" t="s">
        <v>81</v>
      </c>
      <c r="S31" s="52">
        <v>2215</v>
      </c>
      <c r="T31" s="52">
        <v>3570</v>
      </c>
      <c r="U31" s="52">
        <v>4260</v>
      </c>
      <c r="V31" s="52">
        <v>4577</v>
      </c>
      <c r="W31" s="52">
        <v>4618</v>
      </c>
      <c r="X31" s="52">
        <v>2823</v>
      </c>
      <c r="Y31" s="52">
        <v>1906</v>
      </c>
      <c r="Z31" s="52">
        <v>905</v>
      </c>
      <c r="AA31" s="52">
        <v>251</v>
      </c>
      <c r="AB31" s="52">
        <v>926</v>
      </c>
      <c r="AC31" s="52">
        <v>995</v>
      </c>
      <c r="AD31" s="52">
        <v>991</v>
      </c>
    </row>
    <row r="32" spans="2:30" x14ac:dyDescent="0.2">
      <c r="B32" s="2" t="s">
        <v>41</v>
      </c>
      <c r="C32" s="18" t="s">
        <v>42</v>
      </c>
      <c r="D32" s="18"/>
      <c r="E32" s="28">
        <v>-1165</v>
      </c>
      <c r="F32" s="28">
        <v>-955</v>
      </c>
      <c r="G32" s="28">
        <v>-833</v>
      </c>
      <c r="H32" s="28">
        <v>-695</v>
      </c>
      <c r="I32" s="28">
        <v>290</v>
      </c>
      <c r="J32" s="28">
        <v>370</v>
      </c>
      <c r="K32" s="28">
        <v>547</v>
      </c>
      <c r="L32" s="28">
        <v>753</v>
      </c>
      <c r="M32" s="28">
        <v>505</v>
      </c>
      <c r="N32" s="28">
        <v>103</v>
      </c>
      <c r="O32" s="28">
        <v>90</v>
      </c>
      <c r="P32" s="28">
        <v>179</v>
      </c>
      <c r="R32" s="58" t="s">
        <v>82</v>
      </c>
      <c r="S32" s="52">
        <v>777.13599999999997</v>
      </c>
      <c r="T32" s="52">
        <v>943.93100000000004</v>
      </c>
      <c r="U32" s="52">
        <v>828.29099999999994</v>
      </c>
      <c r="V32" s="52">
        <v>1079.2660000000001</v>
      </c>
      <c r="W32" s="52">
        <v>1231.992</v>
      </c>
      <c r="X32" s="52">
        <v>1320.6970000000001</v>
      </c>
      <c r="Y32" s="52">
        <v>1568.0609999999999</v>
      </c>
      <c r="Z32" s="52">
        <v>1477.5830000000001</v>
      </c>
      <c r="AA32" s="52">
        <v>1393.4960000000001</v>
      </c>
      <c r="AB32" s="52">
        <v>1296.4060000000002</v>
      </c>
      <c r="AC32" s="52">
        <v>1196.8510000000001</v>
      </c>
      <c r="AD32" s="52">
        <v>1065.8900000000001</v>
      </c>
    </row>
    <row r="33" spans="2:30" x14ac:dyDescent="0.2">
      <c r="B33" s="2" t="s">
        <v>43</v>
      </c>
      <c r="C33" s="18" t="s">
        <v>44</v>
      </c>
      <c r="D33" s="18"/>
      <c r="E33" s="28">
        <v>-528</v>
      </c>
      <c r="F33" s="28">
        <v>-677</v>
      </c>
      <c r="G33" s="28">
        <v>-961</v>
      </c>
      <c r="H33" s="28">
        <v>-1219</v>
      </c>
      <c r="I33" s="28">
        <v>-835</v>
      </c>
      <c r="J33" s="28">
        <v>-222</v>
      </c>
      <c r="K33" s="28">
        <v>78</v>
      </c>
      <c r="L33" s="28">
        <v>496</v>
      </c>
      <c r="M33" s="28">
        <v>527</v>
      </c>
      <c r="N33" s="28">
        <v>257</v>
      </c>
      <c r="O33" s="28">
        <v>381</v>
      </c>
      <c r="P33" s="28">
        <v>513</v>
      </c>
      <c r="R33" s="58" t="s">
        <v>83</v>
      </c>
      <c r="S33" s="52">
        <v>3515.9770000000003</v>
      </c>
      <c r="T33" s="52">
        <v>4648.7579999999998</v>
      </c>
      <c r="U33" s="52">
        <v>5550.0529999999999</v>
      </c>
      <c r="V33" s="52">
        <v>6221.0349999999999</v>
      </c>
      <c r="W33" s="52">
        <v>6130.1410000000005</v>
      </c>
      <c r="X33" s="52">
        <v>5476.0240000000003</v>
      </c>
      <c r="Y33" s="52">
        <v>4836.665</v>
      </c>
      <c r="Z33" s="52">
        <v>4297.6059999999998</v>
      </c>
      <c r="AA33" s="52">
        <v>3820.0160000000001</v>
      </c>
      <c r="AB33" s="52">
        <v>3588.9850000000001</v>
      </c>
      <c r="AC33" s="52">
        <v>3512.1579999999999</v>
      </c>
      <c r="AD33" s="52">
        <v>3013.6289999999999</v>
      </c>
    </row>
    <row r="34" spans="2:30" x14ac:dyDescent="0.2">
      <c r="B34" s="2" t="s">
        <v>12</v>
      </c>
      <c r="C34" s="18" t="s">
        <v>45</v>
      </c>
      <c r="D34" s="18"/>
      <c r="E34" s="28">
        <v>1206</v>
      </c>
      <c r="F34" s="28">
        <v>783</v>
      </c>
      <c r="G34" s="28">
        <v>757</v>
      </c>
      <c r="H34" s="28">
        <v>569</v>
      </c>
      <c r="I34" s="28">
        <v>3</v>
      </c>
      <c r="J34" s="28">
        <v>-180</v>
      </c>
      <c r="K34" s="28">
        <v>-242</v>
      </c>
      <c r="L34" s="28">
        <v>-467</v>
      </c>
      <c r="M34" s="28">
        <v>-292</v>
      </c>
      <c r="N34" s="28">
        <v>25</v>
      </c>
      <c r="O34" s="28">
        <v>-351</v>
      </c>
      <c r="P34" s="28">
        <v>-415</v>
      </c>
    </row>
    <row r="35" spans="2:30" x14ac:dyDescent="0.2">
      <c r="B35" s="2" t="s">
        <v>13</v>
      </c>
      <c r="C35" s="18" t="s">
        <v>46</v>
      </c>
      <c r="D35" s="18"/>
      <c r="E35" s="28" t="s">
        <v>23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  <c r="R35" s="56" t="s">
        <v>74</v>
      </c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</row>
    <row r="36" spans="2:30" ht="12.6" customHeight="1" x14ac:dyDescent="0.2">
      <c r="B36" s="2" t="s">
        <v>14</v>
      </c>
      <c r="C36" s="18" t="s">
        <v>47</v>
      </c>
      <c r="D36" s="18"/>
      <c r="E36" s="28">
        <v>144</v>
      </c>
      <c r="F36" s="28">
        <v>161</v>
      </c>
      <c r="G36" s="28">
        <v>298</v>
      </c>
      <c r="H36" s="28">
        <v>343</v>
      </c>
      <c r="I36" s="28">
        <v>-64</v>
      </c>
      <c r="J36" s="28">
        <v>-15</v>
      </c>
      <c r="K36" s="28">
        <v>-145</v>
      </c>
      <c r="L36" s="28">
        <v>-196</v>
      </c>
      <c r="M36" s="28">
        <v>-13</v>
      </c>
      <c r="N36" s="28">
        <v>-27</v>
      </c>
      <c r="O36" s="28">
        <v>-32</v>
      </c>
      <c r="P36" s="28">
        <v>-117</v>
      </c>
      <c r="R36" s="58" t="s">
        <v>78</v>
      </c>
      <c r="S36" s="54"/>
      <c r="T36" s="54"/>
      <c r="U36" s="54"/>
      <c r="V36" s="54"/>
      <c r="W36" s="54"/>
      <c r="X36" s="54"/>
      <c r="Y36" s="54" t="str">
        <f>_xlfn.CONCAT(ROUND(Y17/Y28,2),"x")</f>
        <v>1.89x</v>
      </c>
      <c r="Z36" s="54" t="str">
        <f t="shared" ref="Z36:AD41" si="6">_xlfn.CONCAT(ROUND(Z17/Z28,1),"x")</f>
        <v>2.8x</v>
      </c>
      <c r="AA36" s="54" t="str">
        <f t="shared" si="6"/>
        <v>4x</v>
      </c>
      <c r="AB36" s="54" t="str">
        <f t="shared" si="6"/>
        <v>5.6x</v>
      </c>
      <c r="AC36" s="54" t="str">
        <f t="shared" si="6"/>
        <v>5.2x</v>
      </c>
      <c r="AD36" s="54" t="str">
        <f t="shared" si="6"/>
        <v>7x</v>
      </c>
    </row>
    <row r="37" spans="2:30" ht="12.6" customHeight="1" x14ac:dyDescent="0.2">
      <c r="B37" s="2" t="s">
        <v>48</v>
      </c>
      <c r="C37" s="18" t="s">
        <v>49</v>
      </c>
      <c r="D37" s="18"/>
      <c r="E37" s="28" t="s">
        <v>23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  <c r="R37" s="62" t="s">
        <v>79</v>
      </c>
      <c r="S37" s="60"/>
      <c r="T37" s="60"/>
      <c r="U37" s="60"/>
      <c r="V37" s="60"/>
      <c r="W37" s="60"/>
      <c r="X37" s="60"/>
      <c r="Y37" s="60" t="str">
        <f>_xlfn.CONCAT(ROUND(Y18/Y29,1),"x")</f>
        <v>6.3x</v>
      </c>
      <c r="Z37" s="60" t="str">
        <f t="shared" si="6"/>
        <v>8.4x</v>
      </c>
      <c r="AA37" s="60" t="str">
        <f t="shared" si="6"/>
        <v>6.2x</v>
      </c>
      <c r="AB37" s="60" t="str">
        <f t="shared" si="6"/>
        <v>6.6x</v>
      </c>
      <c r="AC37" s="60" t="str">
        <f t="shared" si="6"/>
        <v>5.3x</v>
      </c>
      <c r="AD37" s="60" t="str">
        <f t="shared" si="6"/>
        <v>5.5x</v>
      </c>
    </row>
    <row r="38" spans="2:30" ht="12.6" customHeight="1" x14ac:dyDescent="0.2">
      <c r="B38" s="2" t="s">
        <v>50</v>
      </c>
      <c r="C38" s="18" t="s">
        <v>51</v>
      </c>
      <c r="D38" s="18"/>
      <c r="E38" s="28">
        <v>-122</v>
      </c>
      <c r="F38" s="28">
        <v>-51</v>
      </c>
      <c r="G38" s="28">
        <v>-72</v>
      </c>
      <c r="H38" s="28">
        <v>-51</v>
      </c>
      <c r="I38" s="28">
        <v>-51</v>
      </c>
      <c r="J38" s="28">
        <v>-29</v>
      </c>
      <c r="K38" s="28">
        <v>-208</v>
      </c>
      <c r="L38" s="28">
        <v>-29</v>
      </c>
      <c r="M38" s="28">
        <v>-29</v>
      </c>
      <c r="N38" s="28">
        <v>-199</v>
      </c>
      <c r="O38" s="28">
        <v>-123</v>
      </c>
      <c r="P38" s="28">
        <v>-199</v>
      </c>
      <c r="R38" s="63" t="s">
        <v>80</v>
      </c>
      <c r="Y38" s="54" t="str">
        <f>_xlfn.CONCAT(ROUND(Y19/Y30,1),"x")</f>
        <v>3.6x</v>
      </c>
      <c r="Z38" s="54" t="str">
        <f t="shared" si="6"/>
        <v>5x</v>
      </c>
      <c r="AA38" s="54" t="str">
        <f t="shared" si="6"/>
        <v>4.8x</v>
      </c>
      <c r="AB38" s="54" t="str">
        <f t="shared" si="6"/>
        <v>6.4x</v>
      </c>
      <c r="AC38" s="54" t="str">
        <f t="shared" si="6"/>
        <v>6.1x</v>
      </c>
      <c r="AD38" s="54" t="str">
        <f t="shared" si="6"/>
        <v>6.3x</v>
      </c>
    </row>
    <row r="39" spans="2:30" s="45" customFormat="1" ht="12.6" customHeight="1" thickBot="1" x14ac:dyDescent="0.25">
      <c r="B39" s="35" t="s">
        <v>15</v>
      </c>
      <c r="C39" s="47"/>
      <c r="D39" s="48"/>
      <c r="E39" s="49">
        <f t="shared" ref="E39:O39" si="7">SUM(E28:E38)-2*E31</f>
        <v>2252</v>
      </c>
      <c r="F39" s="49">
        <f t="shared" si="7"/>
        <v>3642</v>
      </c>
      <c r="G39" s="49">
        <f t="shared" si="7"/>
        <v>4114</v>
      </c>
      <c r="H39" s="49">
        <f t="shared" si="7"/>
        <v>4256</v>
      </c>
      <c r="I39" s="49">
        <f t="shared" si="7"/>
        <v>3716</v>
      </c>
      <c r="J39" s="49">
        <f t="shared" si="7"/>
        <v>2396</v>
      </c>
      <c r="K39" s="49">
        <f t="shared" si="7"/>
        <v>1232</v>
      </c>
      <c r="L39" s="49">
        <f t="shared" si="7"/>
        <v>460</v>
      </c>
      <c r="M39" s="49">
        <f t="shared" si="7"/>
        <v>232</v>
      </c>
      <c r="N39" s="49">
        <f t="shared" si="7"/>
        <v>-244</v>
      </c>
      <c r="O39" s="49">
        <f t="shared" si="7"/>
        <v>-375</v>
      </c>
      <c r="P39" s="49">
        <f>SUM(P28:P38)-2*P31</f>
        <v>-739</v>
      </c>
      <c r="R39" s="59" t="s">
        <v>81</v>
      </c>
      <c r="S39" s="61"/>
      <c r="T39" s="61"/>
      <c r="U39" s="61"/>
      <c r="V39" s="61"/>
      <c r="W39" s="61"/>
      <c r="X39" s="61"/>
      <c r="Y39" s="60" t="str">
        <f>_xlfn.CONCAT(ROUND(Y20/Y31,1),"x")</f>
        <v>4.4x</v>
      </c>
      <c r="Z39" s="60" t="str">
        <f t="shared" si="6"/>
        <v>9.4x</v>
      </c>
      <c r="AA39" s="60" t="str">
        <f t="shared" si="6"/>
        <v>26.7x</v>
      </c>
      <c r="AB39" s="60" t="str">
        <f t="shared" si="6"/>
        <v>8.3x</v>
      </c>
      <c r="AC39" s="60" t="str">
        <f t="shared" si="6"/>
        <v>9.3x</v>
      </c>
      <c r="AD39" s="60" t="str">
        <f t="shared" si="6"/>
        <v>10.4x</v>
      </c>
    </row>
    <row r="40" spans="2:30" ht="12.6" customHeight="1" x14ac:dyDescent="0.2">
      <c r="R40" s="58" t="s">
        <v>82</v>
      </c>
      <c r="Y40" s="54" t="str">
        <f>_xlfn.CONCAT(ROUND(Y21/Y32,1),"x")</f>
        <v>4x</v>
      </c>
      <c r="Z40" s="54" t="str">
        <f t="shared" si="6"/>
        <v>4.7x</v>
      </c>
      <c r="AA40" s="54" t="str">
        <f t="shared" si="6"/>
        <v>4.2x</v>
      </c>
      <c r="AB40" s="54" t="str">
        <f t="shared" si="6"/>
        <v>5x</v>
      </c>
      <c r="AC40" s="54" t="str">
        <f t="shared" si="6"/>
        <v>6x</v>
      </c>
      <c r="AD40" s="54" t="str">
        <f t="shared" si="6"/>
        <v>6.3x</v>
      </c>
    </row>
    <row r="41" spans="2:30" ht="12.6" customHeight="1" x14ac:dyDescent="0.2">
      <c r="R41" s="59" t="s">
        <v>83</v>
      </c>
      <c r="S41" s="61"/>
      <c r="T41" s="61"/>
      <c r="U41" s="61"/>
      <c r="V41" s="61"/>
      <c r="W41" s="61"/>
      <c r="X41" s="61"/>
      <c r="Y41" s="60" t="str">
        <f>_xlfn.CONCAT(ROUND(Y22/Y33,1),"x")</f>
        <v>8.2x</v>
      </c>
      <c r="Z41" s="60" t="str">
        <f t="shared" si="6"/>
        <v>10.9x</v>
      </c>
      <c r="AA41" s="60" t="str">
        <f t="shared" si="6"/>
        <v>10.4x</v>
      </c>
      <c r="AB41" s="60" t="str">
        <f t="shared" si="6"/>
        <v>13.5x</v>
      </c>
      <c r="AC41" s="60" t="str">
        <f t="shared" si="6"/>
        <v>13.3x</v>
      </c>
      <c r="AD41" s="60" t="str">
        <f t="shared" si="6"/>
        <v>14.4x</v>
      </c>
    </row>
    <row r="43" spans="2:30" x14ac:dyDescent="0.2">
      <c r="R43" s="56" t="s">
        <v>15</v>
      </c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</row>
    <row r="44" spans="2:30" ht="16.2" thickBot="1" x14ac:dyDescent="0.35">
      <c r="B44" s="6" t="s">
        <v>77</v>
      </c>
      <c r="C44" s="7"/>
      <c r="D44" s="25"/>
      <c r="E44" s="8"/>
      <c r="F44" s="8"/>
      <c r="G44" s="8"/>
      <c r="H44" s="8"/>
      <c r="I44" s="8"/>
      <c r="J44" s="8"/>
      <c r="K44" s="8"/>
      <c r="L44" s="8"/>
      <c r="M44" s="8"/>
      <c r="N44" s="9"/>
      <c r="O44" s="9"/>
      <c r="P44" s="10" t="s">
        <v>19</v>
      </c>
      <c r="R44" s="58" t="s">
        <v>78</v>
      </c>
      <c r="S44" s="53">
        <v>2252</v>
      </c>
      <c r="T44" s="53">
        <v>3642</v>
      </c>
      <c r="U44" s="53">
        <v>4114</v>
      </c>
      <c r="V44" s="53">
        <v>4256</v>
      </c>
      <c r="W44" s="53">
        <v>3716</v>
      </c>
      <c r="X44" s="53">
        <v>2396</v>
      </c>
      <c r="Y44" s="53">
        <v>1232</v>
      </c>
      <c r="Z44" s="53">
        <v>460</v>
      </c>
      <c r="AA44" s="53">
        <v>232</v>
      </c>
      <c r="AB44" s="53">
        <v>-244</v>
      </c>
      <c r="AC44" s="53">
        <v>-375</v>
      </c>
      <c r="AD44" s="53">
        <v>-739</v>
      </c>
    </row>
    <row r="45" spans="2:30" x14ac:dyDescent="0.2">
      <c r="B45" s="11" t="s">
        <v>72</v>
      </c>
      <c r="C45" s="11"/>
      <c r="D45" s="23"/>
      <c r="E45" s="3"/>
      <c r="F45" s="3"/>
      <c r="G45" s="3"/>
      <c r="H45" s="3"/>
      <c r="I45" s="3"/>
      <c r="J45" s="3"/>
      <c r="K45" s="3"/>
      <c r="L45" s="3"/>
      <c r="M45" s="3"/>
      <c r="N45" s="12"/>
      <c r="O45" s="12"/>
      <c r="P45" s="12"/>
      <c r="R45" s="58" t="s">
        <v>79</v>
      </c>
      <c r="S45" s="52">
        <v>815</v>
      </c>
      <c r="T45" s="52">
        <v>1858</v>
      </c>
      <c r="U45" s="52">
        <v>2958</v>
      </c>
      <c r="V45" s="52">
        <v>3124</v>
      </c>
      <c r="W45" s="52">
        <v>1968</v>
      </c>
      <c r="X45" s="52">
        <v>1514</v>
      </c>
      <c r="Y45" s="52">
        <v>778</v>
      </c>
      <c r="Z45" s="52">
        <v>1161</v>
      </c>
      <c r="AA45" s="52">
        <v>1612</v>
      </c>
      <c r="AB45" s="52">
        <v>1870</v>
      </c>
      <c r="AC45" s="52">
        <v>2143</v>
      </c>
      <c r="AD45" s="52">
        <v>1747</v>
      </c>
    </row>
    <row r="46" spans="2:30" x14ac:dyDescent="0.2">
      <c r="B46" s="19" t="s">
        <v>25</v>
      </c>
      <c r="C46" s="18" t="s">
        <v>22</v>
      </c>
      <c r="D46" s="15"/>
      <c r="E46" s="22">
        <v>44469</v>
      </c>
      <c r="F46" s="22">
        <v>44561</v>
      </c>
      <c r="G46" s="22">
        <v>44651</v>
      </c>
      <c r="H46" s="22">
        <v>44742</v>
      </c>
      <c r="I46" s="22">
        <v>44834</v>
      </c>
      <c r="J46" s="22">
        <v>44926</v>
      </c>
      <c r="K46" s="22">
        <v>45016</v>
      </c>
      <c r="L46" s="22">
        <v>45107</v>
      </c>
      <c r="M46" s="22">
        <v>45199</v>
      </c>
      <c r="N46" s="22">
        <v>45291</v>
      </c>
      <c r="O46" s="22">
        <v>45382</v>
      </c>
      <c r="P46" s="22">
        <v>45473</v>
      </c>
      <c r="R46" s="58" t="s">
        <v>80</v>
      </c>
      <c r="S46" s="52">
        <v>3676.9849999999997</v>
      </c>
      <c r="T46" s="52">
        <v>4879.7960000000003</v>
      </c>
      <c r="U46" s="52">
        <v>7114.5730000000021</v>
      </c>
      <c r="V46" s="52">
        <v>8253.0980000000018</v>
      </c>
      <c r="W46" s="52">
        <v>9285.4350000000013</v>
      </c>
      <c r="X46" s="52">
        <v>7518.0610000000015</v>
      </c>
      <c r="Y46" s="52">
        <v>5862.7260000000006</v>
      </c>
      <c r="Z46" s="52">
        <v>5200.0099999999984</v>
      </c>
      <c r="AA46" s="52">
        <v>4699.985999999999</v>
      </c>
      <c r="AB46" s="52">
        <v>5012.5379999999986</v>
      </c>
      <c r="AC46" s="52">
        <v>4048.2819999999992</v>
      </c>
      <c r="AD46" s="52">
        <v>3084.8690000000015</v>
      </c>
    </row>
    <row r="47" spans="2:30" x14ac:dyDescent="0.2">
      <c r="C47" s="18"/>
      <c r="D47" s="1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R47" s="58" t="s">
        <v>81</v>
      </c>
      <c r="S47" s="52">
        <v>69</v>
      </c>
      <c r="T47" s="52">
        <v>1582</v>
      </c>
      <c r="U47" s="52">
        <v>1870</v>
      </c>
      <c r="V47" s="52">
        <v>2604</v>
      </c>
      <c r="W47" s="52">
        <v>2792</v>
      </c>
      <c r="X47" s="52">
        <v>918</v>
      </c>
      <c r="Y47" s="52">
        <v>451</v>
      </c>
      <c r="Z47" s="52">
        <v>517</v>
      </c>
      <c r="AA47" s="52">
        <v>-1060</v>
      </c>
      <c r="AB47" s="52">
        <v>-263</v>
      </c>
      <c r="AC47" s="52">
        <v>-137</v>
      </c>
      <c r="AD47" s="52">
        <v>38</v>
      </c>
    </row>
    <row r="48" spans="2:30" ht="10.8" thickBot="1" x14ac:dyDescent="0.25">
      <c r="B48" s="1" t="s">
        <v>27</v>
      </c>
      <c r="C48" s="18" t="s">
        <v>28</v>
      </c>
      <c r="D48" s="30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R48" s="58" t="s">
        <v>82</v>
      </c>
      <c r="S48" s="52">
        <v>34.984999999999957</v>
      </c>
      <c r="T48" s="52">
        <v>50.023000000000025</v>
      </c>
      <c r="U48" s="52">
        <v>-307.47600000000011</v>
      </c>
      <c r="V48" s="52">
        <v>-299.935</v>
      </c>
      <c r="W48" s="52">
        <v>-71.260000000000105</v>
      </c>
      <c r="X48" s="52">
        <v>224.43500000000017</v>
      </c>
      <c r="Y48" s="52">
        <v>596.70499999999993</v>
      </c>
      <c r="Z48" s="52">
        <v>1139.4290000000001</v>
      </c>
      <c r="AA48" s="52">
        <v>695.50200000000018</v>
      </c>
      <c r="AB48" s="52">
        <v>634.47300000000018</v>
      </c>
      <c r="AC48" s="52">
        <v>605.7800000000002</v>
      </c>
      <c r="AD48" s="52">
        <v>471.14700000000016</v>
      </c>
    </row>
    <row r="49" spans="2:30" ht="10.8" thickTop="1" x14ac:dyDescent="0.2">
      <c r="B49" s="1" t="s">
        <v>39</v>
      </c>
      <c r="C49" s="18" t="s">
        <v>40</v>
      </c>
      <c r="D49" s="18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R49" s="58" t="s">
        <v>83</v>
      </c>
      <c r="S49" s="52">
        <v>534.61900000000014</v>
      </c>
      <c r="T49" s="52">
        <v>1081.3399999999995</v>
      </c>
      <c r="U49" s="52">
        <v>2066.3269999999993</v>
      </c>
      <c r="V49" s="52">
        <v>2359.9360000000006</v>
      </c>
      <c r="W49" s="52">
        <v>3187.7280000000001</v>
      </c>
      <c r="X49" s="52">
        <v>3513.8472999999985</v>
      </c>
      <c r="Y49" s="52">
        <v>3179.8223000000003</v>
      </c>
      <c r="Z49" s="52">
        <v>4436.6782999999996</v>
      </c>
      <c r="AA49" s="52">
        <v>2124.9299999999998</v>
      </c>
      <c r="AB49" s="52">
        <v>1729.1398999999999</v>
      </c>
      <c r="AC49" s="52">
        <v>1163.6599000000001</v>
      </c>
      <c r="AD49" s="52">
        <v>645.59589999999957</v>
      </c>
    </row>
    <row r="50" spans="2:30" ht="14.4" x14ac:dyDescent="0.2">
      <c r="B50" s="34" t="s">
        <v>0</v>
      </c>
      <c r="C50" s="43"/>
      <c r="D50" s="43"/>
      <c r="E50" s="36">
        <v>3973</v>
      </c>
      <c r="F50" s="36">
        <v>5139</v>
      </c>
      <c r="G50" s="36">
        <v>6202</v>
      </c>
      <c r="H50" s="36">
        <v>6021</v>
      </c>
      <c r="I50" s="36">
        <v>4469</v>
      </c>
      <c r="J50" s="36">
        <v>3127</v>
      </c>
      <c r="K50" s="36">
        <v>1915</v>
      </c>
      <c r="L50" s="36">
        <v>1555</v>
      </c>
      <c r="M50" s="36">
        <v>1888</v>
      </c>
      <c r="N50" s="36">
        <v>1928</v>
      </c>
      <c r="O50" s="36">
        <v>2087</v>
      </c>
      <c r="P50" s="36">
        <v>1643</v>
      </c>
    </row>
    <row r="51" spans="2:30" x14ac:dyDescent="0.2">
      <c r="B51" s="2" t="s">
        <v>1</v>
      </c>
      <c r="C51" s="18" t="s">
        <v>29</v>
      </c>
      <c r="D51" s="15"/>
      <c r="E51" s="28" t="s">
        <v>23</v>
      </c>
      <c r="F51" s="28" t="s">
        <v>23</v>
      </c>
      <c r="G51" s="28" t="s">
        <v>23</v>
      </c>
      <c r="H51" s="28" t="s">
        <v>23</v>
      </c>
      <c r="I51" s="28">
        <v>-29</v>
      </c>
      <c r="J51" s="28">
        <v>-29</v>
      </c>
      <c r="K51" s="28">
        <v>-29</v>
      </c>
      <c r="L51" s="28">
        <v>-29</v>
      </c>
      <c r="M51" s="28">
        <v>0</v>
      </c>
      <c r="N51" s="28" t="s">
        <v>23</v>
      </c>
      <c r="O51" s="28">
        <v>-104</v>
      </c>
      <c r="P51" s="28">
        <v>-129</v>
      </c>
    </row>
    <row r="52" spans="2:30" x14ac:dyDescent="0.2">
      <c r="B52" s="2" t="s">
        <v>3</v>
      </c>
      <c r="C52" s="18" t="s">
        <v>30</v>
      </c>
      <c r="D52" s="15"/>
      <c r="E52" s="28">
        <v>-22</v>
      </c>
      <c r="F52" s="28">
        <v>-20</v>
      </c>
      <c r="G52" s="28">
        <v>-20</v>
      </c>
      <c r="H52" s="28">
        <v>-20</v>
      </c>
      <c r="I52" s="28">
        <v>-20</v>
      </c>
      <c r="J52" s="28">
        <v>-4</v>
      </c>
      <c r="K52" s="28">
        <v>-4</v>
      </c>
      <c r="L52" s="28">
        <v>-4</v>
      </c>
      <c r="M52" s="28">
        <v>-4</v>
      </c>
      <c r="N52" s="28">
        <v>-12</v>
      </c>
      <c r="O52" s="28">
        <v>-12</v>
      </c>
      <c r="P52" s="28">
        <v>-12</v>
      </c>
      <c r="AD52" s="5"/>
    </row>
    <row r="53" spans="2:30" x14ac:dyDescent="0.2">
      <c r="B53" s="2" t="s">
        <v>4</v>
      </c>
      <c r="C53" s="18" t="s">
        <v>31</v>
      </c>
      <c r="D53" s="15"/>
      <c r="E53" s="28" t="s">
        <v>23</v>
      </c>
      <c r="F53" s="28" t="s">
        <v>23</v>
      </c>
      <c r="G53" s="28" t="s">
        <v>23</v>
      </c>
      <c r="H53" s="28" t="s">
        <v>23</v>
      </c>
      <c r="I53" s="28" t="s">
        <v>23</v>
      </c>
      <c r="J53" s="28" t="s">
        <v>23</v>
      </c>
      <c r="K53" s="28" t="s">
        <v>23</v>
      </c>
      <c r="L53" s="28" t="s">
        <v>23</v>
      </c>
      <c r="M53" s="28" t="s">
        <v>23</v>
      </c>
      <c r="N53" s="28">
        <v>-125</v>
      </c>
      <c r="O53" s="28">
        <v>-125</v>
      </c>
      <c r="P53" s="28">
        <v>-125</v>
      </c>
    </row>
    <row r="54" spans="2:30" x14ac:dyDescent="0.2">
      <c r="B54" s="2" t="s">
        <v>2</v>
      </c>
      <c r="C54" s="18" t="s">
        <v>32</v>
      </c>
      <c r="D54" s="15"/>
      <c r="E54" s="28" t="s">
        <v>23</v>
      </c>
      <c r="F54" s="28" t="s">
        <v>23</v>
      </c>
      <c r="G54" s="28">
        <v>-31</v>
      </c>
      <c r="H54" s="28">
        <v>-31</v>
      </c>
      <c r="I54" s="28">
        <v>-31</v>
      </c>
      <c r="J54" s="28" t="s">
        <v>23</v>
      </c>
      <c r="K54" s="28" t="s">
        <v>23</v>
      </c>
      <c r="L54" s="28" t="s">
        <v>23</v>
      </c>
      <c r="M54" s="28" t="s">
        <v>23</v>
      </c>
      <c r="N54" s="28" t="s">
        <v>23</v>
      </c>
      <c r="O54" s="28" t="s">
        <v>23</v>
      </c>
      <c r="P54" s="28" t="s">
        <v>23</v>
      </c>
    </row>
    <row r="55" spans="2:30" x14ac:dyDescent="0.2">
      <c r="B55" s="2" t="s">
        <v>5</v>
      </c>
      <c r="C55" s="18" t="s">
        <v>33</v>
      </c>
      <c r="D55" s="15"/>
      <c r="E55" s="28" t="s">
        <v>23</v>
      </c>
      <c r="F55" s="28" t="s">
        <v>23</v>
      </c>
      <c r="G55" s="28" t="s">
        <v>23</v>
      </c>
      <c r="H55" s="28" t="s">
        <v>23</v>
      </c>
      <c r="I55" s="28" t="s">
        <v>23</v>
      </c>
      <c r="J55" s="28" t="s">
        <v>23</v>
      </c>
      <c r="K55" s="28" t="s">
        <v>23</v>
      </c>
      <c r="L55" s="28" t="s">
        <v>23</v>
      </c>
      <c r="M55" s="28" t="s">
        <v>23</v>
      </c>
      <c r="N55" s="28">
        <v>63</v>
      </c>
      <c r="O55" s="28">
        <v>63</v>
      </c>
      <c r="P55" s="28">
        <v>63</v>
      </c>
    </row>
    <row r="56" spans="2:30" x14ac:dyDescent="0.2">
      <c r="B56" s="2" t="s">
        <v>6</v>
      </c>
      <c r="C56" s="18" t="s">
        <v>34</v>
      </c>
      <c r="D56" s="15"/>
      <c r="E56" s="28" t="s">
        <v>23</v>
      </c>
      <c r="F56" s="28" t="s">
        <v>23</v>
      </c>
      <c r="G56" s="28">
        <v>-29</v>
      </c>
      <c r="H56" s="28">
        <v>-29</v>
      </c>
      <c r="I56" s="28" t="s">
        <v>23</v>
      </c>
      <c r="J56" s="28" t="s">
        <v>23</v>
      </c>
      <c r="K56" s="28">
        <v>29</v>
      </c>
      <c r="L56" s="28">
        <v>29</v>
      </c>
      <c r="M56" s="28" t="s">
        <v>23</v>
      </c>
      <c r="N56" s="28" t="s">
        <v>23</v>
      </c>
      <c r="O56" s="28">
        <v>-64</v>
      </c>
      <c r="P56" s="28">
        <v>-79</v>
      </c>
    </row>
    <row r="57" spans="2:30" x14ac:dyDescent="0.2">
      <c r="B57" s="2" t="s">
        <v>7</v>
      </c>
      <c r="C57" s="18" t="s">
        <v>35</v>
      </c>
      <c r="D57" s="15"/>
      <c r="E57" s="28" t="s">
        <v>23</v>
      </c>
      <c r="F57" s="28" t="s">
        <v>23</v>
      </c>
      <c r="G57" s="28" t="s">
        <v>23</v>
      </c>
      <c r="H57" s="28" t="s">
        <v>23</v>
      </c>
      <c r="I57" s="28" t="s">
        <v>23</v>
      </c>
      <c r="J57" s="28" t="s">
        <v>23</v>
      </c>
      <c r="K57" s="28" t="s">
        <v>23</v>
      </c>
      <c r="L57" s="28" t="s">
        <v>23</v>
      </c>
      <c r="M57" s="28" t="s">
        <v>23</v>
      </c>
      <c r="N57" s="28" t="s">
        <v>23</v>
      </c>
      <c r="O57" s="28" t="s">
        <v>23</v>
      </c>
      <c r="P57" s="28" t="s">
        <v>23</v>
      </c>
    </row>
    <row r="58" spans="2:30" x14ac:dyDescent="0.2">
      <c r="B58" s="2" t="s">
        <v>8</v>
      </c>
      <c r="C58" s="18" t="s">
        <v>36</v>
      </c>
      <c r="D58" s="15"/>
      <c r="E58" s="28" t="s">
        <v>23</v>
      </c>
      <c r="F58" s="28" t="s">
        <v>23</v>
      </c>
      <c r="G58" s="28" t="s">
        <v>23</v>
      </c>
      <c r="H58" s="28" t="s">
        <v>23</v>
      </c>
      <c r="I58" s="28" t="s">
        <v>23</v>
      </c>
      <c r="J58" s="28" t="s">
        <v>23</v>
      </c>
      <c r="K58" s="28" t="s">
        <v>23</v>
      </c>
      <c r="L58" s="28" t="s">
        <v>23</v>
      </c>
      <c r="M58" s="28" t="s">
        <v>23</v>
      </c>
      <c r="N58" s="28" t="s">
        <v>23</v>
      </c>
      <c r="O58" s="28" t="s">
        <v>23</v>
      </c>
      <c r="P58" s="28" t="s">
        <v>23</v>
      </c>
    </row>
    <row r="59" spans="2:30" x14ac:dyDescent="0.2">
      <c r="B59" s="2" t="s">
        <v>9</v>
      </c>
      <c r="C59" s="18" t="s">
        <v>37</v>
      </c>
      <c r="D59" s="15"/>
      <c r="E59" s="28" t="s">
        <v>23</v>
      </c>
      <c r="F59" s="28" t="s">
        <v>23</v>
      </c>
      <c r="G59" s="28" t="s">
        <v>23</v>
      </c>
      <c r="H59" s="28" t="s">
        <v>23</v>
      </c>
      <c r="I59" s="28" t="s">
        <v>23</v>
      </c>
      <c r="J59" s="28" t="s">
        <v>23</v>
      </c>
      <c r="K59" s="28" t="s">
        <v>23</v>
      </c>
      <c r="L59" s="28" t="s">
        <v>23</v>
      </c>
      <c r="M59" s="28" t="s">
        <v>23</v>
      </c>
      <c r="N59" s="28" t="s">
        <v>23</v>
      </c>
      <c r="O59" s="28" t="s">
        <v>23</v>
      </c>
      <c r="P59" s="28" t="s">
        <v>23</v>
      </c>
    </row>
    <row r="60" spans="2:30" x14ac:dyDescent="0.2">
      <c r="B60" s="2" t="s">
        <v>10</v>
      </c>
      <c r="C60" s="18" t="s">
        <v>38</v>
      </c>
      <c r="D60" s="15"/>
      <c r="E60" s="28">
        <v>-91</v>
      </c>
      <c r="F60" s="28">
        <v>-88</v>
      </c>
      <c r="G60" s="28">
        <v>-36</v>
      </c>
      <c r="H60" s="28">
        <v>-80</v>
      </c>
      <c r="I60" s="28">
        <v>-76</v>
      </c>
      <c r="J60" s="28">
        <v>-75</v>
      </c>
      <c r="K60" s="28">
        <v>-61</v>
      </c>
      <c r="L60" s="28">
        <v>5</v>
      </c>
      <c r="M60" s="28">
        <v>1</v>
      </c>
      <c r="N60" s="28" t="s">
        <v>23</v>
      </c>
      <c r="O60" s="28">
        <v>-21</v>
      </c>
      <c r="P60" s="28">
        <v>-27</v>
      </c>
    </row>
    <row r="61" spans="2:30" ht="15" thickBot="1" x14ac:dyDescent="0.25">
      <c r="B61" s="35" t="s">
        <v>11</v>
      </c>
      <c r="C61" s="43"/>
      <c r="D61" s="44"/>
      <c r="E61" s="36">
        <f>E50 - SUM(E51:E60)</f>
        <v>4086</v>
      </c>
      <c r="F61" s="36">
        <f t="shared" ref="F61:P61" si="8">F50 - SUM(F51:F60)</f>
        <v>5247</v>
      </c>
      <c r="G61" s="36">
        <f t="shared" si="8"/>
        <v>6318</v>
      </c>
      <c r="H61" s="36">
        <f t="shared" si="8"/>
        <v>6181</v>
      </c>
      <c r="I61" s="36">
        <f t="shared" si="8"/>
        <v>4625</v>
      </c>
      <c r="J61" s="36">
        <f t="shared" si="8"/>
        <v>3235</v>
      </c>
      <c r="K61" s="36">
        <f t="shared" si="8"/>
        <v>1980</v>
      </c>
      <c r="L61" s="36">
        <f t="shared" si="8"/>
        <v>1554</v>
      </c>
      <c r="M61" s="36">
        <f t="shared" si="8"/>
        <v>1891</v>
      </c>
      <c r="N61" s="36">
        <f t="shared" si="8"/>
        <v>2002</v>
      </c>
      <c r="O61" s="36">
        <f t="shared" si="8"/>
        <v>2350</v>
      </c>
      <c r="P61" s="36">
        <f t="shared" si="8"/>
        <v>1952</v>
      </c>
    </row>
    <row r="62" spans="2:30" x14ac:dyDescent="0.2">
      <c r="B62" s="2" t="s">
        <v>18</v>
      </c>
      <c r="C62" s="18"/>
      <c r="D62" s="15"/>
      <c r="E62" s="28">
        <v>-619</v>
      </c>
      <c r="F62" s="28">
        <v>-705</v>
      </c>
      <c r="G62" s="28">
        <v>-805</v>
      </c>
      <c r="H62" s="28">
        <v>-875</v>
      </c>
      <c r="I62" s="28">
        <v>-948</v>
      </c>
      <c r="J62" s="28">
        <v>-943</v>
      </c>
      <c r="K62" s="28">
        <v>-895</v>
      </c>
      <c r="L62" s="28">
        <v>-794</v>
      </c>
      <c r="M62" s="28">
        <v>-708</v>
      </c>
      <c r="N62" s="28">
        <v>-646</v>
      </c>
      <c r="O62" s="28">
        <v>-640</v>
      </c>
      <c r="P62" s="28">
        <v>-666</v>
      </c>
    </row>
    <row r="63" spans="2:30" x14ac:dyDescent="0.2">
      <c r="B63" s="2" t="s">
        <v>17</v>
      </c>
      <c r="E63" s="31">
        <v>-328</v>
      </c>
      <c r="F63" s="31">
        <v>-337</v>
      </c>
      <c r="G63" s="31">
        <v>-322</v>
      </c>
      <c r="H63" s="31">
        <v>-301</v>
      </c>
      <c r="I63" s="31">
        <v>-284</v>
      </c>
      <c r="J63" s="31">
        <v>-276</v>
      </c>
      <c r="K63" s="31">
        <v>-276</v>
      </c>
      <c r="L63" s="31">
        <v>-291</v>
      </c>
      <c r="M63" s="31">
        <v>-297</v>
      </c>
      <c r="N63" s="31">
        <v>-289</v>
      </c>
      <c r="O63" s="31">
        <v>-276</v>
      </c>
      <c r="P63" s="31">
        <v>-266</v>
      </c>
    </row>
    <row r="64" spans="2:30" x14ac:dyDescent="0.2">
      <c r="B64" s="2" t="s">
        <v>16</v>
      </c>
      <c r="E64" s="28">
        <v>24</v>
      </c>
      <c r="F64" s="28">
        <v>150</v>
      </c>
      <c r="G64" s="28">
        <v>161</v>
      </c>
      <c r="H64" s="28">
        <v>455</v>
      </c>
      <c r="I64" s="28">
        <v>430</v>
      </c>
      <c r="J64" s="28">
        <v>331</v>
      </c>
      <c r="K64" s="28">
        <v>306</v>
      </c>
      <c r="L64" s="28"/>
      <c r="M64" s="28"/>
      <c r="N64" s="28">
        <v>-111</v>
      </c>
      <c r="O64" s="28"/>
      <c r="P64" s="28"/>
    </row>
    <row r="65" spans="2:16" x14ac:dyDescent="0.2">
      <c r="B65" s="2" t="s">
        <v>41</v>
      </c>
      <c r="C65" s="18" t="s">
        <v>42</v>
      </c>
      <c r="D65" s="18"/>
      <c r="E65" s="28">
        <v>-1468</v>
      </c>
      <c r="F65" s="28">
        <v>-754</v>
      </c>
      <c r="G65" s="28">
        <v>-754</v>
      </c>
      <c r="H65" s="28">
        <v>-224</v>
      </c>
      <c r="I65" s="28">
        <v>299</v>
      </c>
      <c r="J65" s="28">
        <v>197</v>
      </c>
      <c r="K65" s="28">
        <v>452</v>
      </c>
      <c r="L65" s="28">
        <v>280</v>
      </c>
      <c r="M65" s="28">
        <v>158</v>
      </c>
      <c r="N65" s="28">
        <v>120</v>
      </c>
      <c r="O65" s="28">
        <v>350</v>
      </c>
      <c r="P65" s="28">
        <v>520</v>
      </c>
    </row>
    <row r="66" spans="2:16" x14ac:dyDescent="0.2">
      <c r="B66" s="2" t="s">
        <v>43</v>
      </c>
      <c r="C66" s="18" t="s">
        <v>44</v>
      </c>
      <c r="D66" s="18"/>
      <c r="E66" s="28">
        <v>-935</v>
      </c>
      <c r="F66" s="28">
        <v>-1370</v>
      </c>
      <c r="G66" s="28">
        <v>-1570</v>
      </c>
      <c r="H66" s="28">
        <v>-1407</v>
      </c>
      <c r="I66" s="28">
        <v>-925</v>
      </c>
      <c r="J66" s="28">
        <v>64</v>
      </c>
      <c r="K66" s="28">
        <v>643</v>
      </c>
      <c r="L66" s="28">
        <v>1061</v>
      </c>
      <c r="M66" s="28">
        <v>950</v>
      </c>
      <c r="N66" s="28">
        <v>670</v>
      </c>
      <c r="O66" s="28">
        <v>455</v>
      </c>
      <c r="P66" s="28">
        <v>494</v>
      </c>
    </row>
    <row r="67" spans="2:16" x14ac:dyDescent="0.2">
      <c r="B67" s="2" t="s">
        <v>12</v>
      </c>
      <c r="C67" s="18" t="s">
        <v>45</v>
      </c>
      <c r="D67" s="18"/>
      <c r="E67" s="28">
        <v>427</v>
      </c>
      <c r="F67" s="28">
        <v>457</v>
      </c>
      <c r="G67" s="28">
        <v>461</v>
      </c>
      <c r="H67" s="28">
        <v>659</v>
      </c>
      <c r="I67" s="28">
        <v>146</v>
      </c>
      <c r="J67" s="28">
        <v>-70</v>
      </c>
      <c r="K67" s="28">
        <v>-269</v>
      </c>
      <c r="L67" s="28">
        <v>-518</v>
      </c>
      <c r="M67" s="28">
        <v>-347</v>
      </c>
      <c r="N67" s="28">
        <v>4</v>
      </c>
      <c r="O67" s="28">
        <v>-76</v>
      </c>
      <c r="P67" s="28">
        <v>-94</v>
      </c>
    </row>
    <row r="68" spans="2:16" x14ac:dyDescent="0.2">
      <c r="B68" s="2" t="s">
        <v>13</v>
      </c>
      <c r="C68" s="18" t="s">
        <v>46</v>
      </c>
      <c r="D68" s="18"/>
      <c r="E68" s="28" t="s">
        <v>23</v>
      </c>
      <c r="F68" s="28" t="s">
        <v>23</v>
      </c>
      <c r="G68" s="28" t="s">
        <v>23</v>
      </c>
      <c r="H68" s="28" t="s">
        <v>23</v>
      </c>
      <c r="I68" s="28" t="s">
        <v>23</v>
      </c>
      <c r="J68" s="28" t="s">
        <v>23</v>
      </c>
      <c r="K68" s="28" t="s">
        <v>23</v>
      </c>
      <c r="L68" s="28" t="s">
        <v>23</v>
      </c>
      <c r="M68" s="28" t="s">
        <v>23</v>
      </c>
      <c r="N68" s="28" t="s">
        <v>23</v>
      </c>
      <c r="O68" s="28" t="s">
        <v>23</v>
      </c>
      <c r="P68" s="28" t="s">
        <v>23</v>
      </c>
    </row>
    <row r="69" spans="2:16" x14ac:dyDescent="0.2">
      <c r="B69" s="2" t="s">
        <v>14</v>
      </c>
      <c r="C69" s="18" t="s">
        <v>47</v>
      </c>
      <c r="D69" s="18"/>
      <c r="E69" s="28">
        <v>-1</v>
      </c>
      <c r="F69" s="28">
        <v>-136</v>
      </c>
      <c r="G69" s="28">
        <v>44</v>
      </c>
      <c r="H69" s="28">
        <v>-200</v>
      </c>
      <c r="I69" s="28">
        <v>-244</v>
      </c>
      <c r="J69" s="28">
        <v>-22</v>
      </c>
      <c r="K69" s="28">
        <v>-187</v>
      </c>
      <c r="L69" s="28">
        <v>202</v>
      </c>
      <c r="M69" s="28">
        <v>103</v>
      </c>
      <c r="N69" s="28">
        <v>122</v>
      </c>
      <c r="O69" s="28">
        <v>106</v>
      </c>
      <c r="P69" s="28">
        <v>-59</v>
      </c>
    </row>
    <row r="70" spans="2:16" x14ac:dyDescent="0.2">
      <c r="B70" s="2" t="s">
        <v>48</v>
      </c>
      <c r="C70" s="18" t="s">
        <v>49</v>
      </c>
      <c r="D70" s="18"/>
      <c r="E70" s="28" t="s">
        <v>23</v>
      </c>
      <c r="F70" s="28" t="s">
        <v>23</v>
      </c>
      <c r="G70" s="28" t="s">
        <v>23</v>
      </c>
      <c r="H70" s="28" t="s">
        <v>23</v>
      </c>
      <c r="I70" s="28" t="s">
        <v>23</v>
      </c>
      <c r="J70" s="28" t="s">
        <v>23</v>
      </c>
      <c r="K70" s="28" t="s">
        <v>23</v>
      </c>
      <c r="L70" s="28" t="s">
        <v>23</v>
      </c>
      <c r="M70" s="28" t="s">
        <v>23</v>
      </c>
      <c r="N70" s="28" t="s">
        <v>23</v>
      </c>
      <c r="O70" s="28" t="s">
        <v>23</v>
      </c>
      <c r="P70" s="28" t="s">
        <v>23</v>
      </c>
    </row>
    <row r="71" spans="2:16" x14ac:dyDescent="0.2">
      <c r="B71" s="2" t="s">
        <v>50</v>
      </c>
      <c r="C71" s="18" t="s">
        <v>51</v>
      </c>
      <c r="D71" s="18"/>
      <c r="E71" s="28">
        <v>-323</v>
      </c>
      <c r="F71" s="28">
        <v>-394</v>
      </c>
      <c r="G71" s="28">
        <v>-253</v>
      </c>
      <c r="H71" s="28">
        <v>-254</v>
      </c>
      <c r="I71" s="28">
        <v>-271</v>
      </c>
      <c r="J71" s="28">
        <v>-340</v>
      </c>
      <c r="K71" s="28">
        <v>-364</v>
      </c>
      <c r="L71" s="28">
        <v>-333</v>
      </c>
      <c r="M71" s="28">
        <v>-138</v>
      </c>
      <c r="N71" s="28">
        <v>-224</v>
      </c>
      <c r="O71" s="28">
        <v>-126</v>
      </c>
      <c r="P71" s="28">
        <v>-134</v>
      </c>
    </row>
    <row r="72" spans="2:16" ht="15" thickBot="1" x14ac:dyDescent="0.25">
      <c r="B72" s="35" t="s">
        <v>15</v>
      </c>
      <c r="C72" s="47"/>
      <c r="D72" s="48"/>
      <c r="E72" s="49">
        <f t="shared" ref="E72:O72" si="9">SUM(E61:E71)-2*E64</f>
        <v>815</v>
      </c>
      <c r="F72" s="49">
        <f t="shared" si="9"/>
        <v>1858</v>
      </c>
      <c r="G72" s="49">
        <f t="shared" si="9"/>
        <v>2958</v>
      </c>
      <c r="H72" s="49">
        <f t="shared" si="9"/>
        <v>3124</v>
      </c>
      <c r="I72" s="49">
        <f t="shared" si="9"/>
        <v>1968</v>
      </c>
      <c r="J72" s="49">
        <f t="shared" si="9"/>
        <v>1514</v>
      </c>
      <c r="K72" s="49">
        <f t="shared" si="9"/>
        <v>778</v>
      </c>
      <c r="L72" s="49">
        <f t="shared" si="9"/>
        <v>1161</v>
      </c>
      <c r="M72" s="49">
        <f t="shared" si="9"/>
        <v>1612</v>
      </c>
      <c r="N72" s="49">
        <f t="shared" si="9"/>
        <v>1870</v>
      </c>
      <c r="O72" s="49">
        <f t="shared" si="9"/>
        <v>2143</v>
      </c>
      <c r="P72" s="49">
        <f>SUM(P61:P71)-2*P64</f>
        <v>1747</v>
      </c>
    </row>
    <row r="76" spans="2:16" ht="16.2" thickBot="1" x14ac:dyDescent="0.35">
      <c r="B76" s="6" t="s">
        <v>84</v>
      </c>
      <c r="C76" s="7"/>
      <c r="D76" s="25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  <c r="P76" s="10" t="s">
        <v>19</v>
      </c>
    </row>
    <row r="77" spans="2:16" x14ac:dyDescent="0.2">
      <c r="B77" s="11" t="s">
        <v>72</v>
      </c>
      <c r="C77" s="11"/>
      <c r="D77" s="23"/>
      <c r="E77" s="3"/>
      <c r="F77" s="3"/>
      <c r="G77" s="3"/>
      <c r="H77" s="3"/>
      <c r="I77" s="3"/>
      <c r="J77" s="3"/>
      <c r="K77" s="3"/>
      <c r="L77" s="3"/>
      <c r="M77" s="3"/>
      <c r="N77" s="12"/>
      <c r="O77" s="12"/>
      <c r="P77" s="12"/>
    </row>
    <row r="78" spans="2:16" x14ac:dyDescent="0.2">
      <c r="B78" s="19" t="s">
        <v>25</v>
      </c>
      <c r="C78" s="18" t="s">
        <v>22</v>
      </c>
      <c r="D78" s="15"/>
      <c r="E78" s="22">
        <v>44469</v>
      </c>
      <c r="F78" s="22">
        <v>44561</v>
      </c>
      <c r="G78" s="22">
        <v>44651</v>
      </c>
      <c r="H78" s="22">
        <v>44742</v>
      </c>
      <c r="I78" s="22">
        <v>44834</v>
      </c>
      <c r="J78" s="22">
        <v>44926</v>
      </c>
      <c r="K78" s="22">
        <v>45016</v>
      </c>
      <c r="L78" s="22">
        <v>45107</v>
      </c>
      <c r="M78" s="22">
        <v>45199</v>
      </c>
      <c r="N78" s="22">
        <v>45291</v>
      </c>
      <c r="O78" s="22">
        <v>45382</v>
      </c>
      <c r="P78" s="22">
        <v>45473</v>
      </c>
    </row>
    <row r="79" spans="2:16" x14ac:dyDescent="0.2">
      <c r="C79" s="18"/>
      <c r="D79" s="15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2:16" ht="10.8" thickBot="1" x14ac:dyDescent="0.25">
      <c r="B80" s="1" t="s">
        <v>27</v>
      </c>
      <c r="C80" s="18" t="s">
        <v>28</v>
      </c>
      <c r="D80" s="30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2:16" ht="10.8" thickTop="1" x14ac:dyDescent="0.2">
      <c r="B81" s="1" t="s">
        <v>39</v>
      </c>
      <c r="C81" s="18" t="s">
        <v>40</v>
      </c>
      <c r="D81" s="18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16" ht="15" thickBot="1" x14ac:dyDescent="0.25">
      <c r="B82" s="34" t="s">
        <v>0</v>
      </c>
      <c r="C82" s="43"/>
      <c r="D82" s="43"/>
      <c r="E82" s="33">
        <v>7682.259</v>
      </c>
      <c r="F82" s="33">
        <v>10183.368</v>
      </c>
      <c r="G82" s="33">
        <v>11821.549000000001</v>
      </c>
      <c r="H82" s="33">
        <v>13320.416000000001</v>
      </c>
      <c r="I82" s="33">
        <v>12868.27</v>
      </c>
      <c r="J82" s="33">
        <v>11567.736000000001</v>
      </c>
      <c r="K82" s="33">
        <v>10285.457</v>
      </c>
      <c r="L82" s="33">
        <v>8831.2520000000004</v>
      </c>
      <c r="M82" s="33">
        <v>8010.3640000000005</v>
      </c>
      <c r="N82" s="33">
        <v>7398.6570000000002</v>
      </c>
      <c r="O82" s="33">
        <v>7003.8980000000001</v>
      </c>
      <c r="P82" s="33">
        <v>5888.0830000000005</v>
      </c>
    </row>
    <row r="83" spans="2:16" ht="10.8" thickTop="1" x14ac:dyDescent="0.2">
      <c r="B83" s="2" t="s">
        <v>1</v>
      </c>
      <c r="C83" s="18" t="s">
        <v>29</v>
      </c>
      <c r="D83" s="15"/>
      <c r="E83" s="28">
        <v>0</v>
      </c>
      <c r="F83" s="28" t="s">
        <v>23</v>
      </c>
      <c r="G83" s="28" t="s">
        <v>23</v>
      </c>
      <c r="H83" s="28" t="s">
        <v>23</v>
      </c>
      <c r="I83" s="28" t="s">
        <v>23</v>
      </c>
      <c r="J83" s="28" t="s">
        <v>23</v>
      </c>
      <c r="K83" s="28" t="s">
        <v>23</v>
      </c>
      <c r="L83" s="28" t="s">
        <v>23</v>
      </c>
      <c r="M83" s="28" t="s">
        <v>23</v>
      </c>
      <c r="N83" s="28" t="s">
        <v>23</v>
      </c>
      <c r="O83" s="28" t="s">
        <v>23</v>
      </c>
      <c r="P83" s="28" t="s">
        <v>23</v>
      </c>
    </row>
    <row r="84" spans="2:16" x14ac:dyDescent="0.2">
      <c r="B84" s="2" t="s">
        <v>3</v>
      </c>
      <c r="C84" s="18" t="s">
        <v>30</v>
      </c>
      <c r="D84" s="15"/>
      <c r="E84" s="28" t="s">
        <v>23</v>
      </c>
      <c r="F84" s="28" t="s">
        <v>23</v>
      </c>
      <c r="G84" s="28" t="s">
        <v>23</v>
      </c>
      <c r="H84" s="28" t="s">
        <v>23</v>
      </c>
      <c r="I84" s="28" t="s">
        <v>23</v>
      </c>
      <c r="J84" s="28" t="s">
        <v>23</v>
      </c>
      <c r="K84" s="28" t="s">
        <v>23</v>
      </c>
      <c r="L84" s="28" t="s">
        <v>23</v>
      </c>
      <c r="M84" s="28" t="s">
        <v>23</v>
      </c>
      <c r="N84" s="28" t="s">
        <v>23</v>
      </c>
      <c r="O84" s="28" t="s">
        <v>23</v>
      </c>
      <c r="P84" s="28" t="s">
        <v>23</v>
      </c>
    </row>
    <row r="85" spans="2:16" x14ac:dyDescent="0.2">
      <c r="B85" s="2" t="s">
        <v>4</v>
      </c>
      <c r="C85" s="18" t="s">
        <v>31</v>
      </c>
      <c r="D85" s="15"/>
      <c r="E85" s="28" t="s">
        <v>23</v>
      </c>
      <c r="F85" s="28" t="s">
        <v>23</v>
      </c>
      <c r="G85" s="28" t="s">
        <v>23</v>
      </c>
      <c r="H85" s="28" t="s">
        <v>23</v>
      </c>
      <c r="I85" s="28" t="s">
        <v>23</v>
      </c>
      <c r="J85" s="28" t="s">
        <v>23</v>
      </c>
      <c r="K85" s="28" t="s">
        <v>23</v>
      </c>
      <c r="L85" s="28" t="s">
        <v>23</v>
      </c>
      <c r="M85" s="28" t="s">
        <v>23</v>
      </c>
      <c r="N85" s="28" t="s">
        <v>23</v>
      </c>
      <c r="O85" s="28" t="s">
        <v>23</v>
      </c>
      <c r="P85" s="28" t="s">
        <v>23</v>
      </c>
    </row>
    <row r="86" spans="2:16" x14ac:dyDescent="0.2">
      <c r="B86" s="2" t="s">
        <v>2</v>
      </c>
      <c r="C86" s="18" t="s">
        <v>32</v>
      </c>
      <c r="D86" s="15"/>
      <c r="E86" s="28">
        <v>-184.05</v>
      </c>
      <c r="F86" s="28" t="s">
        <v>23</v>
      </c>
      <c r="G86" s="28" t="s">
        <v>23</v>
      </c>
      <c r="H86" s="28" t="s">
        <v>23</v>
      </c>
      <c r="I86" s="28" t="s">
        <v>23</v>
      </c>
      <c r="J86" s="28" t="s">
        <v>23</v>
      </c>
      <c r="K86" s="28" t="s">
        <v>23</v>
      </c>
      <c r="L86" s="28" t="s">
        <v>23</v>
      </c>
      <c r="M86" s="28" t="s">
        <v>23</v>
      </c>
      <c r="N86" s="28" t="s">
        <v>23</v>
      </c>
      <c r="O86" s="28" t="s">
        <v>23</v>
      </c>
      <c r="P86" s="28" t="s">
        <v>23</v>
      </c>
    </row>
    <row r="87" spans="2:16" x14ac:dyDescent="0.2">
      <c r="B87" s="2" t="s">
        <v>5</v>
      </c>
      <c r="C87" s="18" t="s">
        <v>33</v>
      </c>
      <c r="D87" s="15"/>
      <c r="E87" s="28" t="s">
        <v>23</v>
      </c>
      <c r="F87" s="28" t="s">
        <v>23</v>
      </c>
      <c r="G87" s="28" t="s">
        <v>23</v>
      </c>
      <c r="H87" s="28" t="s">
        <v>23</v>
      </c>
      <c r="I87" s="28" t="s">
        <v>23</v>
      </c>
      <c r="J87" s="28" t="s">
        <v>23</v>
      </c>
      <c r="K87" s="28" t="s">
        <v>23</v>
      </c>
      <c r="L87" s="28" t="s">
        <v>23</v>
      </c>
      <c r="M87" s="28" t="s">
        <v>23</v>
      </c>
      <c r="N87" s="28" t="s">
        <v>23</v>
      </c>
      <c r="O87" s="28" t="s">
        <v>23</v>
      </c>
      <c r="P87" s="28" t="s">
        <v>23</v>
      </c>
    </row>
    <row r="88" spans="2:16" x14ac:dyDescent="0.2">
      <c r="B88" s="2" t="s">
        <v>6</v>
      </c>
      <c r="C88" s="18" t="s">
        <v>34</v>
      </c>
      <c r="D88" s="15"/>
      <c r="E88" s="28">
        <v>-74.31</v>
      </c>
      <c r="F88" s="28">
        <v>-20.161000000000001</v>
      </c>
      <c r="G88" s="28">
        <v>-13.499000000000001</v>
      </c>
      <c r="H88" s="28">
        <v>-11.191000000000001</v>
      </c>
      <c r="I88" s="28">
        <v>-11.191000000000001</v>
      </c>
      <c r="J88" s="28">
        <v>-5.7560000000000002</v>
      </c>
      <c r="K88" s="28">
        <v>-5.7560000000000002</v>
      </c>
      <c r="L88" s="28">
        <v>-5.7560000000000002</v>
      </c>
      <c r="M88" s="28">
        <v>-5.7560000000000002</v>
      </c>
      <c r="N88" s="28" t="s">
        <v>23</v>
      </c>
      <c r="O88" s="28" t="s">
        <v>23</v>
      </c>
      <c r="P88" s="28" t="s">
        <v>23</v>
      </c>
    </row>
    <row r="89" spans="2:16" x14ac:dyDescent="0.2">
      <c r="B89" s="2" t="s">
        <v>7</v>
      </c>
      <c r="C89" s="18" t="s">
        <v>35</v>
      </c>
      <c r="D89" s="15"/>
      <c r="E89" s="28" t="s">
        <v>23</v>
      </c>
      <c r="F89" s="28" t="s">
        <v>23</v>
      </c>
      <c r="G89" s="28" t="s">
        <v>23</v>
      </c>
      <c r="H89" s="28" t="s">
        <v>23</v>
      </c>
      <c r="I89" s="28" t="s">
        <v>23</v>
      </c>
      <c r="J89" s="28" t="s">
        <v>23</v>
      </c>
      <c r="K89" s="28" t="s">
        <v>23</v>
      </c>
      <c r="L89" s="28" t="s">
        <v>23</v>
      </c>
      <c r="M89" s="28" t="s">
        <v>23</v>
      </c>
      <c r="N89" s="28" t="s">
        <v>23</v>
      </c>
      <c r="O89" s="28" t="s">
        <v>23</v>
      </c>
      <c r="P89" s="28" t="s">
        <v>23</v>
      </c>
    </row>
    <row r="90" spans="2:16" x14ac:dyDescent="0.2">
      <c r="B90" s="2" t="s">
        <v>8</v>
      </c>
      <c r="C90" s="18" t="s">
        <v>36</v>
      </c>
      <c r="D90" s="15"/>
      <c r="E90" s="28" t="s">
        <v>23</v>
      </c>
      <c r="F90" s="28" t="s">
        <v>23</v>
      </c>
      <c r="G90" s="28" t="s">
        <v>23</v>
      </c>
      <c r="H90" s="28" t="s">
        <v>23</v>
      </c>
      <c r="I90" s="28" t="s">
        <v>23</v>
      </c>
      <c r="J90" s="28" t="s">
        <v>23</v>
      </c>
      <c r="K90" s="28" t="s">
        <v>23</v>
      </c>
      <c r="L90" s="28" t="s">
        <v>23</v>
      </c>
      <c r="M90" s="28" t="s">
        <v>23</v>
      </c>
      <c r="N90" s="28" t="s">
        <v>23</v>
      </c>
      <c r="O90" s="28" t="s">
        <v>23</v>
      </c>
      <c r="P90" s="28" t="s">
        <v>23</v>
      </c>
    </row>
    <row r="91" spans="2:16" x14ac:dyDescent="0.2">
      <c r="B91" s="2" t="s">
        <v>9</v>
      </c>
      <c r="C91" s="18" t="s">
        <v>37</v>
      </c>
      <c r="D91" s="15"/>
      <c r="E91" s="28" t="s">
        <v>23</v>
      </c>
      <c r="F91" s="28" t="s">
        <v>23</v>
      </c>
      <c r="G91" s="28" t="s">
        <v>23</v>
      </c>
      <c r="H91" s="28" t="s">
        <v>23</v>
      </c>
      <c r="I91" s="28" t="s">
        <v>23</v>
      </c>
      <c r="J91" s="28" t="s">
        <v>23</v>
      </c>
      <c r="K91" s="28" t="s">
        <v>23</v>
      </c>
      <c r="L91" s="28" t="s">
        <v>23</v>
      </c>
      <c r="M91" s="28" t="s">
        <v>23</v>
      </c>
      <c r="N91" s="28" t="s">
        <v>23</v>
      </c>
      <c r="O91" s="28" t="s">
        <v>23</v>
      </c>
      <c r="P91" s="28" t="s">
        <v>23</v>
      </c>
    </row>
    <row r="92" spans="2:16" x14ac:dyDescent="0.2">
      <c r="B92" s="2" t="s">
        <v>10</v>
      </c>
      <c r="C92" s="18" t="s">
        <v>38</v>
      </c>
      <c r="D92" s="15"/>
      <c r="E92" s="28">
        <v>-37.800000000000004</v>
      </c>
      <c r="F92" s="28" t="s">
        <v>23</v>
      </c>
      <c r="G92" s="28" t="s">
        <v>23</v>
      </c>
      <c r="H92" s="28" t="s">
        <v>23</v>
      </c>
      <c r="I92" s="28" t="s">
        <v>23</v>
      </c>
      <c r="J92" s="28" t="s">
        <v>23</v>
      </c>
      <c r="K92" s="28" t="s">
        <v>23</v>
      </c>
      <c r="L92" s="28" t="s">
        <v>23</v>
      </c>
      <c r="M92" s="28" t="s">
        <v>23</v>
      </c>
      <c r="N92" s="28" t="s">
        <v>23</v>
      </c>
      <c r="O92" s="28" t="s">
        <v>23</v>
      </c>
      <c r="P92" s="28" t="s">
        <v>23</v>
      </c>
    </row>
    <row r="93" spans="2:16" ht="15" thickBot="1" x14ac:dyDescent="0.25">
      <c r="B93" s="35" t="s">
        <v>11</v>
      </c>
      <c r="C93" s="43"/>
      <c r="D93" s="44"/>
      <c r="E93" s="36">
        <f>E82 - SUM(E83:E92)</f>
        <v>7978.4189999999999</v>
      </c>
      <c r="F93" s="36">
        <f t="shared" ref="F93:P93" si="10">F82 - SUM(F83:F92)</f>
        <v>10203.529</v>
      </c>
      <c r="G93" s="36">
        <f t="shared" si="10"/>
        <v>11835.048000000001</v>
      </c>
      <c r="H93" s="36">
        <f t="shared" si="10"/>
        <v>13331.607000000002</v>
      </c>
      <c r="I93" s="36">
        <f t="shared" si="10"/>
        <v>12879.461000000001</v>
      </c>
      <c r="J93" s="36">
        <f t="shared" si="10"/>
        <v>11573.492</v>
      </c>
      <c r="K93" s="36">
        <f t="shared" si="10"/>
        <v>10291.213</v>
      </c>
      <c r="L93" s="36">
        <f t="shared" si="10"/>
        <v>8837.0079999999998</v>
      </c>
      <c r="M93" s="36">
        <f t="shared" si="10"/>
        <v>8016.1200000000008</v>
      </c>
      <c r="N93" s="36">
        <f t="shared" si="10"/>
        <v>7398.6570000000002</v>
      </c>
      <c r="O93" s="36">
        <f t="shared" si="10"/>
        <v>7003.8980000000001</v>
      </c>
      <c r="P93" s="36">
        <f t="shared" si="10"/>
        <v>5888.0830000000005</v>
      </c>
    </row>
    <row r="94" spans="2:16" x14ac:dyDescent="0.2">
      <c r="B94" s="2" t="s">
        <v>18</v>
      </c>
      <c r="C94" s="18"/>
      <c r="D94" s="15"/>
      <c r="E94" s="28">
        <v>-1571.2260000000001</v>
      </c>
      <c r="F94" s="28">
        <v>-1621.989</v>
      </c>
      <c r="G94" s="28">
        <v>-1756.1610000000001</v>
      </c>
      <c r="H94" s="28">
        <v>-1888.4059999999999</v>
      </c>
      <c r="I94" s="28">
        <v>-1845.0260000000001</v>
      </c>
      <c r="J94" s="28">
        <v>-1947.8969999999999</v>
      </c>
      <c r="K94" s="28">
        <v>-2031.9480000000001</v>
      </c>
      <c r="L94" s="28">
        <v>-2036.1880000000001</v>
      </c>
      <c r="M94" s="28">
        <v>-2014.02</v>
      </c>
      <c r="N94" s="28">
        <v>-2214.1570000000002</v>
      </c>
      <c r="O94" s="28">
        <v>-2352.7640000000001</v>
      </c>
      <c r="P94" s="28">
        <v>-2628.3049999999998</v>
      </c>
    </row>
    <row r="95" spans="2:16" x14ac:dyDescent="0.2">
      <c r="B95" s="2" t="s">
        <v>17</v>
      </c>
      <c r="E95" s="31">
        <v>-155.05100000000002</v>
      </c>
      <c r="F95" s="31">
        <v>-158.85400000000001</v>
      </c>
      <c r="G95" s="31">
        <v>-162.345</v>
      </c>
      <c r="H95" s="31">
        <v>-184.328</v>
      </c>
      <c r="I95" s="31">
        <v>-183.39000000000001</v>
      </c>
      <c r="J95" s="31">
        <v>-170.21600000000001</v>
      </c>
      <c r="K95" s="31">
        <v>-137.26400000000001</v>
      </c>
      <c r="L95" s="31">
        <v>-84.099000000000004</v>
      </c>
      <c r="M95" s="31">
        <v>-27.619</v>
      </c>
      <c r="N95" s="31">
        <v>29.632000000000001</v>
      </c>
      <c r="O95" s="31">
        <v>77.602000000000004</v>
      </c>
      <c r="P95" s="31">
        <v>84.506</v>
      </c>
    </row>
    <row r="96" spans="2:16" x14ac:dyDescent="0.2">
      <c r="B96" s="2" t="s">
        <v>16</v>
      </c>
      <c r="E96" s="28">
        <v>50.300000000000004</v>
      </c>
      <c r="F96" s="28">
        <v>1680</v>
      </c>
      <c r="G96" s="28">
        <v>1680</v>
      </c>
      <c r="H96" s="28">
        <v>1680</v>
      </c>
      <c r="I96" s="28">
        <v>1680</v>
      </c>
      <c r="J96" s="28">
        <v>2630</v>
      </c>
      <c r="K96" s="28">
        <v>2630</v>
      </c>
      <c r="L96" s="28">
        <v>2630</v>
      </c>
      <c r="M96" s="28">
        <v>2630</v>
      </c>
      <c r="N96" s="28">
        <v>1060</v>
      </c>
      <c r="O96" s="28">
        <v>1060</v>
      </c>
      <c r="P96" s="28">
        <v>1060</v>
      </c>
    </row>
    <row r="97" spans="2:16" x14ac:dyDescent="0.2">
      <c r="B97" s="2" t="s">
        <v>41</v>
      </c>
      <c r="C97" s="18" t="s">
        <v>42</v>
      </c>
      <c r="D97" s="18"/>
      <c r="E97" s="28">
        <v>-1789.5050000000001</v>
      </c>
      <c r="F97" s="28">
        <v>-1392.0840000000001</v>
      </c>
      <c r="G97" s="28">
        <v>-959.90800000000002</v>
      </c>
      <c r="H97" s="28">
        <v>-947.63200000000006</v>
      </c>
      <c r="I97" s="28">
        <v>125.833</v>
      </c>
      <c r="J97" s="28">
        <v>501.22500000000002</v>
      </c>
      <c r="K97" s="28">
        <v>526.11400000000003</v>
      </c>
      <c r="L97" s="28">
        <v>879.48</v>
      </c>
      <c r="M97" s="28">
        <v>777.59699999999998</v>
      </c>
      <c r="N97" s="28">
        <v>663.82500000000005</v>
      </c>
      <c r="O97" s="28">
        <v>523.64800000000002</v>
      </c>
      <c r="P97" s="28">
        <v>780.28300000000002</v>
      </c>
    </row>
    <row r="98" spans="2:16" x14ac:dyDescent="0.2">
      <c r="B98" s="2" t="s">
        <v>43</v>
      </c>
      <c r="C98" s="18" t="s">
        <v>44</v>
      </c>
      <c r="D98" s="18"/>
      <c r="E98" s="28">
        <v>-2283.0909999999999</v>
      </c>
      <c r="F98" s="28">
        <v>-2307.3360000000002</v>
      </c>
      <c r="G98" s="28">
        <v>-1387.1949999999999</v>
      </c>
      <c r="H98" s="28">
        <v>-791.35</v>
      </c>
      <c r="I98" s="28">
        <v>40.47</v>
      </c>
      <c r="J98" s="28">
        <v>962.42399999999998</v>
      </c>
      <c r="K98" s="28">
        <v>699.529</v>
      </c>
      <c r="L98" s="28">
        <v>945.96299999999997</v>
      </c>
      <c r="M98" s="28">
        <v>800.41200000000003</v>
      </c>
      <c r="N98" s="28">
        <v>-75.042000000000002</v>
      </c>
      <c r="O98" s="28">
        <v>49.672000000000004</v>
      </c>
      <c r="P98" s="28">
        <v>432.642</v>
      </c>
    </row>
    <row r="99" spans="2:16" x14ac:dyDescent="0.2">
      <c r="B99" s="2" t="s">
        <v>12</v>
      </c>
      <c r="C99" s="18" t="s">
        <v>45</v>
      </c>
      <c r="D99" s="18"/>
      <c r="E99" s="28">
        <v>578.20900000000006</v>
      </c>
      <c r="F99" s="28">
        <v>383.428</v>
      </c>
      <c r="G99" s="28">
        <v>-7.3810000000000002</v>
      </c>
      <c r="H99" s="28">
        <v>-145.15899999999999</v>
      </c>
      <c r="I99" s="28">
        <v>-259.346</v>
      </c>
      <c r="J99" s="28">
        <v>-496.23400000000004</v>
      </c>
      <c r="K99" s="28">
        <v>63.844000000000001</v>
      </c>
      <c r="L99" s="28">
        <v>-452.22500000000002</v>
      </c>
      <c r="M99" s="28">
        <v>-31.995000000000001</v>
      </c>
      <c r="N99" s="28">
        <v>361.14600000000002</v>
      </c>
      <c r="O99" s="28">
        <v>-425.85899999999998</v>
      </c>
      <c r="P99" s="28">
        <v>-195.68600000000001</v>
      </c>
    </row>
    <row r="100" spans="2:16" x14ac:dyDescent="0.2">
      <c r="B100" s="2" t="s">
        <v>13</v>
      </c>
      <c r="C100" s="18" t="s">
        <v>46</v>
      </c>
      <c r="D100" s="18"/>
      <c r="E100" s="28" t="s">
        <v>23</v>
      </c>
      <c r="F100" s="28" t="s">
        <v>23</v>
      </c>
      <c r="G100" s="28" t="s">
        <v>23</v>
      </c>
      <c r="H100" s="28" t="s">
        <v>23</v>
      </c>
      <c r="I100" s="28" t="s">
        <v>23</v>
      </c>
      <c r="J100" s="28" t="s">
        <v>23</v>
      </c>
      <c r="K100" s="28" t="s">
        <v>23</v>
      </c>
      <c r="L100" s="28" t="s">
        <v>23</v>
      </c>
      <c r="M100" s="28" t="s">
        <v>23</v>
      </c>
      <c r="N100" s="28" t="s">
        <v>23</v>
      </c>
      <c r="O100" s="28" t="s">
        <v>23</v>
      </c>
      <c r="P100" s="28" t="s">
        <v>23</v>
      </c>
    </row>
    <row r="101" spans="2:16" x14ac:dyDescent="0.2">
      <c r="B101" s="2" t="s">
        <v>14</v>
      </c>
      <c r="C101" s="18" t="s">
        <v>47</v>
      </c>
      <c r="D101" s="18"/>
      <c r="E101" s="28">
        <v>46.072000000000003</v>
      </c>
      <c r="F101" s="28">
        <v>313.67900000000003</v>
      </c>
      <c r="G101" s="28">
        <v>784.93299999999999</v>
      </c>
      <c r="H101" s="28">
        <v>56.832999999999998</v>
      </c>
      <c r="I101" s="28">
        <v>-250.851</v>
      </c>
      <c r="J101" s="28">
        <v>-337.35899999999998</v>
      </c>
      <c r="K101" s="28">
        <v>-678.72</v>
      </c>
      <c r="L101" s="28">
        <v>25.541</v>
      </c>
      <c r="M101" s="28">
        <v>205.643</v>
      </c>
      <c r="N101" s="28">
        <v>188.34399999999999</v>
      </c>
      <c r="O101" s="28">
        <v>105.346</v>
      </c>
      <c r="P101" s="28">
        <v>-75.066000000000003</v>
      </c>
    </row>
    <row r="102" spans="2:16" x14ac:dyDescent="0.2">
      <c r="B102" s="2" t="s">
        <v>48</v>
      </c>
      <c r="C102" s="18" t="s">
        <v>49</v>
      </c>
      <c r="D102" s="18"/>
      <c r="E102" s="28" t="s">
        <v>23</v>
      </c>
      <c r="F102" s="28" t="s">
        <v>23</v>
      </c>
      <c r="G102" s="28" t="s">
        <v>23</v>
      </c>
      <c r="H102" s="28" t="s">
        <v>23</v>
      </c>
      <c r="I102" s="28" t="s">
        <v>23</v>
      </c>
      <c r="J102" s="28" t="s">
        <v>23</v>
      </c>
      <c r="K102" s="28" t="s">
        <v>23</v>
      </c>
      <c r="L102" s="28" t="s">
        <v>23</v>
      </c>
      <c r="M102" s="28" t="s">
        <v>23</v>
      </c>
      <c r="N102" s="28" t="s">
        <v>23</v>
      </c>
      <c r="O102" s="28" t="s">
        <v>23</v>
      </c>
      <c r="P102" s="28" t="s">
        <v>23</v>
      </c>
    </row>
    <row r="103" spans="2:16" x14ac:dyDescent="0.2">
      <c r="B103" s="2" t="s">
        <v>50</v>
      </c>
      <c r="C103" s="18" t="s">
        <v>51</v>
      </c>
      <c r="D103" s="18"/>
      <c r="E103" s="28">
        <v>923.45799999999997</v>
      </c>
      <c r="F103" s="28">
        <v>1139.423</v>
      </c>
      <c r="G103" s="28">
        <v>447.58199999999999</v>
      </c>
      <c r="H103" s="28">
        <v>501.53300000000002</v>
      </c>
      <c r="I103" s="28">
        <v>458.28399999999999</v>
      </c>
      <c r="J103" s="28">
        <v>62.626000000000005</v>
      </c>
      <c r="K103" s="28">
        <v>-240.042</v>
      </c>
      <c r="L103" s="28">
        <v>-285.47000000000003</v>
      </c>
      <c r="M103" s="28">
        <v>-396.15199999999999</v>
      </c>
      <c r="N103" s="28">
        <v>-279.86700000000002</v>
      </c>
      <c r="O103" s="28">
        <v>126.739</v>
      </c>
      <c r="P103" s="28">
        <v>-141.58799999999999</v>
      </c>
    </row>
    <row r="104" spans="2:16" ht="15" thickBot="1" x14ac:dyDescent="0.25">
      <c r="B104" s="35" t="s">
        <v>15</v>
      </c>
      <c r="C104" s="47"/>
      <c r="D104" s="48"/>
      <c r="E104" s="49">
        <f t="shared" ref="E104:O104" si="11">SUM(E93:E103)-2*E96</f>
        <v>3676.9849999999997</v>
      </c>
      <c r="F104" s="49">
        <f t="shared" si="11"/>
        <v>4879.7960000000003</v>
      </c>
      <c r="G104" s="49">
        <f t="shared" si="11"/>
        <v>7114.5730000000021</v>
      </c>
      <c r="H104" s="49">
        <f t="shared" si="11"/>
        <v>8253.0980000000018</v>
      </c>
      <c r="I104" s="49">
        <f t="shared" si="11"/>
        <v>9285.4350000000013</v>
      </c>
      <c r="J104" s="49">
        <f t="shared" si="11"/>
        <v>7518.0610000000015</v>
      </c>
      <c r="K104" s="49">
        <f t="shared" si="11"/>
        <v>5862.7260000000006</v>
      </c>
      <c r="L104" s="49">
        <f t="shared" si="11"/>
        <v>5200.0099999999984</v>
      </c>
      <c r="M104" s="49">
        <f t="shared" si="11"/>
        <v>4699.985999999999</v>
      </c>
      <c r="N104" s="49">
        <f t="shared" si="11"/>
        <v>5012.5379999999986</v>
      </c>
      <c r="O104" s="49">
        <f t="shared" si="11"/>
        <v>4048.2819999999992</v>
      </c>
      <c r="P104" s="49">
        <f>SUM(P93:P103)-2*P96</f>
        <v>3084.8690000000015</v>
      </c>
    </row>
    <row r="107" spans="2:16" ht="16.2" thickBot="1" x14ac:dyDescent="0.35">
      <c r="B107" s="6" t="s">
        <v>85</v>
      </c>
      <c r="C107" s="7"/>
      <c r="D107" s="25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9"/>
      <c r="P107" s="10" t="s">
        <v>19</v>
      </c>
    </row>
    <row r="108" spans="2:16" x14ac:dyDescent="0.2">
      <c r="B108" s="11" t="s">
        <v>72</v>
      </c>
      <c r="C108" s="11"/>
      <c r="D108" s="23"/>
      <c r="E108" s="3"/>
      <c r="F108" s="3"/>
      <c r="G108" s="3"/>
      <c r="H108" s="3"/>
      <c r="I108" s="3"/>
      <c r="J108" s="3"/>
      <c r="K108" s="3"/>
      <c r="L108" s="3"/>
      <c r="M108" s="3"/>
      <c r="N108" s="12"/>
      <c r="O108" s="12"/>
      <c r="P108" s="12"/>
    </row>
    <row r="109" spans="2:16" x14ac:dyDescent="0.2">
      <c r="B109" s="19" t="s">
        <v>25</v>
      </c>
      <c r="C109" s="18" t="s">
        <v>22</v>
      </c>
      <c r="D109" s="15"/>
      <c r="E109" s="22">
        <v>44469</v>
      </c>
      <c r="F109" s="22">
        <v>44561</v>
      </c>
      <c r="G109" s="22">
        <v>44651</v>
      </c>
      <c r="H109" s="22">
        <v>44742</v>
      </c>
      <c r="I109" s="22">
        <v>44834</v>
      </c>
      <c r="J109" s="22">
        <v>44926</v>
      </c>
      <c r="K109" s="22">
        <v>45016</v>
      </c>
      <c r="L109" s="22">
        <v>45107</v>
      </c>
      <c r="M109" s="22">
        <v>45199</v>
      </c>
      <c r="N109" s="22">
        <v>45291</v>
      </c>
      <c r="O109" s="22">
        <v>45382</v>
      </c>
      <c r="P109" s="22">
        <v>45473</v>
      </c>
    </row>
    <row r="110" spans="2:16" x14ac:dyDescent="0.2">
      <c r="C110" s="18"/>
      <c r="D110" s="1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2:16" ht="10.8" thickBot="1" x14ac:dyDescent="0.25">
      <c r="B111" s="1" t="s">
        <v>27</v>
      </c>
      <c r="C111" s="18" t="s">
        <v>28</v>
      </c>
      <c r="D111" s="30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2:16" ht="10.8" thickTop="1" x14ac:dyDescent="0.2">
      <c r="B112" s="1" t="s">
        <v>39</v>
      </c>
      <c r="C112" s="18" t="s">
        <v>40</v>
      </c>
      <c r="D112" s="18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2:16" ht="14.4" x14ac:dyDescent="0.2">
      <c r="B113" s="34" t="s">
        <v>0</v>
      </c>
      <c r="C113" s="43"/>
      <c r="D113" s="43"/>
      <c r="E113" s="36">
        <v>2182</v>
      </c>
      <c r="F113" s="36">
        <v>2745</v>
      </c>
      <c r="G113" s="36">
        <v>3286</v>
      </c>
      <c r="H113" s="36">
        <v>3546</v>
      </c>
      <c r="I113" s="36">
        <v>2955</v>
      </c>
      <c r="J113" s="36">
        <v>2030</v>
      </c>
      <c r="K113" s="36">
        <v>1131</v>
      </c>
      <c r="L113" s="36">
        <v>235</v>
      </c>
      <c r="M113" s="36">
        <v>197</v>
      </c>
      <c r="N113" s="36">
        <v>594</v>
      </c>
      <c r="O113" s="36">
        <v>564</v>
      </c>
      <c r="P113" s="36">
        <v>652</v>
      </c>
    </row>
    <row r="114" spans="2:16" x14ac:dyDescent="0.2">
      <c r="B114" s="2" t="s">
        <v>1</v>
      </c>
      <c r="C114" s="18" t="s">
        <v>29</v>
      </c>
      <c r="D114" s="15"/>
      <c r="E114" s="28">
        <v>-54</v>
      </c>
      <c r="F114" s="28">
        <v>-202</v>
      </c>
      <c r="G114" s="28">
        <v>-266</v>
      </c>
      <c r="H114" s="28">
        <v>-269</v>
      </c>
      <c r="I114" s="28">
        <v>-194</v>
      </c>
      <c r="J114" s="28">
        <v>-11</v>
      </c>
      <c r="K114" s="28">
        <v>-38</v>
      </c>
      <c r="L114" s="28">
        <v>64</v>
      </c>
      <c r="M114" s="28">
        <v>-28</v>
      </c>
      <c r="N114" s="28">
        <v>-297</v>
      </c>
      <c r="O114" s="28">
        <v>-399</v>
      </c>
      <c r="P114" s="28">
        <v>-302</v>
      </c>
    </row>
    <row r="115" spans="2:16" x14ac:dyDescent="0.2">
      <c r="B115" s="2" t="s">
        <v>3</v>
      </c>
      <c r="C115" s="18" t="s">
        <v>30</v>
      </c>
      <c r="D115" s="15"/>
      <c r="E115" s="28" t="s">
        <v>23</v>
      </c>
      <c r="F115" s="28" t="s">
        <v>23</v>
      </c>
      <c r="G115" s="28" t="s">
        <v>23</v>
      </c>
      <c r="H115" s="28" t="s">
        <v>23</v>
      </c>
      <c r="I115" s="28" t="s">
        <v>23</v>
      </c>
      <c r="J115" s="28" t="s">
        <v>23</v>
      </c>
      <c r="K115" s="28" t="s">
        <v>23</v>
      </c>
      <c r="L115" s="28" t="s">
        <v>23</v>
      </c>
      <c r="M115" s="28" t="s">
        <v>23</v>
      </c>
      <c r="N115" s="28" t="s">
        <v>23</v>
      </c>
      <c r="O115" s="28" t="s">
        <v>23</v>
      </c>
      <c r="P115" s="28" t="s">
        <v>23</v>
      </c>
    </row>
    <row r="116" spans="2:16" x14ac:dyDescent="0.2">
      <c r="B116" s="2" t="s">
        <v>4</v>
      </c>
      <c r="C116" s="18" t="s">
        <v>31</v>
      </c>
      <c r="D116" s="15"/>
      <c r="E116" s="28" t="s">
        <v>23</v>
      </c>
      <c r="F116" s="28" t="s">
        <v>23</v>
      </c>
      <c r="G116" s="28" t="s">
        <v>23</v>
      </c>
      <c r="H116" s="28" t="s">
        <v>23</v>
      </c>
      <c r="I116" s="28" t="s">
        <v>23</v>
      </c>
      <c r="J116" s="28" t="s">
        <v>23</v>
      </c>
      <c r="K116" s="28" t="s">
        <v>23</v>
      </c>
      <c r="L116" s="28" t="s">
        <v>23</v>
      </c>
      <c r="M116" s="28" t="s">
        <v>23</v>
      </c>
      <c r="N116" s="28" t="s">
        <v>23</v>
      </c>
      <c r="O116" s="28" t="s">
        <v>23</v>
      </c>
      <c r="P116" s="28" t="s">
        <v>23</v>
      </c>
    </row>
    <row r="117" spans="2:16" x14ac:dyDescent="0.2">
      <c r="B117" s="2" t="s">
        <v>2</v>
      </c>
      <c r="C117" s="18" t="s">
        <v>32</v>
      </c>
      <c r="D117" s="15"/>
      <c r="E117" s="28" t="s">
        <v>23</v>
      </c>
      <c r="F117" s="28" t="s">
        <v>23</v>
      </c>
      <c r="G117" s="28">
        <v>-58</v>
      </c>
      <c r="H117" s="28">
        <v>-58</v>
      </c>
      <c r="I117" s="28" t="s">
        <v>23</v>
      </c>
      <c r="J117" s="28">
        <v>-58</v>
      </c>
      <c r="K117" s="28">
        <v>0</v>
      </c>
      <c r="L117" s="28">
        <v>0</v>
      </c>
      <c r="M117" s="28">
        <v>-58</v>
      </c>
      <c r="N117" s="28" t="s">
        <v>23</v>
      </c>
      <c r="O117" s="28" t="s">
        <v>23</v>
      </c>
      <c r="P117" s="28" t="s">
        <v>23</v>
      </c>
    </row>
    <row r="118" spans="2:16" x14ac:dyDescent="0.2">
      <c r="B118" s="2" t="s">
        <v>5</v>
      </c>
      <c r="C118" s="18" t="s">
        <v>33</v>
      </c>
      <c r="D118" s="15"/>
      <c r="E118" s="28">
        <v>131</v>
      </c>
      <c r="F118" s="28">
        <v>354</v>
      </c>
      <c r="G118" s="28">
        <v>327</v>
      </c>
      <c r="H118" s="28">
        <v>225</v>
      </c>
      <c r="I118" s="28">
        <v>157</v>
      </c>
      <c r="J118" s="28">
        <v>-10</v>
      </c>
      <c r="K118" s="28">
        <v>-23</v>
      </c>
      <c r="L118" s="28">
        <v>-20</v>
      </c>
      <c r="M118" s="28">
        <v>41</v>
      </c>
      <c r="N118" s="28">
        <v>-14</v>
      </c>
      <c r="O118" s="28">
        <v>-11</v>
      </c>
      <c r="P118" s="28">
        <v>-16</v>
      </c>
    </row>
    <row r="119" spans="2:16" x14ac:dyDescent="0.2">
      <c r="B119" s="2" t="s">
        <v>6</v>
      </c>
      <c r="C119" s="18" t="s">
        <v>34</v>
      </c>
      <c r="D119" s="15"/>
      <c r="E119" s="28" t="s">
        <v>23</v>
      </c>
      <c r="F119" s="28" t="s">
        <v>23</v>
      </c>
      <c r="G119" s="28" t="s">
        <v>23</v>
      </c>
      <c r="H119" s="28" t="s">
        <v>23</v>
      </c>
      <c r="I119" s="28" t="s">
        <v>23</v>
      </c>
      <c r="J119" s="28" t="s">
        <v>23</v>
      </c>
      <c r="K119" s="28" t="s">
        <v>23</v>
      </c>
      <c r="L119" s="28" t="s">
        <v>23</v>
      </c>
      <c r="M119" s="28" t="s">
        <v>23</v>
      </c>
      <c r="N119" s="28" t="s">
        <v>23</v>
      </c>
      <c r="O119" s="28" t="s">
        <v>23</v>
      </c>
      <c r="P119" s="28" t="s">
        <v>23</v>
      </c>
    </row>
    <row r="120" spans="2:16" x14ac:dyDescent="0.2">
      <c r="B120" s="2" t="s">
        <v>7</v>
      </c>
      <c r="C120" s="18" t="s">
        <v>35</v>
      </c>
      <c r="D120" s="15"/>
      <c r="E120" s="28" t="s">
        <v>23</v>
      </c>
      <c r="F120" s="28" t="s">
        <v>23</v>
      </c>
      <c r="G120" s="28" t="s">
        <v>23</v>
      </c>
      <c r="H120" s="28" t="s">
        <v>23</v>
      </c>
      <c r="I120" s="28" t="s">
        <v>23</v>
      </c>
      <c r="J120" s="28" t="s">
        <v>23</v>
      </c>
      <c r="K120" s="28" t="s">
        <v>23</v>
      </c>
      <c r="L120" s="28" t="s">
        <v>23</v>
      </c>
      <c r="M120" s="28" t="s">
        <v>23</v>
      </c>
      <c r="N120" s="28" t="s">
        <v>23</v>
      </c>
      <c r="O120" s="28" t="s">
        <v>23</v>
      </c>
      <c r="P120" s="28" t="s">
        <v>23</v>
      </c>
    </row>
    <row r="121" spans="2:16" x14ac:dyDescent="0.2">
      <c r="B121" s="2" t="s">
        <v>8</v>
      </c>
      <c r="C121" s="18" t="s">
        <v>36</v>
      </c>
      <c r="D121" s="15"/>
      <c r="E121" s="28" t="s">
        <v>23</v>
      </c>
      <c r="F121" s="28" t="s">
        <v>23</v>
      </c>
      <c r="G121" s="28" t="s">
        <v>23</v>
      </c>
      <c r="H121" s="28" t="s">
        <v>23</v>
      </c>
      <c r="I121" s="28" t="s">
        <v>23</v>
      </c>
      <c r="J121" s="28" t="s">
        <v>23</v>
      </c>
      <c r="K121" s="28" t="s">
        <v>23</v>
      </c>
      <c r="L121" s="28" t="s">
        <v>23</v>
      </c>
      <c r="M121" s="28" t="s">
        <v>23</v>
      </c>
      <c r="N121" s="28" t="s">
        <v>23</v>
      </c>
      <c r="O121" s="28" t="s">
        <v>23</v>
      </c>
      <c r="P121" s="28" t="s">
        <v>23</v>
      </c>
    </row>
    <row r="122" spans="2:16" x14ac:dyDescent="0.2">
      <c r="B122" s="2" t="s">
        <v>9</v>
      </c>
      <c r="C122" s="18" t="s">
        <v>37</v>
      </c>
      <c r="D122" s="15"/>
      <c r="E122" s="28" t="s">
        <v>23</v>
      </c>
      <c r="F122" s="28" t="s">
        <v>23</v>
      </c>
      <c r="G122" s="28" t="s">
        <v>23</v>
      </c>
      <c r="H122" s="28" t="s">
        <v>23</v>
      </c>
      <c r="I122" s="28">
        <v>-79</v>
      </c>
      <c r="J122" s="28">
        <v>-79</v>
      </c>
      <c r="K122" s="28">
        <v>-79</v>
      </c>
      <c r="L122" s="28">
        <v>-79</v>
      </c>
      <c r="M122" s="28">
        <v>0</v>
      </c>
      <c r="N122" s="28" t="s">
        <v>23</v>
      </c>
      <c r="O122" s="28" t="s">
        <v>23</v>
      </c>
      <c r="P122" s="28" t="s">
        <v>23</v>
      </c>
    </row>
    <row r="123" spans="2:16" x14ac:dyDescent="0.2">
      <c r="B123" s="2" t="s">
        <v>10</v>
      </c>
      <c r="C123" s="18" t="s">
        <v>38</v>
      </c>
      <c r="D123" s="15"/>
      <c r="E123" s="28">
        <v>-110</v>
      </c>
      <c r="F123" s="28">
        <v>-977</v>
      </c>
      <c r="G123" s="28">
        <v>-977</v>
      </c>
      <c r="H123" s="28">
        <v>-929</v>
      </c>
      <c r="I123" s="28">
        <v>-1547</v>
      </c>
      <c r="J123" s="28">
        <v>-635</v>
      </c>
      <c r="K123" s="28">
        <v>-635</v>
      </c>
      <c r="L123" s="28">
        <v>-635</v>
      </c>
      <c r="M123" s="28">
        <v>-9</v>
      </c>
      <c r="N123" s="28">
        <v>-21</v>
      </c>
      <c r="O123" s="28">
        <v>-21</v>
      </c>
      <c r="P123" s="28">
        <v>-21</v>
      </c>
    </row>
    <row r="124" spans="2:16" ht="15" thickBot="1" x14ac:dyDescent="0.25">
      <c r="B124" s="35" t="s">
        <v>11</v>
      </c>
      <c r="C124" s="43"/>
      <c r="D124" s="44"/>
      <c r="E124" s="36">
        <f>E113 - SUM(E114:E123)</f>
        <v>2215</v>
      </c>
      <c r="F124" s="36">
        <f t="shared" ref="F124:P124" si="12">F113 - SUM(F114:F123)</f>
        <v>3570</v>
      </c>
      <c r="G124" s="36">
        <f t="shared" si="12"/>
        <v>4260</v>
      </c>
      <c r="H124" s="36">
        <f t="shared" si="12"/>
        <v>4577</v>
      </c>
      <c r="I124" s="36">
        <f t="shared" si="12"/>
        <v>4618</v>
      </c>
      <c r="J124" s="36">
        <f t="shared" si="12"/>
        <v>2823</v>
      </c>
      <c r="K124" s="36">
        <f t="shared" si="12"/>
        <v>1906</v>
      </c>
      <c r="L124" s="36">
        <f t="shared" si="12"/>
        <v>905</v>
      </c>
      <c r="M124" s="36">
        <f t="shared" si="12"/>
        <v>251</v>
      </c>
      <c r="N124" s="36">
        <f t="shared" si="12"/>
        <v>926</v>
      </c>
      <c r="O124" s="36">
        <f t="shared" si="12"/>
        <v>995</v>
      </c>
      <c r="P124" s="36">
        <f t="shared" si="12"/>
        <v>991</v>
      </c>
    </row>
    <row r="125" spans="2:16" x14ac:dyDescent="0.2">
      <c r="B125" s="2" t="s">
        <v>18</v>
      </c>
      <c r="C125" s="18"/>
      <c r="D125" s="15"/>
      <c r="E125" s="28">
        <v>-348</v>
      </c>
      <c r="F125" s="28">
        <v>-390</v>
      </c>
      <c r="G125" s="28">
        <v>-389</v>
      </c>
      <c r="H125" s="28">
        <v>-417</v>
      </c>
      <c r="I125" s="28">
        <v>-462</v>
      </c>
      <c r="J125" s="28">
        <v>-480</v>
      </c>
      <c r="K125" s="28">
        <v>-489</v>
      </c>
      <c r="L125" s="28">
        <v>-497</v>
      </c>
      <c r="M125" s="28">
        <v>-514</v>
      </c>
      <c r="N125" s="28">
        <v>-531</v>
      </c>
      <c r="O125" s="28">
        <v>-549</v>
      </c>
      <c r="P125" s="28">
        <v>-598</v>
      </c>
    </row>
    <row r="126" spans="2:16" x14ac:dyDescent="0.2">
      <c r="B126" s="2" t="s">
        <v>17</v>
      </c>
      <c r="E126" s="31">
        <v>-210</v>
      </c>
      <c r="F126" s="31">
        <v>-195</v>
      </c>
      <c r="G126" s="31">
        <v>-178</v>
      </c>
      <c r="H126" s="31">
        <v>-141</v>
      </c>
      <c r="I126" s="31">
        <v>-108</v>
      </c>
      <c r="J126" s="31">
        <v>-56</v>
      </c>
      <c r="K126" s="31">
        <v>-57</v>
      </c>
      <c r="L126" s="31">
        <v>-54</v>
      </c>
      <c r="M126" s="31">
        <v>-55</v>
      </c>
      <c r="N126" s="31">
        <v>-45</v>
      </c>
      <c r="O126" s="31">
        <v>-46</v>
      </c>
      <c r="P126" s="31">
        <v>-59</v>
      </c>
    </row>
    <row r="127" spans="2:16" x14ac:dyDescent="0.2">
      <c r="B127" s="2" t="s">
        <v>16</v>
      </c>
      <c r="E127" s="28">
        <v>183</v>
      </c>
      <c r="F127" s="28">
        <v>152</v>
      </c>
      <c r="G127" s="28">
        <v>152</v>
      </c>
      <c r="H127" s="28">
        <v>152</v>
      </c>
      <c r="I127" s="28">
        <v>152</v>
      </c>
      <c r="J127" s="28">
        <v>504</v>
      </c>
      <c r="K127" s="28">
        <v>504</v>
      </c>
      <c r="L127" s="28">
        <v>504</v>
      </c>
      <c r="M127" s="28">
        <v>504</v>
      </c>
      <c r="N127" s="28">
        <v>319</v>
      </c>
      <c r="O127" s="28">
        <v>319</v>
      </c>
      <c r="P127" s="28">
        <v>319</v>
      </c>
    </row>
    <row r="128" spans="2:16" x14ac:dyDescent="0.2">
      <c r="B128" s="2" t="s">
        <v>41</v>
      </c>
      <c r="C128" s="18" t="s">
        <v>42</v>
      </c>
      <c r="D128" s="18"/>
      <c r="E128" s="28">
        <v>-418</v>
      </c>
      <c r="F128" s="28">
        <v>-414</v>
      </c>
      <c r="G128" s="28">
        <v>-322</v>
      </c>
      <c r="H128" s="28">
        <v>-297</v>
      </c>
      <c r="I128" s="28">
        <v>17</v>
      </c>
      <c r="J128" s="28">
        <v>-59</v>
      </c>
      <c r="K128" s="28">
        <v>101</v>
      </c>
      <c r="L128" s="28">
        <v>165</v>
      </c>
      <c r="M128" s="28">
        <v>26</v>
      </c>
      <c r="N128" s="28">
        <v>104</v>
      </c>
      <c r="O128" s="28">
        <v>-148</v>
      </c>
      <c r="P128" s="28">
        <v>-250</v>
      </c>
    </row>
    <row r="129" spans="2:16" x14ac:dyDescent="0.2">
      <c r="B129" s="2" t="s">
        <v>43</v>
      </c>
      <c r="C129" s="18" t="s">
        <v>44</v>
      </c>
      <c r="D129" s="18"/>
      <c r="E129" s="28">
        <v>-472</v>
      </c>
      <c r="F129" s="28">
        <v>-639</v>
      </c>
      <c r="G129" s="28">
        <v>-1050</v>
      </c>
      <c r="H129" s="28">
        <v>-1112</v>
      </c>
      <c r="I129" s="28">
        <v>-846</v>
      </c>
      <c r="J129" s="28">
        <v>-547</v>
      </c>
      <c r="K129" s="28">
        <v>-51</v>
      </c>
      <c r="L129" s="28">
        <v>132</v>
      </c>
      <c r="M129" s="28">
        <v>199</v>
      </c>
      <c r="N129" s="28">
        <v>243</v>
      </c>
      <c r="O129" s="28">
        <v>297</v>
      </c>
      <c r="P129" s="28">
        <v>378</v>
      </c>
    </row>
    <row r="130" spans="2:16" x14ac:dyDescent="0.2">
      <c r="B130" s="2" t="s">
        <v>12</v>
      </c>
      <c r="C130" s="18" t="s">
        <v>45</v>
      </c>
      <c r="D130" s="18"/>
      <c r="E130" s="28">
        <v>265</v>
      </c>
      <c r="F130" s="28">
        <v>354</v>
      </c>
      <c r="G130" s="28">
        <v>337</v>
      </c>
      <c r="H130" s="28">
        <v>420</v>
      </c>
      <c r="I130" s="28">
        <v>191</v>
      </c>
      <c r="J130" s="28">
        <v>189</v>
      </c>
      <c r="K130" s="28">
        <v>-3</v>
      </c>
      <c r="L130" s="28">
        <v>-186</v>
      </c>
      <c r="M130" s="28">
        <v>-76</v>
      </c>
      <c r="N130" s="28">
        <v>-74</v>
      </c>
      <c r="O130" s="28">
        <v>101</v>
      </c>
      <c r="P130" s="28">
        <v>146</v>
      </c>
    </row>
    <row r="131" spans="2:16" x14ac:dyDescent="0.2">
      <c r="B131" s="2" t="s">
        <v>13</v>
      </c>
      <c r="C131" s="18" t="s">
        <v>46</v>
      </c>
      <c r="D131" s="18"/>
      <c r="E131" s="28" t="s">
        <v>23</v>
      </c>
      <c r="F131" s="28" t="s">
        <v>23</v>
      </c>
      <c r="G131" s="28" t="s">
        <v>23</v>
      </c>
      <c r="H131" s="28" t="s">
        <v>23</v>
      </c>
      <c r="I131" s="28" t="s">
        <v>23</v>
      </c>
      <c r="J131" s="28" t="s">
        <v>23</v>
      </c>
      <c r="K131" s="28" t="s">
        <v>23</v>
      </c>
      <c r="L131" s="28" t="s">
        <v>23</v>
      </c>
      <c r="M131" s="28" t="s">
        <v>23</v>
      </c>
      <c r="N131" s="28" t="s">
        <v>23</v>
      </c>
      <c r="O131" s="28" t="s">
        <v>23</v>
      </c>
      <c r="P131" s="28" t="s">
        <v>23</v>
      </c>
    </row>
    <row r="132" spans="2:16" x14ac:dyDescent="0.2">
      <c r="B132" s="2" t="s">
        <v>14</v>
      </c>
      <c r="C132" s="18" t="s">
        <v>47</v>
      </c>
      <c r="D132" s="18"/>
      <c r="E132" s="28">
        <v>167</v>
      </c>
      <c r="F132" s="28">
        <v>301</v>
      </c>
      <c r="G132" s="28">
        <v>260</v>
      </c>
      <c r="H132" s="28">
        <v>182</v>
      </c>
      <c r="I132" s="28">
        <v>55</v>
      </c>
      <c r="J132" s="28">
        <v>-152</v>
      </c>
      <c r="K132" s="28">
        <v>-123</v>
      </c>
      <c r="L132" s="28">
        <v>-219</v>
      </c>
      <c r="M132" s="28">
        <v>-101</v>
      </c>
      <c r="N132" s="28">
        <v>-146</v>
      </c>
      <c r="O132" s="28">
        <v>-115</v>
      </c>
      <c r="P132" s="28">
        <v>70</v>
      </c>
    </row>
    <row r="133" spans="2:16" x14ac:dyDescent="0.2">
      <c r="B133" s="2" t="s">
        <v>48</v>
      </c>
      <c r="C133" s="18" t="s">
        <v>49</v>
      </c>
      <c r="D133" s="18"/>
      <c r="E133" s="28" t="s">
        <v>23</v>
      </c>
      <c r="F133" s="28" t="s">
        <v>23</v>
      </c>
      <c r="G133" s="28" t="s">
        <v>23</v>
      </c>
      <c r="H133" s="28" t="s">
        <v>23</v>
      </c>
      <c r="I133" s="28" t="s">
        <v>23</v>
      </c>
      <c r="J133" s="28" t="s">
        <v>23</v>
      </c>
      <c r="K133" s="28" t="s">
        <v>23</v>
      </c>
      <c r="L133" s="28" t="s">
        <v>23</v>
      </c>
      <c r="M133" s="28" t="s">
        <v>23</v>
      </c>
      <c r="N133" s="28" t="s">
        <v>23</v>
      </c>
      <c r="O133" s="28" t="s">
        <v>23</v>
      </c>
      <c r="P133" s="28" t="s">
        <v>23</v>
      </c>
    </row>
    <row r="134" spans="2:16" x14ac:dyDescent="0.2">
      <c r="B134" s="2" t="s">
        <v>50</v>
      </c>
      <c r="C134" s="18" t="s">
        <v>51</v>
      </c>
      <c r="D134" s="18"/>
      <c r="E134" s="28">
        <v>-947</v>
      </c>
      <c r="F134" s="28">
        <v>-853</v>
      </c>
      <c r="G134" s="28">
        <v>-896</v>
      </c>
      <c r="H134" s="28">
        <v>-456</v>
      </c>
      <c r="I134" s="28">
        <v>-521</v>
      </c>
      <c r="J134" s="28">
        <v>-296</v>
      </c>
      <c r="K134" s="28">
        <v>-329</v>
      </c>
      <c r="L134" s="28">
        <v>-233</v>
      </c>
      <c r="M134" s="28">
        <v>-286</v>
      </c>
      <c r="N134" s="28">
        <v>-421</v>
      </c>
      <c r="O134" s="28">
        <v>-353</v>
      </c>
      <c r="P134" s="28">
        <v>-321</v>
      </c>
    </row>
    <row r="135" spans="2:16" ht="15" thickBot="1" x14ac:dyDescent="0.25">
      <c r="B135" s="35" t="s">
        <v>15</v>
      </c>
      <c r="C135" s="47"/>
      <c r="D135" s="48"/>
      <c r="E135" s="49">
        <f t="shared" ref="E135:O135" si="13">SUM(E124:E134)-2*E127</f>
        <v>69</v>
      </c>
      <c r="F135" s="49">
        <f t="shared" si="13"/>
        <v>1582</v>
      </c>
      <c r="G135" s="49">
        <f t="shared" si="13"/>
        <v>1870</v>
      </c>
      <c r="H135" s="49">
        <f t="shared" si="13"/>
        <v>2604</v>
      </c>
      <c r="I135" s="49">
        <f t="shared" si="13"/>
        <v>2792</v>
      </c>
      <c r="J135" s="49">
        <f t="shared" si="13"/>
        <v>918</v>
      </c>
      <c r="K135" s="49">
        <f t="shared" si="13"/>
        <v>451</v>
      </c>
      <c r="L135" s="49">
        <f>SUM(L124:L134)-2*0</f>
        <v>517</v>
      </c>
      <c r="M135" s="49">
        <f t="shared" si="13"/>
        <v>-1060</v>
      </c>
      <c r="N135" s="49">
        <f t="shared" si="13"/>
        <v>-263</v>
      </c>
      <c r="O135" s="49">
        <f t="shared" si="13"/>
        <v>-137</v>
      </c>
      <c r="P135" s="49">
        <f>SUM(P124:P134)-2*P127</f>
        <v>38</v>
      </c>
    </row>
    <row r="138" spans="2:16" ht="16.2" thickBot="1" x14ac:dyDescent="0.35">
      <c r="B138" s="6" t="s">
        <v>86</v>
      </c>
      <c r="C138" s="7"/>
      <c r="D138" s="25"/>
      <c r="E138" s="8"/>
      <c r="F138" s="8"/>
      <c r="G138" s="8"/>
      <c r="H138" s="8"/>
      <c r="I138" s="8"/>
      <c r="J138" s="8"/>
      <c r="K138" s="8"/>
      <c r="L138" s="8"/>
      <c r="M138" s="8"/>
      <c r="N138" s="9"/>
      <c r="O138" s="9"/>
      <c r="P138" s="10" t="s">
        <v>19</v>
      </c>
    </row>
    <row r="139" spans="2:16" x14ac:dyDescent="0.2">
      <c r="B139" s="11" t="s">
        <v>72</v>
      </c>
      <c r="C139" s="11"/>
      <c r="D139" s="23"/>
      <c r="E139" s="3"/>
      <c r="F139" s="3"/>
      <c r="G139" s="3"/>
      <c r="H139" s="3"/>
      <c r="I139" s="3"/>
      <c r="J139" s="3"/>
      <c r="K139" s="3"/>
      <c r="L139" s="3"/>
      <c r="M139" s="3"/>
      <c r="N139" s="12"/>
      <c r="O139" s="12"/>
      <c r="P139" s="12"/>
    </row>
    <row r="140" spans="2:16" x14ac:dyDescent="0.2">
      <c r="B140" s="19" t="s">
        <v>25</v>
      </c>
      <c r="C140" s="18" t="s">
        <v>22</v>
      </c>
      <c r="D140" s="15"/>
      <c r="E140" s="22">
        <v>44469</v>
      </c>
      <c r="F140" s="22">
        <v>44561</v>
      </c>
      <c r="G140" s="22">
        <v>44651</v>
      </c>
      <c r="H140" s="22">
        <v>44742</v>
      </c>
      <c r="I140" s="22">
        <v>44834</v>
      </c>
      <c r="J140" s="22">
        <v>44926</v>
      </c>
      <c r="K140" s="22">
        <v>45016</v>
      </c>
      <c r="L140" s="22">
        <v>45107</v>
      </c>
      <c r="M140" s="22">
        <v>45199</v>
      </c>
      <c r="N140" s="22">
        <v>45291</v>
      </c>
      <c r="O140" s="22">
        <v>45382</v>
      </c>
      <c r="P140" s="22">
        <v>45473</v>
      </c>
    </row>
    <row r="141" spans="2:16" x14ac:dyDescent="0.2">
      <c r="C141" s="18"/>
      <c r="D141" s="15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2:16" ht="10.8" thickBot="1" x14ac:dyDescent="0.25">
      <c r="B142" s="1" t="s">
        <v>27</v>
      </c>
      <c r="C142" s="18" t="s">
        <v>28</v>
      </c>
      <c r="D142" s="30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2:16" ht="10.8" thickTop="1" x14ac:dyDescent="0.2">
      <c r="B143" s="1" t="s">
        <v>39</v>
      </c>
      <c r="C143" s="18" t="s">
        <v>40</v>
      </c>
      <c r="D143" s="1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2:16" ht="14.4" x14ac:dyDescent="0.2">
      <c r="B144" s="34" t="s">
        <v>0</v>
      </c>
      <c r="C144" s="43"/>
      <c r="D144" s="43"/>
      <c r="E144" s="36">
        <v>762.31799999999998</v>
      </c>
      <c r="F144" s="36">
        <v>932.70699999999999</v>
      </c>
      <c r="G144" s="36">
        <v>1085.703</v>
      </c>
      <c r="H144" s="36">
        <v>1331.7860000000001</v>
      </c>
      <c r="I144" s="36">
        <v>1486.4359999999999</v>
      </c>
      <c r="J144" s="36">
        <v>1575.1410000000001</v>
      </c>
      <c r="K144" s="36">
        <v>1565.703</v>
      </c>
      <c r="L144" s="36">
        <v>1476.4850000000001</v>
      </c>
      <c r="M144" s="36">
        <v>1387.21</v>
      </c>
      <c r="N144" s="36">
        <v>1290.1200000000001</v>
      </c>
      <c r="O144" s="36">
        <v>1190.5650000000001</v>
      </c>
      <c r="P144" s="36">
        <v>1059.604</v>
      </c>
    </row>
    <row r="145" spans="2:16" x14ac:dyDescent="0.2">
      <c r="B145" s="2" t="s">
        <v>1</v>
      </c>
      <c r="C145" s="18" t="s">
        <v>29</v>
      </c>
      <c r="D145" s="15"/>
      <c r="E145" s="28" t="s">
        <v>23</v>
      </c>
      <c r="F145" s="28" t="s">
        <v>23</v>
      </c>
      <c r="G145" s="28" t="s">
        <v>23</v>
      </c>
      <c r="H145" s="28" t="s">
        <v>23</v>
      </c>
      <c r="I145" s="28" t="s">
        <v>23</v>
      </c>
      <c r="J145" s="28" t="s">
        <v>23</v>
      </c>
      <c r="K145" s="28" t="s">
        <v>23</v>
      </c>
      <c r="L145" s="28" t="s">
        <v>23</v>
      </c>
      <c r="M145" s="28" t="s">
        <v>23</v>
      </c>
      <c r="N145" s="28" t="s">
        <v>23</v>
      </c>
      <c r="O145" s="28" t="s">
        <v>23</v>
      </c>
      <c r="P145" s="28" t="s">
        <v>23</v>
      </c>
    </row>
    <row r="146" spans="2:16" x14ac:dyDescent="0.2">
      <c r="B146" s="2" t="s">
        <v>3</v>
      </c>
      <c r="C146" s="18" t="s">
        <v>30</v>
      </c>
      <c r="D146" s="15"/>
      <c r="E146" s="28" t="s">
        <v>23</v>
      </c>
      <c r="F146" s="28" t="s">
        <v>23</v>
      </c>
      <c r="G146" s="28" t="s">
        <v>23</v>
      </c>
      <c r="H146" s="28" t="s">
        <v>23</v>
      </c>
      <c r="I146" s="28" t="s">
        <v>23</v>
      </c>
      <c r="J146" s="28" t="s">
        <v>23</v>
      </c>
      <c r="K146" s="28" t="s">
        <v>23</v>
      </c>
      <c r="L146" s="28" t="s">
        <v>23</v>
      </c>
      <c r="M146" s="28" t="s">
        <v>23</v>
      </c>
      <c r="N146" s="28" t="s">
        <v>23</v>
      </c>
      <c r="O146" s="28" t="s">
        <v>23</v>
      </c>
      <c r="P146" s="28" t="s">
        <v>23</v>
      </c>
    </row>
    <row r="147" spans="2:16" x14ac:dyDescent="0.2">
      <c r="B147" s="2" t="s">
        <v>4</v>
      </c>
      <c r="C147" s="18" t="s">
        <v>31</v>
      </c>
      <c r="D147" s="15"/>
      <c r="E147" s="28" t="s">
        <v>23</v>
      </c>
      <c r="F147" s="28" t="s">
        <v>23</v>
      </c>
      <c r="G147" s="28" t="s">
        <v>23</v>
      </c>
      <c r="H147" s="28" t="s">
        <v>23</v>
      </c>
      <c r="I147" s="28" t="s">
        <v>23</v>
      </c>
      <c r="J147" s="28" t="s">
        <v>23</v>
      </c>
      <c r="K147" s="28" t="s">
        <v>23</v>
      </c>
      <c r="L147" s="28" t="s">
        <v>23</v>
      </c>
      <c r="M147" s="28" t="s">
        <v>23</v>
      </c>
      <c r="N147" s="28" t="s">
        <v>23</v>
      </c>
      <c r="O147" s="28" t="s">
        <v>23</v>
      </c>
      <c r="P147" s="28" t="s">
        <v>23</v>
      </c>
    </row>
    <row r="148" spans="2:16" x14ac:dyDescent="0.2">
      <c r="B148" s="2" t="s">
        <v>2</v>
      </c>
      <c r="C148" s="18" t="s">
        <v>32</v>
      </c>
      <c r="D148" s="15"/>
      <c r="E148" s="28" t="s">
        <v>23</v>
      </c>
      <c r="F148" s="28" t="s">
        <v>23</v>
      </c>
      <c r="G148" s="28" t="s">
        <v>23</v>
      </c>
      <c r="H148" s="28" t="s">
        <v>23</v>
      </c>
      <c r="I148" s="28" t="s">
        <v>23</v>
      </c>
      <c r="J148" s="28" t="s">
        <v>23</v>
      </c>
      <c r="K148" s="28" t="s">
        <v>23</v>
      </c>
      <c r="L148" s="28" t="s">
        <v>23</v>
      </c>
      <c r="M148" s="28" t="s">
        <v>23</v>
      </c>
      <c r="N148" s="28" t="s">
        <v>23</v>
      </c>
      <c r="O148" s="28" t="s">
        <v>23</v>
      </c>
      <c r="P148" s="28" t="s">
        <v>23</v>
      </c>
    </row>
    <row r="149" spans="2:16" x14ac:dyDescent="0.2">
      <c r="B149" s="2" t="s">
        <v>5</v>
      </c>
      <c r="C149" s="18" t="s">
        <v>33</v>
      </c>
      <c r="D149" s="15"/>
      <c r="E149" s="28">
        <v>8.8070000000000004</v>
      </c>
      <c r="F149" s="28">
        <v>8.8070000000000004</v>
      </c>
      <c r="G149" s="28">
        <v>277.40800000000002</v>
      </c>
      <c r="H149" s="28">
        <v>275.52300000000002</v>
      </c>
      <c r="I149" s="28">
        <v>275.42200000000003</v>
      </c>
      <c r="J149" s="28">
        <v>275.42200000000003</v>
      </c>
      <c r="K149" s="28">
        <v>1.34</v>
      </c>
      <c r="L149" s="28">
        <v>-0.68400000000000005</v>
      </c>
      <c r="M149" s="28">
        <v>-2.327</v>
      </c>
      <c r="N149" s="28">
        <v>-2.327</v>
      </c>
      <c r="O149" s="28">
        <v>-2.327</v>
      </c>
      <c r="P149" s="28">
        <v>-2.327</v>
      </c>
    </row>
    <row r="150" spans="2:16" x14ac:dyDescent="0.2">
      <c r="B150" s="2" t="s">
        <v>6</v>
      </c>
      <c r="C150" s="18" t="s">
        <v>34</v>
      </c>
      <c r="D150" s="15"/>
      <c r="E150" s="28">
        <v>-6.7839999999999998</v>
      </c>
      <c r="F150" s="28">
        <v>-3.19</v>
      </c>
      <c r="G150" s="28">
        <v>-3.944</v>
      </c>
      <c r="H150" s="28">
        <v>-6.9119999999999999</v>
      </c>
      <c r="I150" s="28">
        <v>-4.9260000000000002</v>
      </c>
      <c r="J150" s="28">
        <v>-4.9260000000000002</v>
      </c>
      <c r="K150" s="28">
        <v>-3.698</v>
      </c>
      <c r="L150" s="28">
        <v>-0.45300000000000001</v>
      </c>
      <c r="M150" s="28">
        <v>-3.7800000000000002</v>
      </c>
      <c r="N150" s="28">
        <v>-3.7800000000000002</v>
      </c>
      <c r="O150" s="28">
        <v>-3.7800000000000002</v>
      </c>
      <c r="P150" s="28">
        <v>-3.7800000000000002</v>
      </c>
    </row>
    <row r="151" spans="2:16" x14ac:dyDescent="0.2">
      <c r="B151" s="2" t="s">
        <v>7</v>
      </c>
      <c r="C151" s="18" t="s">
        <v>35</v>
      </c>
      <c r="D151" s="15"/>
      <c r="E151" s="28" t="s">
        <v>23</v>
      </c>
      <c r="F151" s="28" t="s">
        <v>23</v>
      </c>
      <c r="G151" s="28" t="s">
        <v>23</v>
      </c>
      <c r="H151" s="28" t="s">
        <v>23</v>
      </c>
      <c r="I151" s="28" t="s">
        <v>23</v>
      </c>
      <c r="J151" s="28" t="s">
        <v>23</v>
      </c>
      <c r="K151" s="28" t="s">
        <v>23</v>
      </c>
      <c r="L151" s="28" t="s">
        <v>23</v>
      </c>
      <c r="M151" s="28" t="s">
        <v>23</v>
      </c>
      <c r="N151" s="28" t="s">
        <v>23</v>
      </c>
      <c r="O151" s="28" t="s">
        <v>23</v>
      </c>
      <c r="P151" s="28" t="s">
        <v>23</v>
      </c>
    </row>
    <row r="152" spans="2:16" x14ac:dyDescent="0.2">
      <c r="B152" s="2" t="s">
        <v>8</v>
      </c>
      <c r="C152" s="18" t="s">
        <v>36</v>
      </c>
      <c r="D152" s="15"/>
      <c r="E152" s="28" t="s">
        <v>23</v>
      </c>
      <c r="F152" s="28" t="s">
        <v>23</v>
      </c>
      <c r="G152" s="28" t="s">
        <v>23</v>
      </c>
      <c r="H152" s="28" t="s">
        <v>23</v>
      </c>
      <c r="I152" s="28" t="s">
        <v>23</v>
      </c>
      <c r="J152" s="28" t="s">
        <v>23</v>
      </c>
      <c r="K152" s="28" t="s">
        <v>23</v>
      </c>
      <c r="L152" s="28" t="s">
        <v>23</v>
      </c>
      <c r="M152" s="28" t="s">
        <v>23</v>
      </c>
      <c r="N152" s="28" t="s">
        <v>23</v>
      </c>
      <c r="O152" s="28" t="s">
        <v>23</v>
      </c>
      <c r="P152" s="28" t="s">
        <v>23</v>
      </c>
    </row>
    <row r="153" spans="2:16" x14ac:dyDescent="0.2">
      <c r="B153" s="2" t="s">
        <v>9</v>
      </c>
      <c r="C153" s="18" t="s">
        <v>37</v>
      </c>
      <c r="D153" s="15"/>
      <c r="E153" s="28" t="s">
        <v>23</v>
      </c>
      <c r="F153" s="28" t="s">
        <v>23</v>
      </c>
      <c r="G153" s="28" t="s">
        <v>23</v>
      </c>
      <c r="H153" s="28" t="s">
        <v>23</v>
      </c>
      <c r="I153" s="28" t="s">
        <v>23</v>
      </c>
      <c r="J153" s="28" t="s">
        <v>23</v>
      </c>
      <c r="K153" s="28" t="s">
        <v>23</v>
      </c>
      <c r="L153" s="28" t="s">
        <v>23</v>
      </c>
      <c r="M153" s="28" t="s">
        <v>23</v>
      </c>
      <c r="N153" s="28" t="s">
        <v>23</v>
      </c>
      <c r="O153" s="28" t="s">
        <v>23</v>
      </c>
      <c r="P153" s="28" t="s">
        <v>23</v>
      </c>
    </row>
    <row r="154" spans="2:16" x14ac:dyDescent="0.2">
      <c r="B154" s="2" t="s">
        <v>10</v>
      </c>
      <c r="C154" s="18" t="s">
        <v>38</v>
      </c>
      <c r="D154" s="15"/>
      <c r="E154" s="28">
        <v>-16.841000000000001</v>
      </c>
      <c r="F154" s="28">
        <v>-16.841000000000001</v>
      </c>
      <c r="G154" s="28">
        <v>-16.052</v>
      </c>
      <c r="H154" s="28">
        <v>-16.091000000000001</v>
      </c>
      <c r="I154" s="28">
        <v>-16.052</v>
      </c>
      <c r="J154" s="28">
        <v>-16.052</v>
      </c>
      <c r="K154" s="28">
        <v>0</v>
      </c>
      <c r="L154" s="28">
        <v>3.9E-2</v>
      </c>
      <c r="M154" s="28">
        <v>-0.17899999999999999</v>
      </c>
      <c r="N154" s="28">
        <v>-0.17899999999999999</v>
      </c>
      <c r="O154" s="28">
        <v>-0.17899999999999999</v>
      </c>
      <c r="P154" s="28">
        <v>-0.17899999999999999</v>
      </c>
    </row>
    <row r="155" spans="2:16" ht="15" thickBot="1" x14ac:dyDescent="0.25">
      <c r="B155" s="35" t="s">
        <v>11</v>
      </c>
      <c r="C155" s="43"/>
      <c r="D155" s="44"/>
      <c r="E155" s="36">
        <f>E144 - SUM(E145:E154)</f>
        <v>777.13599999999997</v>
      </c>
      <c r="F155" s="36">
        <f t="shared" ref="F155:P155" si="14">F144 - SUM(F145:F154)</f>
        <v>943.93100000000004</v>
      </c>
      <c r="G155" s="36">
        <f t="shared" si="14"/>
        <v>828.29099999999994</v>
      </c>
      <c r="H155" s="36">
        <f t="shared" si="14"/>
        <v>1079.2660000000001</v>
      </c>
      <c r="I155" s="36">
        <f t="shared" si="14"/>
        <v>1231.992</v>
      </c>
      <c r="J155" s="36">
        <f t="shared" si="14"/>
        <v>1320.6970000000001</v>
      </c>
      <c r="K155" s="36">
        <f t="shared" si="14"/>
        <v>1568.0609999999999</v>
      </c>
      <c r="L155" s="36">
        <f t="shared" si="14"/>
        <v>1477.5830000000001</v>
      </c>
      <c r="M155" s="36">
        <f t="shared" si="14"/>
        <v>1393.4960000000001</v>
      </c>
      <c r="N155" s="36">
        <f t="shared" si="14"/>
        <v>1296.4060000000002</v>
      </c>
      <c r="O155" s="36">
        <f t="shared" si="14"/>
        <v>1196.8510000000001</v>
      </c>
      <c r="P155" s="36">
        <f t="shared" si="14"/>
        <v>1065.8900000000001</v>
      </c>
    </row>
    <row r="156" spans="2:16" x14ac:dyDescent="0.2">
      <c r="B156" s="2" t="s">
        <v>18</v>
      </c>
      <c r="C156" s="18"/>
      <c r="D156" s="15"/>
      <c r="E156" s="28">
        <v>-184.16499999999999</v>
      </c>
      <c r="F156" s="28">
        <v>-217.114</v>
      </c>
      <c r="G156" s="28">
        <v>-288.03899999999999</v>
      </c>
      <c r="H156" s="28">
        <v>-351.11599999999999</v>
      </c>
      <c r="I156" s="28">
        <v>-449.988</v>
      </c>
      <c r="J156" s="28">
        <v>-512.89</v>
      </c>
      <c r="K156" s="28">
        <v>-547.67700000000002</v>
      </c>
      <c r="L156" s="28">
        <v>-595.38400000000001</v>
      </c>
      <c r="M156" s="28">
        <v>-606.66499999999996</v>
      </c>
      <c r="N156" s="28">
        <v>-540.60400000000004</v>
      </c>
      <c r="O156" s="28">
        <v>-478.18600000000004</v>
      </c>
      <c r="P156" s="28">
        <v>-409.726</v>
      </c>
    </row>
    <row r="157" spans="2:16" x14ac:dyDescent="0.2">
      <c r="B157" s="2" t="s">
        <v>17</v>
      </c>
      <c r="E157" s="31">
        <v>-51.904000000000003</v>
      </c>
      <c r="F157" s="31">
        <v>-48.68</v>
      </c>
      <c r="G157" s="31">
        <v>-46.67</v>
      </c>
      <c r="H157" s="31">
        <v>-48.137999999999998</v>
      </c>
      <c r="I157" s="31">
        <v>-50.709000000000003</v>
      </c>
      <c r="J157" s="31">
        <v>-52.719000000000001</v>
      </c>
      <c r="K157" s="31">
        <v>-50.652999999999999</v>
      </c>
      <c r="L157" s="31">
        <v>-46.097999999999999</v>
      </c>
      <c r="M157" s="31">
        <v>-40.127000000000002</v>
      </c>
      <c r="N157" s="31">
        <v>-38.838000000000001</v>
      </c>
      <c r="O157" s="31">
        <v>-40.771000000000001</v>
      </c>
      <c r="P157" s="31">
        <v>-44.01</v>
      </c>
    </row>
    <row r="158" spans="2:16" x14ac:dyDescent="0.2">
      <c r="B158" s="2" t="s">
        <v>16</v>
      </c>
      <c r="E158" s="28">
        <v>140.95000000000002</v>
      </c>
      <c r="F158" s="28">
        <v>151.50300000000001</v>
      </c>
      <c r="G158" s="28">
        <v>225.387</v>
      </c>
      <c r="H158" s="28">
        <v>271.39999999999998</v>
      </c>
      <c r="I158" s="28">
        <v>229.316</v>
      </c>
      <c r="J158" s="28">
        <v>229.714</v>
      </c>
      <c r="K158" s="28">
        <v>210.70699999999999</v>
      </c>
      <c r="L158" s="28">
        <v>190.483</v>
      </c>
      <c r="M158" s="28">
        <v>199.88300000000001</v>
      </c>
      <c r="N158" s="28">
        <v>185.58700000000002</v>
      </c>
      <c r="O158" s="28">
        <v>171.804</v>
      </c>
      <c r="P158" s="28">
        <v>180.45400000000001</v>
      </c>
    </row>
    <row r="159" spans="2:16" x14ac:dyDescent="0.2">
      <c r="B159" s="2" t="s">
        <v>41</v>
      </c>
      <c r="C159" s="18" t="s">
        <v>42</v>
      </c>
      <c r="D159" s="18"/>
      <c r="E159" s="28">
        <v>-228.02600000000001</v>
      </c>
      <c r="F159" s="28">
        <v>-228.02600000000001</v>
      </c>
      <c r="G159" s="28">
        <v>-228.02600000000001</v>
      </c>
      <c r="H159" s="28">
        <v>-228.02600000000001</v>
      </c>
      <c r="I159" s="28">
        <v>-257.60700000000003</v>
      </c>
      <c r="J159" s="28">
        <v>-257.60700000000003</v>
      </c>
      <c r="K159" s="28">
        <v>-257.60700000000003</v>
      </c>
      <c r="L159" s="28">
        <v>-257.60700000000003</v>
      </c>
      <c r="M159" s="28">
        <v>175.102</v>
      </c>
      <c r="N159" s="28">
        <v>175.102</v>
      </c>
      <c r="O159" s="28">
        <v>175.102</v>
      </c>
      <c r="P159" s="28">
        <v>175.102</v>
      </c>
    </row>
    <row r="160" spans="2:16" x14ac:dyDescent="0.2">
      <c r="B160" s="2" t="s">
        <v>43</v>
      </c>
      <c r="C160" s="18" t="s">
        <v>44</v>
      </c>
      <c r="D160" s="18"/>
      <c r="E160" s="28">
        <v>-316.31600000000003</v>
      </c>
      <c r="F160" s="28">
        <v>-316.31600000000003</v>
      </c>
      <c r="G160" s="28">
        <v>-316.31600000000003</v>
      </c>
      <c r="H160" s="28">
        <v>-316.31600000000003</v>
      </c>
      <c r="I160" s="28">
        <v>-255.17500000000001</v>
      </c>
      <c r="J160" s="28">
        <v>-255.17500000000001</v>
      </c>
      <c r="K160" s="28">
        <v>-255.17500000000001</v>
      </c>
      <c r="L160" s="28">
        <v>-255.17500000000001</v>
      </c>
      <c r="M160" s="28">
        <v>177.024</v>
      </c>
      <c r="N160" s="28">
        <v>177.024</v>
      </c>
      <c r="O160" s="28">
        <v>177.024</v>
      </c>
      <c r="P160" s="28">
        <v>177.024</v>
      </c>
    </row>
    <row r="161" spans="2:16" x14ac:dyDescent="0.2">
      <c r="B161" s="2" t="s">
        <v>12</v>
      </c>
      <c r="C161" s="18" t="s">
        <v>45</v>
      </c>
      <c r="D161" s="18"/>
      <c r="E161" s="28">
        <v>194.80100000000002</v>
      </c>
      <c r="F161" s="28">
        <v>194.80100000000002</v>
      </c>
      <c r="G161" s="28">
        <v>194.80100000000002</v>
      </c>
      <c r="H161" s="28">
        <v>194.80100000000002</v>
      </c>
      <c r="I161" s="28">
        <v>3.899</v>
      </c>
      <c r="J161" s="28">
        <v>3.899</v>
      </c>
      <c r="K161" s="28">
        <v>3.899</v>
      </c>
      <c r="L161" s="28">
        <v>3.899</v>
      </c>
      <c r="M161" s="28">
        <v>-174.12</v>
      </c>
      <c r="N161" s="28">
        <v>-174.12</v>
      </c>
      <c r="O161" s="28">
        <v>-174.12</v>
      </c>
      <c r="P161" s="28">
        <v>-174.12</v>
      </c>
    </row>
    <row r="162" spans="2:16" x14ac:dyDescent="0.2">
      <c r="B162" s="2" t="s">
        <v>13</v>
      </c>
      <c r="C162" s="18" t="s">
        <v>46</v>
      </c>
      <c r="D162" s="18"/>
      <c r="E162" s="28" t="s">
        <v>23</v>
      </c>
      <c r="F162" s="28" t="s">
        <v>23</v>
      </c>
      <c r="G162" s="28" t="s">
        <v>23</v>
      </c>
      <c r="H162" s="28" t="s">
        <v>23</v>
      </c>
      <c r="I162" s="28" t="s">
        <v>23</v>
      </c>
      <c r="J162" s="28" t="s">
        <v>23</v>
      </c>
      <c r="K162" s="28" t="s">
        <v>23</v>
      </c>
      <c r="L162" s="28" t="s">
        <v>23</v>
      </c>
      <c r="M162" s="28" t="s">
        <v>23</v>
      </c>
      <c r="N162" s="28" t="s">
        <v>23</v>
      </c>
      <c r="O162" s="28" t="s">
        <v>23</v>
      </c>
      <c r="P162" s="28" t="s">
        <v>23</v>
      </c>
    </row>
    <row r="163" spans="2:16" x14ac:dyDescent="0.2">
      <c r="B163" s="2" t="s">
        <v>14</v>
      </c>
      <c r="C163" s="18" t="s">
        <v>47</v>
      </c>
      <c r="D163" s="18"/>
      <c r="E163" s="28" t="s">
        <v>23</v>
      </c>
      <c r="F163" s="28" t="s">
        <v>23</v>
      </c>
      <c r="G163" s="28" t="s">
        <v>23</v>
      </c>
      <c r="H163" s="28" t="s">
        <v>23</v>
      </c>
      <c r="I163" s="28" t="s">
        <v>23</v>
      </c>
      <c r="J163" s="28" t="s">
        <v>23</v>
      </c>
      <c r="K163" s="28" t="s">
        <v>23</v>
      </c>
      <c r="L163" s="28" t="s">
        <v>23</v>
      </c>
      <c r="M163" s="28" t="s">
        <v>23</v>
      </c>
      <c r="N163" s="28" t="s">
        <v>23</v>
      </c>
      <c r="O163" s="28" t="s">
        <v>23</v>
      </c>
      <c r="P163" s="28" t="s">
        <v>23</v>
      </c>
    </row>
    <row r="164" spans="2:16" x14ac:dyDescent="0.2">
      <c r="B164" s="2" t="s">
        <v>48</v>
      </c>
      <c r="C164" s="18" t="s">
        <v>49</v>
      </c>
      <c r="D164" s="18"/>
      <c r="E164" s="28" t="s">
        <v>23</v>
      </c>
      <c r="F164" s="28" t="s">
        <v>23</v>
      </c>
      <c r="G164" s="28" t="s">
        <v>23</v>
      </c>
      <c r="H164" s="28" t="s">
        <v>23</v>
      </c>
      <c r="I164" s="28" t="s">
        <v>23</v>
      </c>
      <c r="J164" s="28" t="s">
        <v>23</v>
      </c>
      <c r="K164" s="28" t="s">
        <v>23</v>
      </c>
      <c r="L164" s="28" t="s">
        <v>23</v>
      </c>
      <c r="M164" s="28" t="s">
        <v>23</v>
      </c>
      <c r="N164" s="28" t="s">
        <v>23</v>
      </c>
      <c r="O164" s="28" t="s">
        <v>23</v>
      </c>
      <c r="P164" s="28" t="s">
        <v>23</v>
      </c>
    </row>
    <row r="165" spans="2:16" x14ac:dyDescent="0.2">
      <c r="B165" s="2" t="s">
        <v>50</v>
      </c>
      <c r="C165" s="18" t="s">
        <v>51</v>
      </c>
      <c r="D165" s="18"/>
      <c r="E165" s="28">
        <v>-15.591000000000001</v>
      </c>
      <c r="F165" s="28">
        <v>-127.07000000000001</v>
      </c>
      <c r="G165" s="28">
        <v>-226.13</v>
      </c>
      <c r="H165" s="28">
        <v>-359.00600000000003</v>
      </c>
      <c r="I165" s="28">
        <v>-64.355999999999995</v>
      </c>
      <c r="J165" s="28">
        <v>207.94400000000002</v>
      </c>
      <c r="K165" s="28">
        <v>346.56400000000002</v>
      </c>
      <c r="L165" s="28">
        <v>621.72800000000007</v>
      </c>
      <c r="M165" s="28">
        <v>-29.324999999999999</v>
      </c>
      <c r="N165" s="28">
        <v>-74.91</v>
      </c>
      <c r="O165" s="28">
        <v>-78.316000000000003</v>
      </c>
      <c r="P165" s="28">
        <v>-138.559</v>
      </c>
    </row>
    <row r="166" spans="2:16" ht="15" thickBot="1" x14ac:dyDescent="0.25">
      <c r="B166" s="35" t="s">
        <v>15</v>
      </c>
      <c r="C166" s="47"/>
      <c r="D166" s="48"/>
      <c r="E166" s="49">
        <f t="shared" ref="E166:K166" si="15">SUM(E155:E165)-2*E158</f>
        <v>34.984999999999957</v>
      </c>
      <c r="F166" s="49">
        <f t="shared" si="15"/>
        <v>50.023000000000025</v>
      </c>
      <c r="G166" s="49">
        <f t="shared" si="15"/>
        <v>-307.47600000000011</v>
      </c>
      <c r="H166" s="49">
        <f t="shared" si="15"/>
        <v>-299.935</v>
      </c>
      <c r="I166" s="49">
        <f t="shared" si="15"/>
        <v>-71.260000000000105</v>
      </c>
      <c r="J166" s="49">
        <f t="shared" si="15"/>
        <v>224.43500000000017</v>
      </c>
      <c r="K166" s="49">
        <f t="shared" si="15"/>
        <v>596.70499999999993</v>
      </c>
      <c r="L166" s="49">
        <f>SUM(L155:L165)-2*0</f>
        <v>1139.4290000000001</v>
      </c>
      <c r="M166" s="49">
        <f t="shared" ref="M166:O166" si="16">SUM(M155:M165)-2*M158</f>
        <v>695.50200000000018</v>
      </c>
      <c r="N166" s="49">
        <f t="shared" si="16"/>
        <v>634.47300000000018</v>
      </c>
      <c r="O166" s="49">
        <f t="shared" si="16"/>
        <v>605.7800000000002</v>
      </c>
      <c r="P166" s="49">
        <f>SUM(P155:P165)-2*P158</f>
        <v>471.14700000000016</v>
      </c>
    </row>
    <row r="169" spans="2:16" ht="16.2" thickBot="1" x14ac:dyDescent="0.35">
      <c r="B169" s="6" t="s">
        <v>87</v>
      </c>
      <c r="C169" s="7"/>
      <c r="D169" s="25"/>
      <c r="E169" s="8"/>
      <c r="F169" s="8"/>
      <c r="G169" s="8"/>
      <c r="H169" s="8"/>
      <c r="I169" s="8"/>
      <c r="J169" s="8"/>
      <c r="K169" s="8"/>
      <c r="L169" s="8"/>
      <c r="M169" s="8"/>
      <c r="N169" s="9"/>
      <c r="O169" s="9"/>
      <c r="P169" s="10" t="s">
        <v>19</v>
      </c>
    </row>
    <row r="170" spans="2:16" x14ac:dyDescent="0.2">
      <c r="B170" s="11" t="s">
        <v>72</v>
      </c>
      <c r="C170" s="11"/>
      <c r="D170" s="23"/>
      <c r="E170" s="3"/>
      <c r="F170" s="3"/>
      <c r="G170" s="3"/>
      <c r="H170" s="3"/>
      <c r="I170" s="3"/>
      <c r="J170" s="3"/>
      <c r="K170" s="3"/>
      <c r="L170" s="3"/>
      <c r="M170" s="3"/>
      <c r="N170" s="12"/>
      <c r="O170" s="12"/>
      <c r="P170" s="12"/>
    </row>
    <row r="171" spans="2:16" x14ac:dyDescent="0.2">
      <c r="B171" s="19" t="s">
        <v>25</v>
      </c>
      <c r="C171" s="18" t="s">
        <v>22</v>
      </c>
      <c r="D171" s="15"/>
      <c r="E171" s="22">
        <v>44469</v>
      </c>
      <c r="F171" s="22">
        <v>44561</v>
      </c>
      <c r="G171" s="22">
        <v>44651</v>
      </c>
      <c r="H171" s="22">
        <v>44742</v>
      </c>
      <c r="I171" s="22">
        <v>44834</v>
      </c>
      <c r="J171" s="22">
        <v>44926</v>
      </c>
      <c r="K171" s="22">
        <v>45016</v>
      </c>
      <c r="L171" s="22">
        <v>45107</v>
      </c>
      <c r="M171" s="22">
        <v>45199</v>
      </c>
      <c r="N171" s="22">
        <v>45291</v>
      </c>
      <c r="O171" s="22">
        <v>45382</v>
      </c>
      <c r="P171" s="22">
        <v>45473</v>
      </c>
    </row>
    <row r="172" spans="2:16" x14ac:dyDescent="0.2">
      <c r="C172" s="18"/>
      <c r="D172" s="15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2:16" ht="10.8" thickBot="1" x14ac:dyDescent="0.25">
      <c r="B173" s="1" t="s">
        <v>27</v>
      </c>
      <c r="C173" s="18" t="s">
        <v>28</v>
      </c>
      <c r="D173" s="30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</row>
    <row r="174" spans="2:16" ht="10.8" thickTop="1" x14ac:dyDescent="0.2">
      <c r="B174" s="1" t="s">
        <v>39</v>
      </c>
      <c r="C174" s="18" t="s">
        <v>40</v>
      </c>
      <c r="D174" s="18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2:16" ht="14.4" x14ac:dyDescent="0.2">
      <c r="B175" s="34" t="s">
        <v>0</v>
      </c>
      <c r="C175" s="43"/>
      <c r="D175" s="43"/>
      <c r="E175" s="36">
        <v>3496.5680000000002</v>
      </c>
      <c r="F175" s="36">
        <v>4648.7579999999998</v>
      </c>
      <c r="G175" s="36">
        <v>5550.0529999999999</v>
      </c>
      <c r="H175" s="36">
        <v>6221.0349999999999</v>
      </c>
      <c r="I175" s="36">
        <v>6130.1410000000005</v>
      </c>
      <c r="J175" s="36">
        <v>5476.0240000000003</v>
      </c>
      <c r="K175" s="36">
        <v>4836.665</v>
      </c>
      <c r="L175" s="36">
        <v>4297.6059999999998</v>
      </c>
      <c r="M175" s="36">
        <v>3820.0160000000001</v>
      </c>
      <c r="N175" s="36">
        <v>3588.9850000000001</v>
      </c>
      <c r="O175" s="36">
        <v>3512.1579999999999</v>
      </c>
      <c r="P175" s="36">
        <v>3013.6289999999999</v>
      </c>
    </row>
    <row r="176" spans="2:16" x14ac:dyDescent="0.2">
      <c r="B176" s="2" t="s">
        <v>1</v>
      </c>
      <c r="C176" s="18" t="s">
        <v>29</v>
      </c>
      <c r="D176" s="15"/>
      <c r="E176" s="28" t="s">
        <v>23</v>
      </c>
      <c r="F176" s="28" t="s">
        <v>23</v>
      </c>
      <c r="G176" s="28" t="s">
        <v>23</v>
      </c>
      <c r="H176" s="28" t="s">
        <v>23</v>
      </c>
      <c r="I176" s="28" t="s">
        <v>23</v>
      </c>
      <c r="J176" s="28" t="s">
        <v>23</v>
      </c>
      <c r="K176" s="28" t="s">
        <v>23</v>
      </c>
      <c r="L176" s="28" t="s">
        <v>23</v>
      </c>
      <c r="M176" s="28" t="s">
        <v>23</v>
      </c>
      <c r="N176" s="28" t="s">
        <v>23</v>
      </c>
      <c r="O176" s="28" t="s">
        <v>23</v>
      </c>
      <c r="P176" s="28" t="s">
        <v>23</v>
      </c>
    </row>
    <row r="177" spans="2:16" x14ac:dyDescent="0.2">
      <c r="B177" s="2" t="s">
        <v>3</v>
      </c>
      <c r="C177" s="18" t="s">
        <v>30</v>
      </c>
      <c r="D177" s="15"/>
      <c r="E177" s="28" t="s">
        <v>23</v>
      </c>
      <c r="F177" s="28" t="s">
        <v>23</v>
      </c>
      <c r="G177" s="28" t="s">
        <v>23</v>
      </c>
      <c r="H177" s="28" t="s">
        <v>23</v>
      </c>
      <c r="I177" s="28" t="s">
        <v>23</v>
      </c>
      <c r="J177" s="28" t="s">
        <v>23</v>
      </c>
      <c r="K177" s="28" t="s">
        <v>23</v>
      </c>
      <c r="L177" s="28" t="s">
        <v>23</v>
      </c>
      <c r="M177" s="28" t="s">
        <v>23</v>
      </c>
      <c r="N177" s="28" t="s">
        <v>23</v>
      </c>
      <c r="O177" s="28" t="s">
        <v>23</v>
      </c>
      <c r="P177" s="28" t="s">
        <v>23</v>
      </c>
    </row>
    <row r="178" spans="2:16" x14ac:dyDescent="0.2">
      <c r="B178" s="2" t="s">
        <v>4</v>
      </c>
      <c r="C178" s="18" t="s">
        <v>31</v>
      </c>
      <c r="D178" s="15"/>
      <c r="E178" s="28" t="s">
        <v>23</v>
      </c>
      <c r="F178" s="28" t="s">
        <v>23</v>
      </c>
      <c r="G178" s="28" t="s">
        <v>23</v>
      </c>
      <c r="H178" s="28" t="s">
        <v>23</v>
      </c>
      <c r="I178" s="28" t="s">
        <v>23</v>
      </c>
      <c r="J178" s="28" t="s">
        <v>23</v>
      </c>
      <c r="K178" s="28" t="s">
        <v>23</v>
      </c>
      <c r="L178" s="28" t="s">
        <v>23</v>
      </c>
      <c r="M178" s="28" t="s">
        <v>23</v>
      </c>
      <c r="N178" s="28" t="s">
        <v>23</v>
      </c>
      <c r="O178" s="28" t="s">
        <v>23</v>
      </c>
      <c r="P178" s="28" t="s">
        <v>23</v>
      </c>
    </row>
    <row r="179" spans="2:16" x14ac:dyDescent="0.2">
      <c r="B179" s="2" t="s">
        <v>2</v>
      </c>
      <c r="C179" s="18" t="s">
        <v>32</v>
      </c>
      <c r="D179" s="15"/>
      <c r="E179" s="28" t="s">
        <v>23</v>
      </c>
      <c r="F179" s="28" t="s">
        <v>23</v>
      </c>
      <c r="G179" s="28" t="s">
        <v>23</v>
      </c>
      <c r="H179" s="28" t="s">
        <v>23</v>
      </c>
      <c r="I179" s="28" t="s">
        <v>23</v>
      </c>
      <c r="J179" s="28" t="s">
        <v>23</v>
      </c>
      <c r="K179" s="28" t="s">
        <v>23</v>
      </c>
      <c r="L179" s="28" t="s">
        <v>23</v>
      </c>
      <c r="M179" s="28" t="s">
        <v>23</v>
      </c>
      <c r="N179" s="28" t="s">
        <v>23</v>
      </c>
      <c r="O179" s="28" t="s">
        <v>23</v>
      </c>
      <c r="P179" s="28" t="s">
        <v>23</v>
      </c>
    </row>
    <row r="180" spans="2:16" x14ac:dyDescent="0.2">
      <c r="B180" s="2" t="s">
        <v>5</v>
      </c>
      <c r="C180" s="18" t="s">
        <v>33</v>
      </c>
      <c r="D180" s="15"/>
      <c r="E180" s="28" t="s">
        <v>23</v>
      </c>
      <c r="F180" s="28" t="s">
        <v>23</v>
      </c>
      <c r="G180" s="28" t="s">
        <v>23</v>
      </c>
      <c r="H180" s="28" t="s">
        <v>23</v>
      </c>
      <c r="I180" s="28" t="s">
        <v>23</v>
      </c>
      <c r="J180" s="28" t="s">
        <v>23</v>
      </c>
      <c r="K180" s="28" t="s">
        <v>23</v>
      </c>
      <c r="L180" s="28" t="s">
        <v>23</v>
      </c>
      <c r="M180" s="28" t="s">
        <v>23</v>
      </c>
      <c r="N180" s="28" t="s">
        <v>23</v>
      </c>
      <c r="O180" s="28" t="s">
        <v>23</v>
      </c>
      <c r="P180" s="28" t="s">
        <v>23</v>
      </c>
    </row>
    <row r="181" spans="2:16" x14ac:dyDescent="0.2">
      <c r="B181" s="2" t="s">
        <v>6</v>
      </c>
      <c r="C181" s="18" t="s">
        <v>34</v>
      </c>
      <c r="D181" s="15"/>
      <c r="E181" s="28">
        <v>-19.408999999999999</v>
      </c>
      <c r="F181" s="28" t="s">
        <v>23</v>
      </c>
      <c r="G181" s="28" t="s">
        <v>23</v>
      </c>
      <c r="H181" s="28" t="s">
        <v>23</v>
      </c>
      <c r="I181" s="28" t="s">
        <v>23</v>
      </c>
      <c r="J181" s="28" t="s">
        <v>23</v>
      </c>
      <c r="K181" s="28" t="s">
        <v>23</v>
      </c>
      <c r="L181" s="28" t="s">
        <v>23</v>
      </c>
      <c r="M181" s="28" t="s">
        <v>23</v>
      </c>
      <c r="N181" s="28" t="s">
        <v>23</v>
      </c>
      <c r="O181" s="28" t="s">
        <v>23</v>
      </c>
      <c r="P181" s="28" t="s">
        <v>23</v>
      </c>
    </row>
    <row r="182" spans="2:16" x14ac:dyDescent="0.2">
      <c r="B182" s="2" t="s">
        <v>7</v>
      </c>
      <c r="C182" s="18" t="s">
        <v>35</v>
      </c>
      <c r="D182" s="15"/>
      <c r="E182" s="28" t="s">
        <v>23</v>
      </c>
      <c r="F182" s="28" t="s">
        <v>23</v>
      </c>
      <c r="G182" s="28" t="s">
        <v>23</v>
      </c>
      <c r="H182" s="28" t="s">
        <v>23</v>
      </c>
      <c r="I182" s="28" t="s">
        <v>23</v>
      </c>
      <c r="J182" s="28" t="s">
        <v>23</v>
      </c>
      <c r="K182" s="28" t="s">
        <v>23</v>
      </c>
      <c r="L182" s="28" t="s">
        <v>23</v>
      </c>
      <c r="M182" s="28" t="s">
        <v>23</v>
      </c>
      <c r="N182" s="28" t="s">
        <v>23</v>
      </c>
      <c r="O182" s="28" t="s">
        <v>23</v>
      </c>
      <c r="P182" s="28" t="s">
        <v>23</v>
      </c>
    </row>
    <row r="183" spans="2:16" x14ac:dyDescent="0.2">
      <c r="B183" s="2" t="s">
        <v>8</v>
      </c>
      <c r="C183" s="18" t="s">
        <v>36</v>
      </c>
      <c r="D183" s="15"/>
      <c r="E183" s="28" t="s">
        <v>23</v>
      </c>
      <c r="F183" s="28" t="s">
        <v>23</v>
      </c>
      <c r="G183" s="28" t="s">
        <v>23</v>
      </c>
      <c r="H183" s="28" t="s">
        <v>23</v>
      </c>
      <c r="I183" s="28" t="s">
        <v>23</v>
      </c>
      <c r="J183" s="28" t="s">
        <v>23</v>
      </c>
      <c r="K183" s="28" t="s">
        <v>23</v>
      </c>
      <c r="L183" s="28" t="s">
        <v>23</v>
      </c>
      <c r="M183" s="28" t="s">
        <v>23</v>
      </c>
      <c r="N183" s="28" t="s">
        <v>23</v>
      </c>
      <c r="O183" s="28" t="s">
        <v>23</v>
      </c>
      <c r="P183" s="28" t="s">
        <v>23</v>
      </c>
    </row>
    <row r="184" spans="2:16" x14ac:dyDescent="0.2">
      <c r="B184" s="2" t="s">
        <v>9</v>
      </c>
      <c r="C184" s="18" t="s">
        <v>37</v>
      </c>
      <c r="D184" s="15"/>
      <c r="E184" s="28" t="s">
        <v>23</v>
      </c>
      <c r="F184" s="28" t="s">
        <v>23</v>
      </c>
      <c r="G184" s="28" t="s">
        <v>23</v>
      </c>
      <c r="H184" s="28" t="s">
        <v>23</v>
      </c>
      <c r="I184" s="28" t="s">
        <v>23</v>
      </c>
      <c r="J184" s="28" t="s">
        <v>23</v>
      </c>
      <c r="K184" s="28" t="s">
        <v>23</v>
      </c>
      <c r="L184" s="28" t="s">
        <v>23</v>
      </c>
      <c r="M184" s="28" t="s">
        <v>23</v>
      </c>
      <c r="N184" s="28" t="s">
        <v>23</v>
      </c>
      <c r="O184" s="28" t="s">
        <v>23</v>
      </c>
      <c r="P184" s="28" t="s">
        <v>23</v>
      </c>
    </row>
    <row r="185" spans="2:16" x14ac:dyDescent="0.2">
      <c r="B185" s="2" t="s">
        <v>10</v>
      </c>
      <c r="C185" s="18" t="s">
        <v>38</v>
      </c>
      <c r="D185" s="15"/>
      <c r="E185" s="28" t="s">
        <v>23</v>
      </c>
      <c r="F185" s="28" t="s">
        <v>23</v>
      </c>
      <c r="G185" s="28" t="s">
        <v>23</v>
      </c>
      <c r="H185" s="28" t="s">
        <v>23</v>
      </c>
      <c r="I185" s="28" t="s">
        <v>23</v>
      </c>
      <c r="J185" s="28" t="s">
        <v>23</v>
      </c>
      <c r="K185" s="28" t="s">
        <v>23</v>
      </c>
      <c r="L185" s="28" t="s">
        <v>23</v>
      </c>
      <c r="M185" s="28" t="s">
        <v>23</v>
      </c>
      <c r="N185" s="28" t="s">
        <v>23</v>
      </c>
      <c r="O185" s="28" t="s">
        <v>23</v>
      </c>
      <c r="P185" s="28" t="s">
        <v>23</v>
      </c>
    </row>
    <row r="186" spans="2:16" ht="15" thickBot="1" x14ac:dyDescent="0.25">
      <c r="B186" s="35" t="s">
        <v>11</v>
      </c>
      <c r="C186" s="43"/>
      <c r="D186" s="44"/>
      <c r="E186" s="36">
        <f>E175 - SUM(E176:E185)</f>
        <v>3515.9770000000003</v>
      </c>
      <c r="F186" s="36">
        <f t="shared" ref="F186:P186" si="17">F175 - SUM(F176:F185)</f>
        <v>4648.7579999999998</v>
      </c>
      <c r="G186" s="36">
        <f t="shared" si="17"/>
        <v>5550.0529999999999</v>
      </c>
      <c r="H186" s="36">
        <f t="shared" si="17"/>
        <v>6221.0349999999999</v>
      </c>
      <c r="I186" s="36">
        <f t="shared" si="17"/>
        <v>6130.1410000000005</v>
      </c>
      <c r="J186" s="36">
        <f t="shared" si="17"/>
        <v>5476.0240000000003</v>
      </c>
      <c r="K186" s="36">
        <f t="shared" si="17"/>
        <v>4836.665</v>
      </c>
      <c r="L186" s="36">
        <f t="shared" si="17"/>
        <v>4297.6059999999998</v>
      </c>
      <c r="M186" s="36">
        <f t="shared" si="17"/>
        <v>3820.0160000000001</v>
      </c>
      <c r="N186" s="36">
        <f t="shared" si="17"/>
        <v>3588.9850000000001</v>
      </c>
      <c r="O186" s="36">
        <f t="shared" si="17"/>
        <v>3512.1579999999999</v>
      </c>
      <c r="P186" s="36">
        <f t="shared" si="17"/>
        <v>3013.6289999999999</v>
      </c>
    </row>
    <row r="187" spans="2:16" x14ac:dyDescent="0.2">
      <c r="B187" s="2" t="s">
        <v>18</v>
      </c>
      <c r="C187" s="18"/>
      <c r="D187" s="15"/>
      <c r="E187" s="28">
        <v>-1144.855</v>
      </c>
      <c r="F187" s="28">
        <v>-1006.239</v>
      </c>
      <c r="G187" s="28">
        <v>-855.70600000000002</v>
      </c>
      <c r="H187" s="28">
        <v>-742.64200000000005</v>
      </c>
      <c r="I187" s="28">
        <v>-769.24199999999996</v>
      </c>
      <c r="J187" s="28">
        <v>-908.90200000000004</v>
      </c>
      <c r="K187" s="28">
        <v>-975.89100000000008</v>
      </c>
      <c r="L187" s="28">
        <v>-1170.029</v>
      </c>
      <c r="M187" s="28">
        <v>-1487.1610000000001</v>
      </c>
      <c r="N187" s="28">
        <v>-1657.905</v>
      </c>
      <c r="O187" s="28">
        <v>-1805.896</v>
      </c>
      <c r="P187" s="28">
        <v>-1866.7819999999999</v>
      </c>
    </row>
    <row r="188" spans="2:16" x14ac:dyDescent="0.2">
      <c r="B188" s="2" t="s">
        <v>17</v>
      </c>
      <c r="E188" s="31">
        <v>-98.177000000000007</v>
      </c>
      <c r="F188" s="31">
        <v>-57.209000000000003</v>
      </c>
      <c r="G188" s="31">
        <v>-56.609000000000002</v>
      </c>
      <c r="H188" s="31">
        <v>-67.378</v>
      </c>
      <c r="I188" s="31">
        <v>-80.021000000000001</v>
      </c>
      <c r="J188" s="31">
        <v>-91.508700000000005</v>
      </c>
      <c r="K188" s="31">
        <v>-97.346699999999998</v>
      </c>
      <c r="L188" s="31">
        <v>-92.446699999999993</v>
      </c>
      <c r="M188" s="31">
        <v>-85.543999999999997</v>
      </c>
      <c r="N188" s="31">
        <v>-76.372100000000003</v>
      </c>
      <c r="O188" s="31">
        <v>-65.843100000000007</v>
      </c>
      <c r="P188" s="31">
        <v>-57.795099999999998</v>
      </c>
    </row>
    <row r="189" spans="2:16" x14ac:dyDescent="0.2">
      <c r="B189" s="2" t="s">
        <v>16</v>
      </c>
      <c r="E189" s="28">
        <v>375.404</v>
      </c>
      <c r="F189" s="28">
        <v>737.15700000000004</v>
      </c>
      <c r="G189" s="28">
        <v>744.96299999999997</v>
      </c>
      <c r="H189" s="28">
        <v>1179.415</v>
      </c>
      <c r="I189" s="28">
        <v>1233.672</v>
      </c>
      <c r="J189" s="28">
        <v>1063.8440000000001</v>
      </c>
      <c r="K189" s="28">
        <v>1058.5989999999999</v>
      </c>
      <c r="L189" s="28">
        <v>786.2</v>
      </c>
      <c r="M189" s="28">
        <v>669.43000000000006</v>
      </c>
      <c r="N189" s="28">
        <v>642.66700000000003</v>
      </c>
      <c r="O189" s="28">
        <v>666.35400000000004</v>
      </c>
      <c r="P189" s="28">
        <v>631.62199999999996</v>
      </c>
    </row>
    <row r="190" spans="2:16" x14ac:dyDescent="0.2">
      <c r="B190" s="2" t="s">
        <v>41</v>
      </c>
      <c r="C190" s="18" t="s">
        <v>42</v>
      </c>
      <c r="D190" s="18"/>
      <c r="E190" s="28">
        <v>-974.80600000000004</v>
      </c>
      <c r="F190" s="28">
        <v>-944.51600000000008</v>
      </c>
      <c r="G190" s="28">
        <v>-997.20500000000004</v>
      </c>
      <c r="H190" s="28">
        <v>-1089.691</v>
      </c>
      <c r="I190" s="28">
        <v>-441.18900000000002</v>
      </c>
      <c r="J190" s="28">
        <v>-110.56</v>
      </c>
      <c r="K190" s="28">
        <v>265.75200000000001</v>
      </c>
      <c r="L190" s="28">
        <v>545.82799999999997</v>
      </c>
      <c r="M190" s="28">
        <v>480.012</v>
      </c>
      <c r="N190" s="28">
        <v>446.76499999999999</v>
      </c>
      <c r="O190" s="28">
        <v>386.93400000000003</v>
      </c>
      <c r="P190" s="28">
        <v>367.57300000000004</v>
      </c>
    </row>
    <row r="191" spans="2:16" x14ac:dyDescent="0.2">
      <c r="B191" s="2" t="s">
        <v>43</v>
      </c>
      <c r="C191" s="18" t="s">
        <v>44</v>
      </c>
      <c r="D191" s="18"/>
      <c r="E191" s="28">
        <v>-1286.8610000000001</v>
      </c>
      <c r="F191" s="28">
        <v>-1685.8340000000001</v>
      </c>
      <c r="G191" s="28">
        <v>-1296.931</v>
      </c>
      <c r="H191" s="28">
        <v>-1162.548</v>
      </c>
      <c r="I191" s="28">
        <v>-478.96800000000002</v>
      </c>
      <c r="J191" s="28">
        <v>413.262</v>
      </c>
      <c r="K191" s="28">
        <v>540.05899999999997</v>
      </c>
      <c r="L191" s="28">
        <v>615.45299999999997</v>
      </c>
      <c r="M191" s="28">
        <v>447.20100000000002</v>
      </c>
      <c r="N191" s="28">
        <v>232.28200000000001</v>
      </c>
      <c r="O191" s="28">
        <v>-41.855000000000004</v>
      </c>
      <c r="P191" s="28">
        <v>-33.341999999999999</v>
      </c>
    </row>
    <row r="192" spans="2:16" x14ac:dyDescent="0.2">
      <c r="B192" s="2" t="s">
        <v>12</v>
      </c>
      <c r="C192" s="18" t="s">
        <v>45</v>
      </c>
      <c r="D192" s="18"/>
      <c r="E192" s="28">
        <v>533.30700000000002</v>
      </c>
      <c r="F192" s="28">
        <v>557.73500000000001</v>
      </c>
      <c r="G192" s="28">
        <v>121.083</v>
      </c>
      <c r="H192" s="28">
        <v>245.44900000000001</v>
      </c>
      <c r="I192" s="28">
        <v>-67.59</v>
      </c>
      <c r="J192" s="28">
        <v>-289.04200000000003</v>
      </c>
      <c r="K192" s="28">
        <v>-95.759</v>
      </c>
      <c r="L192" s="28">
        <v>-397.29300000000001</v>
      </c>
      <c r="M192" s="28">
        <v>-190.512</v>
      </c>
      <c r="N192" s="28">
        <v>-30.148</v>
      </c>
      <c r="O192" s="28">
        <v>-117.961</v>
      </c>
      <c r="P192" s="28">
        <v>-31.199000000000002</v>
      </c>
    </row>
    <row r="193" spans="2:16" x14ac:dyDescent="0.2">
      <c r="B193" s="2" t="s">
        <v>13</v>
      </c>
      <c r="C193" s="18" t="s">
        <v>46</v>
      </c>
      <c r="D193" s="18"/>
      <c r="E193" s="28" t="s">
        <v>23</v>
      </c>
      <c r="F193" s="28" t="s">
        <v>23</v>
      </c>
      <c r="G193" s="28" t="s">
        <v>23</v>
      </c>
      <c r="H193" s="28" t="s">
        <v>23</v>
      </c>
      <c r="I193" s="28" t="s">
        <v>23</v>
      </c>
      <c r="J193" s="28" t="s">
        <v>23</v>
      </c>
      <c r="K193" s="28" t="s">
        <v>23</v>
      </c>
      <c r="L193" s="28" t="s">
        <v>23</v>
      </c>
      <c r="M193" s="28" t="s">
        <v>23</v>
      </c>
      <c r="N193" s="28" t="s">
        <v>23</v>
      </c>
      <c r="O193" s="28" t="s">
        <v>23</v>
      </c>
      <c r="P193" s="28" t="s">
        <v>23</v>
      </c>
    </row>
    <row r="194" spans="2:16" x14ac:dyDescent="0.2">
      <c r="B194" s="2" t="s">
        <v>14</v>
      </c>
      <c r="C194" s="18" t="s">
        <v>47</v>
      </c>
      <c r="D194" s="18"/>
      <c r="E194" s="28">
        <v>86.091000000000008</v>
      </c>
      <c r="F194" s="28">
        <v>-105.92100000000001</v>
      </c>
      <c r="G194" s="28">
        <v>176.39099999999999</v>
      </c>
      <c r="H194" s="28">
        <v>-54.512</v>
      </c>
      <c r="I194" s="28">
        <v>-45.89</v>
      </c>
      <c r="J194" s="28">
        <v>31.623000000000001</v>
      </c>
      <c r="K194" s="28">
        <v>-121.035</v>
      </c>
      <c r="L194" s="28">
        <v>-3.169</v>
      </c>
      <c r="M194" s="28">
        <v>-18.542999999999999</v>
      </c>
      <c r="N194" s="28">
        <v>56.756</v>
      </c>
      <c r="O194" s="28">
        <v>33.173000000000002</v>
      </c>
      <c r="P194" s="28">
        <v>-27.016999999999999</v>
      </c>
    </row>
    <row r="195" spans="2:16" x14ac:dyDescent="0.2">
      <c r="B195" s="2" t="s">
        <v>48</v>
      </c>
      <c r="C195" s="18" t="s">
        <v>49</v>
      </c>
      <c r="D195" s="18"/>
      <c r="E195" s="28" t="s">
        <v>23</v>
      </c>
      <c r="F195" s="28" t="s">
        <v>23</v>
      </c>
      <c r="G195" s="28" t="s">
        <v>23</v>
      </c>
      <c r="H195" s="28" t="s">
        <v>23</v>
      </c>
      <c r="I195" s="28" t="s">
        <v>23</v>
      </c>
      <c r="J195" s="28" t="s">
        <v>23</v>
      </c>
      <c r="K195" s="28" t="s">
        <v>23</v>
      </c>
      <c r="L195" s="28" t="s">
        <v>23</v>
      </c>
      <c r="M195" s="28" t="s">
        <v>23</v>
      </c>
      <c r="N195" s="28" t="s">
        <v>23</v>
      </c>
      <c r="O195" s="28" t="s">
        <v>23</v>
      </c>
      <c r="P195" s="28" t="s">
        <v>23</v>
      </c>
    </row>
    <row r="196" spans="2:16" x14ac:dyDescent="0.2">
      <c r="B196" s="2" t="s">
        <v>50</v>
      </c>
      <c r="C196" s="18" t="s">
        <v>51</v>
      </c>
      <c r="D196" s="18"/>
      <c r="E196" s="28">
        <v>279.34699999999998</v>
      </c>
      <c r="F196" s="28">
        <v>411.72300000000001</v>
      </c>
      <c r="G196" s="28">
        <v>170.214</v>
      </c>
      <c r="H196" s="28">
        <v>189.63800000000001</v>
      </c>
      <c r="I196" s="28">
        <v>174.15899999999999</v>
      </c>
      <c r="J196" s="28">
        <v>56.795000000000002</v>
      </c>
      <c r="K196" s="28">
        <v>-114.023</v>
      </c>
      <c r="L196" s="28">
        <v>-145.471</v>
      </c>
      <c r="M196" s="28">
        <v>-171.10900000000001</v>
      </c>
      <c r="N196" s="28">
        <v>-188.55600000000001</v>
      </c>
      <c r="O196" s="28">
        <v>-70.695999999999998</v>
      </c>
      <c r="P196" s="28">
        <v>-87.849000000000004</v>
      </c>
    </row>
    <row r="197" spans="2:16" ht="15" thickBot="1" x14ac:dyDescent="0.25">
      <c r="B197" s="35" t="s">
        <v>15</v>
      </c>
      <c r="C197" s="47"/>
      <c r="D197" s="48"/>
      <c r="E197" s="49">
        <f t="shared" ref="E197:K197" si="18">SUM(E186:E196)-2*E189</f>
        <v>534.61900000000014</v>
      </c>
      <c r="F197" s="49">
        <f t="shared" si="18"/>
        <v>1081.3399999999995</v>
      </c>
      <c r="G197" s="49">
        <f t="shared" si="18"/>
        <v>2066.3269999999993</v>
      </c>
      <c r="H197" s="49">
        <f t="shared" si="18"/>
        <v>2359.9360000000006</v>
      </c>
      <c r="I197" s="49">
        <f t="shared" si="18"/>
        <v>3187.7280000000001</v>
      </c>
      <c r="J197" s="49">
        <f t="shared" si="18"/>
        <v>3513.8472999999985</v>
      </c>
      <c r="K197" s="49">
        <f t="shared" si="18"/>
        <v>3179.8223000000003</v>
      </c>
      <c r="L197" s="49">
        <f>SUM(L186:L196)-2*0</f>
        <v>4436.6782999999996</v>
      </c>
      <c r="M197" s="49">
        <f t="shared" ref="M197:O197" si="19">SUM(M186:M196)-2*M189</f>
        <v>2124.9299999999998</v>
      </c>
      <c r="N197" s="49">
        <f t="shared" si="19"/>
        <v>1729.1398999999999</v>
      </c>
      <c r="O197" s="49">
        <f t="shared" si="19"/>
        <v>1163.6599000000001</v>
      </c>
      <c r="P197" s="49">
        <f>SUM(P186:P196)-2*P189</f>
        <v>645.59589999999957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7DDB-A7FE-4621-82D1-15F128EBD359}">
  <sheetPr codeName="Sheet13">
    <pageSetUpPr fitToPage="1"/>
  </sheetPr>
  <dimension ref="A2:V37"/>
  <sheetViews>
    <sheetView showGridLines="0" workbookViewId="0">
      <selection activeCell="B4" sqref="B4:P32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71</v>
      </c>
    </row>
    <row r="3" spans="1:21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United States Steel Corporation (NYSE:X) (X-US)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NUE</v>
      </c>
      <c r="F6" s="15" t="str">
        <f t="shared" si="0"/>
        <v>NUE</v>
      </c>
      <c r="G6" s="15" t="str">
        <f t="shared" si="0"/>
        <v>NUE</v>
      </c>
      <c r="H6" s="15" t="str">
        <f t="shared" si="0"/>
        <v>NUE</v>
      </c>
      <c r="I6" s="15" t="str">
        <f t="shared" si="0"/>
        <v>NUE</v>
      </c>
      <c r="J6" s="15" t="str">
        <f t="shared" si="0"/>
        <v>NUE</v>
      </c>
      <c r="K6" s="15" t="str">
        <f t="shared" si="0"/>
        <v>NUE</v>
      </c>
      <c r="L6" s="15" t="str">
        <f t="shared" si="0"/>
        <v>NUE</v>
      </c>
      <c r="M6" s="15" t="str">
        <f t="shared" si="0"/>
        <v>NUE</v>
      </c>
      <c r="N6" s="15" t="str">
        <f t="shared" si="0"/>
        <v>NUE</v>
      </c>
      <c r="O6" s="15" t="str">
        <f t="shared" si="0"/>
        <v>NUE</v>
      </c>
      <c r="P6" s="15" t="str">
        <f t="shared" si="0"/>
        <v>NUE</v>
      </c>
    </row>
    <row r="7" spans="1:21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14"/>
      <c r="E8" s="16">
        <f t="shared" ref="E8:P8" si="2">IF(Date="","",Date)</f>
        <v>45539</v>
      </c>
      <c r="F8" s="16">
        <f t="shared" si="2"/>
        <v>45539</v>
      </c>
      <c r="G8" s="16">
        <f t="shared" si="2"/>
        <v>45539</v>
      </c>
      <c r="H8" s="16">
        <f t="shared" si="2"/>
        <v>45539</v>
      </c>
      <c r="I8" s="16">
        <f t="shared" si="2"/>
        <v>45539</v>
      </c>
      <c r="J8" s="16">
        <f t="shared" si="2"/>
        <v>45539</v>
      </c>
      <c r="K8" s="16">
        <f t="shared" si="2"/>
        <v>45539</v>
      </c>
      <c r="L8" s="16">
        <f t="shared" si="2"/>
        <v>45539</v>
      </c>
      <c r="M8" s="16">
        <f t="shared" si="2"/>
        <v>45539</v>
      </c>
      <c r="N8" s="16">
        <f t="shared" si="2"/>
        <v>45539</v>
      </c>
      <c r="O8" s="16">
        <f t="shared" si="2"/>
        <v>45539</v>
      </c>
      <c r="P8" s="16">
        <f t="shared" si="2"/>
        <v>45539</v>
      </c>
    </row>
    <row r="9" spans="1:21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8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hidden="1" outlineLevel="1" x14ac:dyDescent="0.2">
      <c r="A12" s="3"/>
      <c r="B12" s="13"/>
      <c r="C12" s="18" t="s">
        <v>21</v>
      </c>
      <c r="D12" s="18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collapsed="1" x14ac:dyDescent="0.2">
      <c r="A13" s="3"/>
      <c r="B13" s="19" t="s">
        <v>25</v>
      </c>
      <c r="C13" s="18" t="s">
        <v>22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B14" s="3" t="s">
        <v>53</v>
      </c>
      <c r="C14" s="18" t="s">
        <v>54</v>
      </c>
      <c r="D14" s="18"/>
      <c r="E14" s="28">
        <v>2335</v>
      </c>
      <c r="F14" s="28">
        <v>2042</v>
      </c>
      <c r="G14" s="28">
        <v>2415</v>
      </c>
      <c r="H14" s="28">
        <v>2602</v>
      </c>
      <c r="I14" s="28">
        <v>2035</v>
      </c>
      <c r="J14" s="28">
        <v>1635</v>
      </c>
      <c r="K14" s="28">
        <v>1808</v>
      </c>
      <c r="L14" s="28">
        <v>1864</v>
      </c>
      <c r="M14" s="28">
        <v>1541</v>
      </c>
      <c r="N14" s="28">
        <v>1548</v>
      </c>
      <c r="O14" s="28">
        <v>1722</v>
      </c>
      <c r="P14" s="28">
        <v>1678</v>
      </c>
      <c r="U14" s="29">
        <f t="shared" ref="U14:U16" si="3">IF(COUNT(E14:P14)&lt;&gt;0,1,"")</f>
        <v>1</v>
      </c>
    </row>
    <row r="15" spans="1:21" x14ac:dyDescent="0.2">
      <c r="B15" s="3" t="s">
        <v>55</v>
      </c>
      <c r="C15" s="18" t="s">
        <v>56</v>
      </c>
      <c r="D15" s="18"/>
      <c r="E15" s="28">
        <v>2086</v>
      </c>
      <c r="F15" s="28">
        <v>2210</v>
      </c>
      <c r="G15" s="28">
        <v>2663</v>
      </c>
      <c r="H15" s="28">
        <v>3014</v>
      </c>
      <c r="I15" s="28">
        <v>2759</v>
      </c>
      <c r="J15" s="28">
        <v>2359</v>
      </c>
      <c r="K15" s="28">
        <v>2541</v>
      </c>
      <c r="L15" s="28">
        <v>2540</v>
      </c>
      <c r="M15" s="28">
        <v>2304</v>
      </c>
      <c r="N15" s="28">
        <v>2128</v>
      </c>
      <c r="O15" s="28">
        <v>2157</v>
      </c>
      <c r="P15" s="28">
        <v>2020</v>
      </c>
      <c r="U15" s="29">
        <f t="shared" si="3"/>
        <v>1</v>
      </c>
    </row>
    <row r="16" spans="1:21" x14ac:dyDescent="0.2">
      <c r="B16" s="3" t="s">
        <v>57</v>
      </c>
      <c r="C16" s="18" t="s">
        <v>58</v>
      </c>
      <c r="D16" s="18"/>
      <c r="E16" s="28">
        <v>2691</v>
      </c>
      <c r="F16" s="28">
        <v>2650</v>
      </c>
      <c r="G16" s="28">
        <v>2921</v>
      </c>
      <c r="H16" s="28">
        <v>2951</v>
      </c>
      <c r="I16" s="28">
        <v>2481.7000000000003</v>
      </c>
      <c r="J16" s="28">
        <v>2772</v>
      </c>
      <c r="K16" s="28">
        <v>2823</v>
      </c>
      <c r="L16" s="28">
        <v>2832</v>
      </c>
      <c r="M16" s="28">
        <v>2686</v>
      </c>
      <c r="N16" s="28">
        <v>2697</v>
      </c>
      <c r="O16" s="28">
        <v>2630</v>
      </c>
      <c r="P16" s="28">
        <v>2378</v>
      </c>
      <c r="U16" s="29">
        <f t="shared" si="3"/>
        <v>1</v>
      </c>
    </row>
    <row r="17" spans="2:16" x14ac:dyDescent="0.2">
      <c r="B17" s="37" t="s">
        <v>59</v>
      </c>
      <c r="H17" s="38">
        <f t="shared" ref="H17:P19" si="4">AVERAGE(E14:H14)</f>
        <v>2348.5</v>
      </c>
      <c r="I17" s="38">
        <f t="shared" si="4"/>
        <v>2273.5</v>
      </c>
      <c r="J17" s="38">
        <f t="shared" si="4"/>
        <v>2171.75</v>
      </c>
      <c r="K17" s="38">
        <f t="shared" si="4"/>
        <v>2020</v>
      </c>
      <c r="L17" s="38">
        <f t="shared" si="4"/>
        <v>1835.5</v>
      </c>
      <c r="M17" s="38">
        <f t="shared" si="4"/>
        <v>1712</v>
      </c>
      <c r="N17" s="38">
        <f t="shared" si="4"/>
        <v>1690.25</v>
      </c>
      <c r="O17" s="38">
        <f t="shared" si="4"/>
        <v>1668.75</v>
      </c>
      <c r="P17" s="38">
        <f t="shared" si="4"/>
        <v>1622.25</v>
      </c>
    </row>
    <row r="18" spans="2:16" x14ac:dyDescent="0.2">
      <c r="B18" s="37" t="s">
        <v>60</v>
      </c>
      <c r="H18" s="38">
        <f t="shared" si="4"/>
        <v>2493.25</v>
      </c>
      <c r="I18" s="38">
        <f t="shared" si="4"/>
        <v>2661.5</v>
      </c>
      <c r="J18" s="38">
        <f t="shared" si="4"/>
        <v>2698.75</v>
      </c>
      <c r="K18" s="38">
        <f t="shared" si="4"/>
        <v>2668.25</v>
      </c>
      <c r="L18" s="38">
        <f t="shared" si="4"/>
        <v>2549.75</v>
      </c>
      <c r="M18" s="38">
        <f t="shared" si="4"/>
        <v>2436</v>
      </c>
      <c r="N18" s="38">
        <f t="shared" si="4"/>
        <v>2378.25</v>
      </c>
      <c r="O18" s="38">
        <f t="shared" si="4"/>
        <v>2282.25</v>
      </c>
      <c r="P18" s="38">
        <f t="shared" si="4"/>
        <v>2152.25</v>
      </c>
    </row>
    <row r="19" spans="2:16" x14ac:dyDescent="0.2">
      <c r="B19" s="37" t="s">
        <v>61</v>
      </c>
      <c r="H19" s="38">
        <f t="shared" si="4"/>
        <v>2803.25</v>
      </c>
      <c r="I19" s="38">
        <f t="shared" si="4"/>
        <v>2750.9250000000002</v>
      </c>
      <c r="J19" s="38">
        <f t="shared" si="4"/>
        <v>2781.4250000000002</v>
      </c>
      <c r="K19" s="38">
        <f t="shared" si="4"/>
        <v>2756.9250000000002</v>
      </c>
      <c r="L19" s="38">
        <f t="shared" si="4"/>
        <v>2727.1750000000002</v>
      </c>
      <c r="M19" s="38">
        <f t="shared" si="4"/>
        <v>2778.25</v>
      </c>
      <c r="N19" s="38">
        <f t="shared" si="4"/>
        <v>2759.5</v>
      </c>
      <c r="O19" s="38">
        <f t="shared" si="4"/>
        <v>2711.25</v>
      </c>
      <c r="P19" s="38">
        <f t="shared" si="4"/>
        <v>2597.75</v>
      </c>
    </row>
    <row r="20" spans="2:16" x14ac:dyDescent="0.2">
      <c r="B20" s="37" t="s">
        <v>62</v>
      </c>
      <c r="E20" s="5">
        <v>5964</v>
      </c>
      <c r="F20" s="5">
        <v>5622</v>
      </c>
      <c r="G20" s="5">
        <v>5234</v>
      </c>
      <c r="H20" s="31">
        <v>6290</v>
      </c>
      <c r="I20" s="31">
        <v>5203</v>
      </c>
      <c r="J20" s="31">
        <v>4338</v>
      </c>
      <c r="K20" s="31">
        <v>4470</v>
      </c>
      <c r="L20" s="31">
        <v>5008</v>
      </c>
      <c r="M20" s="31">
        <v>4431</v>
      </c>
      <c r="N20" s="31">
        <v>4144</v>
      </c>
      <c r="O20" s="31">
        <v>4160</v>
      </c>
      <c r="P20" s="31">
        <v>4118</v>
      </c>
    </row>
    <row r="21" spans="2:16" x14ac:dyDescent="0.2">
      <c r="B21" s="39" t="s">
        <v>63</v>
      </c>
      <c r="E21" s="5">
        <v>3881</v>
      </c>
      <c r="F21" s="5">
        <v>3831</v>
      </c>
      <c r="G21" s="5">
        <v>3823</v>
      </c>
      <c r="H21" s="28">
        <v>4661</v>
      </c>
      <c r="I21" s="28">
        <v>4359</v>
      </c>
      <c r="J21" s="28">
        <v>3869</v>
      </c>
      <c r="K21" s="28">
        <v>3953</v>
      </c>
      <c r="L21" s="28">
        <v>4161</v>
      </c>
      <c r="M21" s="28">
        <v>3838</v>
      </c>
      <c r="N21" s="28">
        <v>3797</v>
      </c>
      <c r="O21" s="28">
        <v>3665</v>
      </c>
      <c r="P21" s="28">
        <v>3629</v>
      </c>
    </row>
    <row r="22" spans="2:16" ht="14.4" x14ac:dyDescent="0.3">
      <c r="G22" s="19" t="s">
        <v>64</v>
      </c>
      <c r="H22" s="40">
        <f t="shared" ref="H22:O22" si="5">365*H17/H20</f>
        <v>136.28020667726551</v>
      </c>
      <c r="I22" s="40">
        <f t="shared" si="5"/>
        <v>159.49019796271381</v>
      </c>
      <c r="J22" s="40">
        <f t="shared" si="5"/>
        <v>182.73138543107422</v>
      </c>
      <c r="K22" s="40">
        <f t="shared" si="5"/>
        <v>164.94407158836688</v>
      </c>
      <c r="L22" s="40">
        <f t="shared" si="5"/>
        <v>133.77745607028754</v>
      </c>
      <c r="M22" s="40">
        <f t="shared" si="5"/>
        <v>141.02459941322502</v>
      </c>
      <c r="N22" s="40">
        <f t="shared" si="5"/>
        <v>148.87578426640925</v>
      </c>
      <c r="O22" s="40">
        <f t="shared" si="5"/>
        <v>146.41676682692307</v>
      </c>
      <c r="P22" s="40">
        <f>365*P17/P20</f>
        <v>143.78855026711997</v>
      </c>
    </row>
    <row r="23" spans="2:16" ht="14.4" x14ac:dyDescent="0.3">
      <c r="G23" s="19" t="s">
        <v>65</v>
      </c>
      <c r="H23" s="40">
        <f t="shared" ref="H23:O23" si="6">H18/H21*365</f>
        <v>195.24485089036688</v>
      </c>
      <c r="I23" s="40">
        <f t="shared" si="6"/>
        <v>222.86017435191556</v>
      </c>
      <c r="J23" s="40">
        <f t="shared" si="6"/>
        <v>254.59905660377362</v>
      </c>
      <c r="K23" s="40">
        <f t="shared" si="6"/>
        <v>246.37269162661269</v>
      </c>
      <c r="L23" s="40">
        <f t="shared" si="6"/>
        <v>223.66228070175436</v>
      </c>
      <c r="M23" s="40">
        <f t="shared" si="6"/>
        <v>231.66753517457008</v>
      </c>
      <c r="N23" s="40">
        <f t="shared" si="6"/>
        <v>228.61765867790359</v>
      </c>
      <c r="O23" s="40">
        <f t="shared" si="6"/>
        <v>227.29092769440652</v>
      </c>
      <c r="P23" s="40">
        <f>P18/P21*365</f>
        <v>216.47044640396805</v>
      </c>
    </row>
    <row r="24" spans="2:16" ht="14.4" x14ac:dyDescent="0.3">
      <c r="G24" s="19" t="s">
        <v>66</v>
      </c>
      <c r="H24" s="40">
        <f t="shared" ref="H24:O24" si="7">H19/H21*365</f>
        <v>219.52075734820855</v>
      </c>
      <c r="I24" s="40">
        <f t="shared" si="7"/>
        <v>230.34815898141778</v>
      </c>
      <c r="J24" s="40">
        <f t="shared" si="7"/>
        <v>262.39858490566041</v>
      </c>
      <c r="K24" s="40">
        <f t="shared" si="7"/>
        <v>254.56049203136863</v>
      </c>
      <c r="L24" s="40">
        <f t="shared" si="7"/>
        <v>239.22587719298249</v>
      </c>
      <c r="M24" s="40">
        <f t="shared" si="7"/>
        <v>264.21606305367379</v>
      </c>
      <c r="N24" s="40">
        <f t="shared" si="7"/>
        <v>265.26665788780616</v>
      </c>
      <c r="O24" s="40">
        <f t="shared" si="7"/>
        <v>270.01534788540243</v>
      </c>
      <c r="P24" s="40">
        <f>P19/P21*365</f>
        <v>261.27824469550842</v>
      </c>
    </row>
    <row r="25" spans="2:16" ht="15" thickBot="1" x14ac:dyDescent="0.35">
      <c r="G25" s="35" t="s">
        <v>67</v>
      </c>
      <c r="H25" s="41">
        <f t="shared" ref="H25:O25" si="8">H22+H23-H24</f>
        <v>112.00430021942387</v>
      </c>
      <c r="I25" s="41">
        <f t="shared" si="8"/>
        <v>152.00221333321156</v>
      </c>
      <c r="J25" s="41">
        <f t="shared" si="8"/>
        <v>174.93185712918739</v>
      </c>
      <c r="K25" s="41">
        <f t="shared" si="8"/>
        <v>156.75627118361095</v>
      </c>
      <c r="L25" s="41">
        <f t="shared" si="8"/>
        <v>118.2138595790594</v>
      </c>
      <c r="M25" s="41">
        <f t="shared" si="8"/>
        <v>108.47607153412127</v>
      </c>
      <c r="N25" s="41">
        <f t="shared" si="8"/>
        <v>112.22678505650669</v>
      </c>
      <c r="O25" s="41">
        <f t="shared" si="8"/>
        <v>103.69234663592715</v>
      </c>
      <c r="P25" s="41">
        <f>P22+P23-P24</f>
        <v>98.980751975579608</v>
      </c>
    </row>
    <row r="29" spans="2:16" x14ac:dyDescent="0.2">
      <c r="G29" s="19" t="s">
        <v>64</v>
      </c>
      <c r="H29" s="42"/>
      <c r="I29" s="42"/>
      <c r="J29" s="42"/>
      <c r="K29" s="42"/>
      <c r="L29" s="42">
        <f t="shared" ref="L29:P32" si="9">L22-H22</f>
        <v>-2.502750606977969</v>
      </c>
      <c r="M29" s="42">
        <f t="shared" si="9"/>
        <v>-18.465598549488789</v>
      </c>
      <c r="N29" s="42">
        <f t="shared" si="9"/>
        <v>-33.855601164664961</v>
      </c>
      <c r="O29" s="42">
        <f t="shared" si="9"/>
        <v>-18.527304761443816</v>
      </c>
      <c r="P29" s="42">
        <f>P22-L22</f>
        <v>10.011094196832431</v>
      </c>
    </row>
    <row r="30" spans="2:16" x14ac:dyDescent="0.2">
      <c r="G30" s="19" t="s">
        <v>65</v>
      </c>
      <c r="I30" s="42"/>
      <c r="J30" s="42"/>
      <c r="K30" s="42"/>
      <c r="L30" s="42">
        <f t="shared" si="9"/>
        <v>28.417429811387478</v>
      </c>
      <c r="M30" s="42">
        <f t="shared" si="9"/>
        <v>8.8073608226545161</v>
      </c>
      <c r="N30" s="42">
        <f t="shared" si="9"/>
        <v>-25.981397925870027</v>
      </c>
      <c r="O30" s="42">
        <f t="shared" si="9"/>
        <v>-19.081763932206172</v>
      </c>
      <c r="P30" s="42">
        <f t="shared" si="9"/>
        <v>-7.1918342977863006</v>
      </c>
    </row>
    <row r="31" spans="2:16" x14ac:dyDescent="0.2">
      <c r="G31" s="19" t="s">
        <v>66</v>
      </c>
      <c r="I31" s="42"/>
      <c r="J31" s="42"/>
      <c r="K31" s="42"/>
      <c r="L31" s="42">
        <f t="shared" si="9"/>
        <v>19.705119844773947</v>
      </c>
      <c r="M31" s="42">
        <f t="shared" si="9"/>
        <v>33.86790407225601</v>
      </c>
      <c r="N31" s="42">
        <f t="shared" si="9"/>
        <v>2.8680729821457476</v>
      </c>
      <c r="O31" s="42">
        <f t="shared" si="9"/>
        <v>15.454855854033809</v>
      </c>
      <c r="P31" s="42">
        <f t="shared" si="9"/>
        <v>22.052367502525925</v>
      </c>
    </row>
    <row r="32" spans="2:16" ht="15" thickBot="1" x14ac:dyDescent="0.35">
      <c r="G32" s="35" t="s">
        <v>67</v>
      </c>
      <c r="H32" s="41">
        <f t="shared" ref="H32:K32" si="10">H29+H30-H31</f>
        <v>0</v>
      </c>
      <c r="I32" s="41">
        <f t="shared" si="10"/>
        <v>0</v>
      </c>
      <c r="J32" s="41">
        <f t="shared" si="10"/>
        <v>0</v>
      </c>
      <c r="K32" s="41">
        <f t="shared" si="10"/>
        <v>0</v>
      </c>
      <c r="L32" s="41">
        <f t="shared" si="9"/>
        <v>6.2095593596355343</v>
      </c>
      <c r="M32" s="41">
        <f t="shared" si="9"/>
        <v>-43.526141799090283</v>
      </c>
      <c r="N32" s="41">
        <f t="shared" si="9"/>
        <v>-62.705072072680707</v>
      </c>
      <c r="O32" s="41">
        <f>O25-K25</f>
        <v>-53.063924547683797</v>
      </c>
      <c r="P32" s="41">
        <f>P25-L25</f>
        <v>-19.233107603479795</v>
      </c>
    </row>
    <row r="36" spans="16:16" x14ac:dyDescent="0.2">
      <c r="P36" s="5" t="s">
        <v>68</v>
      </c>
    </row>
    <row r="37" spans="16:16" x14ac:dyDescent="0.2">
      <c r="P37" s="5" t="s">
        <v>69</v>
      </c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5B2A-4D34-4C4E-A952-82F7156F91D3}">
  <sheetPr codeName="Sheet12">
    <pageSetUpPr fitToPage="1"/>
  </sheetPr>
  <dimension ref="A2:V44"/>
  <sheetViews>
    <sheetView showGridLines="0" tabSelected="1" topLeftCell="A10" workbookViewId="0">
      <selection activeCell="E31" sqref="E31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70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United States Steel Corporation (NYSE:X) (X-US)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NUE</v>
      </c>
      <c r="F6" s="15" t="str">
        <f t="shared" si="0"/>
        <v>NUE</v>
      </c>
      <c r="G6" s="15" t="str">
        <f t="shared" si="0"/>
        <v>NUE</v>
      </c>
      <c r="H6" s="15" t="str">
        <f t="shared" si="0"/>
        <v>NUE</v>
      </c>
      <c r="I6" s="15" t="str">
        <f t="shared" si="0"/>
        <v>NUE</v>
      </c>
      <c r="J6" s="15" t="str">
        <f t="shared" si="0"/>
        <v>NUE</v>
      </c>
      <c r="K6" s="15" t="str">
        <f t="shared" si="0"/>
        <v>NUE</v>
      </c>
      <c r="L6" s="15" t="str">
        <f t="shared" si="0"/>
        <v>NUE</v>
      </c>
      <c r="M6" s="15" t="str">
        <f t="shared" si="0"/>
        <v>NUE</v>
      </c>
      <c r="N6" s="15" t="str">
        <f t="shared" si="0"/>
        <v>NUE</v>
      </c>
      <c r="O6" s="15" t="str">
        <f t="shared" si="0"/>
        <v>NUE</v>
      </c>
      <c r="P6" s="15" t="str">
        <f t="shared" si="0"/>
        <v>NUE</v>
      </c>
    </row>
    <row r="7" spans="1:2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outlineLevel="1" x14ac:dyDescent="0.2">
      <c r="A8" s="3"/>
      <c r="B8" s="13"/>
      <c r="C8" s="14"/>
      <c r="D8" s="26"/>
      <c r="E8" s="16">
        <f t="shared" ref="E8:P8" si="2">IF(Date="","",Date)</f>
        <v>45539</v>
      </c>
      <c r="F8" s="16">
        <f t="shared" si="2"/>
        <v>45539</v>
      </c>
      <c r="G8" s="16">
        <f t="shared" si="2"/>
        <v>45539</v>
      </c>
      <c r="H8" s="16">
        <f t="shared" si="2"/>
        <v>45539</v>
      </c>
      <c r="I8" s="16">
        <f t="shared" si="2"/>
        <v>45539</v>
      </c>
      <c r="J8" s="16">
        <f t="shared" si="2"/>
        <v>45539</v>
      </c>
      <c r="K8" s="16">
        <f t="shared" si="2"/>
        <v>45539</v>
      </c>
      <c r="L8" s="16">
        <f t="shared" si="2"/>
        <v>45539</v>
      </c>
      <c r="M8" s="16">
        <f t="shared" si="2"/>
        <v>45539</v>
      </c>
      <c r="N8" s="16">
        <f t="shared" si="2"/>
        <v>45539</v>
      </c>
      <c r="O8" s="16">
        <f t="shared" si="2"/>
        <v>45539</v>
      </c>
      <c r="P8" s="16">
        <f t="shared" si="2"/>
        <v>45539</v>
      </c>
    </row>
    <row r="9" spans="1:2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26</v>
      </c>
    </row>
    <row r="15" spans="1:21" ht="10.8" thickBot="1" x14ac:dyDescent="0.25">
      <c r="B15" s="1" t="s">
        <v>27</v>
      </c>
      <c r="C15" s="18" t="s">
        <v>28</v>
      </c>
      <c r="D15" s="30"/>
      <c r="E15" s="33">
        <v>3178</v>
      </c>
      <c r="F15" s="33">
        <v>4605</v>
      </c>
      <c r="G15" s="33">
        <v>5425</v>
      </c>
      <c r="H15" s="33">
        <v>5743</v>
      </c>
      <c r="I15" s="33">
        <v>4546</v>
      </c>
      <c r="J15" s="33">
        <v>3368</v>
      </c>
      <c r="K15" s="33">
        <v>2453</v>
      </c>
      <c r="L15" s="33">
        <v>1632</v>
      </c>
      <c r="M15" s="33">
        <v>1292</v>
      </c>
      <c r="N15" s="33">
        <v>1003</v>
      </c>
      <c r="O15" s="33">
        <v>940</v>
      </c>
      <c r="P15" s="33">
        <v>552</v>
      </c>
      <c r="U15" s="32">
        <v>1</v>
      </c>
    </row>
    <row r="16" spans="1:21" ht="10.8" thickTop="1" x14ac:dyDescent="0.2">
      <c r="B16" s="1" t="s">
        <v>39</v>
      </c>
      <c r="C16" s="18" t="s">
        <v>40</v>
      </c>
      <c r="D16" s="18"/>
      <c r="E16" s="31">
        <v>749</v>
      </c>
      <c r="F16" s="31">
        <v>791</v>
      </c>
      <c r="G16" s="31">
        <v>800</v>
      </c>
      <c r="H16" s="31">
        <v>796</v>
      </c>
      <c r="I16" s="31">
        <v>798</v>
      </c>
      <c r="J16" s="31">
        <v>791</v>
      </c>
      <c r="K16" s="31">
        <v>814</v>
      </c>
      <c r="L16" s="31">
        <v>840</v>
      </c>
      <c r="M16" s="31">
        <v>872</v>
      </c>
      <c r="N16" s="31">
        <v>916</v>
      </c>
      <c r="O16" s="31">
        <v>905</v>
      </c>
      <c r="P16" s="31">
        <v>898</v>
      </c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f>SUM(E15:E16)</f>
        <v>3927</v>
      </c>
      <c r="F17" s="36">
        <f t="shared" ref="F17:P17" si="3">SUM(F15:F16)</f>
        <v>5396</v>
      </c>
      <c r="G17" s="36">
        <f t="shared" si="3"/>
        <v>6225</v>
      </c>
      <c r="H17" s="36">
        <f t="shared" si="3"/>
        <v>6539</v>
      </c>
      <c r="I17" s="36">
        <f t="shared" si="3"/>
        <v>5344</v>
      </c>
      <c r="J17" s="36">
        <f t="shared" si="3"/>
        <v>4159</v>
      </c>
      <c r="K17" s="36">
        <f t="shared" si="3"/>
        <v>3267</v>
      </c>
      <c r="L17" s="36">
        <f t="shared" si="3"/>
        <v>2472</v>
      </c>
      <c r="M17" s="36">
        <f t="shared" si="3"/>
        <v>2164</v>
      </c>
      <c r="N17" s="36">
        <f t="shared" si="3"/>
        <v>1919</v>
      </c>
      <c r="O17" s="36">
        <f t="shared" si="3"/>
        <v>1845</v>
      </c>
      <c r="P17" s="36">
        <f t="shared" si="3"/>
        <v>1450</v>
      </c>
      <c r="U17" s="50"/>
    </row>
    <row r="18" spans="2:21" x14ac:dyDescent="0.2">
      <c r="B18" s="2" t="s">
        <v>1</v>
      </c>
      <c r="C18" s="18" t="s">
        <v>29</v>
      </c>
      <c r="D18" s="15"/>
      <c r="E18" s="28">
        <v>-45</v>
      </c>
      <c r="F18" s="28">
        <v>-128</v>
      </c>
      <c r="G18" s="28">
        <v>-139</v>
      </c>
      <c r="H18" s="28">
        <v>-125</v>
      </c>
      <c r="I18" s="28">
        <v>-148</v>
      </c>
      <c r="J18" s="28">
        <v>-48</v>
      </c>
      <c r="K18" s="28">
        <v>-32</v>
      </c>
      <c r="L18" s="28">
        <v>-17</v>
      </c>
      <c r="M18" s="28">
        <v>-12</v>
      </c>
      <c r="N18" s="28">
        <v>-36</v>
      </c>
      <c r="O18" s="28">
        <v>-41</v>
      </c>
      <c r="P18" s="28">
        <v>-39</v>
      </c>
      <c r="U18" s="29">
        <f t="shared" ref="U18:U27" si="4">IF(COUNT(E18:P18)&lt;&gt;0,1,"")</f>
        <v>1</v>
      </c>
    </row>
    <row r="19" spans="2:21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 t="s">
        <v>23</v>
      </c>
      <c r="I19" s="28" t="s">
        <v>23</v>
      </c>
      <c r="J19" s="28" t="s">
        <v>23</v>
      </c>
      <c r="K19" s="28" t="s">
        <v>23</v>
      </c>
      <c r="L19" s="28" t="s">
        <v>23</v>
      </c>
      <c r="M19" s="28" t="s">
        <v>23</v>
      </c>
      <c r="N19" s="28" t="s">
        <v>23</v>
      </c>
      <c r="O19" s="28" t="s">
        <v>23</v>
      </c>
      <c r="P19" s="28" t="s">
        <v>23</v>
      </c>
      <c r="U19" s="29" t="str">
        <f t="shared" si="4"/>
        <v/>
      </c>
    </row>
    <row r="20" spans="2:21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U20" s="29" t="str">
        <f t="shared" si="4"/>
        <v/>
      </c>
    </row>
    <row r="21" spans="2:21" x14ac:dyDescent="0.2">
      <c r="B21" s="2" t="s">
        <v>2</v>
      </c>
      <c r="C21" s="18" t="s">
        <v>32</v>
      </c>
      <c r="D21" s="15"/>
      <c r="E21" s="28">
        <v>72</v>
      </c>
      <c r="F21" s="28">
        <v>111</v>
      </c>
      <c r="G21" s="28">
        <v>0</v>
      </c>
      <c r="H21" s="28">
        <v>0</v>
      </c>
      <c r="I21" s="28">
        <v>0</v>
      </c>
      <c r="J21" s="28">
        <v>6</v>
      </c>
      <c r="K21" s="28">
        <v>-7</v>
      </c>
      <c r="L21" s="28">
        <v>6</v>
      </c>
      <c r="M21" s="28">
        <v>-7</v>
      </c>
      <c r="N21" s="28" t="s">
        <v>23</v>
      </c>
      <c r="O21" s="28">
        <v>13</v>
      </c>
      <c r="P21" s="28" t="s">
        <v>23</v>
      </c>
      <c r="U21" s="29">
        <f t="shared" si="4"/>
        <v>1</v>
      </c>
    </row>
    <row r="22" spans="2:21" x14ac:dyDescent="0.2">
      <c r="B22" s="2" t="s">
        <v>5</v>
      </c>
      <c r="C22" s="18" t="s">
        <v>33</v>
      </c>
      <c r="D22" s="15"/>
      <c r="E22" s="28">
        <v>661</v>
      </c>
      <c r="F22" s="28">
        <v>506</v>
      </c>
      <c r="G22" s="28">
        <v>515</v>
      </c>
      <c r="H22" s="28">
        <v>498</v>
      </c>
      <c r="I22" s="28">
        <v>-1</v>
      </c>
      <c r="J22" s="28" t="s">
        <v>23</v>
      </c>
      <c r="K22" s="28">
        <v>-2</v>
      </c>
      <c r="L22" s="28" t="s">
        <v>23</v>
      </c>
      <c r="M22" s="28" t="s">
        <v>23</v>
      </c>
      <c r="N22" s="28" t="s">
        <v>23</v>
      </c>
      <c r="O22" s="28" t="s">
        <v>23</v>
      </c>
      <c r="P22" s="28" t="s">
        <v>23</v>
      </c>
      <c r="U22" s="29">
        <f t="shared" si="4"/>
        <v>1</v>
      </c>
    </row>
    <row r="23" spans="2:21" x14ac:dyDescent="0.2">
      <c r="B23" s="2" t="s">
        <v>6</v>
      </c>
      <c r="C23" s="18" t="s">
        <v>34</v>
      </c>
      <c r="D23" s="15"/>
      <c r="E23" s="28">
        <v>-28</v>
      </c>
      <c r="F23" s="28">
        <v>-273</v>
      </c>
      <c r="G23" s="28">
        <v>-279</v>
      </c>
      <c r="H23" s="28">
        <v>-402</v>
      </c>
      <c r="I23" s="28">
        <v>-402</v>
      </c>
      <c r="J23" s="28">
        <v>-163</v>
      </c>
      <c r="K23" s="28">
        <v>-161</v>
      </c>
      <c r="L23" s="28">
        <v>-10</v>
      </c>
      <c r="M23" s="28">
        <v>-10</v>
      </c>
      <c r="N23" s="28">
        <v>-129</v>
      </c>
      <c r="O23" s="28">
        <v>-132</v>
      </c>
      <c r="P23" s="28">
        <v>-144</v>
      </c>
      <c r="U23" s="29">
        <f t="shared" si="4"/>
        <v>1</v>
      </c>
    </row>
    <row r="24" spans="2:21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  <c r="U24" s="29" t="str">
        <f t="shared" si="4"/>
        <v/>
      </c>
    </row>
    <row r="25" spans="2:21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  <c r="U25" s="29" t="str">
        <f t="shared" si="4"/>
        <v/>
      </c>
    </row>
    <row r="26" spans="2:21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  <c r="U26" s="29" t="str">
        <f t="shared" si="4"/>
        <v/>
      </c>
    </row>
    <row r="27" spans="2:21" x14ac:dyDescent="0.2">
      <c r="B27" s="2" t="s">
        <v>10</v>
      </c>
      <c r="C27" s="18" t="s">
        <v>38</v>
      </c>
      <c r="D27" s="15"/>
      <c r="E27" s="28">
        <v>-282</v>
      </c>
      <c r="F27" s="28">
        <v>-292</v>
      </c>
      <c r="G27" s="28">
        <v>-37</v>
      </c>
      <c r="H27" s="28">
        <v>-36</v>
      </c>
      <c r="I27" s="28">
        <v>-10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>
        <v>-1</v>
      </c>
      <c r="P27" s="28">
        <v>-2</v>
      </c>
      <c r="U27" s="29">
        <f t="shared" si="4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3549</v>
      </c>
      <c r="F28" s="36">
        <f t="shared" ref="F28:O28" si="5">F17 - SUM(F18:F27)</f>
        <v>5472</v>
      </c>
      <c r="G28" s="36">
        <f t="shared" si="5"/>
        <v>6165</v>
      </c>
      <c r="H28" s="36">
        <f t="shared" si="5"/>
        <v>6604</v>
      </c>
      <c r="I28" s="36">
        <f t="shared" si="5"/>
        <v>5905</v>
      </c>
      <c r="J28" s="36">
        <f t="shared" si="5"/>
        <v>4364</v>
      </c>
      <c r="K28" s="36">
        <f t="shared" si="5"/>
        <v>3469</v>
      </c>
      <c r="L28" s="36">
        <f t="shared" si="5"/>
        <v>2493</v>
      </c>
      <c r="M28" s="36">
        <f t="shared" si="5"/>
        <v>2193</v>
      </c>
      <c r="N28" s="36">
        <f t="shared" si="5"/>
        <v>2084</v>
      </c>
      <c r="O28" s="36">
        <f t="shared" si="5"/>
        <v>2006</v>
      </c>
      <c r="P28" s="36">
        <f>P17 - SUM(P18:P27)</f>
        <v>1635</v>
      </c>
      <c r="U28" s="46"/>
    </row>
    <row r="29" spans="2:21" x14ac:dyDescent="0.2">
      <c r="B29" s="2" t="s">
        <v>18</v>
      </c>
      <c r="C29" s="18"/>
      <c r="D29" s="15"/>
      <c r="E29" s="28">
        <v>-594</v>
      </c>
      <c r="F29" s="28">
        <v>-863</v>
      </c>
      <c r="G29" s="28">
        <v>-1076</v>
      </c>
      <c r="H29" s="28">
        <v>-1239</v>
      </c>
      <c r="I29" s="28">
        <v>-1541</v>
      </c>
      <c r="J29" s="28">
        <v>-1769</v>
      </c>
      <c r="K29" s="28">
        <v>-2160</v>
      </c>
      <c r="L29" s="28">
        <v>-2462</v>
      </c>
      <c r="M29" s="28">
        <v>-2570</v>
      </c>
      <c r="N29" s="28">
        <v>-2576</v>
      </c>
      <c r="O29" s="28">
        <v>-2476</v>
      </c>
      <c r="P29" s="28">
        <v>-2494</v>
      </c>
      <c r="U29" s="29"/>
    </row>
    <row r="30" spans="2:21" x14ac:dyDescent="0.2">
      <c r="B30" s="2" t="s">
        <v>17</v>
      </c>
      <c r="E30" s="31">
        <v>-238</v>
      </c>
      <c r="F30" s="31">
        <v>-153</v>
      </c>
      <c r="G30" s="31">
        <v>-89</v>
      </c>
      <c r="H30" s="31">
        <v>19</v>
      </c>
      <c r="I30" s="31">
        <v>84</v>
      </c>
      <c r="J30" s="31">
        <v>119</v>
      </c>
      <c r="K30" s="31">
        <v>135</v>
      </c>
      <c r="L30" s="31">
        <v>114</v>
      </c>
      <c r="M30" s="31">
        <v>153</v>
      </c>
      <c r="N30" s="31">
        <v>175</v>
      </c>
      <c r="O30" s="31">
        <v>216</v>
      </c>
      <c r="P30" s="31">
        <v>245</v>
      </c>
    </row>
    <row r="31" spans="2:21" x14ac:dyDescent="0.2">
      <c r="B31" s="2" t="s">
        <v>16</v>
      </c>
      <c r="E31" s="28">
        <v>0</v>
      </c>
      <c r="F31" s="28">
        <v>75</v>
      </c>
      <c r="G31" s="28">
        <v>75</v>
      </c>
      <c r="H31" s="28">
        <v>75</v>
      </c>
      <c r="I31" s="28">
        <v>75</v>
      </c>
      <c r="J31" s="28">
        <v>242</v>
      </c>
      <c r="K31" s="28">
        <v>242</v>
      </c>
      <c r="L31" s="28">
        <v>242</v>
      </c>
      <c r="M31" s="28">
        <v>242</v>
      </c>
      <c r="N31" s="28">
        <v>86</v>
      </c>
      <c r="O31" s="28">
        <v>86</v>
      </c>
      <c r="P31" s="28">
        <v>86</v>
      </c>
    </row>
    <row r="32" spans="2:21" x14ac:dyDescent="0.2">
      <c r="B32" s="2" t="s">
        <v>41</v>
      </c>
      <c r="C32" s="18" t="s">
        <v>42</v>
      </c>
      <c r="D32" s="18"/>
      <c r="E32" s="28">
        <v>-1165</v>
      </c>
      <c r="F32" s="28">
        <v>-955</v>
      </c>
      <c r="G32" s="28">
        <v>-833</v>
      </c>
      <c r="H32" s="28">
        <v>-695</v>
      </c>
      <c r="I32" s="28">
        <v>290</v>
      </c>
      <c r="J32" s="28">
        <v>370</v>
      </c>
      <c r="K32" s="28">
        <v>547</v>
      </c>
      <c r="L32" s="28">
        <v>753</v>
      </c>
      <c r="M32" s="28">
        <v>505</v>
      </c>
      <c r="N32" s="28">
        <v>103</v>
      </c>
      <c r="O32" s="28">
        <v>90</v>
      </c>
      <c r="P32" s="28">
        <v>179</v>
      </c>
    </row>
    <row r="33" spans="2:16" x14ac:dyDescent="0.2">
      <c r="B33" s="2" t="s">
        <v>43</v>
      </c>
      <c r="C33" s="18" t="s">
        <v>44</v>
      </c>
      <c r="D33" s="18"/>
      <c r="E33" s="28">
        <v>-528</v>
      </c>
      <c r="F33" s="28">
        <v>-677</v>
      </c>
      <c r="G33" s="28">
        <v>-961</v>
      </c>
      <c r="H33" s="28">
        <v>-1219</v>
      </c>
      <c r="I33" s="28">
        <v>-835</v>
      </c>
      <c r="J33" s="28">
        <v>-222</v>
      </c>
      <c r="K33" s="28">
        <v>78</v>
      </c>
      <c r="L33" s="28">
        <v>496</v>
      </c>
      <c r="M33" s="28">
        <v>527</v>
      </c>
      <c r="N33" s="28">
        <v>257</v>
      </c>
      <c r="O33" s="28">
        <v>381</v>
      </c>
      <c r="P33" s="28">
        <v>513</v>
      </c>
    </row>
    <row r="34" spans="2:16" x14ac:dyDescent="0.2">
      <c r="B34" s="2" t="s">
        <v>12</v>
      </c>
      <c r="C34" s="18" t="s">
        <v>45</v>
      </c>
      <c r="D34" s="18"/>
      <c r="E34" s="28">
        <v>1206</v>
      </c>
      <c r="F34" s="28">
        <v>783</v>
      </c>
      <c r="G34" s="28">
        <v>757</v>
      </c>
      <c r="H34" s="28">
        <v>569</v>
      </c>
      <c r="I34" s="28">
        <v>3</v>
      </c>
      <c r="J34" s="28">
        <v>-180</v>
      </c>
      <c r="K34" s="28">
        <v>-242</v>
      </c>
      <c r="L34" s="28">
        <v>-467</v>
      </c>
      <c r="M34" s="28">
        <v>-292</v>
      </c>
      <c r="N34" s="28">
        <v>25</v>
      </c>
      <c r="O34" s="28">
        <v>-351</v>
      </c>
      <c r="P34" s="28">
        <v>-415</v>
      </c>
    </row>
    <row r="35" spans="2:16" x14ac:dyDescent="0.2">
      <c r="B35" s="2" t="s">
        <v>13</v>
      </c>
      <c r="C35" s="18" t="s">
        <v>46</v>
      </c>
      <c r="D35" s="18"/>
      <c r="E35" s="28" t="s">
        <v>88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</row>
    <row r="36" spans="2:16" x14ac:dyDescent="0.2">
      <c r="B36" s="2" t="s">
        <v>14</v>
      </c>
      <c r="C36" s="18" t="s">
        <v>47</v>
      </c>
      <c r="D36" s="18"/>
      <c r="E36" s="28">
        <v>144</v>
      </c>
      <c r="F36" s="28">
        <v>161</v>
      </c>
      <c r="G36" s="28">
        <v>298</v>
      </c>
      <c r="H36" s="28">
        <v>343</v>
      </c>
      <c r="I36" s="28">
        <v>-64</v>
      </c>
      <c r="J36" s="28">
        <v>-15</v>
      </c>
      <c r="K36" s="28">
        <v>-145</v>
      </c>
      <c r="L36" s="28">
        <v>-196</v>
      </c>
      <c r="M36" s="28">
        <v>-13</v>
      </c>
      <c r="N36" s="28">
        <v>-27</v>
      </c>
      <c r="O36" s="28">
        <v>-32</v>
      </c>
      <c r="P36" s="28">
        <v>-117</v>
      </c>
    </row>
    <row r="37" spans="2:16" x14ac:dyDescent="0.2">
      <c r="B37" s="2" t="s">
        <v>48</v>
      </c>
      <c r="C37" s="18" t="s">
        <v>49</v>
      </c>
      <c r="D37" s="18"/>
      <c r="E37" s="28" t="s">
        <v>88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</row>
    <row r="38" spans="2:16" x14ac:dyDescent="0.2">
      <c r="B38" s="2" t="s">
        <v>50</v>
      </c>
      <c r="C38" s="18" t="s">
        <v>51</v>
      </c>
      <c r="D38" s="18"/>
      <c r="E38" s="28">
        <v>-122</v>
      </c>
      <c r="F38" s="28">
        <v>-51</v>
      </c>
      <c r="G38" s="28">
        <v>-72</v>
      </c>
      <c r="H38" s="28">
        <v>-51</v>
      </c>
      <c r="I38" s="28">
        <v>-51</v>
      </c>
      <c r="J38" s="28">
        <v>-29</v>
      </c>
      <c r="K38" s="28">
        <v>-208</v>
      </c>
      <c r="L38" s="28">
        <v>-29</v>
      </c>
      <c r="M38" s="28">
        <v>-29</v>
      </c>
      <c r="N38" s="28">
        <v>-199</v>
      </c>
      <c r="O38" s="28">
        <v>-123</v>
      </c>
      <c r="P38" s="28">
        <v>-199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O39" si="6">SUM(E28:E38)-2*E31</f>
        <v>2252</v>
      </c>
      <c r="F39" s="49">
        <f t="shared" si="6"/>
        <v>3642</v>
      </c>
      <c r="G39" s="49">
        <f t="shared" si="6"/>
        <v>4114</v>
      </c>
      <c r="H39" s="49">
        <f t="shared" si="6"/>
        <v>4256</v>
      </c>
      <c r="I39" s="49">
        <f t="shared" si="6"/>
        <v>3716</v>
      </c>
      <c r="J39" s="49">
        <f t="shared" si="6"/>
        <v>2396</v>
      </c>
      <c r="K39" s="49">
        <f t="shared" si="6"/>
        <v>1232</v>
      </c>
      <c r="L39" s="49">
        <f t="shared" si="6"/>
        <v>460</v>
      </c>
      <c r="M39" s="49">
        <f t="shared" si="6"/>
        <v>232</v>
      </c>
      <c r="N39" s="49">
        <f t="shared" si="6"/>
        <v>-244</v>
      </c>
      <c r="O39" s="49">
        <f t="shared" si="6"/>
        <v>-375</v>
      </c>
      <c r="P39" s="49">
        <f>SUM(P28:P38)-2*P31</f>
        <v>-739</v>
      </c>
    </row>
    <row r="44" spans="2:16" x14ac:dyDescent="0.2">
      <c r="F44" s="5" t="s">
        <v>52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EC55-83CF-4647-ACD8-0ED63D927C2F}">
  <sheetPr>
    <pageSetUpPr fitToPage="1"/>
  </sheetPr>
  <dimension ref="A2:V44"/>
  <sheetViews>
    <sheetView showGridLines="0" workbookViewId="0">
      <selection activeCell="K28" sqref="K28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71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United States Steel Corporation (NYSE:X) (X-US)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NUE</v>
      </c>
      <c r="F6" s="15" t="str">
        <f t="shared" si="0"/>
        <v>NUE</v>
      </c>
      <c r="G6" s="15" t="str">
        <f t="shared" si="0"/>
        <v>NUE</v>
      </c>
      <c r="H6" s="15" t="str">
        <f t="shared" si="0"/>
        <v>NUE</v>
      </c>
      <c r="I6" s="15" t="str">
        <f t="shared" si="0"/>
        <v>NUE</v>
      </c>
      <c r="J6" s="15" t="str">
        <f t="shared" si="0"/>
        <v>NUE</v>
      </c>
      <c r="K6" s="15" t="str">
        <f t="shared" si="0"/>
        <v>NUE</v>
      </c>
      <c r="L6" s="15" t="str">
        <f t="shared" si="0"/>
        <v>NUE</v>
      </c>
      <c r="M6" s="15" t="str">
        <f t="shared" si="0"/>
        <v>NUE</v>
      </c>
      <c r="N6" s="15" t="str">
        <f t="shared" si="0"/>
        <v>NUE</v>
      </c>
      <c r="O6" s="15" t="str">
        <f t="shared" si="0"/>
        <v>NUE</v>
      </c>
      <c r="P6" s="15" t="str">
        <f t="shared" si="0"/>
        <v>NUE</v>
      </c>
    </row>
    <row r="7" spans="1:21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26"/>
      <c r="E8" s="16">
        <f t="shared" ref="E8:P8" si="2">IF(Date="","",Date)</f>
        <v>45539</v>
      </c>
      <c r="F8" s="16">
        <f t="shared" si="2"/>
        <v>45539</v>
      </c>
      <c r="G8" s="16">
        <f t="shared" si="2"/>
        <v>45539</v>
      </c>
      <c r="H8" s="16">
        <f t="shared" si="2"/>
        <v>45539</v>
      </c>
      <c r="I8" s="16">
        <f t="shared" si="2"/>
        <v>45539</v>
      </c>
      <c r="J8" s="16">
        <f t="shared" si="2"/>
        <v>45539</v>
      </c>
      <c r="K8" s="16">
        <f t="shared" si="2"/>
        <v>45539</v>
      </c>
      <c r="L8" s="16">
        <f t="shared" si="2"/>
        <v>45539</v>
      </c>
      <c r="M8" s="16">
        <f t="shared" si="2"/>
        <v>45539</v>
      </c>
      <c r="N8" s="16">
        <f t="shared" si="2"/>
        <v>45539</v>
      </c>
      <c r="O8" s="16">
        <f t="shared" si="2"/>
        <v>45539</v>
      </c>
      <c r="P8" s="16">
        <f t="shared" si="2"/>
        <v>45539</v>
      </c>
    </row>
    <row r="9" spans="1:21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hidden="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collapsed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26</v>
      </c>
    </row>
    <row r="15" spans="1:21" ht="10.8" thickBot="1" x14ac:dyDescent="0.25">
      <c r="B15" s="1" t="s">
        <v>27</v>
      </c>
      <c r="C15" s="18" t="s">
        <v>28</v>
      </c>
      <c r="D15" s="30"/>
      <c r="E15" s="33">
        <v>1823</v>
      </c>
      <c r="F15" s="33">
        <v>1366</v>
      </c>
      <c r="G15" s="33">
        <v>1164</v>
      </c>
      <c r="H15" s="33">
        <v>1388</v>
      </c>
      <c r="I15" s="33">
        <v>626</v>
      </c>
      <c r="J15" s="33">
        <v>188</v>
      </c>
      <c r="K15" s="33">
        <v>249</v>
      </c>
      <c r="L15" s="33">
        <v>569</v>
      </c>
      <c r="M15" s="33">
        <v>286</v>
      </c>
      <c r="N15" s="33">
        <v>-101</v>
      </c>
      <c r="O15" s="33">
        <v>186</v>
      </c>
      <c r="P15" s="33">
        <v>181</v>
      </c>
      <c r="U15" s="32">
        <v>1</v>
      </c>
    </row>
    <row r="16" spans="1:21" ht="10.8" thickTop="1" x14ac:dyDescent="0.2">
      <c r="B16" s="1" t="s">
        <v>39</v>
      </c>
      <c r="C16" s="18" t="s">
        <v>40</v>
      </c>
      <c r="D16" s="18"/>
      <c r="E16" s="31">
        <v>196</v>
      </c>
      <c r="F16" s="31">
        <v>204</v>
      </c>
      <c r="G16" s="31">
        <v>198</v>
      </c>
      <c r="H16" s="31">
        <v>198</v>
      </c>
      <c r="I16" s="31">
        <v>198</v>
      </c>
      <c r="J16" s="31">
        <v>197</v>
      </c>
      <c r="K16" s="31">
        <v>221</v>
      </c>
      <c r="L16" s="31">
        <v>224</v>
      </c>
      <c r="M16" s="31">
        <v>230</v>
      </c>
      <c r="N16" s="31">
        <v>241</v>
      </c>
      <c r="O16" s="31">
        <v>210</v>
      </c>
      <c r="P16" s="31">
        <v>217</v>
      </c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f>SUM(E15:E16)</f>
        <v>2019</v>
      </c>
      <c r="F17" s="36">
        <f t="shared" ref="F17:P17" si="3">SUM(F15:F16)</f>
        <v>1570</v>
      </c>
      <c r="G17" s="36">
        <f t="shared" si="3"/>
        <v>1362</v>
      </c>
      <c r="H17" s="36">
        <f t="shared" si="3"/>
        <v>1586</v>
      </c>
      <c r="I17" s="36">
        <f t="shared" si="3"/>
        <v>824</v>
      </c>
      <c r="J17" s="36">
        <f t="shared" si="3"/>
        <v>385</v>
      </c>
      <c r="K17" s="36">
        <f t="shared" si="3"/>
        <v>470</v>
      </c>
      <c r="L17" s="36">
        <f t="shared" si="3"/>
        <v>793</v>
      </c>
      <c r="M17" s="36">
        <f t="shared" si="3"/>
        <v>516</v>
      </c>
      <c r="N17" s="36">
        <f t="shared" si="3"/>
        <v>140</v>
      </c>
      <c r="O17" s="36">
        <f t="shared" si="3"/>
        <v>396</v>
      </c>
      <c r="P17" s="36">
        <f t="shared" si="3"/>
        <v>398</v>
      </c>
      <c r="U17" s="50"/>
    </row>
    <row r="18" spans="2:21" x14ac:dyDescent="0.2">
      <c r="B18" s="2" t="s">
        <v>1</v>
      </c>
      <c r="C18" s="18" t="s">
        <v>29</v>
      </c>
      <c r="D18" s="15"/>
      <c r="E18" s="28" t="s">
        <v>23</v>
      </c>
      <c r="F18" s="28">
        <v>-91</v>
      </c>
      <c r="G18" s="28">
        <v>-17</v>
      </c>
      <c r="H18" s="28">
        <v>-17</v>
      </c>
      <c r="I18" s="28">
        <v>-23</v>
      </c>
      <c r="J18" s="28">
        <v>9</v>
      </c>
      <c r="K18" s="28">
        <v>-1</v>
      </c>
      <c r="L18" s="28">
        <v>-2</v>
      </c>
      <c r="M18" s="28">
        <v>-18</v>
      </c>
      <c r="N18" s="28">
        <v>-15</v>
      </c>
      <c r="O18" s="28">
        <v>-6</v>
      </c>
      <c r="P18" s="28" t="s">
        <v>23</v>
      </c>
      <c r="U18" s="29">
        <f t="shared" ref="U18:U27" si="4">IF(COUNT(E18:P18)&lt;&gt;0,1,"")</f>
        <v>1</v>
      </c>
    </row>
    <row r="19" spans="2:21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 t="s">
        <v>23</v>
      </c>
      <c r="I19" s="28" t="s">
        <v>23</v>
      </c>
      <c r="J19" s="28" t="s">
        <v>23</v>
      </c>
      <c r="K19" s="28" t="s">
        <v>23</v>
      </c>
      <c r="L19" s="28" t="s">
        <v>23</v>
      </c>
      <c r="M19" s="28" t="s">
        <v>23</v>
      </c>
      <c r="N19" s="28" t="s">
        <v>23</v>
      </c>
      <c r="O19" s="28" t="s">
        <v>23</v>
      </c>
      <c r="P19" s="28" t="s">
        <v>23</v>
      </c>
      <c r="U19" s="29" t="str">
        <f t="shared" si="4"/>
        <v/>
      </c>
    </row>
    <row r="20" spans="2:21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U20" s="29" t="str">
        <f t="shared" si="4"/>
        <v/>
      </c>
    </row>
    <row r="21" spans="2:21" x14ac:dyDescent="0.2">
      <c r="B21" s="2" t="s">
        <v>2</v>
      </c>
      <c r="C21" s="18" t="s">
        <v>32</v>
      </c>
      <c r="D21" s="15"/>
      <c r="E21" s="28" t="s">
        <v>23</v>
      </c>
      <c r="F21" s="28">
        <v>0</v>
      </c>
      <c r="G21" s="28" t="s">
        <v>23</v>
      </c>
      <c r="H21" s="28" t="s">
        <v>23</v>
      </c>
      <c r="I21" s="28" t="s">
        <v>23</v>
      </c>
      <c r="J21" s="28">
        <v>6</v>
      </c>
      <c r="K21" s="28">
        <v>-13</v>
      </c>
      <c r="L21" s="28" t="s">
        <v>23</v>
      </c>
      <c r="M21" s="28" t="s">
        <v>23</v>
      </c>
      <c r="N21" s="28" t="s">
        <v>23</v>
      </c>
      <c r="O21" s="28" t="s">
        <v>23</v>
      </c>
      <c r="P21" s="28" t="s">
        <v>23</v>
      </c>
      <c r="U21" s="29">
        <f t="shared" si="4"/>
        <v>1</v>
      </c>
    </row>
    <row r="22" spans="2:21" x14ac:dyDescent="0.2">
      <c r="B22" s="2" t="s">
        <v>5</v>
      </c>
      <c r="C22" s="18" t="s">
        <v>33</v>
      </c>
      <c r="D22" s="15"/>
      <c r="E22" s="28">
        <v>499</v>
      </c>
      <c r="F22" s="28">
        <v>-1</v>
      </c>
      <c r="G22" s="28">
        <v>2</v>
      </c>
      <c r="H22" s="28" t="s">
        <v>23</v>
      </c>
      <c r="I22" s="28" t="s">
        <v>23</v>
      </c>
      <c r="J22" s="28" t="s">
        <v>23</v>
      </c>
      <c r="K22" s="28" t="s">
        <v>23</v>
      </c>
      <c r="L22" s="28" t="s">
        <v>23</v>
      </c>
      <c r="M22" s="28" t="s">
        <v>23</v>
      </c>
      <c r="N22" s="28" t="s">
        <v>23</v>
      </c>
      <c r="O22" s="28" t="s">
        <v>23</v>
      </c>
      <c r="P22" s="28" t="s">
        <v>23</v>
      </c>
      <c r="U22" s="29">
        <f t="shared" si="4"/>
        <v>1</v>
      </c>
    </row>
    <row r="23" spans="2:21" x14ac:dyDescent="0.2">
      <c r="B23" s="2" t="s">
        <v>6</v>
      </c>
      <c r="C23" s="18" t="s">
        <v>34</v>
      </c>
      <c r="D23" s="15"/>
      <c r="E23" s="28" t="s">
        <v>23</v>
      </c>
      <c r="F23" s="28">
        <v>-245</v>
      </c>
      <c r="G23" s="28">
        <v>-6</v>
      </c>
      <c r="H23" s="28">
        <v>-151</v>
      </c>
      <c r="I23" s="28" t="s">
        <v>23</v>
      </c>
      <c r="J23" s="28">
        <v>-6</v>
      </c>
      <c r="K23" s="28">
        <v>-4</v>
      </c>
      <c r="L23" s="28" t="s">
        <v>23</v>
      </c>
      <c r="M23" s="28" t="s">
        <v>23</v>
      </c>
      <c r="N23" s="28">
        <v>-125</v>
      </c>
      <c r="O23" s="28">
        <v>-7</v>
      </c>
      <c r="P23" s="28">
        <v>-12</v>
      </c>
      <c r="U23" s="29">
        <f t="shared" si="4"/>
        <v>1</v>
      </c>
    </row>
    <row r="24" spans="2:21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  <c r="U24" s="29" t="str">
        <f t="shared" si="4"/>
        <v/>
      </c>
    </row>
    <row r="25" spans="2:21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  <c r="U25" s="29" t="str">
        <f t="shared" si="4"/>
        <v/>
      </c>
    </row>
    <row r="26" spans="2:21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  <c r="U26" s="29" t="str">
        <f t="shared" si="4"/>
        <v/>
      </c>
    </row>
    <row r="27" spans="2:21" x14ac:dyDescent="0.2">
      <c r="B27" s="2" t="s">
        <v>10</v>
      </c>
      <c r="C27" s="18" t="s">
        <v>38</v>
      </c>
      <c r="D27" s="15"/>
      <c r="E27" s="28">
        <v>-26</v>
      </c>
      <c r="F27" s="28">
        <v>-10</v>
      </c>
      <c r="G27" s="28" t="s">
        <v>23</v>
      </c>
      <c r="H27" s="28" t="s">
        <v>23</v>
      </c>
      <c r="I27" s="28" t="s">
        <v>23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>
        <v>-1</v>
      </c>
      <c r="P27" s="28">
        <v>-1</v>
      </c>
      <c r="U27" s="29">
        <f t="shared" si="4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1546</v>
      </c>
      <c r="F28" s="36">
        <f t="shared" ref="F28:O28" si="5">F17 - SUM(F18:F27)</f>
        <v>1917</v>
      </c>
      <c r="G28" s="36">
        <f t="shared" si="5"/>
        <v>1383</v>
      </c>
      <c r="H28" s="36">
        <f t="shared" si="5"/>
        <v>1754</v>
      </c>
      <c r="I28" s="36">
        <f t="shared" si="5"/>
        <v>847</v>
      </c>
      <c r="J28" s="36">
        <f t="shared" si="5"/>
        <v>376</v>
      </c>
      <c r="K28" s="36">
        <f t="shared" si="5"/>
        <v>488</v>
      </c>
      <c r="L28" s="36">
        <f t="shared" si="5"/>
        <v>795</v>
      </c>
      <c r="M28" s="36">
        <f t="shared" si="5"/>
        <v>534</v>
      </c>
      <c r="N28" s="36">
        <f t="shared" si="5"/>
        <v>280</v>
      </c>
      <c r="O28" s="36">
        <f t="shared" si="5"/>
        <v>410</v>
      </c>
      <c r="P28" s="36">
        <f>P17 - SUM(P18:P27)</f>
        <v>411</v>
      </c>
      <c r="U28" s="46"/>
    </row>
    <row r="29" spans="2:21" x14ac:dyDescent="0.2">
      <c r="B29" s="2" t="s">
        <v>18</v>
      </c>
      <c r="C29" s="18"/>
      <c r="D29" s="15"/>
      <c r="E29" s="28">
        <v>-176</v>
      </c>
      <c r="F29" s="28">
        <v>-403</v>
      </c>
      <c r="G29" s="28">
        <v>-349</v>
      </c>
      <c r="H29" s="28">
        <v>-311</v>
      </c>
      <c r="I29" s="28">
        <v>-478</v>
      </c>
      <c r="J29" s="28">
        <v>-631</v>
      </c>
      <c r="K29" s="28">
        <v>-740</v>
      </c>
      <c r="L29" s="28">
        <v>-613</v>
      </c>
      <c r="M29" s="28">
        <v>-586</v>
      </c>
      <c r="N29" s="28">
        <v>-637</v>
      </c>
      <c r="O29" s="28">
        <v>-640</v>
      </c>
      <c r="P29" s="28">
        <v>-631</v>
      </c>
      <c r="U29" s="29"/>
    </row>
    <row r="30" spans="2:21" x14ac:dyDescent="0.2">
      <c r="B30" s="2" t="s">
        <v>17</v>
      </c>
      <c r="E30" s="31">
        <v>-17</v>
      </c>
      <c r="F30" s="31">
        <v>-11</v>
      </c>
      <c r="G30" s="31">
        <v>-13</v>
      </c>
      <c r="H30" s="31">
        <v>60</v>
      </c>
      <c r="I30" s="31">
        <v>48</v>
      </c>
      <c r="J30" s="31">
        <v>24</v>
      </c>
      <c r="K30" s="31">
        <v>3</v>
      </c>
      <c r="L30" s="31">
        <v>52</v>
      </c>
      <c r="M30" s="31">
        <v>74</v>
      </c>
      <c r="N30" s="31">
        <v>59</v>
      </c>
      <c r="O30" s="31">
        <v>44</v>
      </c>
      <c r="P30" s="31">
        <v>68</v>
      </c>
    </row>
    <row r="31" spans="2:21" x14ac:dyDescent="0.2">
      <c r="B31" s="2" t="s">
        <v>16</v>
      </c>
      <c r="E31" s="28"/>
      <c r="F31" s="28">
        <v>75</v>
      </c>
      <c r="G31" s="28"/>
      <c r="H31" s="28"/>
      <c r="I31" s="28"/>
      <c r="J31" s="28">
        <v>242</v>
      </c>
      <c r="K31" s="28"/>
      <c r="L31" s="28"/>
      <c r="M31" s="28"/>
      <c r="N31" s="28">
        <v>86</v>
      </c>
      <c r="O31" s="28"/>
      <c r="P31" s="28"/>
    </row>
    <row r="32" spans="2:21" x14ac:dyDescent="0.2">
      <c r="B32" s="2" t="s">
        <v>41</v>
      </c>
      <c r="C32" s="18" t="s">
        <v>42</v>
      </c>
      <c r="D32" s="18"/>
      <c r="E32" s="28">
        <v>-406</v>
      </c>
      <c r="F32" s="28">
        <v>326</v>
      </c>
      <c r="G32" s="28">
        <v>-355</v>
      </c>
      <c r="H32" s="28">
        <v>-260</v>
      </c>
      <c r="I32" s="28">
        <v>579</v>
      </c>
      <c r="J32" s="28">
        <v>406</v>
      </c>
      <c r="K32" s="28">
        <v>-178</v>
      </c>
      <c r="L32" s="28">
        <v>-54</v>
      </c>
      <c r="M32" s="28">
        <v>331</v>
      </c>
      <c r="N32" s="28">
        <v>4</v>
      </c>
      <c r="O32" s="28">
        <v>-191</v>
      </c>
      <c r="P32" s="28">
        <v>35</v>
      </c>
    </row>
    <row r="33" spans="2:16" x14ac:dyDescent="0.2">
      <c r="B33" s="2" t="s">
        <v>43</v>
      </c>
      <c r="C33" s="18" t="s">
        <v>44</v>
      </c>
      <c r="D33" s="18"/>
      <c r="E33" s="28">
        <v>-196</v>
      </c>
      <c r="F33" s="28">
        <v>-138</v>
      </c>
      <c r="G33" s="28">
        <v>-467</v>
      </c>
      <c r="H33" s="28">
        <v>-418</v>
      </c>
      <c r="I33" s="28">
        <v>188</v>
      </c>
      <c r="J33" s="28">
        <v>475</v>
      </c>
      <c r="K33" s="28">
        <v>-167</v>
      </c>
      <c r="L33" s="28">
        <v>0</v>
      </c>
      <c r="M33" s="28">
        <v>219</v>
      </c>
      <c r="N33" s="28">
        <v>205</v>
      </c>
      <c r="O33" s="28">
        <v>-43</v>
      </c>
      <c r="P33" s="28">
        <v>132</v>
      </c>
    </row>
    <row r="34" spans="2:16" x14ac:dyDescent="0.2">
      <c r="B34" s="2" t="s">
        <v>12</v>
      </c>
      <c r="C34" s="18" t="s">
        <v>45</v>
      </c>
      <c r="D34" s="18"/>
      <c r="E34" s="28">
        <v>179</v>
      </c>
      <c r="F34" s="28">
        <v>-185</v>
      </c>
      <c r="G34" s="28">
        <v>360</v>
      </c>
      <c r="H34" s="28">
        <v>215</v>
      </c>
      <c r="I34" s="28">
        <v>-387</v>
      </c>
      <c r="J34" s="28">
        <v>-368</v>
      </c>
      <c r="K34" s="28">
        <v>298</v>
      </c>
      <c r="L34" s="28">
        <v>-10</v>
      </c>
      <c r="M34" s="28">
        <v>-212</v>
      </c>
      <c r="N34" s="28">
        <v>-51</v>
      </c>
      <c r="O34" s="28">
        <v>-78</v>
      </c>
      <c r="P34" s="28">
        <v>-74</v>
      </c>
    </row>
    <row r="35" spans="2:16" x14ac:dyDescent="0.2">
      <c r="B35" s="2" t="s">
        <v>13</v>
      </c>
      <c r="C35" s="18" t="s">
        <v>46</v>
      </c>
      <c r="D35" s="18"/>
      <c r="E35" s="28" t="s">
        <v>23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</row>
    <row r="36" spans="2:16" x14ac:dyDescent="0.2">
      <c r="B36" s="2" t="s">
        <v>14</v>
      </c>
      <c r="C36" s="18" t="s">
        <v>47</v>
      </c>
      <c r="D36" s="18"/>
      <c r="E36" s="28">
        <v>90</v>
      </c>
      <c r="F36" s="28">
        <v>24</v>
      </c>
      <c r="G36" s="28">
        <v>140</v>
      </c>
      <c r="H36" s="28">
        <v>89</v>
      </c>
      <c r="I36" s="28">
        <v>-317</v>
      </c>
      <c r="J36" s="28">
        <v>73</v>
      </c>
      <c r="K36" s="28">
        <v>10</v>
      </c>
      <c r="L36" s="28">
        <v>38</v>
      </c>
      <c r="M36" s="28">
        <v>-134</v>
      </c>
      <c r="N36" s="28">
        <v>59</v>
      </c>
      <c r="O36" s="28">
        <v>5</v>
      </c>
      <c r="P36" s="28">
        <v>-47</v>
      </c>
    </row>
    <row r="37" spans="2:16" x14ac:dyDescent="0.2">
      <c r="B37" s="2" t="s">
        <v>48</v>
      </c>
      <c r="C37" s="18" t="s">
        <v>49</v>
      </c>
      <c r="D37" s="18"/>
      <c r="E37" s="28" t="s">
        <v>23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</row>
    <row r="38" spans="2:16" x14ac:dyDescent="0.2">
      <c r="B38" s="2" t="s">
        <v>50</v>
      </c>
      <c r="C38" s="18" t="s">
        <v>51</v>
      </c>
      <c r="D38" s="18"/>
      <c r="E38" s="28" t="s">
        <v>23</v>
      </c>
      <c r="F38" s="28">
        <v>-51</v>
      </c>
      <c r="G38" s="28">
        <v>-33</v>
      </c>
      <c r="H38" s="28">
        <v>33</v>
      </c>
      <c r="I38" s="28" t="s">
        <v>23</v>
      </c>
      <c r="J38" s="28">
        <v>-29</v>
      </c>
      <c r="K38" s="28">
        <v>-212</v>
      </c>
      <c r="L38" s="28">
        <v>212</v>
      </c>
      <c r="M38" s="28" t="s">
        <v>23</v>
      </c>
      <c r="N38" s="28">
        <v>-199</v>
      </c>
      <c r="O38" s="28">
        <v>-136</v>
      </c>
      <c r="P38" s="28">
        <v>136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P39" si="6">SUM(E28:E38)-2*E31</f>
        <v>1020</v>
      </c>
      <c r="F39" s="49">
        <f t="shared" si="6"/>
        <v>1404</v>
      </c>
      <c r="G39" s="49">
        <f t="shared" si="6"/>
        <v>666</v>
      </c>
      <c r="H39" s="49">
        <f t="shared" si="6"/>
        <v>1162</v>
      </c>
      <c r="I39" s="49">
        <f>SUM(I28:I38)-2*I31</f>
        <v>480</v>
      </c>
      <c r="J39" s="49">
        <f>SUM(J28:J38)-2*J31</f>
        <v>84</v>
      </c>
      <c r="K39" s="49">
        <f t="shared" si="6"/>
        <v>-498</v>
      </c>
      <c r="L39" s="49">
        <f t="shared" si="6"/>
        <v>420</v>
      </c>
      <c r="M39" s="49">
        <f t="shared" si="6"/>
        <v>226</v>
      </c>
      <c r="N39" s="49">
        <f t="shared" si="6"/>
        <v>-366</v>
      </c>
      <c r="O39" s="49">
        <f t="shared" si="6"/>
        <v>-629</v>
      </c>
      <c r="P39" s="49">
        <f t="shared" si="6"/>
        <v>30</v>
      </c>
    </row>
    <row r="44" spans="2:16" x14ac:dyDescent="0.2">
      <c r="F44" s="5" t="s">
        <v>52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Cash_Cycle_Peer</vt:lpstr>
      <vt:lpstr>EBITDA_FCF_Peer</vt:lpstr>
      <vt:lpstr>Cash_Cycle</vt:lpstr>
      <vt:lpstr>EBITDA_FCF</vt:lpstr>
      <vt:lpstr>EBITDA_FCF-Quarterly</vt:lpstr>
      <vt:lpstr>Cash_Cycle!Print_Area</vt:lpstr>
      <vt:lpstr>Cash_Cycle_Peer!Print_Area</vt:lpstr>
      <vt:lpstr>EBITDA_FCF!Print_Area</vt:lpstr>
      <vt:lpstr>EBITDA_FCF_Peer!Print_Area</vt:lpstr>
      <vt:lpstr>'EBITDA_FCF-Quarterly'!Print_Area</vt:lpstr>
      <vt:lpstr>Cash_Cycle!Print_Titles</vt:lpstr>
      <vt:lpstr>Cash_Cycle_Peer!Print_Titles</vt:lpstr>
      <vt:lpstr>EBITDA_FCF!Print_Titles</vt:lpstr>
      <vt:lpstr>EBITDA_FCF_Peer!Print_Titles</vt:lpstr>
      <vt:lpstr>'EBITDA_FCF-Quarterly'!Print_Titles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2015-06-05T18:17:20Z</dcterms:created>
  <dcterms:modified xsi:type="dcterms:W3CDTF">2024-09-06T14:52:46Z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{4F0EDD03-6B22-419C-84F1-4957659C4C48}</vt:lpwstr>
  </property>
</Properties>
</file>