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_data_opensourceAP\"/>
    </mc:Choice>
  </mc:AlternateContent>
  <xr:revisionPtr revIDLastSave="0" documentId="13_ncr:1_{D4C2F189-3357-427F-9B5F-C2AE1FBD6D58}" xr6:coauthVersionLast="47" xr6:coauthVersionMax="47" xr10:uidLastSave="{00000000-0000-0000-0000-000000000000}"/>
  <bookViews>
    <workbookView xWindow="-108" yWindow="-108" windowWidth="30936" windowHeight="16896" firstSheet="1" activeTab="5" xr2:uid="{E8E2FE8C-4884-4018-8A72-37146AA5AB4B}"/>
  </bookViews>
  <sheets>
    <sheet name="__snloffice" sheetId="3" state="veryHidden" r:id="rId1"/>
    <sheet name="Mom6m.Junk" sheetId="12" r:id="rId2"/>
    <sheet name="Mom6m.Vol" sheetId="17" r:id="rId3"/>
    <sheet name="Mom6m.FirmAge" sheetId="18" r:id="rId4"/>
    <sheet name="Mom1m.Vol1m" sheetId="20" r:id="rId5"/>
    <sheet name="Scoring" sheetId="19" r:id="rId6"/>
    <sheet name="IO_short.interest" sheetId="15" r:id="rId7"/>
    <sheet name="order.backlog.chg" sheetId="11" r:id="rId8"/>
    <sheet name="ChTax" sheetId="14" r:id="rId9"/>
  </sheets>
  <definedNames>
    <definedName name="_xlnm._FilterDatabase" localSheetId="8" hidden="1">ChTax!$A$9:$P$1694</definedName>
    <definedName name="_xlnm._FilterDatabase" localSheetId="6" hidden="1">IO_short.interest!$A$8:$J$861</definedName>
    <definedName name="_xlnm._FilterDatabase" localSheetId="2" hidden="1">Mom6m.Vol!$A$9:$J$9</definedName>
    <definedName name="_xlnm._FilterDatabase" localSheetId="7" hidden="1">'order.backlog.chg'!$A$9:$N$303</definedName>
    <definedName name="_xlnm._FilterDatabase" localSheetId="5" hidden="1">Scoring!$A$1:$C$1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9" l="1"/>
  <c r="H6" i="19"/>
  <c r="I6" i="19"/>
  <c r="J6" i="19"/>
  <c r="G7" i="19"/>
  <c r="H7" i="19"/>
  <c r="I7" i="19"/>
  <c r="J7" i="19"/>
  <c r="G8" i="19"/>
  <c r="H8" i="19"/>
  <c r="I8" i="19"/>
  <c r="J8" i="19"/>
  <c r="G9" i="19"/>
  <c r="H9" i="19"/>
  <c r="I9" i="19"/>
  <c r="J9" i="19"/>
  <c r="G10" i="19"/>
  <c r="H10" i="19"/>
  <c r="I10" i="19"/>
  <c r="J10" i="19"/>
  <c r="G11" i="19"/>
  <c r="H11" i="19"/>
  <c r="I11" i="19"/>
  <c r="J11" i="19"/>
  <c r="G12" i="19"/>
  <c r="H12" i="19"/>
  <c r="I12" i="19"/>
  <c r="J12" i="19"/>
  <c r="G13" i="19"/>
  <c r="H13" i="19"/>
  <c r="I13" i="19"/>
  <c r="J13" i="19"/>
  <c r="G14" i="19"/>
  <c r="H14" i="19"/>
  <c r="I14" i="19"/>
  <c r="J14" i="19"/>
  <c r="G15" i="19"/>
  <c r="H15" i="19"/>
  <c r="I15" i="19"/>
  <c r="J15" i="19"/>
  <c r="G16" i="19"/>
  <c r="H16" i="19"/>
  <c r="I16" i="19"/>
  <c r="J16" i="19"/>
  <c r="G17" i="19"/>
  <c r="H17" i="19"/>
  <c r="I17" i="19"/>
  <c r="J17" i="19"/>
  <c r="G18" i="19"/>
  <c r="H18" i="19"/>
  <c r="I18" i="19"/>
  <c r="J18" i="19"/>
  <c r="G19" i="19"/>
  <c r="H19" i="19"/>
  <c r="I19" i="19"/>
  <c r="J19" i="19"/>
  <c r="G20" i="19"/>
  <c r="H20" i="19"/>
  <c r="I20" i="19"/>
  <c r="J20" i="19"/>
  <c r="G21" i="19"/>
  <c r="H21" i="19"/>
  <c r="I21" i="19"/>
  <c r="J21" i="19"/>
  <c r="G22" i="19"/>
  <c r="H22" i="19"/>
  <c r="I22" i="19"/>
  <c r="J22" i="19"/>
  <c r="G23" i="19"/>
  <c r="H23" i="19"/>
  <c r="I23" i="19"/>
  <c r="J23" i="19"/>
  <c r="G24" i="19"/>
  <c r="H24" i="19"/>
  <c r="I24" i="19"/>
  <c r="J24" i="19"/>
  <c r="G25" i="19"/>
  <c r="H25" i="19"/>
  <c r="I25" i="19"/>
  <c r="J25" i="19"/>
  <c r="G26" i="19"/>
  <c r="H26" i="19"/>
  <c r="I26" i="19"/>
  <c r="J26" i="19"/>
  <c r="G27" i="19"/>
  <c r="H27" i="19"/>
  <c r="I27" i="19"/>
  <c r="J27" i="19"/>
  <c r="G28" i="19"/>
  <c r="H28" i="19"/>
  <c r="I28" i="19"/>
  <c r="J28" i="19"/>
  <c r="G29" i="19"/>
  <c r="H29" i="19"/>
  <c r="I29" i="19"/>
  <c r="J29" i="19"/>
  <c r="G30" i="19"/>
  <c r="H30" i="19"/>
  <c r="I30" i="19"/>
  <c r="J30" i="19"/>
  <c r="G31" i="19"/>
  <c r="H31" i="19"/>
  <c r="I31" i="19"/>
  <c r="J31" i="19"/>
  <c r="G32" i="19"/>
  <c r="H32" i="19"/>
  <c r="I32" i="19"/>
  <c r="J32" i="19"/>
  <c r="G33" i="19"/>
  <c r="H33" i="19"/>
  <c r="I33" i="19"/>
  <c r="J33" i="19"/>
  <c r="G34" i="19"/>
  <c r="H34" i="19"/>
  <c r="I34" i="19"/>
  <c r="J34" i="19"/>
  <c r="G35" i="19"/>
  <c r="H35" i="19"/>
  <c r="I35" i="19"/>
  <c r="J35" i="19"/>
  <c r="G36" i="19"/>
  <c r="H36" i="19"/>
  <c r="I36" i="19"/>
  <c r="J36" i="19"/>
  <c r="G37" i="19"/>
  <c r="H37" i="19"/>
  <c r="I37" i="19"/>
  <c r="J37" i="19"/>
  <c r="G38" i="19"/>
  <c r="H38" i="19"/>
  <c r="I38" i="19"/>
  <c r="J38" i="19"/>
  <c r="G39" i="19"/>
  <c r="H39" i="19"/>
  <c r="I39" i="19"/>
  <c r="J39" i="19"/>
  <c r="G40" i="19"/>
  <c r="H40" i="19"/>
  <c r="I40" i="19"/>
  <c r="J40" i="19"/>
  <c r="H5" i="19"/>
  <c r="I5" i="19"/>
  <c r="J5" i="19"/>
  <c r="G5" i="19"/>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304"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457"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469"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86" i="15"/>
  <c r="J367" i="15"/>
  <c r="J368" i="15"/>
  <c r="J369" i="15"/>
  <c r="J370" i="15"/>
  <c r="J371" i="15"/>
  <c r="J372" i="15"/>
  <c r="J373" i="15"/>
  <c r="J374" i="15"/>
  <c r="J375" i="15"/>
  <c r="J376" i="15"/>
  <c r="J377" i="15"/>
  <c r="J378" i="15"/>
  <c r="J379" i="15"/>
  <c r="J380" i="15"/>
  <c r="J381" i="15"/>
  <c r="J382" i="15"/>
  <c r="J383" i="15"/>
  <c r="J384" i="15"/>
  <c r="J385" i="15"/>
  <c r="J668"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118" i="15"/>
  <c r="J458" i="15"/>
  <c r="J459" i="15"/>
  <c r="J460" i="15"/>
  <c r="J461" i="15"/>
  <c r="J462" i="15"/>
  <c r="J463" i="15"/>
  <c r="J464" i="15"/>
  <c r="J465" i="15"/>
  <c r="J466" i="15"/>
  <c r="J467" i="15"/>
  <c r="J468" i="15"/>
  <c r="J366"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255"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712" i="15"/>
  <c r="J713" i="15"/>
  <c r="J714" i="15"/>
  <c r="J715" i="15"/>
  <c r="J716" i="15"/>
  <c r="J717" i="15"/>
  <c r="J718" i="15"/>
  <c r="J719" i="15"/>
  <c r="J720" i="15"/>
  <c r="J721" i="15"/>
  <c r="J722" i="15"/>
  <c r="J723" i="15"/>
  <c r="J724" i="15"/>
  <c r="J725" i="15"/>
  <c r="J726" i="15"/>
  <c r="J727" i="15"/>
  <c r="J728" i="15"/>
  <c r="J729" i="15"/>
  <c r="J730" i="15"/>
  <c r="J731" i="15"/>
  <c r="J732" i="15"/>
  <c r="J733" i="15"/>
  <c r="J734" i="15"/>
  <c r="J735" i="15"/>
  <c r="J736" i="15"/>
  <c r="J737" i="15"/>
  <c r="J738" i="15"/>
  <c r="J739" i="15"/>
  <c r="J740" i="15"/>
  <c r="J741" i="15"/>
  <c r="J742" i="15"/>
  <c r="J743" i="15"/>
  <c r="J744" i="15"/>
  <c r="J745" i="15"/>
  <c r="J746" i="15"/>
  <c r="J747" i="15"/>
  <c r="J748" i="15"/>
  <c r="J749" i="15"/>
  <c r="J750" i="15"/>
  <c r="J751" i="15"/>
  <c r="J752" i="15"/>
  <c r="J753" i="15"/>
  <c r="J754" i="15"/>
  <c r="J755" i="15"/>
  <c r="J756" i="15"/>
  <c r="J757" i="15"/>
  <c r="J758" i="15"/>
  <c r="J759" i="15"/>
  <c r="J760" i="15"/>
  <c r="J761" i="15"/>
  <c r="J762" i="15"/>
  <c r="J763" i="15"/>
  <c r="J764" i="15"/>
  <c r="J765" i="15"/>
  <c r="J766" i="15"/>
  <c r="J767" i="15"/>
  <c r="J768" i="15"/>
  <c r="J769" i="15"/>
  <c r="J770" i="15"/>
  <c r="J771" i="15"/>
  <c r="J772" i="15"/>
  <c r="J773" i="15"/>
  <c r="J774" i="15"/>
  <c r="J775" i="15"/>
  <c r="J776" i="15"/>
  <c r="J777" i="15"/>
  <c r="J778" i="15"/>
  <c r="J779" i="15"/>
  <c r="J780" i="15"/>
  <c r="J781" i="15"/>
  <c r="J782" i="15"/>
  <c r="J783" i="15"/>
  <c r="J784" i="15"/>
  <c r="J785" i="15"/>
  <c r="J786" i="15"/>
  <c r="J787" i="15"/>
  <c r="J788" i="15"/>
  <c r="J789" i="15"/>
  <c r="J790" i="15"/>
  <c r="J791" i="15"/>
  <c r="J792" i="15"/>
  <c r="J793" i="15"/>
  <c r="J794" i="15"/>
  <c r="J795" i="15"/>
  <c r="J796" i="15"/>
  <c r="J797" i="15"/>
  <c r="J798" i="15"/>
  <c r="J799" i="15"/>
  <c r="J800" i="15"/>
  <c r="J801" i="15"/>
  <c r="J802" i="15"/>
  <c r="J803" i="15"/>
  <c r="J804" i="15"/>
  <c r="J805" i="15"/>
  <c r="J806" i="15"/>
  <c r="J807" i="15"/>
  <c r="J808" i="15"/>
  <c r="J809" i="15"/>
  <c r="J810" i="15"/>
  <c r="J811" i="15"/>
  <c r="J812" i="15"/>
  <c r="J813" i="15"/>
  <c r="J814" i="15"/>
  <c r="J815" i="15"/>
  <c r="J816" i="15"/>
  <c r="J817" i="15"/>
  <c r="J818" i="15"/>
  <c r="J819" i="15"/>
  <c r="J820" i="15"/>
  <c r="J821" i="15"/>
  <c r="J822" i="15"/>
  <c r="J823" i="15"/>
  <c r="J824" i="15"/>
  <c r="J825" i="15"/>
  <c r="J826" i="15"/>
  <c r="J827" i="15"/>
  <c r="J828" i="15"/>
  <c r="J829" i="15"/>
  <c r="J830" i="15"/>
  <c r="J831" i="15"/>
  <c r="J832" i="15"/>
  <c r="J833" i="15"/>
  <c r="J834" i="15"/>
  <c r="J835" i="15"/>
  <c r="J836" i="15"/>
  <c r="J837" i="15"/>
  <c r="J838" i="15"/>
  <c r="J839" i="15"/>
  <c r="J840" i="15"/>
  <c r="J841" i="15"/>
  <c r="J842" i="15"/>
  <c r="J843" i="15"/>
  <c r="J844" i="15"/>
  <c r="J845" i="15"/>
  <c r="J846" i="15"/>
  <c r="J847" i="15"/>
  <c r="J848" i="15"/>
  <c r="J849" i="15"/>
  <c r="J850" i="15"/>
  <c r="J851" i="15"/>
  <c r="J852" i="15"/>
  <c r="J853" i="15"/>
  <c r="J854" i="15"/>
  <c r="J855" i="15"/>
  <c r="J856" i="15"/>
  <c r="J857" i="15"/>
  <c r="J858" i="15"/>
  <c r="J859" i="15"/>
  <c r="J860" i="15"/>
  <c r="J861" i="15"/>
  <c r="J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304"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457"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469"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86" i="15"/>
  <c r="I367" i="15"/>
  <c r="I368" i="15"/>
  <c r="I369" i="15"/>
  <c r="I370" i="15"/>
  <c r="I371" i="15"/>
  <c r="I372" i="15"/>
  <c r="I373" i="15"/>
  <c r="I374" i="15"/>
  <c r="I375" i="15"/>
  <c r="I376" i="15"/>
  <c r="I377" i="15"/>
  <c r="I378" i="15"/>
  <c r="I379" i="15"/>
  <c r="I380" i="15"/>
  <c r="I381" i="15"/>
  <c r="I382" i="15"/>
  <c r="I383" i="15"/>
  <c r="I384" i="15"/>
  <c r="I385" i="15"/>
  <c r="I668"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118" i="15"/>
  <c r="I458" i="15"/>
  <c r="I459" i="15"/>
  <c r="I460" i="15"/>
  <c r="I461" i="15"/>
  <c r="I462" i="15"/>
  <c r="I463" i="15"/>
  <c r="I464" i="15"/>
  <c r="I465" i="15"/>
  <c r="I466" i="15"/>
  <c r="I467" i="15"/>
  <c r="I468" i="15"/>
  <c r="I366"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255"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I721" i="15"/>
  <c r="I722" i="15"/>
  <c r="I723" i="15"/>
  <c r="I724" i="15"/>
  <c r="I725" i="15"/>
  <c r="I726" i="15"/>
  <c r="I727" i="15"/>
  <c r="I728" i="15"/>
  <c r="I729" i="15"/>
  <c r="I730" i="15"/>
  <c r="I731" i="15"/>
  <c r="I732" i="15"/>
  <c r="I733" i="15"/>
  <c r="I734" i="15"/>
  <c r="I735" i="15"/>
  <c r="I736" i="15"/>
  <c r="I737" i="15"/>
  <c r="I738" i="15"/>
  <c r="I739" i="15"/>
  <c r="I740" i="15"/>
  <c r="I741" i="15"/>
  <c r="I742" i="15"/>
  <c r="I743" i="15"/>
  <c r="I744" i="15"/>
  <c r="I745" i="15"/>
  <c r="I746" i="15"/>
  <c r="I747" i="15"/>
  <c r="I748" i="15"/>
  <c r="I749" i="15"/>
  <c r="I750" i="15"/>
  <c r="I751" i="15"/>
  <c r="I752" i="15"/>
  <c r="I753" i="15"/>
  <c r="I754" i="15"/>
  <c r="I755" i="15"/>
  <c r="I756" i="15"/>
  <c r="I757" i="15"/>
  <c r="I758" i="15"/>
  <c r="I759" i="15"/>
  <c r="I760" i="15"/>
  <c r="I761" i="15"/>
  <c r="I762" i="15"/>
  <c r="I763" i="15"/>
  <c r="I764" i="15"/>
  <c r="I765" i="15"/>
  <c r="I766" i="15"/>
  <c r="I767" i="15"/>
  <c r="I768" i="15"/>
  <c r="I769" i="15"/>
  <c r="I770" i="15"/>
  <c r="I771" i="15"/>
  <c r="I772" i="15"/>
  <c r="I773" i="15"/>
  <c r="I774" i="15"/>
  <c r="I775" i="15"/>
  <c r="I776" i="15"/>
  <c r="I777" i="15"/>
  <c r="I778" i="15"/>
  <c r="I779" i="15"/>
  <c r="I780" i="15"/>
  <c r="I781" i="15"/>
  <c r="I782" i="15"/>
  <c r="I783" i="15"/>
  <c r="I784" i="15"/>
  <c r="I785" i="15"/>
  <c r="I786" i="15"/>
  <c r="I787" i="15"/>
  <c r="I788" i="15"/>
  <c r="I789" i="15"/>
  <c r="I790" i="15"/>
  <c r="I791" i="15"/>
  <c r="I792" i="15"/>
  <c r="I793" i="15"/>
  <c r="I794" i="15"/>
  <c r="I795" i="15"/>
  <c r="I796" i="15"/>
  <c r="I797" i="15"/>
  <c r="I798" i="15"/>
  <c r="I799" i="15"/>
  <c r="I800" i="15"/>
  <c r="I801" i="15"/>
  <c r="I802" i="15"/>
  <c r="I803" i="15"/>
  <c r="I804" i="15"/>
  <c r="I805" i="15"/>
  <c r="I806" i="15"/>
  <c r="I807" i="15"/>
  <c r="I808" i="15"/>
  <c r="I809" i="15"/>
  <c r="I810" i="15"/>
  <c r="I811" i="15"/>
  <c r="I812" i="15"/>
  <c r="I813" i="15"/>
  <c r="I814" i="15"/>
  <c r="I815" i="15"/>
  <c r="I816" i="15"/>
  <c r="I817" i="15"/>
  <c r="I818" i="15"/>
  <c r="I819" i="15"/>
  <c r="I820" i="15"/>
  <c r="I821" i="15"/>
  <c r="I822" i="15"/>
  <c r="I823" i="15"/>
  <c r="I824" i="15"/>
  <c r="I825" i="15"/>
  <c r="I826" i="15"/>
  <c r="I827" i="15"/>
  <c r="I828" i="15"/>
  <c r="I829" i="15"/>
  <c r="I830" i="15"/>
  <c r="I831" i="15"/>
  <c r="I832" i="15"/>
  <c r="I833" i="15"/>
  <c r="I834" i="15"/>
  <c r="I835" i="15"/>
  <c r="I836" i="15"/>
  <c r="I837" i="15"/>
  <c r="I838" i="15"/>
  <c r="I839" i="15"/>
  <c r="I840" i="15"/>
  <c r="I841" i="15"/>
  <c r="I842" i="15"/>
  <c r="I843" i="15"/>
  <c r="I844" i="15"/>
  <c r="I845" i="15"/>
  <c r="I846" i="15"/>
  <c r="I847" i="15"/>
  <c r="I848" i="15"/>
  <c r="I849" i="15"/>
  <c r="I850" i="15"/>
  <c r="I851" i="15"/>
  <c r="I852" i="15"/>
  <c r="I853" i="15"/>
  <c r="I854" i="15"/>
  <c r="I855" i="15"/>
  <c r="I856" i="15"/>
  <c r="I857" i="15"/>
  <c r="I858" i="15"/>
  <c r="I859" i="15"/>
  <c r="I860" i="15"/>
  <c r="I861" i="15"/>
  <c r="I9" i="15"/>
  <c r="N862" i="14"/>
  <c r="M1361" i="14"/>
  <c r="N1361" i="14"/>
  <c r="M1563" i="14"/>
  <c r="N1563" i="14"/>
  <c r="M120" i="14"/>
  <c r="N120" i="14"/>
  <c r="M642" i="14"/>
  <c r="N642" i="14"/>
  <c r="M341" i="14"/>
  <c r="N341" i="14"/>
  <c r="M103" i="14"/>
  <c r="N103" i="14"/>
  <c r="M1398" i="14"/>
  <c r="N1398" i="14"/>
  <c r="M1198" i="14"/>
  <c r="N1198" i="14"/>
  <c r="M41" i="14"/>
  <c r="N41" i="14"/>
  <c r="M1661" i="14"/>
  <c r="N1661" i="14"/>
  <c r="M965" i="14"/>
  <c r="N965" i="14"/>
  <c r="M534" i="14"/>
  <c r="N534" i="14"/>
  <c r="M174" i="14"/>
  <c r="N174" i="14"/>
  <c r="M280" i="14"/>
  <c r="N280" i="14"/>
  <c r="M610" i="14"/>
  <c r="N610" i="14"/>
  <c r="M1088" i="14"/>
  <c r="N1088" i="14"/>
  <c r="M342" i="14"/>
  <c r="N342" i="14"/>
  <c r="M347" i="14"/>
  <c r="N347" i="14"/>
  <c r="M674" i="14"/>
  <c r="N674" i="14"/>
  <c r="M612" i="14"/>
  <c r="N612" i="14"/>
  <c r="M1262" i="14"/>
  <c r="N1262" i="14"/>
  <c r="M1300" i="14"/>
  <c r="N1300" i="14"/>
  <c r="M1450" i="14"/>
  <c r="N1450" i="14"/>
  <c r="M1242" i="14"/>
  <c r="N1242" i="14"/>
  <c r="M864" i="14"/>
  <c r="N864" i="14"/>
  <c r="M150" i="14"/>
  <c r="N150" i="14"/>
  <c r="M1260" i="14"/>
  <c r="N1260" i="14"/>
  <c r="M853" i="14"/>
  <c r="N853" i="14"/>
  <c r="M1136" i="14"/>
  <c r="N1136" i="14"/>
  <c r="M908" i="14"/>
  <c r="N908" i="14"/>
  <c r="M1164" i="14"/>
  <c r="N1164" i="14"/>
  <c r="M1607" i="14"/>
  <c r="N1607" i="14"/>
  <c r="M243" i="14"/>
  <c r="N243" i="14"/>
  <c r="M49" i="14"/>
  <c r="N49" i="14"/>
  <c r="M19" i="14"/>
  <c r="N19" i="14"/>
  <c r="M115" i="14"/>
  <c r="N115" i="14"/>
  <c r="M948" i="14"/>
  <c r="N948" i="14"/>
  <c r="M1110" i="14"/>
  <c r="N1110" i="14"/>
  <c r="M63" i="14"/>
  <c r="N63" i="14"/>
  <c r="M11" i="14"/>
  <c r="N11" i="14"/>
  <c r="M1211" i="14"/>
  <c r="N1211" i="14"/>
  <c r="M1120" i="14"/>
  <c r="N1120" i="14"/>
  <c r="M398" i="14"/>
  <c r="N398" i="14"/>
  <c r="M322" i="14"/>
  <c r="N322" i="14"/>
  <c r="M1577" i="14"/>
  <c r="N1577" i="14"/>
  <c r="M116" i="14"/>
  <c r="N116" i="14"/>
  <c r="M1316" i="14"/>
  <c r="N1316" i="14"/>
  <c r="M105" i="14"/>
  <c r="N105" i="14"/>
  <c r="M1519" i="14"/>
  <c r="N1519" i="14"/>
  <c r="M611" i="14"/>
  <c r="N611" i="14"/>
  <c r="M463" i="14"/>
  <c r="N463" i="14"/>
  <c r="M997" i="14"/>
  <c r="N997" i="14"/>
  <c r="M1065" i="14"/>
  <c r="N1065" i="14"/>
  <c r="M1187" i="14"/>
  <c r="N1187" i="14"/>
  <c r="M450" i="14"/>
  <c r="N450" i="14"/>
  <c r="M1669" i="14"/>
  <c r="N1669" i="14"/>
  <c r="M1462" i="14"/>
  <c r="N1462" i="14"/>
  <c r="M821" i="14"/>
  <c r="N821" i="14"/>
  <c r="M861" i="14"/>
  <c r="N861" i="14"/>
  <c r="M1526" i="14"/>
  <c r="N1526" i="14"/>
  <c r="M295" i="14"/>
  <c r="N295" i="14"/>
  <c r="M1137" i="14"/>
  <c r="N1137" i="14"/>
  <c r="M1012" i="14"/>
  <c r="N1012" i="14"/>
  <c r="M1649" i="14"/>
  <c r="N1649" i="14"/>
  <c r="M76" i="14"/>
  <c r="N76" i="14"/>
  <c r="M104" i="14"/>
  <c r="N104" i="14"/>
  <c r="M1124" i="14"/>
  <c r="N1124" i="14"/>
  <c r="M21" i="14"/>
  <c r="N21" i="14"/>
  <c r="M617" i="14"/>
  <c r="N617" i="14"/>
  <c r="M152" i="14"/>
  <c r="N152" i="14"/>
  <c r="M836" i="14"/>
  <c r="N836" i="14"/>
  <c r="M470" i="14"/>
  <c r="N470" i="14"/>
  <c r="M563" i="14"/>
  <c r="N563" i="14"/>
  <c r="M591" i="14"/>
  <c r="N591" i="14"/>
  <c r="M1617" i="14"/>
  <c r="N1617" i="14"/>
  <c r="M1147" i="14"/>
  <c r="N1147" i="14"/>
  <c r="M696" i="14"/>
  <c r="N696" i="14"/>
  <c r="M346" i="14"/>
  <c r="N346" i="14"/>
  <c r="M1135" i="14"/>
  <c r="N1135" i="14"/>
  <c r="M849" i="14"/>
  <c r="N849" i="14"/>
  <c r="M851" i="14"/>
  <c r="N851" i="14"/>
  <c r="M936" i="14"/>
  <c r="N936" i="14"/>
  <c r="M1186" i="14"/>
  <c r="N1186" i="14"/>
  <c r="M827" i="14"/>
  <c r="N827" i="14"/>
  <c r="M566" i="14"/>
  <c r="N566" i="14"/>
  <c r="M856" i="14"/>
  <c r="N856" i="14"/>
  <c r="M1028" i="14"/>
  <c r="N1028" i="14"/>
  <c r="M1255" i="14"/>
  <c r="N1255" i="14"/>
  <c r="M937" i="14"/>
  <c r="N937" i="14"/>
  <c r="M935" i="14"/>
  <c r="N935" i="14"/>
  <c r="M630" i="14"/>
  <c r="N630" i="14"/>
  <c r="M34" i="14"/>
  <c r="N34" i="14"/>
  <c r="M1371" i="14"/>
  <c r="N1371" i="14"/>
  <c r="M475" i="14"/>
  <c r="N475" i="14"/>
  <c r="M1634" i="14"/>
  <c r="N1634" i="14"/>
  <c r="M270" i="14"/>
  <c r="N270" i="14"/>
  <c r="M679" i="14"/>
  <c r="N679" i="14"/>
  <c r="M95" i="14"/>
  <c r="N95" i="14"/>
  <c r="M1112" i="14"/>
  <c r="N1112" i="14"/>
  <c r="M241" i="14"/>
  <c r="N241" i="14"/>
  <c r="M819" i="14"/>
  <c r="N819" i="14"/>
  <c r="M1297" i="14"/>
  <c r="N1297" i="14"/>
  <c r="M955" i="14"/>
  <c r="N955" i="14"/>
  <c r="M1686" i="14"/>
  <c r="N1686" i="14"/>
  <c r="M738" i="14"/>
  <c r="N738" i="14"/>
  <c r="M507" i="14"/>
  <c r="N507" i="14"/>
  <c r="M812" i="14"/>
  <c r="N812" i="14"/>
  <c r="M12" i="14"/>
  <c r="N12" i="14"/>
  <c r="M413" i="14"/>
  <c r="N413" i="14"/>
  <c r="M1001" i="14"/>
  <c r="N1001" i="14"/>
  <c r="M22" i="14"/>
  <c r="N22" i="14"/>
  <c r="M1167" i="14"/>
  <c r="N1167" i="14"/>
  <c r="M790" i="14"/>
  <c r="N790" i="14"/>
  <c r="M162" i="14"/>
  <c r="N162" i="14"/>
  <c r="M517" i="14"/>
  <c r="N517" i="14"/>
  <c r="M13" i="14"/>
  <c r="N13" i="14"/>
  <c r="M1290" i="14"/>
  <c r="N1290" i="14"/>
  <c r="M1021" i="14"/>
  <c r="N1021" i="14"/>
  <c r="M1679" i="14"/>
  <c r="N1679" i="14"/>
  <c r="M86" i="14"/>
  <c r="N86" i="14"/>
  <c r="M659" i="14"/>
  <c r="N659" i="14"/>
  <c r="M713" i="14"/>
  <c r="N713" i="14"/>
  <c r="M1641" i="14"/>
  <c r="N1641" i="14"/>
  <c r="M1381" i="14"/>
  <c r="N1381" i="14"/>
  <c r="M539" i="14"/>
  <c r="N539" i="14"/>
  <c r="M1383" i="14"/>
  <c r="N1383" i="14"/>
  <c r="M420" i="14"/>
  <c r="N420" i="14"/>
  <c r="M1117" i="14"/>
  <c r="N1117" i="14"/>
  <c r="M765" i="14"/>
  <c r="N765" i="14"/>
  <c r="M655" i="14"/>
  <c r="N655" i="14"/>
  <c r="M290" i="14"/>
  <c r="N290" i="14"/>
  <c r="M177" i="14"/>
  <c r="N177" i="14"/>
  <c r="M1583" i="14"/>
  <c r="N1583" i="14"/>
  <c r="M458" i="14"/>
  <c r="N458" i="14"/>
  <c r="M1410" i="14"/>
  <c r="N1410" i="14"/>
  <c r="M1324" i="14"/>
  <c r="N1324" i="14"/>
  <c r="M846" i="14"/>
  <c r="N846" i="14"/>
  <c r="M108" i="14"/>
  <c r="N108" i="14"/>
  <c r="M1016" i="14"/>
  <c r="N1016" i="14"/>
  <c r="M1405" i="14"/>
  <c r="N1405" i="14"/>
  <c r="M684" i="14"/>
  <c r="N684" i="14"/>
  <c r="M1380" i="14"/>
  <c r="N1380" i="14"/>
  <c r="M153" i="14"/>
  <c r="N153" i="14"/>
  <c r="M925" i="14"/>
  <c r="N925" i="14"/>
  <c r="M662" i="14"/>
  <c r="N662" i="14"/>
  <c r="M966" i="14"/>
  <c r="N966" i="14"/>
  <c r="M1236" i="14"/>
  <c r="N1236" i="14"/>
  <c r="M360" i="14"/>
  <c r="N360" i="14"/>
  <c r="M361" i="14"/>
  <c r="N361" i="14"/>
  <c r="M27" i="14"/>
  <c r="N27" i="14"/>
  <c r="M1452" i="14"/>
  <c r="N1452" i="14"/>
  <c r="M792" i="14"/>
  <c r="N792" i="14"/>
  <c r="M179" i="14"/>
  <c r="N179" i="14"/>
  <c r="M149" i="14"/>
  <c r="N149" i="14"/>
  <c r="M1595" i="14"/>
  <c r="N1595" i="14"/>
  <c r="M859" i="14"/>
  <c r="N859" i="14"/>
  <c r="M394" i="14"/>
  <c r="N394" i="14"/>
  <c r="M1642" i="14"/>
  <c r="N1642" i="14"/>
  <c r="M42" i="14"/>
  <c r="N42" i="14"/>
  <c r="M649" i="14"/>
  <c r="N649" i="14"/>
  <c r="M1435" i="14"/>
  <c r="N1435" i="14"/>
  <c r="M159" i="14"/>
  <c r="N159" i="14"/>
  <c r="M256" i="14"/>
  <c r="N256" i="14"/>
  <c r="M601" i="14"/>
  <c r="N601" i="14"/>
  <c r="M1332" i="14"/>
  <c r="N1332" i="14"/>
  <c r="M605" i="14"/>
  <c r="N605" i="14"/>
  <c r="M1445" i="14"/>
  <c r="N1445" i="14"/>
  <c r="M1196" i="14"/>
  <c r="N1196" i="14"/>
  <c r="M1098" i="14"/>
  <c r="N1098" i="14"/>
  <c r="M677" i="14"/>
  <c r="N677" i="14"/>
  <c r="M1291" i="14"/>
  <c r="N1291" i="14"/>
  <c r="M1610" i="14"/>
  <c r="N1610" i="14"/>
  <c r="M495" i="14"/>
  <c r="N495" i="14"/>
  <c r="M888" i="14"/>
  <c r="N888" i="14"/>
  <c r="M421" i="14"/>
  <c r="N421" i="14"/>
  <c r="M1388" i="14"/>
  <c r="N1388" i="14"/>
  <c r="M748" i="14"/>
  <c r="N748" i="14"/>
  <c r="M1558" i="14"/>
  <c r="N1558" i="14"/>
  <c r="M497" i="14"/>
  <c r="N497" i="14"/>
  <c r="M1307" i="14"/>
  <c r="N1307" i="14"/>
  <c r="M623" i="14"/>
  <c r="N623" i="14"/>
  <c r="M613" i="14"/>
  <c r="N613" i="14"/>
  <c r="M1407" i="14"/>
  <c r="N1407" i="14"/>
  <c r="M706" i="14"/>
  <c r="N706" i="14"/>
  <c r="M423" i="14"/>
  <c r="N423" i="14"/>
  <c r="M858" i="14"/>
  <c r="N858" i="14"/>
  <c r="M307" i="14"/>
  <c r="N307" i="14"/>
  <c r="M125" i="14"/>
  <c r="N125" i="14"/>
  <c r="M1183" i="14"/>
  <c r="N1183" i="14"/>
  <c r="M977" i="14"/>
  <c r="N977" i="14"/>
  <c r="M452" i="14"/>
  <c r="N452" i="14"/>
  <c r="M1089" i="14"/>
  <c r="N1089" i="14"/>
  <c r="M881" i="14"/>
  <c r="N881" i="14"/>
  <c r="M940" i="14"/>
  <c r="N940" i="14"/>
  <c r="M952" i="14"/>
  <c r="N952" i="14"/>
  <c r="M1083" i="14"/>
  <c r="N1083" i="14"/>
  <c r="M800" i="14"/>
  <c r="N800" i="14"/>
  <c r="M871" i="14"/>
  <c r="N871" i="14"/>
  <c r="M989" i="14"/>
  <c r="N989" i="14"/>
  <c r="M155" i="14"/>
  <c r="N155" i="14"/>
  <c r="M1580" i="14"/>
  <c r="N1580" i="14"/>
  <c r="M1647" i="14"/>
  <c r="N1647" i="14"/>
  <c r="M698" i="14"/>
  <c r="N698" i="14"/>
  <c r="M106" i="14"/>
  <c r="N106" i="14"/>
  <c r="M81" i="14"/>
  <c r="N81" i="14"/>
  <c r="M1270" i="14"/>
  <c r="N1270" i="14"/>
  <c r="M433" i="14"/>
  <c r="N433" i="14"/>
  <c r="M893" i="14"/>
  <c r="N893" i="14"/>
  <c r="M1339" i="14"/>
  <c r="N1339" i="14"/>
  <c r="M1044" i="14"/>
  <c r="N1044" i="14"/>
  <c r="M54" i="14"/>
  <c r="N54" i="14"/>
  <c r="M972" i="14"/>
  <c r="N972" i="14"/>
  <c r="M73" i="14"/>
  <c r="N73" i="14"/>
  <c r="M866" i="14"/>
  <c r="N866" i="14"/>
  <c r="M801" i="14"/>
  <c r="N801" i="14"/>
  <c r="M492" i="14"/>
  <c r="N492" i="14"/>
  <c r="M842" i="14"/>
  <c r="N842" i="14"/>
  <c r="M1257" i="14"/>
  <c r="N1257" i="14"/>
  <c r="M930" i="14"/>
  <c r="N930" i="14"/>
  <c r="M167" i="14"/>
  <c r="N167" i="14"/>
  <c r="M1506" i="14"/>
  <c r="N1506" i="14"/>
  <c r="M226" i="14"/>
  <c r="N226" i="14"/>
  <c r="M1573" i="14"/>
  <c r="N1573" i="14"/>
  <c r="M51" i="14"/>
  <c r="N51" i="14"/>
  <c r="M293" i="14"/>
  <c r="N293" i="14"/>
  <c r="M435" i="14"/>
  <c r="N435" i="14"/>
  <c r="M1321" i="14"/>
  <c r="N1321" i="14"/>
  <c r="M1194" i="14"/>
  <c r="N1194" i="14"/>
  <c r="M578" i="14"/>
  <c r="N578" i="14"/>
  <c r="M391" i="14"/>
  <c r="N391" i="14"/>
  <c r="M288" i="14"/>
  <c r="N288" i="14"/>
  <c r="M553" i="14"/>
  <c r="N553" i="14"/>
  <c r="M1023" i="14"/>
  <c r="N1023" i="14"/>
  <c r="M1090" i="14"/>
  <c r="N1090" i="14"/>
  <c r="M1343" i="14"/>
  <c r="N1343" i="14"/>
  <c r="M1132" i="14"/>
  <c r="N1132" i="14"/>
  <c r="M941" i="14"/>
  <c r="N941" i="14"/>
  <c r="M832" i="14"/>
  <c r="N832" i="14"/>
  <c r="M945" i="14"/>
  <c r="N945" i="14"/>
  <c r="M1600" i="14"/>
  <c r="N1600" i="14"/>
  <c r="M974" i="14"/>
  <c r="N974" i="14"/>
  <c r="M1656" i="14"/>
  <c r="N1656" i="14"/>
  <c r="M731" i="14"/>
  <c r="N731" i="14"/>
  <c r="M190" i="14"/>
  <c r="N190" i="14"/>
  <c r="M1615" i="14"/>
  <c r="N1615" i="14"/>
  <c r="M865" i="14"/>
  <c r="N865" i="14"/>
  <c r="M440" i="14"/>
  <c r="N440" i="14"/>
  <c r="M879" i="14"/>
  <c r="N879" i="14"/>
  <c r="M1341" i="14"/>
  <c r="N1341" i="14"/>
  <c r="M843" i="14"/>
  <c r="N843" i="14"/>
  <c r="M1223" i="14"/>
  <c r="N1223" i="14"/>
  <c r="M379" i="14"/>
  <c r="N379" i="14"/>
  <c r="M1184" i="14"/>
  <c r="N1184" i="14"/>
  <c r="M305" i="14"/>
  <c r="N305" i="14"/>
  <c r="M472" i="14"/>
  <c r="N472" i="14"/>
  <c r="M324" i="14"/>
  <c r="N324" i="14"/>
  <c r="M16" i="14"/>
  <c r="N16" i="14"/>
  <c r="M1100" i="14"/>
  <c r="N1100" i="14"/>
  <c r="M1046" i="14"/>
  <c r="N1046" i="14"/>
  <c r="M824" i="14"/>
  <c r="N824" i="14"/>
  <c r="M1467" i="14"/>
  <c r="N1467" i="14"/>
  <c r="M1312" i="14"/>
  <c r="N1312" i="14"/>
  <c r="M1280" i="14"/>
  <c r="N1280" i="14"/>
  <c r="M1618" i="14"/>
  <c r="N1618" i="14"/>
  <c r="M620" i="14"/>
  <c r="N620" i="14"/>
  <c r="M1349" i="14"/>
  <c r="N1349" i="14"/>
  <c r="M1140" i="14"/>
  <c r="N1140" i="14"/>
  <c r="M1546" i="14"/>
  <c r="N1546" i="14"/>
  <c r="M1575" i="14"/>
  <c r="N1575" i="14"/>
  <c r="M1317" i="14"/>
  <c r="N1317" i="14"/>
  <c r="M403" i="14"/>
  <c r="N403" i="14"/>
  <c r="M536" i="14"/>
  <c r="N536" i="14"/>
  <c r="M147" i="14"/>
  <c r="N147" i="14"/>
  <c r="M903" i="14"/>
  <c r="N903" i="14"/>
  <c r="M1107" i="14"/>
  <c r="N1107" i="14"/>
  <c r="M24" i="14"/>
  <c r="N24" i="14"/>
  <c r="M477" i="14"/>
  <c r="N477" i="14"/>
  <c r="M1422" i="14"/>
  <c r="N1422" i="14"/>
  <c r="M802" i="14"/>
  <c r="N802" i="14"/>
  <c r="M90" i="14"/>
  <c r="N90" i="14"/>
  <c r="M1066" i="14"/>
  <c r="N1066" i="14"/>
  <c r="M23" i="14"/>
  <c r="N23" i="14"/>
  <c r="M300" i="14"/>
  <c r="N300" i="14"/>
  <c r="M1596" i="14"/>
  <c r="N1596" i="14"/>
  <c r="M31" i="14"/>
  <c r="N31" i="14"/>
  <c r="M1024" i="14"/>
  <c r="N1024" i="14"/>
  <c r="M1581" i="14"/>
  <c r="N1581" i="14"/>
  <c r="M546" i="14"/>
  <c r="N546" i="14"/>
  <c r="M962" i="14"/>
  <c r="N962" i="14"/>
  <c r="M1605" i="14"/>
  <c r="N1605" i="14"/>
  <c r="M253" i="14"/>
  <c r="N253" i="14"/>
  <c r="M1637" i="14"/>
  <c r="N1637" i="14"/>
  <c r="M551" i="14"/>
  <c r="N551" i="14"/>
  <c r="M669" i="14"/>
  <c r="N669" i="14"/>
  <c r="M791" i="14"/>
  <c r="N791" i="14"/>
  <c r="M332" i="14"/>
  <c r="N332" i="14"/>
  <c r="M1103" i="14"/>
  <c r="N1103" i="14"/>
  <c r="M1529" i="14"/>
  <c r="N1529" i="14"/>
  <c r="M1309" i="14"/>
  <c r="N1309" i="14"/>
  <c r="M635" i="14"/>
  <c r="N635" i="14"/>
  <c r="M206" i="14"/>
  <c r="N206" i="14"/>
  <c r="M14" i="14"/>
  <c r="N14" i="14"/>
  <c r="M1329" i="14"/>
  <c r="N1329" i="14"/>
  <c r="M960" i="14"/>
  <c r="N960" i="14"/>
  <c r="M758" i="14"/>
  <c r="N758" i="14"/>
  <c r="M640" i="14"/>
  <c r="N640" i="14"/>
  <c r="M527" i="14"/>
  <c r="N527" i="14"/>
  <c r="M438" i="14"/>
  <c r="N438" i="14"/>
  <c r="M386" i="14"/>
  <c r="N386" i="14"/>
  <c r="M719" i="14"/>
  <c r="N719" i="14"/>
  <c r="M69" i="14"/>
  <c r="N69" i="14"/>
  <c r="M170" i="14"/>
  <c r="N170" i="14"/>
  <c r="M1670" i="14"/>
  <c r="N1670" i="14"/>
  <c r="M794" i="14"/>
  <c r="N794" i="14"/>
  <c r="M1322" i="14"/>
  <c r="N1322" i="14"/>
  <c r="M1174" i="14"/>
  <c r="N1174" i="14"/>
  <c r="M15" i="14"/>
  <c r="N15" i="14"/>
  <c r="M1193" i="14"/>
  <c r="N1193" i="14"/>
  <c r="M98" i="14"/>
  <c r="N98" i="14"/>
  <c r="M1208" i="14"/>
  <c r="N1208" i="14"/>
  <c r="M320" i="14"/>
  <c r="N320" i="14"/>
  <c r="M767" i="14"/>
  <c r="N767" i="14"/>
  <c r="M1130" i="14"/>
  <c r="N1130" i="14"/>
  <c r="M1206" i="14"/>
  <c r="N1206" i="14"/>
  <c r="M213" i="14"/>
  <c r="N213" i="14"/>
  <c r="M822" i="14"/>
  <c r="N822" i="14"/>
  <c r="M1151" i="14"/>
  <c r="N1151" i="14"/>
  <c r="M194" i="14"/>
  <c r="N194" i="14"/>
  <c r="M1585" i="14"/>
  <c r="N1585" i="14"/>
  <c r="M501" i="14"/>
  <c r="N501" i="14"/>
  <c r="M1265" i="14"/>
  <c r="N1265" i="14"/>
  <c r="M1691" i="14"/>
  <c r="N1691" i="14"/>
  <c r="M381" i="14"/>
  <c r="N381" i="14"/>
  <c r="M571" i="14"/>
  <c r="N571" i="14"/>
  <c r="M395" i="14"/>
  <c r="N395" i="14"/>
  <c r="M743" i="14"/>
  <c r="N743" i="14"/>
  <c r="M1648" i="14"/>
  <c r="N1648" i="14"/>
  <c r="M529" i="14"/>
  <c r="N529" i="14"/>
  <c r="M1611" i="14"/>
  <c r="N1611" i="14"/>
  <c r="M741" i="14"/>
  <c r="N741" i="14"/>
  <c r="M96" i="14"/>
  <c r="N96" i="14"/>
  <c r="M1664" i="14"/>
  <c r="N1664" i="14"/>
  <c r="M1277" i="14"/>
  <c r="N1277" i="14"/>
  <c r="M1612" i="14"/>
  <c r="N1612" i="14"/>
  <c r="M422" i="14"/>
  <c r="N422" i="14"/>
  <c r="M1489" i="14"/>
  <c r="N1489" i="14"/>
  <c r="M1019" i="14"/>
  <c r="N1019" i="14"/>
  <c r="M1078" i="14"/>
  <c r="N1078" i="14"/>
  <c r="M110" i="14"/>
  <c r="N110" i="14"/>
  <c r="M339" i="14"/>
  <c r="N339" i="14"/>
  <c r="M570" i="14"/>
  <c r="N570" i="14"/>
  <c r="M1680" i="14"/>
  <c r="N1680" i="14"/>
  <c r="M1108" i="14"/>
  <c r="N1108" i="14"/>
  <c r="M1185" i="14"/>
  <c r="N1185" i="14"/>
  <c r="M1101" i="14"/>
  <c r="N1101" i="14"/>
  <c r="M1593" i="14"/>
  <c r="N1593" i="14"/>
  <c r="M732" i="14"/>
  <c r="N732" i="14"/>
  <c r="M453" i="14"/>
  <c r="N453" i="14"/>
  <c r="M733" i="14"/>
  <c r="N733" i="14"/>
  <c r="M874" i="14"/>
  <c r="N874" i="14"/>
  <c r="M1465" i="14"/>
  <c r="N1465" i="14"/>
  <c r="M1366" i="14"/>
  <c r="N1366" i="14"/>
  <c r="M371" i="14"/>
  <c r="N371" i="14"/>
  <c r="M297" i="14"/>
  <c r="N297" i="14"/>
  <c r="M645" i="14"/>
  <c r="N645" i="14"/>
  <c r="M74" i="14"/>
  <c r="N74" i="14"/>
  <c r="M1588" i="14"/>
  <c r="N1588" i="14"/>
  <c r="M1220" i="14"/>
  <c r="N1220" i="14"/>
  <c r="M1334" i="14"/>
  <c r="N1334" i="14"/>
  <c r="M333" i="14"/>
  <c r="N333" i="14"/>
  <c r="M559" i="14"/>
  <c r="N559" i="14"/>
  <c r="M1199" i="14"/>
  <c r="N1199" i="14"/>
  <c r="M938" i="14"/>
  <c r="N938" i="14"/>
  <c r="M831" i="14"/>
  <c r="N831" i="14"/>
  <c r="M942" i="14"/>
  <c r="N942" i="14"/>
  <c r="M1335" i="14"/>
  <c r="N1335" i="14"/>
  <c r="M1662" i="14"/>
  <c r="N1662" i="14"/>
  <c r="M1138" i="14"/>
  <c r="N1138" i="14"/>
  <c r="M926" i="14"/>
  <c r="N926" i="14"/>
  <c r="M880" i="14"/>
  <c r="N880" i="14"/>
  <c r="M1538" i="14"/>
  <c r="N1538" i="14"/>
  <c r="M928" i="14"/>
  <c r="N928" i="14"/>
  <c r="M1599" i="14"/>
  <c r="N1599" i="14"/>
  <c r="M37" i="14"/>
  <c r="N37" i="14"/>
  <c r="M891" i="14"/>
  <c r="N891" i="14"/>
  <c r="M1520" i="14"/>
  <c r="N1520" i="14"/>
  <c r="M1654" i="14"/>
  <c r="N1654" i="14"/>
  <c r="M1048" i="14"/>
  <c r="N1048" i="14"/>
  <c r="M1497" i="14"/>
  <c r="N1497" i="14"/>
  <c r="M686" i="14"/>
  <c r="N686" i="14"/>
  <c r="M511" i="14"/>
  <c r="N511" i="14"/>
  <c r="M1359" i="14"/>
  <c r="N1359" i="14"/>
  <c r="M1351" i="14"/>
  <c r="N1351" i="14"/>
  <c r="M1092" i="14"/>
  <c r="N1092" i="14"/>
  <c r="M1565" i="14"/>
  <c r="N1565" i="14"/>
  <c r="M181" i="14"/>
  <c r="N181" i="14"/>
  <c r="M590" i="14"/>
  <c r="N590" i="14"/>
  <c r="M1331" i="14"/>
  <c r="N1331" i="14"/>
  <c r="M473" i="14"/>
  <c r="N473" i="14"/>
  <c r="M994" i="14"/>
  <c r="N994" i="14"/>
  <c r="M533" i="14"/>
  <c r="N533" i="14"/>
  <c r="M760" i="14"/>
  <c r="N760" i="14"/>
  <c r="M957" i="14"/>
  <c r="N957" i="14"/>
  <c r="M1449" i="14"/>
  <c r="N1449" i="14"/>
  <c r="M882" i="14"/>
  <c r="N882" i="14"/>
  <c r="M1326" i="14"/>
  <c r="N1326" i="14"/>
  <c r="M1336" i="14"/>
  <c r="N1336" i="14"/>
  <c r="M61" i="14"/>
  <c r="N61" i="14"/>
  <c r="M783" i="14"/>
  <c r="N783" i="14"/>
  <c r="M548" i="14"/>
  <c r="N548" i="14"/>
  <c r="M1233" i="14"/>
  <c r="N1233" i="14"/>
  <c r="M1240" i="14"/>
  <c r="N1240" i="14"/>
  <c r="M1360" i="14"/>
  <c r="N1360" i="14"/>
  <c r="M918" i="14"/>
  <c r="N918" i="14"/>
  <c r="M221" i="14"/>
  <c r="N221" i="14"/>
  <c r="M622" i="14"/>
  <c r="N622" i="14"/>
  <c r="M911" i="14"/>
  <c r="N911" i="14"/>
  <c r="M770" i="14"/>
  <c r="N770" i="14"/>
  <c r="M810" i="14"/>
  <c r="N810" i="14"/>
  <c r="M301" i="14"/>
  <c r="N301" i="14"/>
  <c r="M285" i="14"/>
  <c r="N285" i="14"/>
  <c r="M266" i="14"/>
  <c r="N266" i="14"/>
  <c r="M854" i="14"/>
  <c r="N854" i="14"/>
  <c r="M1469" i="14"/>
  <c r="N1469" i="14"/>
  <c r="M876" i="14"/>
  <c r="N876" i="14"/>
  <c r="M1038" i="14"/>
  <c r="N1038" i="14"/>
  <c r="M1616" i="14"/>
  <c r="N1616" i="14"/>
  <c r="M352" i="14"/>
  <c r="N352" i="14"/>
  <c r="M771" i="14"/>
  <c r="N771" i="14"/>
  <c r="M1034" i="14"/>
  <c r="N1034" i="14"/>
  <c r="M869" i="14"/>
  <c r="N869" i="14"/>
  <c r="M726" i="14"/>
  <c r="N726" i="14"/>
  <c r="M789" i="14"/>
  <c r="N789" i="14"/>
  <c r="M1162" i="14"/>
  <c r="N1162" i="14"/>
  <c r="M1516" i="14"/>
  <c r="N1516" i="14"/>
  <c r="M343" i="14"/>
  <c r="N343" i="14"/>
  <c r="M1474" i="14"/>
  <c r="N1474" i="14"/>
  <c r="M1218" i="14"/>
  <c r="N1218" i="14"/>
  <c r="M1163" i="14"/>
  <c r="N1163" i="14"/>
  <c r="M1114" i="14"/>
  <c r="N1114" i="14"/>
  <c r="M600" i="14"/>
  <c r="N600" i="14"/>
  <c r="M723" i="14"/>
  <c r="N723" i="14"/>
  <c r="M978" i="14"/>
  <c r="N978" i="14"/>
  <c r="M109" i="14"/>
  <c r="N109" i="14"/>
  <c r="M1068" i="14"/>
  <c r="N1068" i="14"/>
  <c r="M1346" i="14"/>
  <c r="N1346" i="14"/>
  <c r="M1411" i="14"/>
  <c r="N1411" i="14"/>
  <c r="M890" i="14"/>
  <c r="N890" i="14"/>
  <c r="M251" i="14"/>
  <c r="N251" i="14"/>
  <c r="M1668" i="14"/>
  <c r="N1668" i="14"/>
  <c r="M1471" i="14"/>
  <c r="N1471" i="14"/>
  <c r="M223" i="14"/>
  <c r="N223" i="14"/>
  <c r="M1063" i="14"/>
  <c r="N1063" i="14"/>
  <c r="M933" i="14"/>
  <c r="N933" i="14"/>
  <c r="M1657" i="14"/>
  <c r="N1657" i="14"/>
  <c r="M1590" i="14"/>
  <c r="N1590" i="14"/>
  <c r="M1509" i="14"/>
  <c r="N1509" i="14"/>
  <c r="M608" i="14"/>
  <c r="N608" i="14"/>
  <c r="M465" i="14"/>
  <c r="N465" i="14"/>
  <c r="M1693" i="14"/>
  <c r="N1693" i="14"/>
  <c r="M543" i="14"/>
  <c r="N543" i="14"/>
  <c r="M1325" i="14"/>
  <c r="N1325" i="14"/>
  <c r="M1305" i="14"/>
  <c r="N1305" i="14"/>
  <c r="M1064" i="14"/>
  <c r="N1064" i="14"/>
  <c r="M145" i="14"/>
  <c r="N145" i="14"/>
  <c r="M1227" i="14"/>
  <c r="N1227" i="14"/>
  <c r="M1344" i="14"/>
  <c r="N1344" i="14"/>
  <c r="M1141" i="14"/>
  <c r="N1141" i="14"/>
  <c r="M184" i="14"/>
  <c r="N184" i="14"/>
  <c r="M462" i="14"/>
  <c r="N462" i="14"/>
  <c r="M1058" i="14"/>
  <c r="N1058" i="14"/>
  <c r="M112" i="14"/>
  <c r="N112" i="14"/>
  <c r="M1241" i="14"/>
  <c r="N1241" i="14"/>
  <c r="M1372" i="14"/>
  <c r="N1372" i="14"/>
  <c r="M29" i="14"/>
  <c r="N29" i="14"/>
  <c r="M482" i="14"/>
  <c r="N482" i="14"/>
  <c r="M1152" i="14"/>
  <c r="N1152" i="14"/>
  <c r="M1528" i="14"/>
  <c r="N1528" i="14"/>
  <c r="M671" i="14"/>
  <c r="N671" i="14"/>
  <c r="M586" i="14"/>
  <c r="N586" i="14"/>
  <c r="M337" i="14"/>
  <c r="N337" i="14"/>
  <c r="M1129" i="14"/>
  <c r="N1129" i="14"/>
  <c r="M348" i="14"/>
  <c r="N348" i="14"/>
  <c r="M317" i="14"/>
  <c r="N317" i="14"/>
  <c r="M388" i="14"/>
  <c r="N388" i="14"/>
  <c r="M277" i="14"/>
  <c r="N277" i="14"/>
  <c r="M229" i="14"/>
  <c r="N229" i="14"/>
  <c r="M1248" i="14"/>
  <c r="N1248" i="14"/>
  <c r="M773" i="14"/>
  <c r="N773" i="14"/>
  <c r="M625" i="14"/>
  <c r="N625" i="14"/>
  <c r="M172" i="14"/>
  <c r="N172" i="14"/>
  <c r="M870" i="14"/>
  <c r="N870" i="14"/>
  <c r="M1638" i="14"/>
  <c r="N1638" i="14"/>
  <c r="M1417" i="14"/>
  <c r="N1417" i="14"/>
  <c r="M128" i="14"/>
  <c r="N128" i="14"/>
  <c r="M547" i="14"/>
  <c r="N547" i="14"/>
  <c r="M1373" i="14"/>
  <c r="N1373" i="14"/>
  <c r="M58" i="14"/>
  <c r="N58" i="14"/>
  <c r="M240" i="14"/>
  <c r="N240" i="14"/>
  <c r="M101" i="14"/>
  <c r="N101" i="14"/>
  <c r="M222" i="14"/>
  <c r="N222" i="14"/>
  <c r="M906" i="14"/>
  <c r="N906" i="14"/>
  <c r="M321" i="14"/>
  <c r="N321" i="14"/>
  <c r="M130" i="14"/>
  <c r="N130" i="14"/>
  <c r="M1408" i="14"/>
  <c r="N1408" i="14"/>
  <c r="M1009" i="14"/>
  <c r="N1009" i="14"/>
  <c r="M581" i="14"/>
  <c r="N581" i="14"/>
  <c r="M131" i="14"/>
  <c r="N131" i="14"/>
  <c r="M1578" i="14"/>
  <c r="N1578" i="14"/>
  <c r="M901" i="14"/>
  <c r="N901" i="14"/>
  <c r="M1454" i="14"/>
  <c r="N1454" i="14"/>
  <c r="M1413" i="14"/>
  <c r="N1413" i="14"/>
  <c r="M1175" i="14"/>
  <c r="N1175" i="14"/>
  <c r="M1200" i="14"/>
  <c r="N1200" i="14"/>
  <c r="M1258" i="14"/>
  <c r="N1258" i="14"/>
  <c r="M1601" i="14"/>
  <c r="N1601" i="14"/>
  <c r="M1553" i="14"/>
  <c r="N1553" i="14"/>
  <c r="M915" i="14"/>
  <c r="N915" i="14"/>
  <c r="M579" i="14"/>
  <c r="N579" i="14"/>
  <c r="M1105" i="14"/>
  <c r="N1105" i="14"/>
  <c r="M999" i="14"/>
  <c r="N999" i="14"/>
  <c r="M1031" i="14"/>
  <c r="N1031" i="14"/>
  <c r="M165" i="14"/>
  <c r="N165" i="14"/>
  <c r="M1429" i="14"/>
  <c r="N1429" i="14"/>
  <c r="M1432" i="14"/>
  <c r="N1432" i="14"/>
  <c r="M204" i="14"/>
  <c r="N204" i="14"/>
  <c r="M1415" i="14"/>
  <c r="N1415" i="14"/>
  <c r="M1051" i="14"/>
  <c r="N1051" i="14"/>
  <c r="M588" i="14"/>
  <c r="N588" i="14"/>
  <c r="M384" i="14"/>
  <c r="N384" i="14"/>
  <c r="M556" i="14"/>
  <c r="N556" i="14"/>
  <c r="M1386" i="14"/>
  <c r="N1386" i="14"/>
  <c r="M987" i="14"/>
  <c r="N987" i="14"/>
  <c r="M973" i="14"/>
  <c r="N973" i="14"/>
  <c r="M248" i="14"/>
  <c r="N248" i="14"/>
  <c r="M1191" i="14"/>
  <c r="N1191" i="14"/>
  <c r="M841" i="14"/>
  <c r="N841" i="14"/>
  <c r="M143" i="14"/>
  <c r="N143" i="14"/>
  <c r="M986" i="14"/>
  <c r="N986" i="14"/>
  <c r="M531" i="14"/>
  <c r="N531" i="14"/>
  <c r="M312" i="14"/>
  <c r="N312" i="14"/>
  <c r="M334" i="14"/>
  <c r="N334" i="14"/>
  <c r="M439" i="14"/>
  <c r="N439" i="14"/>
  <c r="M228" i="14"/>
  <c r="N228" i="14"/>
  <c r="M720" i="14"/>
  <c r="N720" i="14"/>
  <c r="M772" i="14"/>
  <c r="N772" i="14"/>
  <c r="M699" i="14"/>
  <c r="N699" i="14"/>
  <c r="M157" i="14"/>
  <c r="N157" i="14"/>
  <c r="M654" i="14"/>
  <c r="N654" i="14"/>
  <c r="M916" i="14"/>
  <c r="N916" i="14"/>
  <c r="M78" i="14"/>
  <c r="N78" i="14"/>
  <c r="M1333" i="14"/>
  <c r="N1333" i="14"/>
  <c r="M589" i="14"/>
  <c r="N589" i="14"/>
  <c r="M1625" i="14"/>
  <c r="N1625" i="14"/>
  <c r="M1499" i="14"/>
  <c r="N1499" i="14"/>
  <c r="M354" i="14"/>
  <c r="N354" i="14"/>
  <c r="M244" i="14"/>
  <c r="N244" i="14"/>
  <c r="M666" i="14"/>
  <c r="N666" i="14"/>
  <c r="M795" i="14"/>
  <c r="N795" i="14"/>
  <c r="M1487" i="14"/>
  <c r="N1487" i="14"/>
  <c r="M1281" i="14"/>
  <c r="N1281" i="14"/>
  <c r="M1420" i="14"/>
  <c r="N1420" i="14"/>
  <c r="M828" i="14"/>
  <c r="N828" i="14"/>
  <c r="M299" i="14"/>
  <c r="N299" i="14"/>
  <c r="M1292" i="14"/>
  <c r="N1292" i="14"/>
  <c r="M1540" i="14"/>
  <c r="N1540" i="14"/>
  <c r="M1440" i="14"/>
  <c r="N1440" i="14"/>
  <c r="M1052" i="14"/>
  <c r="N1052" i="14"/>
  <c r="M1109" i="14"/>
  <c r="N1109" i="14"/>
  <c r="M1056" i="14"/>
  <c r="N1056" i="14"/>
  <c r="M281" i="14"/>
  <c r="N281" i="14"/>
  <c r="M315" i="14"/>
  <c r="N315" i="14"/>
  <c r="M1310" i="14"/>
  <c r="N1310" i="14"/>
  <c r="M82" i="14"/>
  <c r="N82" i="14"/>
  <c r="M1125" i="14"/>
  <c r="N1125" i="14"/>
  <c r="M826" i="14"/>
  <c r="N826" i="14"/>
  <c r="M1384" i="14"/>
  <c r="N1384" i="14"/>
  <c r="M687" i="14"/>
  <c r="N687" i="14"/>
  <c r="M1085" i="14"/>
  <c r="N1085" i="14"/>
  <c r="M1416" i="14"/>
  <c r="N1416" i="14"/>
  <c r="M1488" i="14"/>
  <c r="N1488" i="14"/>
  <c r="M1115" i="14"/>
  <c r="N1115" i="14"/>
  <c r="M1059" i="14"/>
  <c r="N1059" i="14"/>
  <c r="M1095" i="14"/>
  <c r="N1095" i="14"/>
  <c r="M913" i="14"/>
  <c r="N913" i="14"/>
  <c r="M1075" i="14"/>
  <c r="N1075" i="14"/>
  <c r="M932" i="14"/>
  <c r="N932" i="14"/>
  <c r="M688" i="14"/>
  <c r="N688" i="14"/>
  <c r="M1086" i="14"/>
  <c r="N1086" i="14"/>
  <c r="M1060" i="14"/>
  <c r="N1060" i="14"/>
  <c r="M1304" i="14"/>
  <c r="N1304" i="14"/>
  <c r="M1018" i="14"/>
  <c r="N1018" i="14"/>
  <c r="M499" i="14"/>
  <c r="N499" i="14"/>
  <c r="M1430" i="14"/>
  <c r="N1430" i="14"/>
  <c r="M1363" i="14"/>
  <c r="N1363" i="14"/>
  <c r="M1551" i="14"/>
  <c r="N1551" i="14"/>
  <c r="M1350" i="14"/>
  <c r="N1350" i="14"/>
  <c r="M626" i="14"/>
  <c r="N626" i="14"/>
  <c r="M1542" i="14"/>
  <c r="N1542" i="14"/>
  <c r="M71" i="14"/>
  <c r="N71" i="14"/>
  <c r="M138" i="14"/>
  <c r="N138" i="14"/>
  <c r="M283" i="14"/>
  <c r="N283" i="14"/>
  <c r="M1482" i="14"/>
  <c r="N1482" i="14"/>
  <c r="M1354" i="14"/>
  <c r="N1354" i="14"/>
  <c r="M1666" i="14"/>
  <c r="N1666" i="14"/>
  <c r="M1427" i="14"/>
  <c r="N1427" i="14"/>
  <c r="M1207" i="14"/>
  <c r="N1207" i="14"/>
  <c r="M1308" i="14"/>
  <c r="N1308" i="14"/>
  <c r="M500" i="14"/>
  <c r="N500" i="14"/>
  <c r="M1507" i="14"/>
  <c r="N1507" i="14"/>
  <c r="M53" i="14"/>
  <c r="N53" i="14"/>
  <c r="M1418" i="14"/>
  <c r="N1418" i="14"/>
  <c r="M1501" i="14"/>
  <c r="N1501" i="14"/>
  <c r="M682" i="14"/>
  <c r="N682" i="14"/>
  <c r="M267" i="14"/>
  <c r="N267" i="14"/>
  <c r="M140" i="14"/>
  <c r="N140" i="14"/>
  <c r="M509" i="14"/>
  <c r="N509" i="14"/>
  <c r="M1442" i="14"/>
  <c r="N1442" i="14"/>
  <c r="M1318" i="14"/>
  <c r="N1318" i="14"/>
  <c r="M214" i="14"/>
  <c r="N214" i="14"/>
  <c r="M1000" i="14"/>
  <c r="N1000" i="14"/>
  <c r="M530" i="14"/>
  <c r="N530" i="14"/>
  <c r="M93" i="14"/>
  <c r="N93" i="14"/>
  <c r="M1149" i="14"/>
  <c r="N1149" i="14"/>
  <c r="M811" i="14"/>
  <c r="N811" i="14"/>
  <c r="M478" i="14"/>
  <c r="N478" i="14"/>
  <c r="M1238" i="14"/>
  <c r="N1238" i="14"/>
  <c r="M685" i="14"/>
  <c r="N685" i="14"/>
  <c r="M996" i="14"/>
  <c r="N996" i="14"/>
  <c r="M923" i="14"/>
  <c r="N923" i="14"/>
  <c r="M593" i="14"/>
  <c r="N593" i="14"/>
  <c r="M970" i="14"/>
  <c r="N970" i="14"/>
  <c r="M102" i="14"/>
  <c r="N102" i="14"/>
  <c r="M94" i="14"/>
  <c r="N94" i="14"/>
  <c r="M428" i="14"/>
  <c r="N428" i="14"/>
  <c r="M627" i="14"/>
  <c r="N627" i="14"/>
  <c r="M757" i="14"/>
  <c r="N757" i="14"/>
  <c r="M1504" i="14"/>
  <c r="N1504" i="14"/>
  <c r="M1521" i="14"/>
  <c r="N1521" i="14"/>
  <c r="M33" i="14"/>
  <c r="N33" i="14"/>
  <c r="M825" i="14"/>
  <c r="N825" i="14"/>
  <c r="M318" i="14"/>
  <c r="N318" i="14"/>
  <c r="M704" i="14"/>
  <c r="N704" i="14"/>
  <c r="M606" i="14"/>
  <c r="N606" i="14"/>
  <c r="M1204" i="14"/>
  <c r="N1204" i="14"/>
  <c r="M607" i="14"/>
  <c r="N607" i="14"/>
  <c r="M544" i="14"/>
  <c r="N544" i="14"/>
  <c r="M510" i="14"/>
  <c r="N510" i="14"/>
  <c r="M1479" i="14"/>
  <c r="N1479" i="14"/>
  <c r="M905" i="14"/>
  <c r="N905" i="14"/>
  <c r="M1475" i="14"/>
  <c r="N1475" i="14"/>
  <c r="M1614" i="14"/>
  <c r="N1614" i="14"/>
  <c r="M1688" i="14"/>
  <c r="N1688" i="14"/>
  <c r="M1010" i="14"/>
  <c r="N1010" i="14"/>
  <c r="M884" i="14"/>
  <c r="N884" i="14"/>
  <c r="M46" i="14"/>
  <c r="N46" i="14"/>
  <c r="M1020" i="14"/>
  <c r="N1020" i="14"/>
  <c r="M739" i="14"/>
  <c r="N739" i="14"/>
  <c r="M519" i="14"/>
  <c r="N519" i="14"/>
  <c r="M376" i="14"/>
  <c r="N376" i="14"/>
  <c r="M910" i="14"/>
  <c r="N910" i="14"/>
  <c r="M740" i="14"/>
  <c r="N740" i="14"/>
  <c r="M436" i="14"/>
  <c r="N436" i="14"/>
  <c r="M1419" i="14"/>
  <c r="N1419" i="14"/>
  <c r="M192" i="14"/>
  <c r="N192" i="14"/>
  <c r="M1144" i="14"/>
  <c r="N1144" i="14"/>
  <c r="M969" i="14"/>
  <c r="N969" i="14"/>
  <c r="M961" i="14"/>
  <c r="N961" i="14"/>
  <c r="M186" i="14"/>
  <c r="N186" i="14"/>
  <c r="M349" i="14"/>
  <c r="N349" i="14"/>
  <c r="M1289" i="14"/>
  <c r="N1289" i="14"/>
  <c r="M218" i="14"/>
  <c r="N218" i="14"/>
  <c r="M310" i="14"/>
  <c r="N310" i="14"/>
  <c r="M502" i="14"/>
  <c r="N502" i="14"/>
  <c r="M912" i="14"/>
  <c r="N912" i="14"/>
  <c r="M524" i="14"/>
  <c r="N524" i="14"/>
  <c r="M594" i="14"/>
  <c r="N594" i="14"/>
  <c r="M1527" i="14"/>
  <c r="N1527" i="14"/>
  <c r="M87" i="14"/>
  <c r="N87" i="14"/>
  <c r="M1437" i="14"/>
  <c r="N1437" i="14"/>
  <c r="M383" i="14"/>
  <c r="N383" i="14"/>
  <c r="M1134" i="14"/>
  <c r="N1134" i="14"/>
  <c r="M1253" i="14"/>
  <c r="N1253" i="14"/>
  <c r="M10" i="14"/>
  <c r="N10" i="14"/>
  <c r="M1294" i="14"/>
  <c r="N1294" i="14"/>
  <c r="M454" i="14"/>
  <c r="N454" i="14"/>
  <c r="M1443" i="14"/>
  <c r="N1443" i="14"/>
  <c r="M1543" i="14"/>
  <c r="N1543" i="14"/>
  <c r="M1298" i="14"/>
  <c r="N1298" i="14"/>
  <c r="M1176" i="14"/>
  <c r="N1176" i="14"/>
  <c r="M474" i="14"/>
  <c r="N474" i="14"/>
  <c r="M1403" i="14"/>
  <c r="N1403" i="14"/>
  <c r="M216" i="14"/>
  <c r="N216" i="14"/>
  <c r="M1228" i="14"/>
  <c r="N1228" i="14"/>
  <c r="M1320" i="14"/>
  <c r="N1320" i="14"/>
  <c r="M1362" i="14"/>
  <c r="N1362" i="14"/>
  <c r="M1444" i="14"/>
  <c r="N1444" i="14"/>
  <c r="M234" i="14"/>
  <c r="N234" i="14"/>
  <c r="M64" i="14"/>
  <c r="N64" i="14"/>
  <c r="M745" i="14"/>
  <c r="N745" i="14"/>
  <c r="M868" i="14"/>
  <c r="N868" i="14"/>
  <c r="M362" i="14"/>
  <c r="N362" i="14"/>
  <c r="M512" i="14"/>
  <c r="N512" i="14"/>
  <c r="M364" i="14"/>
  <c r="N364" i="14"/>
  <c r="M934" i="14"/>
  <c r="N934" i="14"/>
  <c r="M66" i="14"/>
  <c r="N66" i="14"/>
  <c r="M219" i="14"/>
  <c r="N219" i="14"/>
  <c r="M443" i="14"/>
  <c r="N443" i="14"/>
  <c r="M1395" i="14"/>
  <c r="N1395" i="14"/>
  <c r="M1282" i="14"/>
  <c r="N1282" i="14"/>
  <c r="M628" i="14"/>
  <c r="N628" i="14"/>
  <c r="M340" i="14"/>
  <c r="N340" i="14"/>
  <c r="M396" i="14"/>
  <c r="N396" i="14"/>
  <c r="M759" i="14"/>
  <c r="N759" i="14"/>
  <c r="M444" i="14"/>
  <c r="N444" i="14"/>
  <c r="M1673" i="14"/>
  <c r="N1673" i="14"/>
  <c r="M1632" i="14"/>
  <c r="N1632" i="14"/>
  <c r="M1531" i="14"/>
  <c r="N1531" i="14"/>
  <c r="M1113" i="14"/>
  <c r="N1113" i="14"/>
  <c r="M387" i="14"/>
  <c r="N387" i="14"/>
  <c r="M1369" i="14"/>
  <c r="N1369" i="14"/>
  <c r="M1694" i="14"/>
  <c r="N1694" i="14"/>
  <c r="M271" i="14"/>
  <c r="N271" i="14"/>
  <c r="M1356" i="14"/>
  <c r="N1356" i="14"/>
  <c r="M1050" i="14"/>
  <c r="N1050" i="14"/>
  <c r="M1252" i="14"/>
  <c r="N1252" i="14"/>
  <c r="M807" i="14"/>
  <c r="N807" i="14"/>
  <c r="M1263" i="14"/>
  <c r="N1263" i="14"/>
  <c r="M173" i="14"/>
  <c r="N173" i="14"/>
  <c r="M1071" i="14"/>
  <c r="N1071" i="14"/>
  <c r="M1511" i="14"/>
  <c r="N1511" i="14"/>
  <c r="M749" i="14"/>
  <c r="N749" i="14"/>
  <c r="M1376" i="14"/>
  <c r="N1376" i="14"/>
  <c r="M1285" i="14"/>
  <c r="N1285" i="14"/>
  <c r="M469" i="14"/>
  <c r="N469" i="14"/>
  <c r="M1455" i="14"/>
  <c r="N1455" i="14"/>
  <c r="M1061" i="14"/>
  <c r="N1061" i="14"/>
  <c r="M1492" i="14"/>
  <c r="N1492" i="14"/>
  <c r="M489" i="14"/>
  <c r="N489" i="14"/>
  <c r="M711" i="14"/>
  <c r="N711" i="14"/>
  <c r="M100" i="14"/>
  <c r="N100" i="14"/>
  <c r="M1313" i="14"/>
  <c r="N1313" i="14"/>
  <c r="M39" i="14"/>
  <c r="N39" i="14"/>
  <c r="M1554" i="14"/>
  <c r="N1554" i="14"/>
  <c r="M357" i="14"/>
  <c r="N357" i="14"/>
  <c r="M727" i="14"/>
  <c r="N727" i="14"/>
  <c r="M554" i="14"/>
  <c r="N554" i="14"/>
  <c r="M273" i="14"/>
  <c r="N273" i="14"/>
  <c r="M787" i="14"/>
  <c r="N787" i="14"/>
  <c r="M1139" i="14"/>
  <c r="N1139" i="14"/>
  <c r="M245" i="14"/>
  <c r="N245" i="14"/>
  <c r="M44" i="14"/>
  <c r="N44" i="14"/>
  <c r="M1472" i="14"/>
  <c r="N1472" i="14"/>
  <c r="M258" i="14"/>
  <c r="N258" i="14"/>
  <c r="M1302" i="14"/>
  <c r="N1302" i="14"/>
  <c r="M549" i="14"/>
  <c r="N549" i="14"/>
  <c r="M133" i="14"/>
  <c r="N133" i="14"/>
  <c r="M1441" i="14"/>
  <c r="N1441" i="14"/>
  <c r="M1156" i="14"/>
  <c r="N1156" i="14"/>
  <c r="M1093" i="14"/>
  <c r="N1093" i="14"/>
  <c r="M40" i="14"/>
  <c r="N40" i="14"/>
  <c r="M603" i="14"/>
  <c r="N603" i="14"/>
  <c r="M113" i="14"/>
  <c r="N113" i="14"/>
  <c r="M411" i="14"/>
  <c r="N411" i="14"/>
  <c r="M1219" i="14"/>
  <c r="N1219" i="14"/>
  <c r="M813" i="14"/>
  <c r="N813" i="14"/>
  <c r="M1622" i="14"/>
  <c r="N1622" i="14"/>
  <c r="M325" i="14"/>
  <c r="N325" i="14"/>
  <c r="M814" i="14"/>
  <c r="N814" i="14"/>
  <c r="M1541" i="14"/>
  <c r="N1541" i="14"/>
  <c r="M459" i="14"/>
  <c r="N459" i="14"/>
  <c r="M751" i="14"/>
  <c r="N751" i="14"/>
  <c r="M637" i="14"/>
  <c r="N637" i="14"/>
  <c r="M25" i="14"/>
  <c r="N25" i="14"/>
  <c r="M17" i="14"/>
  <c r="N17" i="14"/>
  <c r="M1399" i="14"/>
  <c r="N1399" i="14"/>
  <c r="M943" i="14"/>
  <c r="N943" i="14"/>
  <c r="M714" i="14"/>
  <c r="N714" i="14"/>
  <c r="M1279" i="14"/>
  <c r="N1279" i="14"/>
  <c r="M1022" i="14"/>
  <c r="N1022" i="14"/>
  <c r="M1586" i="14"/>
  <c r="N1586" i="14"/>
  <c r="M922" i="14"/>
  <c r="N922" i="14"/>
  <c r="M1374" i="14"/>
  <c r="N1374" i="14"/>
  <c r="M1572" i="14"/>
  <c r="N1572" i="14"/>
  <c r="M1007" i="14"/>
  <c r="N1007" i="14"/>
  <c r="M1644" i="14"/>
  <c r="N1644" i="14"/>
  <c r="M752" i="14"/>
  <c r="N752" i="14"/>
  <c r="M1561" i="14"/>
  <c r="N1561" i="14"/>
  <c r="M1079" i="14"/>
  <c r="N1079" i="14"/>
  <c r="M1245" i="14"/>
  <c r="N1245" i="14"/>
  <c r="M1556" i="14"/>
  <c r="N1556" i="14"/>
  <c r="M1025" i="14"/>
  <c r="N1025" i="14"/>
  <c r="M1178" i="14"/>
  <c r="N1178" i="14"/>
  <c r="M1624" i="14"/>
  <c r="N1624" i="14"/>
  <c r="M780" i="14"/>
  <c r="N780" i="14"/>
  <c r="M708" i="14"/>
  <c r="N708" i="14"/>
  <c r="M1003" i="14"/>
  <c r="N1003" i="14"/>
  <c r="M231" i="14"/>
  <c r="N231" i="14"/>
  <c r="M707" i="14"/>
  <c r="N707" i="14"/>
  <c r="M877" i="14"/>
  <c r="N877" i="14"/>
  <c r="M1584" i="14"/>
  <c r="N1584" i="14"/>
  <c r="M397" i="14"/>
  <c r="N397" i="14"/>
  <c r="M545" i="14"/>
  <c r="N545" i="14"/>
  <c r="M535" i="14"/>
  <c r="N535" i="14"/>
  <c r="M1587" i="14"/>
  <c r="N1587" i="14"/>
  <c r="M378" i="14"/>
  <c r="N378" i="14"/>
  <c r="M1481" i="14"/>
  <c r="N1481" i="14"/>
  <c r="M598" i="14"/>
  <c r="N598" i="14"/>
  <c r="M537" i="14"/>
  <c r="N537" i="14"/>
  <c r="M193" i="14"/>
  <c r="N193" i="14"/>
  <c r="M294" i="14"/>
  <c r="N294" i="14"/>
  <c r="M1367" i="14"/>
  <c r="N1367" i="14"/>
  <c r="M639" i="14"/>
  <c r="N639" i="14"/>
  <c r="M840" i="14"/>
  <c r="N840" i="14"/>
  <c r="M1512" i="14"/>
  <c r="N1512" i="14"/>
  <c r="M762" i="14"/>
  <c r="N762" i="14"/>
  <c r="M424" i="14"/>
  <c r="N424" i="14"/>
  <c r="M59" i="14"/>
  <c r="N59" i="14"/>
  <c r="M1368" i="14"/>
  <c r="N1368" i="14"/>
  <c r="M236" i="14"/>
  <c r="N236" i="14"/>
  <c r="M430" i="14"/>
  <c r="N430" i="14"/>
  <c r="M487" i="14"/>
  <c r="N487" i="14"/>
  <c r="M886" i="14"/>
  <c r="N886" i="14"/>
  <c r="M1396" i="14"/>
  <c r="N1396" i="14"/>
  <c r="M583" i="14"/>
  <c r="N583" i="14"/>
  <c r="M195" i="14"/>
  <c r="N195" i="14"/>
  <c r="M1234" i="14"/>
  <c r="N1234" i="14"/>
  <c r="M632" i="14"/>
  <c r="N632" i="14"/>
  <c r="M455" i="14"/>
  <c r="N455" i="14"/>
  <c r="M187" i="14"/>
  <c r="N187" i="14"/>
  <c r="M1460" i="14"/>
  <c r="N1460" i="14"/>
  <c r="M202" i="14"/>
  <c r="N202" i="14"/>
  <c r="M1041" i="14"/>
  <c r="N1041" i="14"/>
  <c r="M650" i="14"/>
  <c r="N650" i="14"/>
  <c r="M1287" i="14"/>
  <c r="N1287" i="14"/>
  <c r="M1687" i="14"/>
  <c r="N1687" i="14"/>
  <c r="M250" i="14"/>
  <c r="N250" i="14"/>
  <c r="M950" i="14"/>
  <c r="N950" i="14"/>
  <c r="M1189" i="14"/>
  <c r="N1189" i="14"/>
  <c r="M1557" i="14"/>
  <c r="N1557" i="14"/>
  <c r="M541" i="14"/>
  <c r="N541" i="14"/>
  <c r="M238" i="14"/>
  <c r="N238" i="14"/>
  <c r="M466" i="14"/>
  <c r="N466" i="14"/>
  <c r="M992" i="14"/>
  <c r="N992" i="14"/>
  <c r="M1284" i="14"/>
  <c r="N1284" i="14"/>
  <c r="M460" i="14"/>
  <c r="N460" i="14"/>
  <c r="M1518" i="14"/>
  <c r="N1518" i="14"/>
  <c r="M689" i="14"/>
  <c r="N689" i="14"/>
  <c r="M503" i="14"/>
  <c r="N503" i="14"/>
  <c r="M1517" i="14"/>
  <c r="N1517" i="14"/>
  <c r="M372" i="14"/>
  <c r="N372" i="14"/>
  <c r="M561" i="14"/>
  <c r="N561" i="14"/>
  <c r="M1272" i="14"/>
  <c r="N1272" i="14"/>
  <c r="M207" i="14"/>
  <c r="N207" i="14"/>
  <c r="M344" i="14"/>
  <c r="N344" i="14"/>
  <c r="M753" i="14"/>
  <c r="N753" i="14"/>
  <c r="M834" i="14"/>
  <c r="N834" i="14"/>
  <c r="M1256" i="14"/>
  <c r="N1256" i="14"/>
  <c r="M392" i="14"/>
  <c r="N392" i="14"/>
  <c r="M1273" i="14"/>
  <c r="N1273" i="14"/>
  <c r="M1502" i="14"/>
  <c r="N1502" i="14"/>
  <c r="M1188" i="14"/>
  <c r="N1188" i="14"/>
  <c r="M1494" i="14"/>
  <c r="N1494" i="14"/>
  <c r="M55" i="14"/>
  <c r="N55" i="14"/>
  <c r="M1522" i="14"/>
  <c r="N1522" i="14"/>
  <c r="M1550" i="14"/>
  <c r="N1550" i="14"/>
  <c r="M1674" i="14"/>
  <c r="N1674" i="14"/>
  <c r="M88" i="14"/>
  <c r="N88" i="14"/>
  <c r="M660" i="14"/>
  <c r="N660" i="14"/>
  <c r="M967" i="14"/>
  <c r="N967" i="14"/>
  <c r="M1035" i="14"/>
  <c r="N1035" i="14"/>
  <c r="M118" i="14"/>
  <c r="N118" i="14"/>
  <c r="M261" i="14"/>
  <c r="N261" i="14"/>
  <c r="M979" i="14"/>
  <c r="N979" i="14"/>
  <c r="M1131" i="14"/>
  <c r="N1131" i="14"/>
  <c r="M239" i="14"/>
  <c r="N239" i="14"/>
  <c r="M296" i="14"/>
  <c r="N296" i="14"/>
  <c r="M410" i="14"/>
  <c r="N410" i="14"/>
  <c r="M1029" i="14"/>
  <c r="N1029" i="14"/>
  <c r="M189" i="14"/>
  <c r="N189" i="14"/>
  <c r="M1192" i="14"/>
  <c r="N1192" i="14"/>
  <c r="M1652" i="14"/>
  <c r="N1652" i="14"/>
  <c r="M944" i="14"/>
  <c r="N944" i="14"/>
  <c r="M47" i="14"/>
  <c r="N47" i="14"/>
  <c r="M464" i="14"/>
  <c r="N464" i="14"/>
  <c r="M114" i="14"/>
  <c r="N114" i="14"/>
  <c r="M259" i="14"/>
  <c r="N259" i="14"/>
  <c r="M429" i="14"/>
  <c r="N429" i="14"/>
  <c r="M1133" i="14"/>
  <c r="N1133" i="14"/>
  <c r="M1323" i="14"/>
  <c r="N1323" i="14"/>
  <c r="M887" i="14"/>
  <c r="N887" i="14"/>
  <c r="M1464" i="14"/>
  <c r="N1464" i="14"/>
  <c r="M1438" i="14"/>
  <c r="N1438" i="14"/>
  <c r="M709" i="14"/>
  <c r="N709" i="14"/>
  <c r="M319" i="14"/>
  <c r="N319" i="14"/>
  <c r="M358" i="14"/>
  <c r="N358" i="14"/>
  <c r="M526" i="14"/>
  <c r="N526" i="14"/>
  <c r="M829" i="14"/>
  <c r="N829" i="14"/>
  <c r="M369" i="14"/>
  <c r="N369" i="14"/>
  <c r="M728" i="14"/>
  <c r="N728" i="14"/>
  <c r="M690" i="14"/>
  <c r="N690" i="14"/>
  <c r="M909" i="14"/>
  <c r="N909" i="14"/>
  <c r="M1633" i="14"/>
  <c r="N1633" i="14"/>
  <c r="M1495" i="14"/>
  <c r="N1495" i="14"/>
  <c r="M1080" i="14"/>
  <c r="N1080" i="14"/>
  <c r="M959" i="14"/>
  <c r="N959" i="14"/>
  <c r="M1190" i="14"/>
  <c r="N1190" i="14"/>
  <c r="M60" i="14"/>
  <c r="N60" i="14"/>
  <c r="M1159" i="14"/>
  <c r="N1159" i="14"/>
  <c r="M585" i="14"/>
  <c r="N585" i="14"/>
  <c r="M1036" i="14"/>
  <c r="N1036" i="14"/>
  <c r="M1097" i="14"/>
  <c r="N1097" i="14"/>
  <c r="M1209" i="14"/>
  <c r="N1209" i="14"/>
  <c r="M80" i="14"/>
  <c r="N80" i="14"/>
  <c r="M550" i="14"/>
  <c r="N550" i="14"/>
  <c r="M168" i="14"/>
  <c r="N168" i="14"/>
  <c r="M286" i="14"/>
  <c r="N286" i="14"/>
  <c r="M146" i="14"/>
  <c r="N146" i="14"/>
  <c r="M1421" i="14"/>
  <c r="N1421" i="14"/>
  <c r="M538" i="14"/>
  <c r="N538" i="14"/>
  <c r="M171" i="14"/>
  <c r="N171" i="14"/>
  <c r="M1579" i="14"/>
  <c r="N1579" i="14"/>
  <c r="M62" i="14"/>
  <c r="N62" i="14"/>
  <c r="M215" i="14"/>
  <c r="N215" i="14"/>
  <c r="M513" i="14"/>
  <c r="N513" i="14"/>
  <c r="M1597" i="14"/>
  <c r="N1597" i="14"/>
  <c r="M1681" i="14"/>
  <c r="N1681" i="14"/>
  <c r="M330" i="14"/>
  <c r="N330" i="14"/>
  <c r="M1646" i="14"/>
  <c r="N1646" i="14"/>
  <c r="M729" i="14"/>
  <c r="N729" i="14"/>
  <c r="M191" i="14"/>
  <c r="N191" i="14"/>
  <c r="M306" i="14"/>
  <c r="N306" i="14"/>
  <c r="M1370" i="14"/>
  <c r="N1370" i="14"/>
  <c r="M576" i="14"/>
  <c r="N576" i="14"/>
  <c r="M400" i="14"/>
  <c r="N400" i="14"/>
  <c r="M1314" i="14"/>
  <c r="N1314" i="14"/>
  <c r="M233" i="14"/>
  <c r="N233" i="14"/>
  <c r="M1532" i="14"/>
  <c r="N1532" i="14"/>
  <c r="M1203" i="14"/>
  <c r="N1203" i="14"/>
  <c r="M335" i="14"/>
  <c r="N335" i="14"/>
  <c r="M1513" i="14"/>
  <c r="N1513" i="14"/>
  <c r="M577" i="14"/>
  <c r="N577" i="14"/>
  <c r="M56" i="14"/>
  <c r="N56" i="14"/>
  <c r="M1378" i="14"/>
  <c r="N1378" i="14"/>
  <c r="M1353" i="14"/>
  <c r="N1353" i="14"/>
  <c r="M117" i="14"/>
  <c r="N117" i="14"/>
  <c r="M1684" i="14"/>
  <c r="N1684" i="14"/>
  <c r="M137" i="14"/>
  <c r="N137" i="14"/>
  <c r="M1073" i="14"/>
  <c r="N1073" i="14"/>
  <c r="M1154" i="14"/>
  <c r="N1154" i="14"/>
  <c r="M36" i="14"/>
  <c r="N36" i="14"/>
  <c r="M712" i="14"/>
  <c r="N712" i="14"/>
  <c r="M1017" i="14"/>
  <c r="N1017" i="14"/>
  <c r="M1039" i="14"/>
  <c r="N1039" i="14"/>
  <c r="M947" i="14"/>
  <c r="N947" i="14"/>
  <c r="M1431" i="14"/>
  <c r="N1431" i="14"/>
  <c r="M805" i="14"/>
  <c r="N805" i="14"/>
  <c r="M1533" i="14"/>
  <c r="N1533" i="14"/>
  <c r="M715" i="14"/>
  <c r="N715" i="14"/>
  <c r="M89" i="14"/>
  <c r="N89" i="14"/>
  <c r="M490" i="14"/>
  <c r="N490" i="14"/>
  <c r="M366" i="14"/>
  <c r="N366" i="14"/>
  <c r="M1414" i="14"/>
  <c r="N1414" i="14"/>
  <c r="M1084" i="14"/>
  <c r="N1084" i="14"/>
  <c r="M1401" i="14"/>
  <c r="N1401" i="14"/>
  <c r="M599" i="14"/>
  <c r="N599" i="14"/>
  <c r="M1226" i="14"/>
  <c r="N1226" i="14"/>
  <c r="M1070" i="14"/>
  <c r="N1070" i="14"/>
  <c r="M746" i="14"/>
  <c r="N746" i="14"/>
  <c r="M614" i="14"/>
  <c r="N614" i="14"/>
  <c r="M1639" i="14"/>
  <c r="N1639" i="14"/>
  <c r="M83" i="14"/>
  <c r="N83" i="14"/>
  <c r="M484" i="14"/>
  <c r="N484" i="14"/>
  <c r="M1692" i="14"/>
  <c r="N1692" i="14"/>
  <c r="M929" i="14"/>
  <c r="N929" i="14"/>
  <c r="M784" i="14"/>
  <c r="N784" i="14"/>
  <c r="M182" i="14"/>
  <c r="N182" i="14"/>
  <c r="M50" i="14"/>
  <c r="N50" i="14"/>
  <c r="M678" i="14"/>
  <c r="N678" i="14"/>
  <c r="M609" i="14"/>
  <c r="N609" i="14"/>
  <c r="M644" i="14"/>
  <c r="N644" i="14"/>
  <c r="M516" i="14"/>
  <c r="N516" i="14"/>
  <c r="M1592" i="14"/>
  <c r="N1592" i="14"/>
  <c r="M1689" i="14"/>
  <c r="N1689" i="14"/>
  <c r="M208" i="14"/>
  <c r="N208" i="14"/>
  <c r="M183" i="14"/>
  <c r="N183" i="14"/>
  <c r="M437" i="14"/>
  <c r="N437" i="14"/>
  <c r="M406" i="14"/>
  <c r="N406" i="14"/>
  <c r="M1161" i="14"/>
  <c r="N1161" i="14"/>
  <c r="M1425" i="14"/>
  <c r="N1425" i="14"/>
  <c r="M1165" i="14"/>
  <c r="N1165" i="14"/>
  <c r="M902" i="14"/>
  <c r="N902" i="14"/>
  <c r="M135" i="14"/>
  <c r="N135" i="14"/>
  <c r="M1515" i="14"/>
  <c r="N1515" i="14"/>
  <c r="M185" i="14"/>
  <c r="N185" i="14"/>
  <c r="M646" i="14"/>
  <c r="N646" i="14"/>
  <c r="M634" i="14"/>
  <c r="N634" i="14"/>
  <c r="M833" i="14"/>
  <c r="N833" i="14"/>
  <c r="M249" i="14"/>
  <c r="N249" i="14"/>
  <c r="M815" i="14"/>
  <c r="N815" i="14"/>
  <c r="M768" i="14"/>
  <c r="N768" i="14"/>
  <c r="M1560" i="14"/>
  <c r="N1560" i="14"/>
  <c r="M176" i="14"/>
  <c r="N176" i="14"/>
  <c r="M1534" i="14"/>
  <c r="N1534" i="14"/>
  <c r="M1160" i="14"/>
  <c r="N1160" i="14"/>
  <c r="M1463" i="14"/>
  <c r="N1463" i="14"/>
  <c r="M255" i="14"/>
  <c r="N255" i="14"/>
  <c r="M1266" i="14"/>
  <c r="N1266" i="14"/>
  <c r="M124" i="14"/>
  <c r="N124" i="14"/>
  <c r="M1382" i="14"/>
  <c r="N1382" i="14"/>
  <c r="M1620" i="14"/>
  <c r="N1620" i="14"/>
  <c r="M1387" i="14"/>
  <c r="N1387" i="14"/>
  <c r="M1319" i="14"/>
  <c r="N1319" i="14"/>
  <c r="M263" i="14"/>
  <c r="N263" i="14"/>
  <c r="M1447" i="14"/>
  <c r="N1447" i="14"/>
  <c r="M624" i="14"/>
  <c r="N624" i="14"/>
  <c r="M274" i="14"/>
  <c r="N274" i="14"/>
  <c r="M1651" i="14"/>
  <c r="N1651" i="14"/>
  <c r="M97" i="14"/>
  <c r="N97" i="14"/>
  <c r="M995" i="14"/>
  <c r="N995" i="14"/>
  <c r="M806" i="14"/>
  <c r="N806" i="14"/>
  <c r="M875" i="14"/>
  <c r="N875" i="14"/>
  <c r="M1524" i="14"/>
  <c r="N1524" i="14"/>
  <c r="M1675" i="14"/>
  <c r="N1675" i="14"/>
  <c r="M1640" i="14"/>
  <c r="N1640" i="14"/>
  <c r="M1216" i="14"/>
  <c r="N1216" i="14"/>
  <c r="M1254" i="14"/>
  <c r="N1254" i="14"/>
  <c r="M457" i="14"/>
  <c r="N457" i="14"/>
  <c r="M496" i="14"/>
  <c r="N496" i="14"/>
  <c r="M374" i="14"/>
  <c r="N374" i="14"/>
  <c r="M809" i="14"/>
  <c r="N809" i="14"/>
  <c r="M1505" i="14"/>
  <c r="N1505" i="14"/>
  <c r="M1498" i="14"/>
  <c r="N1498" i="14"/>
  <c r="M308" i="14"/>
  <c r="N308" i="14"/>
  <c r="M356" i="14"/>
  <c r="N356" i="14"/>
  <c r="M1014" i="14"/>
  <c r="N1014" i="14"/>
  <c r="M169" i="14"/>
  <c r="N169" i="14"/>
  <c r="M896" i="14"/>
  <c r="N896" i="14"/>
  <c r="M163" i="14"/>
  <c r="N163" i="14"/>
  <c r="M217" i="14"/>
  <c r="N217" i="14"/>
  <c r="M508" i="14"/>
  <c r="N508" i="14"/>
  <c r="M209" i="14"/>
  <c r="N209" i="14"/>
  <c r="M797" i="14"/>
  <c r="N797" i="14"/>
  <c r="M1275" i="14"/>
  <c r="N1275" i="14"/>
  <c r="M72" i="14"/>
  <c r="N72" i="14"/>
  <c r="M468" i="14"/>
  <c r="N468" i="14"/>
  <c r="M1096" i="14"/>
  <c r="N1096" i="14"/>
  <c r="M747" i="14"/>
  <c r="N747" i="14"/>
  <c r="M528" i="14"/>
  <c r="N528" i="14"/>
  <c r="M1548" i="14"/>
  <c r="N1548" i="14"/>
  <c r="M615" i="14"/>
  <c r="N615" i="14"/>
  <c r="M1213" i="14"/>
  <c r="N1213" i="14"/>
  <c r="M480" i="14"/>
  <c r="N480" i="14"/>
  <c r="M188" i="14"/>
  <c r="N188" i="14"/>
  <c r="M20" i="14"/>
  <c r="N20" i="14"/>
  <c r="M863" i="14"/>
  <c r="N863" i="14"/>
  <c r="M1181" i="14"/>
  <c r="N1181" i="14"/>
  <c r="M1246" i="14"/>
  <c r="N1246" i="14"/>
  <c r="M1049" i="14"/>
  <c r="N1049" i="14"/>
  <c r="M1166" i="14"/>
  <c r="N1166" i="14"/>
  <c r="M246" i="14"/>
  <c r="N246" i="14"/>
  <c r="M327" i="14"/>
  <c r="N327" i="14"/>
  <c r="M1653" i="14"/>
  <c r="N1653" i="14"/>
  <c r="M205" i="14"/>
  <c r="N205" i="14"/>
  <c r="M1623" i="14"/>
  <c r="N1623" i="14"/>
  <c r="M956" i="14"/>
  <c r="N956" i="14"/>
  <c r="M716" i="14"/>
  <c r="N716" i="14"/>
  <c r="M782" i="14"/>
  <c r="N782" i="14"/>
  <c r="M968" i="14"/>
  <c r="N968" i="14"/>
  <c r="M975" i="14"/>
  <c r="N975" i="14"/>
  <c r="M976" i="14"/>
  <c r="N976" i="14"/>
  <c r="M572" i="14"/>
  <c r="N572" i="14"/>
  <c r="M18" i="14"/>
  <c r="N18" i="14"/>
  <c r="M710" i="14"/>
  <c r="N710" i="14"/>
  <c r="M382" i="14"/>
  <c r="N382" i="14"/>
  <c r="M1013" i="14"/>
  <c r="N1013" i="14"/>
  <c r="M416" i="14"/>
  <c r="N416" i="14"/>
  <c r="M557" i="14"/>
  <c r="N557" i="14"/>
  <c r="M1237" i="14"/>
  <c r="N1237" i="14"/>
  <c r="M855" i="14"/>
  <c r="N855" i="14"/>
  <c r="M48" i="14"/>
  <c r="N48" i="14"/>
  <c r="M1477" i="14"/>
  <c r="N1477" i="14"/>
  <c r="M1480" i="14"/>
  <c r="N1480" i="14"/>
  <c r="M1042" i="14"/>
  <c r="N1042" i="14"/>
  <c r="M291" i="14"/>
  <c r="N291" i="14"/>
  <c r="M1493" i="14"/>
  <c r="N1493" i="14"/>
  <c r="M592" i="14"/>
  <c r="N592" i="14"/>
  <c r="M873" i="14"/>
  <c r="N873" i="14"/>
  <c r="M718" i="14"/>
  <c r="N718" i="14"/>
  <c r="M724" i="14"/>
  <c r="N724" i="14"/>
  <c r="M45" i="14"/>
  <c r="N45" i="14"/>
  <c r="M1589" i="14"/>
  <c r="N1589" i="14"/>
  <c r="M998" i="14"/>
  <c r="N998" i="14"/>
  <c r="M1053" i="14"/>
  <c r="N1053" i="14"/>
  <c r="M282" i="14"/>
  <c r="N282" i="14"/>
  <c r="M1243" i="14"/>
  <c r="N1243" i="14"/>
  <c r="M302" i="14"/>
  <c r="N302" i="14"/>
  <c r="M1201" i="14"/>
  <c r="N1201" i="14"/>
  <c r="M931" i="14"/>
  <c r="N931" i="14"/>
  <c r="M418" i="14"/>
  <c r="N418" i="14"/>
  <c r="M389" i="14"/>
  <c r="N389" i="14"/>
  <c r="M1330" i="14"/>
  <c r="N1330" i="14"/>
  <c r="M1671" i="14"/>
  <c r="N1671" i="14"/>
  <c r="M521" i="14"/>
  <c r="N521" i="14"/>
  <c r="M823" i="14"/>
  <c r="N823" i="14"/>
  <c r="M872" i="14"/>
  <c r="N872" i="14"/>
  <c r="M664" i="14"/>
  <c r="N664" i="14"/>
  <c r="M1676" i="14"/>
  <c r="N1676" i="14"/>
  <c r="M1439" i="14"/>
  <c r="N1439" i="14"/>
  <c r="M432" i="14"/>
  <c r="N432" i="14"/>
  <c r="M227" i="14"/>
  <c r="N227" i="14"/>
  <c r="M595" i="14"/>
  <c r="N595" i="14"/>
  <c r="M1456" i="14"/>
  <c r="N1456" i="14"/>
  <c r="M467" i="14"/>
  <c r="N467" i="14"/>
  <c r="M351" i="14"/>
  <c r="N351" i="14"/>
  <c r="M160" i="14"/>
  <c r="N160" i="14"/>
  <c r="M331" i="14"/>
  <c r="N331" i="14"/>
  <c r="M1259" i="14"/>
  <c r="N1259" i="14"/>
  <c r="M775" i="14"/>
  <c r="N775" i="14"/>
  <c r="M1631" i="14"/>
  <c r="N1631" i="14"/>
  <c r="M750" i="14"/>
  <c r="N750" i="14"/>
  <c r="M721" i="14"/>
  <c r="N721" i="14"/>
  <c r="M920" i="14"/>
  <c r="N920" i="14"/>
  <c r="M857" i="14"/>
  <c r="N857" i="14"/>
  <c r="M1026" i="14"/>
  <c r="N1026" i="14"/>
  <c r="M830" i="14"/>
  <c r="N830" i="14"/>
  <c r="M441" i="14"/>
  <c r="N441" i="14"/>
  <c r="M1169" i="14"/>
  <c r="N1169" i="14"/>
  <c r="M1627" i="14"/>
  <c r="N1627" i="14"/>
  <c r="M1006" i="14"/>
  <c r="N1006" i="14"/>
  <c r="M393" i="14"/>
  <c r="N393" i="14"/>
  <c r="M1355" i="14"/>
  <c r="N1355" i="14"/>
  <c r="M336" i="14"/>
  <c r="N336" i="14"/>
  <c r="M158" i="14"/>
  <c r="N158" i="14"/>
  <c r="M1568" i="14"/>
  <c r="N1568" i="14"/>
  <c r="M580" i="14"/>
  <c r="N580" i="14"/>
  <c r="M1683" i="14"/>
  <c r="N1683" i="14"/>
  <c r="M77" i="14"/>
  <c r="N77" i="14"/>
  <c r="M1544" i="14"/>
  <c r="N1544" i="14"/>
  <c r="M1221" i="14"/>
  <c r="N1221" i="14"/>
  <c r="M1428" i="14"/>
  <c r="N1428" i="14"/>
  <c r="M91" i="14"/>
  <c r="N91" i="14"/>
  <c r="M1306" i="14"/>
  <c r="N1306" i="14"/>
  <c r="M1002" i="14"/>
  <c r="N1002" i="14"/>
  <c r="M1015" i="14"/>
  <c r="N1015" i="14"/>
  <c r="M211" i="14"/>
  <c r="N211" i="14"/>
  <c r="M1067" i="14"/>
  <c r="N1067" i="14"/>
  <c r="M1436" i="14"/>
  <c r="N1436" i="14"/>
  <c r="M1364" i="14"/>
  <c r="N1364" i="14"/>
  <c r="M197" i="14"/>
  <c r="N197" i="14"/>
  <c r="M79" i="14"/>
  <c r="N79" i="14"/>
  <c r="M278" i="14"/>
  <c r="N278" i="14"/>
  <c r="M148" i="14"/>
  <c r="N148" i="14"/>
  <c r="M329" i="14"/>
  <c r="N329" i="14"/>
  <c r="M1574" i="14"/>
  <c r="N1574" i="14"/>
  <c r="M1626" i="14"/>
  <c r="N1626" i="14"/>
  <c r="M939" i="14"/>
  <c r="N939" i="14"/>
  <c r="M1448" i="14"/>
  <c r="N1448" i="14"/>
  <c r="M92" i="14"/>
  <c r="N92" i="14"/>
  <c r="M1011" i="14"/>
  <c r="N1011" i="14"/>
  <c r="M652" i="14"/>
  <c r="N652" i="14"/>
  <c r="M1496" i="14"/>
  <c r="N1496" i="14"/>
  <c r="M367" i="14"/>
  <c r="N367" i="14"/>
  <c r="M1503" i="14"/>
  <c r="N1503" i="14"/>
  <c r="M390" i="14"/>
  <c r="N390" i="14"/>
  <c r="M401" i="14"/>
  <c r="N401" i="14"/>
  <c r="M569" i="14"/>
  <c r="N569" i="14"/>
  <c r="M1303" i="14"/>
  <c r="N1303" i="14"/>
  <c r="M1224" i="14"/>
  <c r="N1224" i="14"/>
  <c r="M1566" i="14"/>
  <c r="N1566" i="14"/>
  <c r="M359" i="14"/>
  <c r="N359" i="14"/>
  <c r="M1357" i="14"/>
  <c r="N1357" i="14"/>
  <c r="M1037" i="14"/>
  <c r="N1037" i="14"/>
  <c r="M734" i="14"/>
  <c r="N734" i="14"/>
  <c r="M287" i="14"/>
  <c r="N287" i="14"/>
  <c r="M1468" i="14"/>
  <c r="N1468" i="14"/>
  <c r="M38" i="14"/>
  <c r="N38" i="14"/>
  <c r="M1340" i="14"/>
  <c r="N1340" i="14"/>
  <c r="M1288" i="14"/>
  <c r="N1288" i="14"/>
  <c r="M651" i="14"/>
  <c r="N651" i="14"/>
  <c r="M107" i="14"/>
  <c r="N107" i="14"/>
  <c r="M326" i="14"/>
  <c r="N326" i="14"/>
  <c r="M892" i="14"/>
  <c r="N892" i="14"/>
  <c r="M1352" i="14"/>
  <c r="N1352" i="14"/>
  <c r="M656" i="14"/>
  <c r="N656" i="14"/>
  <c r="M542" i="14"/>
  <c r="N542" i="14"/>
  <c r="M1393" i="14"/>
  <c r="N1393" i="14"/>
  <c r="M415" i="14"/>
  <c r="N415" i="14"/>
  <c r="M1148" i="14"/>
  <c r="N1148" i="14"/>
  <c r="M309" i="14"/>
  <c r="N309" i="14"/>
  <c r="M1179" i="14"/>
  <c r="N1179" i="14"/>
  <c r="M894" i="14"/>
  <c r="N894" i="14"/>
  <c r="M1409" i="14"/>
  <c r="N1409" i="14"/>
  <c r="M661" i="14"/>
  <c r="N661" i="14"/>
  <c r="M703" i="14"/>
  <c r="N703" i="14"/>
  <c r="M897" i="14"/>
  <c r="N897" i="14"/>
  <c r="M30" i="14"/>
  <c r="N30" i="14"/>
  <c r="M363" i="14"/>
  <c r="N363" i="14"/>
  <c r="M1008" i="14"/>
  <c r="N1008" i="14"/>
  <c r="M1004" i="14"/>
  <c r="N1004" i="14"/>
  <c r="M808" i="14"/>
  <c r="N808" i="14"/>
  <c r="M1466" i="14"/>
  <c r="N1466" i="14"/>
  <c r="M597" i="14"/>
  <c r="N597" i="14"/>
  <c r="M1222" i="14"/>
  <c r="N1222" i="14"/>
  <c r="M85" i="14"/>
  <c r="N85" i="14"/>
  <c r="M1525" i="14"/>
  <c r="N1525" i="14"/>
  <c r="M1205" i="14"/>
  <c r="N1205" i="14"/>
  <c r="M1484" i="14"/>
  <c r="N1484" i="14"/>
  <c r="M134" i="14"/>
  <c r="N134" i="14"/>
  <c r="M781" i="14"/>
  <c r="N781" i="14"/>
  <c r="M1118" i="14"/>
  <c r="N1118" i="14"/>
  <c r="M1250" i="14"/>
  <c r="N1250" i="14"/>
  <c r="M1672" i="14"/>
  <c r="N1672" i="14"/>
  <c r="M981" i="14"/>
  <c r="N981" i="14"/>
  <c r="M1072" i="14"/>
  <c r="N1072" i="14"/>
  <c r="M1337" i="14"/>
  <c r="N1337" i="14"/>
  <c r="M284" i="14"/>
  <c r="N284" i="14"/>
  <c r="M139" i="14"/>
  <c r="N139" i="14"/>
  <c r="M1005" i="14"/>
  <c r="N1005" i="14"/>
  <c r="M680" i="14"/>
  <c r="N680" i="14"/>
  <c r="M917" i="14"/>
  <c r="N917" i="14"/>
  <c r="M1076" i="14"/>
  <c r="N1076" i="14"/>
  <c r="M567" i="14"/>
  <c r="N567" i="14"/>
  <c r="M982" i="14"/>
  <c r="N982" i="14"/>
  <c r="M927" i="14"/>
  <c r="N927" i="14"/>
  <c r="M835" i="14"/>
  <c r="N835" i="14"/>
  <c r="M1155" i="14"/>
  <c r="N1155" i="14"/>
  <c r="M254" i="14"/>
  <c r="N254" i="14"/>
  <c r="M1180" i="14"/>
  <c r="N1180" i="14"/>
  <c r="M448" i="14"/>
  <c r="N448" i="14"/>
  <c r="M1047" i="14"/>
  <c r="N1047" i="14"/>
  <c r="M1171" i="14"/>
  <c r="N1171" i="14"/>
  <c r="M1508" i="14"/>
  <c r="N1508" i="14"/>
  <c r="M368" i="14"/>
  <c r="N368" i="14"/>
  <c r="M338" i="14"/>
  <c r="N338" i="14"/>
  <c r="M629" i="14"/>
  <c r="N629" i="14"/>
  <c r="M1348" i="14"/>
  <c r="N1348" i="14"/>
  <c r="M1391" i="14"/>
  <c r="N1391" i="14"/>
  <c r="M532" i="14"/>
  <c r="N532" i="14"/>
  <c r="M304" i="14"/>
  <c r="N304" i="14"/>
  <c r="M701" i="14"/>
  <c r="N701" i="14"/>
  <c r="M199" i="14"/>
  <c r="N199" i="14"/>
  <c r="M220" i="14"/>
  <c r="N220" i="14"/>
  <c r="M1278" i="14"/>
  <c r="N1278" i="14"/>
  <c r="M763" i="14"/>
  <c r="N763" i="14"/>
  <c r="M1567" i="14"/>
  <c r="N1567" i="14"/>
  <c r="M1426" i="14"/>
  <c r="N1426" i="14"/>
  <c r="M1104" i="14"/>
  <c r="N1104" i="14"/>
  <c r="M84" i="14"/>
  <c r="N84" i="14"/>
  <c r="M1547" i="14"/>
  <c r="N1547" i="14"/>
  <c r="M224" i="14"/>
  <c r="N224" i="14"/>
  <c r="M1423" i="14"/>
  <c r="N1423" i="14"/>
  <c r="M1545" i="14"/>
  <c r="N1545" i="14"/>
  <c r="M1143" i="14"/>
  <c r="N1143" i="14"/>
  <c r="M1045" i="14"/>
  <c r="N1045" i="14"/>
  <c r="M658" i="14"/>
  <c r="N658" i="14"/>
  <c r="M1404" i="14"/>
  <c r="N1404" i="14"/>
  <c r="M1570" i="14"/>
  <c r="N1570" i="14"/>
  <c r="M1486" i="14"/>
  <c r="N1486" i="14"/>
  <c r="M212" i="14"/>
  <c r="N212" i="14"/>
  <c r="M844" i="14"/>
  <c r="N844" i="14"/>
  <c r="M419" i="14"/>
  <c r="N419" i="14"/>
  <c r="M921" i="14"/>
  <c r="N921" i="14"/>
  <c r="M407" i="14"/>
  <c r="N407" i="14"/>
  <c r="M735" i="14"/>
  <c r="N735" i="14"/>
  <c r="M292" i="14"/>
  <c r="N292" i="14"/>
  <c r="M1296" i="14"/>
  <c r="N1296" i="14"/>
  <c r="M198" i="14"/>
  <c r="N198" i="14"/>
  <c r="M476" i="14"/>
  <c r="N476" i="14"/>
  <c r="M1283" i="14"/>
  <c r="N1283" i="14"/>
  <c r="M485" i="14"/>
  <c r="N485" i="14"/>
  <c r="M568" i="14"/>
  <c r="N568" i="14"/>
  <c r="M1214" i="14"/>
  <c r="N1214" i="14"/>
  <c r="M1145" i="14"/>
  <c r="N1145" i="14"/>
  <c r="M385" i="14"/>
  <c r="N385" i="14"/>
  <c r="M355" i="14"/>
  <c r="N355" i="14"/>
  <c r="M1311" i="14"/>
  <c r="N1311" i="14"/>
  <c r="M425" i="14"/>
  <c r="N425" i="14"/>
  <c r="M776" i="14"/>
  <c r="N776" i="14"/>
  <c r="M1170" i="14"/>
  <c r="N1170" i="14"/>
  <c r="M602" i="14"/>
  <c r="N602" i="14"/>
  <c r="M1457" i="14"/>
  <c r="N1457" i="14"/>
  <c r="M275" i="14"/>
  <c r="N275" i="14"/>
  <c r="M667" i="14"/>
  <c r="N667" i="14"/>
  <c r="M1177" i="14"/>
  <c r="N1177" i="14"/>
  <c r="M1663" i="14"/>
  <c r="N1663" i="14"/>
  <c r="M1057" i="14"/>
  <c r="N1057" i="14"/>
  <c r="M26" i="14"/>
  <c r="N26" i="14"/>
  <c r="M1027" i="14"/>
  <c r="N1027" i="14"/>
  <c r="M1535" i="14"/>
  <c r="N1535" i="14"/>
  <c r="M1530" i="14"/>
  <c r="N1530" i="14"/>
  <c r="M451" i="14"/>
  <c r="N451" i="14"/>
  <c r="M154" i="14"/>
  <c r="N154" i="14"/>
  <c r="M493" i="14"/>
  <c r="N493" i="14"/>
  <c r="M924" i="14"/>
  <c r="N924" i="14"/>
  <c r="M1249" i="14"/>
  <c r="N1249" i="14"/>
  <c r="M1678" i="14"/>
  <c r="N1678" i="14"/>
  <c r="M1682" i="14"/>
  <c r="N1682" i="14"/>
  <c r="M442" i="14"/>
  <c r="N442" i="14"/>
  <c r="M798" i="14"/>
  <c r="N798" i="14"/>
  <c r="M1212" i="14"/>
  <c r="N1212" i="14"/>
  <c r="M405" i="14"/>
  <c r="N405" i="14"/>
  <c r="M817" i="14"/>
  <c r="N817" i="14"/>
  <c r="M862" i="14"/>
  <c r="M1500" i="14"/>
  <c r="N1500" i="14"/>
  <c r="M1571" i="14"/>
  <c r="N1571" i="14"/>
  <c r="M694" i="14"/>
  <c r="N694" i="14"/>
  <c r="M402" i="14"/>
  <c r="N402" i="14"/>
  <c r="M1459" i="14"/>
  <c r="N1459" i="14"/>
  <c r="M1379" i="14"/>
  <c r="N1379" i="14"/>
  <c r="M1239" i="14"/>
  <c r="N1239" i="14"/>
  <c r="M1146" i="14"/>
  <c r="N1146" i="14"/>
  <c r="M1345" i="14"/>
  <c r="N1345" i="14"/>
  <c r="M1347" i="14"/>
  <c r="N1347" i="14"/>
  <c r="M1659" i="14"/>
  <c r="N1659" i="14"/>
  <c r="M552" i="14"/>
  <c r="N552" i="14"/>
  <c r="M1215" i="14"/>
  <c r="N1215" i="14"/>
  <c r="M1247" i="14"/>
  <c r="N1247" i="14"/>
  <c r="M914" i="14"/>
  <c r="N914" i="14"/>
  <c r="M1523" i="14"/>
  <c r="N1523" i="14"/>
  <c r="M1433" i="14"/>
  <c r="N1433" i="14"/>
  <c r="M1230" i="14"/>
  <c r="N1230" i="14"/>
  <c r="M264" i="14"/>
  <c r="N264" i="14"/>
  <c r="M1392" i="14"/>
  <c r="N1392" i="14"/>
  <c r="M1299" i="14"/>
  <c r="N1299" i="14"/>
  <c r="M43" i="14"/>
  <c r="N43" i="14"/>
  <c r="M1643" i="14"/>
  <c r="N1643" i="14"/>
  <c r="M1602" i="14"/>
  <c r="N1602" i="14"/>
  <c r="M804" i="14"/>
  <c r="N804" i="14"/>
  <c r="M725" i="14"/>
  <c r="N725" i="14"/>
  <c r="M587" i="14"/>
  <c r="N587" i="14"/>
  <c r="M1667" i="14"/>
  <c r="N1667" i="14"/>
  <c r="M867" i="14"/>
  <c r="N867" i="14"/>
  <c r="M298" i="14"/>
  <c r="N298" i="14"/>
  <c r="M1591" i="14"/>
  <c r="N1591" i="14"/>
  <c r="M1619" i="14"/>
  <c r="N1619" i="14"/>
  <c r="M1478" i="14"/>
  <c r="N1478" i="14"/>
  <c r="M247" i="14"/>
  <c r="N247" i="14"/>
  <c r="M156" i="14"/>
  <c r="N156" i="14"/>
  <c r="M119" i="14"/>
  <c r="N119" i="14"/>
  <c r="M837" i="14"/>
  <c r="N837" i="14"/>
  <c r="M1235" i="14"/>
  <c r="N1235" i="14"/>
  <c r="M1043" i="14"/>
  <c r="N1043" i="14"/>
  <c r="M1665" i="14"/>
  <c r="N1665" i="14"/>
  <c r="M486" i="14"/>
  <c r="N486" i="14"/>
  <c r="M778" i="14"/>
  <c r="N778" i="14"/>
  <c r="M946" i="14"/>
  <c r="N946" i="14"/>
  <c r="M676" i="14"/>
  <c r="N676" i="14"/>
  <c r="M1629" i="14"/>
  <c r="N1629" i="14"/>
  <c r="M252" i="14"/>
  <c r="N252" i="14"/>
  <c r="M681" i="14"/>
  <c r="N681" i="14"/>
  <c r="M504" i="14"/>
  <c r="N504" i="14"/>
  <c r="M850" i="14"/>
  <c r="N850" i="14"/>
  <c r="M1685" i="14"/>
  <c r="N1685" i="14"/>
  <c r="M717" i="14"/>
  <c r="N717" i="14"/>
  <c r="M1301" i="14"/>
  <c r="N1301" i="14"/>
  <c r="M350" i="14"/>
  <c r="N350" i="14"/>
  <c r="M988" i="14"/>
  <c r="N988" i="14"/>
  <c r="M1510" i="14"/>
  <c r="N1510" i="14"/>
  <c r="M818" i="14"/>
  <c r="N818" i="14"/>
  <c r="M786" i="14"/>
  <c r="N786" i="14"/>
  <c r="M1606" i="14"/>
  <c r="N1606" i="14"/>
  <c r="M1293" i="14"/>
  <c r="N1293" i="14"/>
  <c r="M1197" i="14"/>
  <c r="N1197" i="14"/>
  <c r="M647" i="14"/>
  <c r="N647" i="14"/>
  <c r="M132" i="14"/>
  <c r="N132" i="14"/>
  <c r="M1315" i="14"/>
  <c r="N1315" i="14"/>
  <c r="M1074" i="14"/>
  <c r="N1074" i="14"/>
  <c r="M785" i="14"/>
  <c r="N785" i="14"/>
  <c r="M744" i="14"/>
  <c r="N744" i="14"/>
  <c r="M984" i="14"/>
  <c r="N984" i="14"/>
  <c r="M648" i="14"/>
  <c r="N648" i="14"/>
  <c r="M949" i="14"/>
  <c r="N949" i="14"/>
  <c r="M514" i="14"/>
  <c r="N514" i="14"/>
  <c r="M166" i="14"/>
  <c r="N166" i="14"/>
  <c r="M1244" i="14"/>
  <c r="N1244" i="14"/>
  <c r="M616" i="14"/>
  <c r="N616" i="14"/>
  <c r="M370" i="14"/>
  <c r="N370" i="14"/>
  <c r="M1229" i="14"/>
  <c r="N1229" i="14"/>
  <c r="M697" i="14"/>
  <c r="N697" i="14"/>
  <c r="M1453" i="14"/>
  <c r="N1453" i="14"/>
  <c r="M1099" i="14"/>
  <c r="N1099" i="14"/>
  <c r="M70" i="14"/>
  <c r="N70" i="14"/>
  <c r="M1628" i="14"/>
  <c r="N1628" i="14"/>
  <c r="M1658" i="14"/>
  <c r="N1658" i="14"/>
  <c r="M417" i="14"/>
  <c r="N417" i="14"/>
  <c r="M1127" i="14"/>
  <c r="N1127" i="14"/>
  <c r="M272" i="14"/>
  <c r="N272" i="14"/>
  <c r="M883" i="14"/>
  <c r="N883" i="14"/>
  <c r="M1650" i="14"/>
  <c r="N1650" i="14"/>
  <c r="M793" i="14"/>
  <c r="N793" i="14"/>
  <c r="M1473" i="14"/>
  <c r="N1473" i="14"/>
  <c r="M796" i="14"/>
  <c r="N796" i="14"/>
  <c r="M1153" i="14"/>
  <c r="N1153" i="14"/>
  <c r="M262" i="14"/>
  <c r="N262" i="14"/>
  <c r="M203" i="14"/>
  <c r="N203" i="14"/>
  <c r="M121" i="14"/>
  <c r="N121" i="14"/>
  <c r="M1645" i="14"/>
  <c r="N1645" i="14"/>
  <c r="M1476" i="14"/>
  <c r="N1476" i="14"/>
  <c r="M1390" i="14"/>
  <c r="N1390" i="14"/>
  <c r="M1231" i="14"/>
  <c r="N1231" i="14"/>
  <c r="M377" i="14"/>
  <c r="N377" i="14"/>
  <c r="M380" i="14"/>
  <c r="N380" i="14"/>
  <c r="M316" i="14"/>
  <c r="N316" i="14"/>
  <c r="M769" i="14"/>
  <c r="N769" i="14"/>
  <c r="M52" i="14"/>
  <c r="N52" i="14"/>
  <c r="M1483" i="14"/>
  <c r="N1483" i="14"/>
  <c r="M142" i="14"/>
  <c r="N142" i="14"/>
  <c r="M365" i="14"/>
  <c r="N365" i="14"/>
  <c r="M1549" i="14"/>
  <c r="N1549" i="14"/>
  <c r="M558" i="14"/>
  <c r="N558" i="14"/>
  <c r="M1536" i="14"/>
  <c r="N1536" i="14"/>
  <c r="M604" i="14"/>
  <c r="N604" i="14"/>
  <c r="M1032" i="14"/>
  <c r="N1032" i="14"/>
  <c r="M279" i="14"/>
  <c r="N279" i="14"/>
  <c r="M265" i="14"/>
  <c r="N265" i="14"/>
  <c r="M151" i="14"/>
  <c r="N151" i="14"/>
  <c r="M129" i="14"/>
  <c r="N129" i="14"/>
  <c r="M1327" i="14"/>
  <c r="N1327" i="14"/>
  <c r="M1604" i="14"/>
  <c r="N1604" i="14"/>
  <c r="M1608" i="14"/>
  <c r="N1608" i="14"/>
  <c r="M180" i="14"/>
  <c r="N180" i="14"/>
  <c r="M237" i="14"/>
  <c r="N237" i="14"/>
  <c r="M426" i="14"/>
  <c r="N426" i="14"/>
  <c r="M1358" i="14"/>
  <c r="N1358" i="14"/>
  <c r="M1271" i="14"/>
  <c r="N1271" i="14"/>
  <c r="M1232" i="14"/>
  <c r="N1232" i="14"/>
  <c r="M35" i="14"/>
  <c r="N35" i="14"/>
  <c r="M1102" i="14"/>
  <c r="N1102" i="14"/>
  <c r="M1116" i="14"/>
  <c r="N1116" i="14"/>
  <c r="M408" i="14"/>
  <c r="N408" i="14"/>
  <c r="M1091" i="14"/>
  <c r="N1091" i="14"/>
  <c r="M314" i="14"/>
  <c r="N314" i="14"/>
  <c r="M412" i="14"/>
  <c r="N412" i="14"/>
  <c r="M1033" i="14"/>
  <c r="N1033" i="14"/>
  <c r="M878" i="14"/>
  <c r="N878" i="14"/>
  <c r="M895" i="14"/>
  <c r="N895" i="14"/>
  <c r="M123" i="14"/>
  <c r="N123" i="14"/>
  <c r="M1451" i="14"/>
  <c r="N1451" i="14"/>
  <c r="M1394" i="14"/>
  <c r="N1394" i="14"/>
  <c r="M1470" i="14"/>
  <c r="N1470" i="14"/>
  <c r="M144" i="14"/>
  <c r="N144" i="14"/>
  <c r="M799" i="14"/>
  <c r="N799" i="14"/>
  <c r="M582" i="14"/>
  <c r="N582" i="14"/>
  <c r="M1210" i="14"/>
  <c r="N1210" i="14"/>
  <c r="M1094" i="14"/>
  <c r="N1094" i="14"/>
  <c r="M67" i="14"/>
  <c r="N67" i="14"/>
  <c r="M636" i="14"/>
  <c r="N636" i="14"/>
  <c r="M375" i="14"/>
  <c r="N375" i="14"/>
  <c r="M691" i="14"/>
  <c r="N691" i="14"/>
  <c r="M1377" i="14"/>
  <c r="N1377" i="14"/>
  <c r="M99" i="14"/>
  <c r="N99" i="14"/>
  <c r="M506" i="14"/>
  <c r="N506" i="14"/>
  <c r="M852" i="14"/>
  <c r="N852" i="14"/>
  <c r="M1261" i="14"/>
  <c r="N1261" i="14"/>
  <c r="M196" i="14"/>
  <c r="N196" i="14"/>
  <c r="M328" i="14"/>
  <c r="N328" i="14"/>
  <c r="M803" i="14"/>
  <c r="N803" i="14"/>
  <c r="M1598" i="14"/>
  <c r="N1598" i="14"/>
  <c r="M1119" i="14"/>
  <c r="N1119" i="14"/>
  <c r="M1150" i="14"/>
  <c r="N1150" i="14"/>
  <c r="M761" i="14"/>
  <c r="N761" i="14"/>
  <c r="M1446" i="14"/>
  <c r="N1446" i="14"/>
  <c r="M269" i="14"/>
  <c r="N269" i="14"/>
  <c r="M1081" i="14"/>
  <c r="N1081" i="14"/>
  <c r="M668" i="14"/>
  <c r="N668" i="14"/>
  <c r="M1172" i="14"/>
  <c r="N1172" i="14"/>
  <c r="M431" i="14"/>
  <c r="N431" i="14"/>
  <c r="M900" i="14"/>
  <c r="N900" i="14"/>
  <c r="M1276" i="14"/>
  <c r="N1276" i="14"/>
  <c r="M225" i="14"/>
  <c r="N225" i="14"/>
  <c r="M126" i="14"/>
  <c r="N126" i="14"/>
  <c r="M958" i="14"/>
  <c r="N958" i="14"/>
  <c r="M1157" i="14"/>
  <c r="N1157" i="14"/>
  <c r="M692" i="14"/>
  <c r="N692" i="14"/>
  <c r="M1128" i="14"/>
  <c r="N1128" i="14"/>
  <c r="M1389" i="14"/>
  <c r="N1389" i="14"/>
  <c r="M565" i="14"/>
  <c r="N565" i="14"/>
  <c r="M75" i="14"/>
  <c r="N75" i="14"/>
  <c r="M260" i="14"/>
  <c r="N260" i="14"/>
  <c r="M409" i="14"/>
  <c r="N409" i="14"/>
  <c r="M65" i="14"/>
  <c r="N65" i="14"/>
  <c r="M555" i="14"/>
  <c r="N555" i="14"/>
  <c r="M1054" i="14"/>
  <c r="N1054" i="14"/>
  <c r="M1677" i="14"/>
  <c r="N1677" i="14"/>
  <c r="M573" i="14"/>
  <c r="N573" i="14"/>
  <c r="M736" i="14"/>
  <c r="N736" i="14"/>
  <c r="M1268" i="14"/>
  <c r="N1268" i="14"/>
  <c r="M311" i="14"/>
  <c r="N311" i="14"/>
  <c r="M427" i="14"/>
  <c r="N427" i="14"/>
  <c r="M1514" i="14"/>
  <c r="N1514" i="14"/>
  <c r="M702" i="14"/>
  <c r="N702" i="14"/>
  <c r="M1269" i="14"/>
  <c r="N1269" i="14"/>
  <c r="M1338" i="14"/>
  <c r="N1338" i="14"/>
  <c r="M764" i="14"/>
  <c r="N764" i="14"/>
  <c r="M885" i="14"/>
  <c r="N885" i="14"/>
  <c r="M1122" i="14"/>
  <c r="N1122" i="14"/>
  <c r="M665" i="14"/>
  <c r="N665" i="14"/>
  <c r="M1286" i="14"/>
  <c r="N1286" i="14"/>
  <c r="M619" i="14"/>
  <c r="N619" i="14"/>
  <c r="M515" i="14"/>
  <c r="N515" i="14"/>
  <c r="M907" i="14"/>
  <c r="N907" i="14"/>
  <c r="M164" i="14"/>
  <c r="N164" i="14"/>
  <c r="M695" i="14"/>
  <c r="N695" i="14"/>
  <c r="M838" i="14"/>
  <c r="N838" i="14"/>
  <c r="M1267" i="14"/>
  <c r="N1267" i="14"/>
  <c r="M1630" i="14"/>
  <c r="N1630" i="14"/>
  <c r="M257" i="14"/>
  <c r="N257" i="14"/>
  <c r="M242" i="14"/>
  <c r="N242" i="14"/>
  <c r="M1582" i="14"/>
  <c r="N1582" i="14"/>
  <c r="M562" i="14"/>
  <c r="N562" i="14"/>
  <c r="M705" i="14"/>
  <c r="N705" i="14"/>
  <c r="M1552" i="14"/>
  <c r="N1552" i="14"/>
  <c r="M1264" i="14"/>
  <c r="N1264" i="14"/>
  <c r="M898" i="14"/>
  <c r="N898" i="14"/>
  <c r="M899" i="14"/>
  <c r="N899" i="14"/>
  <c r="M820" i="14"/>
  <c r="N820" i="14"/>
  <c r="M1490" i="14"/>
  <c r="N1490" i="14"/>
  <c r="M788" i="14"/>
  <c r="N788" i="14"/>
  <c r="M1106" i="14"/>
  <c r="N1106" i="14"/>
  <c r="M289" i="14"/>
  <c r="N289" i="14"/>
  <c r="M1158" i="14"/>
  <c r="N1158" i="14"/>
  <c r="M518" i="14"/>
  <c r="N518" i="14"/>
  <c r="M1069" i="14"/>
  <c r="N1069" i="14"/>
  <c r="M1328" i="14"/>
  <c r="N1328" i="14"/>
  <c r="M57" i="14"/>
  <c r="N57" i="14"/>
  <c r="M1040" i="14"/>
  <c r="N1040" i="14"/>
  <c r="M1424" i="14"/>
  <c r="N1424" i="14"/>
  <c r="M136" i="14"/>
  <c r="N136" i="14"/>
  <c r="M373" i="14"/>
  <c r="N373" i="14"/>
  <c r="M1365" i="14"/>
  <c r="N1365" i="14"/>
  <c r="M985" i="14"/>
  <c r="N985" i="14"/>
  <c r="M488" i="14"/>
  <c r="N488" i="14"/>
  <c r="M1491" i="14"/>
  <c r="N1491" i="14"/>
  <c r="M1111" i="14"/>
  <c r="N1111" i="14"/>
  <c r="M919" i="14"/>
  <c r="N919" i="14"/>
  <c r="M1609" i="14"/>
  <c r="N1609" i="14"/>
  <c r="M505" i="14"/>
  <c r="N505" i="14"/>
  <c r="M481" i="14"/>
  <c r="N481" i="14"/>
  <c r="M1168" i="14"/>
  <c r="N1168" i="14"/>
  <c r="M993" i="14"/>
  <c r="N993" i="14"/>
  <c r="M963" i="14"/>
  <c r="N963" i="14"/>
  <c r="M276" i="14"/>
  <c r="N276" i="14"/>
  <c r="M1195" i="14"/>
  <c r="N1195" i="14"/>
  <c r="M953" i="14"/>
  <c r="N953" i="14"/>
  <c r="M540" i="14"/>
  <c r="N540" i="14"/>
  <c r="M127" i="14"/>
  <c r="N127" i="14"/>
  <c r="M1485" i="14"/>
  <c r="N1485" i="14"/>
  <c r="M1274" i="14"/>
  <c r="N1274" i="14"/>
  <c r="M1342" i="14"/>
  <c r="N1342" i="14"/>
  <c r="M1062" i="14"/>
  <c r="N1062" i="14"/>
  <c r="M111" i="14"/>
  <c r="N111" i="14"/>
  <c r="M445" i="14"/>
  <c r="N445" i="14"/>
  <c r="M434" i="14"/>
  <c r="N434" i="14"/>
  <c r="M964" i="14"/>
  <c r="N964" i="14"/>
  <c r="M847" i="14"/>
  <c r="N847" i="14"/>
  <c r="M1562" i="14"/>
  <c r="N1562" i="14"/>
  <c r="M1594" i="14"/>
  <c r="N1594" i="14"/>
  <c r="M584" i="14"/>
  <c r="N584" i="14"/>
  <c r="M479" i="14"/>
  <c r="N479" i="14"/>
  <c r="M860" i="14"/>
  <c r="N860" i="14"/>
  <c r="M1690" i="14"/>
  <c r="N1690" i="14"/>
  <c r="M303" i="14"/>
  <c r="N303" i="14"/>
  <c r="M670" i="14"/>
  <c r="N670" i="14"/>
  <c r="M200" i="14"/>
  <c r="N200" i="14"/>
  <c r="M1660" i="14"/>
  <c r="N1660" i="14"/>
  <c r="M1182" i="14"/>
  <c r="N1182" i="14"/>
  <c r="M235" i="14"/>
  <c r="N235" i="14"/>
  <c r="M1412" i="14"/>
  <c r="N1412" i="14"/>
  <c r="M268" i="14"/>
  <c r="N268" i="14"/>
  <c r="M141" i="14"/>
  <c r="N141" i="14"/>
  <c r="M201" i="14"/>
  <c r="N201" i="14"/>
  <c r="M657" i="14"/>
  <c r="N657" i="14"/>
  <c r="M618" i="14"/>
  <c r="N618" i="14"/>
  <c r="M461" i="14"/>
  <c r="N461" i="14"/>
  <c r="M633" i="14"/>
  <c r="N633" i="14"/>
  <c r="M575" i="14"/>
  <c r="N575" i="14"/>
  <c r="M399" i="14"/>
  <c r="N399" i="14"/>
  <c r="M756" i="14"/>
  <c r="N756" i="14"/>
  <c r="M991" i="14"/>
  <c r="N991" i="14"/>
  <c r="M643" i="14"/>
  <c r="N643" i="14"/>
  <c r="M520" i="14"/>
  <c r="N520" i="14"/>
  <c r="M414" i="14"/>
  <c r="N414" i="14"/>
  <c r="M1121" i="14"/>
  <c r="N1121" i="14"/>
  <c r="M161" i="14"/>
  <c r="N161" i="14"/>
  <c r="M1385" i="14"/>
  <c r="N1385" i="14"/>
  <c r="M848" i="14"/>
  <c r="N848" i="14"/>
  <c r="M951" i="14"/>
  <c r="N951" i="14"/>
  <c r="M1613" i="14"/>
  <c r="N1613" i="14"/>
  <c r="M525" i="14"/>
  <c r="N525" i="14"/>
  <c r="M210" i="14"/>
  <c r="N210" i="14"/>
  <c r="M693" i="14"/>
  <c r="N693" i="14"/>
  <c r="M596" i="14"/>
  <c r="N596" i="14"/>
  <c r="M1397" i="14"/>
  <c r="N1397" i="14"/>
  <c r="M1295" i="14"/>
  <c r="N1295" i="14"/>
  <c r="M663" i="14"/>
  <c r="N663" i="14"/>
  <c r="M755" i="14"/>
  <c r="N755" i="14"/>
  <c r="M1636" i="14"/>
  <c r="N1636" i="14"/>
  <c r="M621" i="14"/>
  <c r="N621" i="14"/>
  <c r="M1559" i="14"/>
  <c r="N1559" i="14"/>
  <c r="M68" i="14"/>
  <c r="N68" i="14"/>
  <c r="M1539" i="14"/>
  <c r="N1539" i="14"/>
  <c r="M1434" i="14"/>
  <c r="N1434" i="14"/>
  <c r="M1173" i="14"/>
  <c r="N1173" i="14"/>
  <c r="M683" i="14"/>
  <c r="N683" i="14"/>
  <c r="M1402" i="14"/>
  <c r="N1402" i="14"/>
  <c r="M1030" i="14"/>
  <c r="N1030" i="14"/>
  <c r="M845" i="14"/>
  <c r="N845" i="14"/>
  <c r="M675" i="14"/>
  <c r="N675" i="14"/>
  <c r="M1082" i="14"/>
  <c r="N1082" i="14"/>
  <c r="M737" i="14"/>
  <c r="N737" i="14"/>
  <c r="M980" i="14"/>
  <c r="N980" i="14"/>
  <c r="M754" i="14"/>
  <c r="N754" i="14"/>
  <c r="M1576" i="14"/>
  <c r="N1576" i="14"/>
  <c r="M983" i="14"/>
  <c r="N983" i="14"/>
  <c r="M1375" i="14"/>
  <c r="N1375" i="14"/>
  <c r="M1406" i="14"/>
  <c r="N1406" i="14"/>
  <c r="M1603" i="14"/>
  <c r="N1603" i="14"/>
  <c r="M447" i="14"/>
  <c r="N447" i="14"/>
  <c r="M641" i="14"/>
  <c r="N641" i="14"/>
  <c r="M230" i="14"/>
  <c r="N230" i="14"/>
  <c r="M779" i="14"/>
  <c r="N779" i="14"/>
  <c r="M742" i="14"/>
  <c r="N742" i="14"/>
  <c r="M816" i="14"/>
  <c r="N816" i="14"/>
  <c r="M446" i="14"/>
  <c r="N446" i="14"/>
  <c r="M638" i="14"/>
  <c r="N638" i="14"/>
  <c r="M1569" i="14"/>
  <c r="N1569" i="14"/>
  <c r="M990" i="14"/>
  <c r="N990" i="14"/>
  <c r="M1251" i="14"/>
  <c r="N1251" i="14"/>
  <c r="M564" i="14"/>
  <c r="N564" i="14"/>
  <c r="M672" i="14"/>
  <c r="N672" i="14"/>
  <c r="M889" i="14"/>
  <c r="N889" i="14"/>
  <c r="M1126" i="14"/>
  <c r="N1126" i="14"/>
  <c r="M1400" i="14"/>
  <c r="N1400" i="14"/>
  <c r="M971" i="14"/>
  <c r="N971" i="14"/>
  <c r="M449" i="14"/>
  <c r="N449" i="14"/>
  <c r="M631" i="14"/>
  <c r="N631" i="14"/>
  <c r="M1077" i="14"/>
  <c r="N1077" i="14"/>
  <c r="M175" i="14"/>
  <c r="N175" i="14"/>
  <c r="M522" i="14"/>
  <c r="N522" i="14"/>
  <c r="M653" i="14"/>
  <c r="N653" i="14"/>
  <c r="M1123" i="14"/>
  <c r="N1123" i="14"/>
  <c r="M574" i="14"/>
  <c r="N574" i="14"/>
  <c r="M1555" i="14"/>
  <c r="N1555" i="14"/>
  <c r="M1461" i="14"/>
  <c r="N1461" i="14"/>
  <c r="M700" i="14"/>
  <c r="N700" i="14"/>
  <c r="M523" i="14"/>
  <c r="N523" i="14"/>
  <c r="M1655" i="14"/>
  <c r="N1655" i="14"/>
  <c r="M1635" i="14"/>
  <c r="N1635" i="14"/>
  <c r="M122" i="14"/>
  <c r="N122" i="14"/>
  <c r="M954" i="14"/>
  <c r="N954" i="14"/>
  <c r="M560" i="14"/>
  <c r="N560" i="14"/>
  <c r="M1564" i="14"/>
  <c r="N1564" i="14"/>
  <c r="M1142" i="14"/>
  <c r="N1142" i="14"/>
  <c r="M345" i="14"/>
  <c r="N345" i="14"/>
  <c r="M722" i="14"/>
  <c r="N722" i="14"/>
  <c r="M1225" i="14"/>
  <c r="N1225" i="14"/>
  <c r="M1621" i="14"/>
  <c r="N1621" i="14"/>
  <c r="M1055" i="14"/>
  <c r="N1055" i="14"/>
  <c r="M730" i="14"/>
  <c r="N730" i="14"/>
  <c r="M483" i="14"/>
  <c r="N483" i="14"/>
  <c r="M1202" i="14"/>
  <c r="N1202" i="14"/>
  <c r="M1087" i="14"/>
  <c r="N1087" i="14"/>
  <c r="M491" i="14"/>
  <c r="N491" i="14"/>
  <c r="M1217" i="14"/>
  <c r="N1217" i="14"/>
  <c r="M494" i="14"/>
  <c r="N494" i="14"/>
  <c r="M353" i="14"/>
  <c r="N353" i="14"/>
  <c r="M28" i="14"/>
  <c r="N28" i="14"/>
  <c r="M323" i="14"/>
  <c r="N323" i="14"/>
  <c r="M456" i="14"/>
  <c r="N456" i="14"/>
  <c r="M839" i="14"/>
  <c r="N839" i="14"/>
  <c r="M313" i="14"/>
  <c r="N313" i="14"/>
  <c r="M777" i="14"/>
  <c r="N777" i="14"/>
  <c r="M774" i="14"/>
  <c r="N774" i="14"/>
  <c r="M404" i="14"/>
  <c r="N404" i="14"/>
  <c r="M178" i="14"/>
  <c r="N178" i="14"/>
  <c r="M1537" i="14"/>
  <c r="N1537" i="14"/>
  <c r="M904" i="14"/>
  <c r="N904" i="14"/>
  <c r="M232" i="14"/>
  <c r="N232" i="14"/>
  <c r="M673" i="14"/>
  <c r="N673" i="14"/>
  <c r="M1458" i="14"/>
  <c r="N1458" i="14"/>
  <c r="M498" i="14"/>
  <c r="N498" i="14"/>
  <c r="M766" i="14"/>
  <c r="N766" i="14"/>
  <c r="M471" i="14"/>
  <c r="N471" i="14"/>
  <c r="M32" i="14"/>
  <c r="N32" i="14"/>
  <c r="L1361" i="14"/>
  <c r="O1361" i="14" s="1"/>
  <c r="L1563" i="14"/>
  <c r="O1563" i="14" s="1"/>
  <c r="L120" i="14"/>
  <c r="L642" i="14"/>
  <c r="L341" i="14"/>
  <c r="O341" i="14" s="1"/>
  <c r="L103" i="14"/>
  <c r="O103" i="14" s="1"/>
  <c r="L1398" i="14"/>
  <c r="L1198" i="14"/>
  <c r="L41" i="14"/>
  <c r="O41" i="14" s="1"/>
  <c r="L1661" i="14"/>
  <c r="O1661" i="14" s="1"/>
  <c r="L965" i="14"/>
  <c r="L534" i="14"/>
  <c r="L174" i="14"/>
  <c r="O174" i="14" s="1"/>
  <c r="L280" i="14"/>
  <c r="O280" i="14" s="1"/>
  <c r="L610" i="14"/>
  <c r="L1088" i="14"/>
  <c r="L342" i="14"/>
  <c r="O342" i="14" s="1"/>
  <c r="L347" i="14"/>
  <c r="O347" i="14" s="1"/>
  <c r="L674" i="14"/>
  <c r="L612" i="14"/>
  <c r="L1262" i="14"/>
  <c r="O1262" i="14" s="1"/>
  <c r="L1300" i="14"/>
  <c r="O1300" i="14" s="1"/>
  <c r="L1450" i="14"/>
  <c r="L1242" i="14"/>
  <c r="L864" i="14"/>
  <c r="O864" i="14" s="1"/>
  <c r="L150" i="14"/>
  <c r="O150" i="14" s="1"/>
  <c r="L1260" i="14"/>
  <c r="L853" i="14"/>
  <c r="L1136" i="14"/>
  <c r="O1136" i="14" s="1"/>
  <c r="L908" i="14"/>
  <c r="O908" i="14" s="1"/>
  <c r="L1164" i="14"/>
  <c r="L1607" i="14"/>
  <c r="L243" i="14"/>
  <c r="O243" i="14" s="1"/>
  <c r="L49" i="14"/>
  <c r="O49" i="14" s="1"/>
  <c r="L19" i="14"/>
  <c r="L115" i="14"/>
  <c r="L948" i="14"/>
  <c r="O948" i="14" s="1"/>
  <c r="L1110" i="14"/>
  <c r="O1110" i="14" s="1"/>
  <c r="L63" i="14"/>
  <c r="L11" i="14"/>
  <c r="L1211" i="14"/>
  <c r="O1211" i="14" s="1"/>
  <c r="L1120" i="14"/>
  <c r="O1120" i="14" s="1"/>
  <c r="L398" i="14"/>
  <c r="L322" i="14"/>
  <c r="L1577" i="14"/>
  <c r="O1577" i="14" s="1"/>
  <c r="L116" i="14"/>
  <c r="O116" i="14" s="1"/>
  <c r="L1316" i="14"/>
  <c r="L105" i="14"/>
  <c r="L1519" i="14"/>
  <c r="O1519" i="14" s="1"/>
  <c r="L611" i="14"/>
  <c r="O611" i="14" s="1"/>
  <c r="L463" i="14"/>
  <c r="L997" i="14"/>
  <c r="L1065" i="14"/>
  <c r="O1065" i="14" s="1"/>
  <c r="L1187" i="14"/>
  <c r="O1187" i="14" s="1"/>
  <c r="L450" i="14"/>
  <c r="L1669" i="14"/>
  <c r="L1462" i="14"/>
  <c r="O1462" i="14" s="1"/>
  <c r="L821" i="14"/>
  <c r="O821" i="14" s="1"/>
  <c r="L861" i="14"/>
  <c r="L1526" i="14"/>
  <c r="L295" i="14"/>
  <c r="O295" i="14" s="1"/>
  <c r="L1137" i="14"/>
  <c r="O1137" i="14" s="1"/>
  <c r="L1012" i="14"/>
  <c r="L1649" i="14"/>
  <c r="L76" i="14"/>
  <c r="O76" i="14" s="1"/>
  <c r="L104" i="14"/>
  <c r="O104" i="14" s="1"/>
  <c r="L1124" i="14"/>
  <c r="L21" i="14"/>
  <c r="L617" i="14"/>
  <c r="O617" i="14" s="1"/>
  <c r="L152" i="14"/>
  <c r="O152" i="14" s="1"/>
  <c r="L836" i="14"/>
  <c r="L470" i="14"/>
  <c r="L563" i="14"/>
  <c r="O563" i="14" s="1"/>
  <c r="L591" i="14"/>
  <c r="O591" i="14" s="1"/>
  <c r="L1617" i="14"/>
  <c r="L1147" i="14"/>
  <c r="L696" i="14"/>
  <c r="O696" i="14" s="1"/>
  <c r="L346" i="14"/>
  <c r="O346" i="14" s="1"/>
  <c r="L1135" i="14"/>
  <c r="L849" i="14"/>
  <c r="L851" i="14"/>
  <c r="O851" i="14" s="1"/>
  <c r="L936" i="14"/>
  <c r="O936" i="14" s="1"/>
  <c r="L1186" i="14"/>
  <c r="L827" i="14"/>
  <c r="L566" i="14"/>
  <c r="O566" i="14" s="1"/>
  <c r="L856" i="14"/>
  <c r="O856" i="14" s="1"/>
  <c r="L1028" i="14"/>
  <c r="L1255" i="14"/>
  <c r="L937" i="14"/>
  <c r="O937" i="14" s="1"/>
  <c r="L935" i="14"/>
  <c r="O935" i="14" s="1"/>
  <c r="L630" i="14"/>
  <c r="L34" i="14"/>
  <c r="L1371" i="14"/>
  <c r="O1371" i="14" s="1"/>
  <c r="L475" i="14"/>
  <c r="O475" i="14" s="1"/>
  <c r="L1634" i="14"/>
  <c r="L270" i="14"/>
  <c r="L679" i="14"/>
  <c r="O679" i="14" s="1"/>
  <c r="L95" i="14"/>
  <c r="O95" i="14" s="1"/>
  <c r="L1112" i="14"/>
  <c r="L241" i="14"/>
  <c r="L819" i="14"/>
  <c r="O819" i="14" s="1"/>
  <c r="L1297" i="14"/>
  <c r="O1297" i="14" s="1"/>
  <c r="L955" i="14"/>
  <c r="L1686" i="14"/>
  <c r="L738" i="14"/>
  <c r="O738" i="14" s="1"/>
  <c r="L507" i="14"/>
  <c r="O507" i="14" s="1"/>
  <c r="L812" i="14"/>
  <c r="L12" i="14"/>
  <c r="L413" i="14"/>
  <c r="O413" i="14" s="1"/>
  <c r="L1001" i="14"/>
  <c r="O1001" i="14" s="1"/>
  <c r="L22" i="14"/>
  <c r="L1167" i="14"/>
  <c r="L790" i="14"/>
  <c r="O790" i="14" s="1"/>
  <c r="L162" i="14"/>
  <c r="O162" i="14" s="1"/>
  <c r="L517" i="14"/>
  <c r="L13" i="14"/>
  <c r="L1290" i="14"/>
  <c r="O1290" i="14" s="1"/>
  <c r="L1021" i="14"/>
  <c r="O1021" i="14" s="1"/>
  <c r="L1679" i="14"/>
  <c r="L86" i="14"/>
  <c r="L659" i="14"/>
  <c r="O659" i="14" s="1"/>
  <c r="L713" i="14"/>
  <c r="O713" i="14" s="1"/>
  <c r="L1641" i="14"/>
  <c r="L1381" i="14"/>
  <c r="L539" i="14"/>
  <c r="O539" i="14" s="1"/>
  <c r="L1383" i="14"/>
  <c r="O1383" i="14" s="1"/>
  <c r="L420" i="14"/>
  <c r="L1117" i="14"/>
  <c r="L765" i="14"/>
  <c r="O765" i="14" s="1"/>
  <c r="L655" i="14"/>
  <c r="O655" i="14" s="1"/>
  <c r="L290" i="14"/>
  <c r="L177" i="14"/>
  <c r="L1583" i="14"/>
  <c r="O1583" i="14" s="1"/>
  <c r="L458" i="14"/>
  <c r="O458" i="14" s="1"/>
  <c r="L1410" i="14"/>
  <c r="L1324" i="14"/>
  <c r="L846" i="14"/>
  <c r="O846" i="14" s="1"/>
  <c r="L108" i="14"/>
  <c r="O108" i="14" s="1"/>
  <c r="L1016" i="14"/>
  <c r="L1405" i="14"/>
  <c r="L684" i="14"/>
  <c r="O684" i="14" s="1"/>
  <c r="L1380" i="14"/>
  <c r="O1380" i="14" s="1"/>
  <c r="L153" i="14"/>
  <c r="L925" i="14"/>
  <c r="L662" i="14"/>
  <c r="O662" i="14" s="1"/>
  <c r="L966" i="14"/>
  <c r="O966" i="14" s="1"/>
  <c r="L1236" i="14"/>
  <c r="L360" i="14"/>
  <c r="L361" i="14"/>
  <c r="O361" i="14" s="1"/>
  <c r="L27" i="14"/>
  <c r="O27" i="14" s="1"/>
  <c r="L1452" i="14"/>
  <c r="L792" i="14"/>
  <c r="L179" i="14"/>
  <c r="O179" i="14" s="1"/>
  <c r="L149" i="14"/>
  <c r="O149" i="14" s="1"/>
  <c r="L1595" i="14"/>
  <c r="L859" i="14"/>
  <c r="L394" i="14"/>
  <c r="O394" i="14" s="1"/>
  <c r="L1642" i="14"/>
  <c r="O1642" i="14" s="1"/>
  <c r="L42" i="14"/>
  <c r="L649" i="14"/>
  <c r="L1435" i="14"/>
  <c r="O1435" i="14" s="1"/>
  <c r="L159" i="14"/>
  <c r="O159" i="14" s="1"/>
  <c r="L256" i="14"/>
  <c r="L601" i="14"/>
  <c r="L1332" i="14"/>
  <c r="O1332" i="14" s="1"/>
  <c r="L605" i="14"/>
  <c r="O605" i="14" s="1"/>
  <c r="L1445" i="14"/>
  <c r="L1196" i="14"/>
  <c r="L1098" i="14"/>
  <c r="O1098" i="14" s="1"/>
  <c r="L677" i="14"/>
  <c r="O677" i="14" s="1"/>
  <c r="L1291" i="14"/>
  <c r="L1610" i="14"/>
  <c r="L495" i="14"/>
  <c r="O495" i="14" s="1"/>
  <c r="L888" i="14"/>
  <c r="O888" i="14" s="1"/>
  <c r="L421" i="14"/>
  <c r="L1388" i="14"/>
  <c r="L748" i="14"/>
  <c r="O748" i="14" s="1"/>
  <c r="L1558" i="14"/>
  <c r="O1558" i="14" s="1"/>
  <c r="L497" i="14"/>
  <c r="L1307" i="14"/>
  <c r="L623" i="14"/>
  <c r="O623" i="14" s="1"/>
  <c r="L613" i="14"/>
  <c r="O613" i="14" s="1"/>
  <c r="L1407" i="14"/>
  <c r="L706" i="14"/>
  <c r="L423" i="14"/>
  <c r="O423" i="14" s="1"/>
  <c r="L858" i="14"/>
  <c r="O858" i="14" s="1"/>
  <c r="L307" i="14"/>
  <c r="L125" i="14"/>
  <c r="L1183" i="14"/>
  <c r="O1183" i="14" s="1"/>
  <c r="L977" i="14"/>
  <c r="O977" i="14" s="1"/>
  <c r="L452" i="14"/>
  <c r="L1089" i="14"/>
  <c r="L881" i="14"/>
  <c r="O881" i="14" s="1"/>
  <c r="L940" i="14"/>
  <c r="O940" i="14" s="1"/>
  <c r="L952" i="14"/>
  <c r="L1083" i="14"/>
  <c r="L800" i="14"/>
  <c r="O800" i="14" s="1"/>
  <c r="L871" i="14"/>
  <c r="O871" i="14" s="1"/>
  <c r="L989" i="14"/>
  <c r="L155" i="14"/>
  <c r="L1580" i="14"/>
  <c r="O1580" i="14" s="1"/>
  <c r="L1647" i="14"/>
  <c r="O1647" i="14" s="1"/>
  <c r="L698" i="14"/>
  <c r="L106" i="14"/>
  <c r="L81" i="14"/>
  <c r="O81" i="14" s="1"/>
  <c r="L1270" i="14"/>
  <c r="O1270" i="14" s="1"/>
  <c r="L433" i="14"/>
  <c r="L893" i="14"/>
  <c r="L1339" i="14"/>
  <c r="O1339" i="14" s="1"/>
  <c r="L1044" i="14"/>
  <c r="O1044" i="14" s="1"/>
  <c r="L54" i="14"/>
  <c r="L972" i="14"/>
  <c r="L73" i="14"/>
  <c r="O73" i="14" s="1"/>
  <c r="L866" i="14"/>
  <c r="O866" i="14" s="1"/>
  <c r="L801" i="14"/>
  <c r="L492" i="14"/>
  <c r="L842" i="14"/>
  <c r="O842" i="14" s="1"/>
  <c r="L1257" i="14"/>
  <c r="O1257" i="14" s="1"/>
  <c r="L930" i="14"/>
  <c r="L167" i="14"/>
  <c r="L1506" i="14"/>
  <c r="O1506" i="14" s="1"/>
  <c r="L226" i="14"/>
  <c r="O226" i="14" s="1"/>
  <c r="L1573" i="14"/>
  <c r="L51" i="14"/>
  <c r="L293" i="14"/>
  <c r="O293" i="14" s="1"/>
  <c r="L435" i="14"/>
  <c r="O435" i="14" s="1"/>
  <c r="L1321" i="14"/>
  <c r="L1194" i="14"/>
  <c r="L578" i="14"/>
  <c r="O578" i="14" s="1"/>
  <c r="L391" i="14"/>
  <c r="O391" i="14" s="1"/>
  <c r="L288" i="14"/>
  <c r="L553" i="14"/>
  <c r="L1023" i="14"/>
  <c r="O1023" i="14" s="1"/>
  <c r="L1090" i="14"/>
  <c r="O1090" i="14" s="1"/>
  <c r="L1343" i="14"/>
  <c r="L1132" i="14"/>
  <c r="L941" i="14"/>
  <c r="O941" i="14" s="1"/>
  <c r="L832" i="14"/>
  <c r="O832" i="14" s="1"/>
  <c r="L945" i="14"/>
  <c r="L1600" i="14"/>
  <c r="L974" i="14"/>
  <c r="O974" i="14" s="1"/>
  <c r="L1656" i="14"/>
  <c r="O1656" i="14" s="1"/>
  <c r="L731" i="14"/>
  <c r="L190" i="14"/>
  <c r="L1615" i="14"/>
  <c r="O1615" i="14" s="1"/>
  <c r="L865" i="14"/>
  <c r="O865" i="14" s="1"/>
  <c r="L440" i="14"/>
  <c r="L879" i="14"/>
  <c r="L1341" i="14"/>
  <c r="O1341" i="14" s="1"/>
  <c r="L843" i="14"/>
  <c r="O843" i="14" s="1"/>
  <c r="L1223" i="14"/>
  <c r="L379" i="14"/>
  <c r="L1184" i="14"/>
  <c r="O1184" i="14" s="1"/>
  <c r="L305" i="14"/>
  <c r="O305" i="14" s="1"/>
  <c r="L472" i="14"/>
  <c r="L324" i="14"/>
  <c r="L16" i="14"/>
  <c r="O16" i="14" s="1"/>
  <c r="L1100" i="14"/>
  <c r="O1100" i="14" s="1"/>
  <c r="L1046" i="14"/>
  <c r="L824" i="14"/>
  <c r="L1467" i="14"/>
  <c r="O1467" i="14" s="1"/>
  <c r="L1312" i="14"/>
  <c r="O1312" i="14" s="1"/>
  <c r="L1280" i="14"/>
  <c r="L1618" i="14"/>
  <c r="L620" i="14"/>
  <c r="O620" i="14" s="1"/>
  <c r="L1349" i="14"/>
  <c r="O1349" i="14" s="1"/>
  <c r="L1140" i="14"/>
  <c r="L1546" i="14"/>
  <c r="L1575" i="14"/>
  <c r="O1575" i="14" s="1"/>
  <c r="L1317" i="14"/>
  <c r="O1317" i="14" s="1"/>
  <c r="L403" i="14"/>
  <c r="L536" i="14"/>
  <c r="L147" i="14"/>
  <c r="O147" i="14" s="1"/>
  <c r="L903" i="14"/>
  <c r="O903" i="14" s="1"/>
  <c r="L1107" i="14"/>
  <c r="L24" i="14"/>
  <c r="L477" i="14"/>
  <c r="O477" i="14" s="1"/>
  <c r="L1422" i="14"/>
  <c r="O1422" i="14" s="1"/>
  <c r="L802" i="14"/>
  <c r="L90" i="14"/>
  <c r="L1066" i="14"/>
  <c r="O1066" i="14" s="1"/>
  <c r="L23" i="14"/>
  <c r="O23" i="14" s="1"/>
  <c r="L300" i="14"/>
  <c r="L1596" i="14"/>
  <c r="L31" i="14"/>
  <c r="O31" i="14" s="1"/>
  <c r="L1024" i="14"/>
  <c r="O1024" i="14" s="1"/>
  <c r="L1581" i="14"/>
  <c r="L546" i="14"/>
  <c r="L962" i="14"/>
  <c r="O962" i="14" s="1"/>
  <c r="L1605" i="14"/>
  <c r="O1605" i="14" s="1"/>
  <c r="L253" i="14"/>
  <c r="L1637" i="14"/>
  <c r="L551" i="14"/>
  <c r="O551" i="14" s="1"/>
  <c r="L669" i="14"/>
  <c r="O669" i="14" s="1"/>
  <c r="L791" i="14"/>
  <c r="L332" i="14"/>
  <c r="L1103" i="14"/>
  <c r="O1103" i="14" s="1"/>
  <c r="L1529" i="14"/>
  <c r="O1529" i="14" s="1"/>
  <c r="L1309" i="14"/>
  <c r="L635" i="14"/>
  <c r="L206" i="14"/>
  <c r="O206" i="14" s="1"/>
  <c r="L14" i="14"/>
  <c r="O14" i="14" s="1"/>
  <c r="L1329" i="14"/>
  <c r="L960" i="14"/>
  <c r="L758" i="14"/>
  <c r="O758" i="14" s="1"/>
  <c r="L640" i="14"/>
  <c r="O640" i="14" s="1"/>
  <c r="L527" i="14"/>
  <c r="L438" i="14"/>
  <c r="L386" i="14"/>
  <c r="O386" i="14" s="1"/>
  <c r="L719" i="14"/>
  <c r="O719" i="14" s="1"/>
  <c r="L69" i="14"/>
  <c r="L170" i="14"/>
  <c r="L1670" i="14"/>
  <c r="O1670" i="14" s="1"/>
  <c r="L794" i="14"/>
  <c r="O794" i="14" s="1"/>
  <c r="L1322" i="14"/>
  <c r="L1174" i="14"/>
  <c r="L15" i="14"/>
  <c r="O15" i="14" s="1"/>
  <c r="L1193" i="14"/>
  <c r="O1193" i="14" s="1"/>
  <c r="L98" i="14"/>
  <c r="L1208" i="14"/>
  <c r="L320" i="14"/>
  <c r="O320" i="14" s="1"/>
  <c r="L767" i="14"/>
  <c r="O767" i="14" s="1"/>
  <c r="L1130" i="14"/>
  <c r="L1206" i="14"/>
  <c r="L213" i="14"/>
  <c r="O213" i="14" s="1"/>
  <c r="L822" i="14"/>
  <c r="O822" i="14" s="1"/>
  <c r="L1151" i="14"/>
  <c r="L194" i="14"/>
  <c r="L1585" i="14"/>
  <c r="O1585" i="14" s="1"/>
  <c r="L501" i="14"/>
  <c r="O501" i="14" s="1"/>
  <c r="L1265" i="14"/>
  <c r="L1691" i="14"/>
  <c r="L381" i="14"/>
  <c r="O381" i="14" s="1"/>
  <c r="L571" i="14"/>
  <c r="O571" i="14" s="1"/>
  <c r="L395" i="14"/>
  <c r="L743" i="14"/>
  <c r="L1648" i="14"/>
  <c r="O1648" i="14" s="1"/>
  <c r="L529" i="14"/>
  <c r="O529" i="14" s="1"/>
  <c r="L1611" i="14"/>
  <c r="L741" i="14"/>
  <c r="L96" i="14"/>
  <c r="O96" i="14" s="1"/>
  <c r="L1664" i="14"/>
  <c r="O1664" i="14" s="1"/>
  <c r="L1277" i="14"/>
  <c r="L1612" i="14"/>
  <c r="L422" i="14"/>
  <c r="O422" i="14" s="1"/>
  <c r="L1489" i="14"/>
  <c r="O1489" i="14" s="1"/>
  <c r="L1019" i="14"/>
  <c r="L1078" i="14"/>
  <c r="L110" i="14"/>
  <c r="O110" i="14" s="1"/>
  <c r="L339" i="14"/>
  <c r="O339" i="14" s="1"/>
  <c r="L570" i="14"/>
  <c r="L1680" i="14"/>
  <c r="L1108" i="14"/>
  <c r="O1108" i="14" s="1"/>
  <c r="L1185" i="14"/>
  <c r="O1185" i="14" s="1"/>
  <c r="L1101" i="14"/>
  <c r="L1593" i="14"/>
  <c r="L732" i="14"/>
  <c r="O732" i="14" s="1"/>
  <c r="L453" i="14"/>
  <c r="O453" i="14" s="1"/>
  <c r="L733" i="14"/>
  <c r="L874" i="14"/>
  <c r="L1465" i="14"/>
  <c r="O1465" i="14" s="1"/>
  <c r="L1366" i="14"/>
  <c r="O1366" i="14" s="1"/>
  <c r="L371" i="14"/>
  <c r="L297" i="14"/>
  <c r="L645" i="14"/>
  <c r="O645" i="14" s="1"/>
  <c r="L74" i="14"/>
  <c r="O74" i="14" s="1"/>
  <c r="L1588" i="14"/>
  <c r="L1220" i="14"/>
  <c r="L1334" i="14"/>
  <c r="O1334" i="14" s="1"/>
  <c r="L333" i="14"/>
  <c r="O333" i="14" s="1"/>
  <c r="L559" i="14"/>
  <c r="L1199" i="14"/>
  <c r="L938" i="14"/>
  <c r="O938" i="14" s="1"/>
  <c r="L831" i="14"/>
  <c r="O831" i="14" s="1"/>
  <c r="L942" i="14"/>
  <c r="L1335" i="14"/>
  <c r="L1662" i="14"/>
  <c r="O1662" i="14" s="1"/>
  <c r="L1138" i="14"/>
  <c r="O1138" i="14" s="1"/>
  <c r="L926" i="14"/>
  <c r="L880" i="14"/>
  <c r="L1538" i="14"/>
  <c r="O1538" i="14" s="1"/>
  <c r="L928" i="14"/>
  <c r="O928" i="14" s="1"/>
  <c r="L1599" i="14"/>
  <c r="L37" i="14"/>
  <c r="L891" i="14"/>
  <c r="O891" i="14" s="1"/>
  <c r="L1520" i="14"/>
  <c r="O1520" i="14" s="1"/>
  <c r="L1654" i="14"/>
  <c r="L1048" i="14"/>
  <c r="L1497" i="14"/>
  <c r="O1497" i="14" s="1"/>
  <c r="L686" i="14"/>
  <c r="O686" i="14" s="1"/>
  <c r="L511" i="14"/>
  <c r="L1359" i="14"/>
  <c r="L1351" i="14"/>
  <c r="O1351" i="14" s="1"/>
  <c r="L1092" i="14"/>
  <c r="O1092" i="14" s="1"/>
  <c r="L1565" i="14"/>
  <c r="L181" i="14"/>
  <c r="L590" i="14"/>
  <c r="O590" i="14" s="1"/>
  <c r="L1331" i="14"/>
  <c r="O1331" i="14" s="1"/>
  <c r="L473" i="14"/>
  <c r="L994" i="14"/>
  <c r="L533" i="14"/>
  <c r="O533" i="14" s="1"/>
  <c r="L760" i="14"/>
  <c r="O760" i="14" s="1"/>
  <c r="L957" i="14"/>
  <c r="L1449" i="14"/>
  <c r="L882" i="14"/>
  <c r="O882" i="14" s="1"/>
  <c r="L1326" i="14"/>
  <c r="O1326" i="14" s="1"/>
  <c r="L1336" i="14"/>
  <c r="L61" i="14"/>
  <c r="L783" i="14"/>
  <c r="O783" i="14" s="1"/>
  <c r="L548" i="14"/>
  <c r="O548" i="14" s="1"/>
  <c r="L1233" i="14"/>
  <c r="L1240" i="14"/>
  <c r="L1360" i="14"/>
  <c r="O1360" i="14" s="1"/>
  <c r="L918" i="14"/>
  <c r="O918" i="14" s="1"/>
  <c r="L221" i="14"/>
  <c r="L622" i="14"/>
  <c r="L911" i="14"/>
  <c r="O911" i="14" s="1"/>
  <c r="L770" i="14"/>
  <c r="O770" i="14" s="1"/>
  <c r="L810" i="14"/>
  <c r="L301" i="14"/>
  <c r="L285" i="14"/>
  <c r="O285" i="14" s="1"/>
  <c r="L266" i="14"/>
  <c r="O266" i="14" s="1"/>
  <c r="L854" i="14"/>
  <c r="L1469" i="14"/>
  <c r="L876" i="14"/>
  <c r="O876" i="14" s="1"/>
  <c r="L1038" i="14"/>
  <c r="O1038" i="14" s="1"/>
  <c r="L1616" i="14"/>
  <c r="L352" i="14"/>
  <c r="L771" i="14"/>
  <c r="O771" i="14" s="1"/>
  <c r="L1034" i="14"/>
  <c r="O1034" i="14" s="1"/>
  <c r="L869" i="14"/>
  <c r="L726" i="14"/>
  <c r="L789" i="14"/>
  <c r="O789" i="14" s="1"/>
  <c r="L1162" i="14"/>
  <c r="O1162" i="14" s="1"/>
  <c r="L1516" i="14"/>
  <c r="L343" i="14"/>
  <c r="L1474" i="14"/>
  <c r="O1474" i="14" s="1"/>
  <c r="L1218" i="14"/>
  <c r="O1218" i="14" s="1"/>
  <c r="L1163" i="14"/>
  <c r="L1114" i="14"/>
  <c r="L600" i="14"/>
  <c r="O600" i="14" s="1"/>
  <c r="L723" i="14"/>
  <c r="O723" i="14" s="1"/>
  <c r="L978" i="14"/>
  <c r="L109" i="14"/>
  <c r="L1068" i="14"/>
  <c r="O1068" i="14" s="1"/>
  <c r="L1346" i="14"/>
  <c r="O1346" i="14" s="1"/>
  <c r="L1411" i="14"/>
  <c r="L890" i="14"/>
  <c r="L251" i="14"/>
  <c r="O251" i="14" s="1"/>
  <c r="L1668" i="14"/>
  <c r="O1668" i="14" s="1"/>
  <c r="L1471" i="14"/>
  <c r="L223" i="14"/>
  <c r="L1063" i="14"/>
  <c r="O1063" i="14" s="1"/>
  <c r="L933" i="14"/>
  <c r="O933" i="14" s="1"/>
  <c r="L1657" i="14"/>
  <c r="L1590" i="14"/>
  <c r="L1509" i="14"/>
  <c r="O1509" i="14" s="1"/>
  <c r="L608" i="14"/>
  <c r="O608" i="14" s="1"/>
  <c r="L465" i="14"/>
  <c r="L1693" i="14"/>
  <c r="L543" i="14"/>
  <c r="O543" i="14" s="1"/>
  <c r="L1325" i="14"/>
  <c r="O1325" i="14" s="1"/>
  <c r="L1305" i="14"/>
  <c r="L1064" i="14"/>
  <c r="L145" i="14"/>
  <c r="O145" i="14" s="1"/>
  <c r="L1227" i="14"/>
  <c r="O1227" i="14" s="1"/>
  <c r="L1344" i="14"/>
  <c r="L1141" i="14"/>
  <c r="L184" i="14"/>
  <c r="O184" i="14" s="1"/>
  <c r="L462" i="14"/>
  <c r="O462" i="14" s="1"/>
  <c r="L1058" i="14"/>
  <c r="L112" i="14"/>
  <c r="L1241" i="14"/>
  <c r="O1241" i="14" s="1"/>
  <c r="L1372" i="14"/>
  <c r="O1372" i="14" s="1"/>
  <c r="L29" i="14"/>
  <c r="L482" i="14"/>
  <c r="L1152" i="14"/>
  <c r="O1152" i="14" s="1"/>
  <c r="L1528" i="14"/>
  <c r="O1528" i="14" s="1"/>
  <c r="L671" i="14"/>
  <c r="L586" i="14"/>
  <c r="L337" i="14"/>
  <c r="O337" i="14" s="1"/>
  <c r="L1129" i="14"/>
  <c r="O1129" i="14" s="1"/>
  <c r="L348" i="14"/>
  <c r="L317" i="14"/>
  <c r="L388" i="14"/>
  <c r="O388" i="14" s="1"/>
  <c r="L277" i="14"/>
  <c r="O277" i="14" s="1"/>
  <c r="L229" i="14"/>
  <c r="L1248" i="14"/>
  <c r="L773" i="14"/>
  <c r="O773" i="14" s="1"/>
  <c r="L625" i="14"/>
  <c r="O625" i="14" s="1"/>
  <c r="L172" i="14"/>
  <c r="L870" i="14"/>
  <c r="L1638" i="14"/>
  <c r="O1638" i="14" s="1"/>
  <c r="L1417" i="14"/>
  <c r="O1417" i="14" s="1"/>
  <c r="L128" i="14"/>
  <c r="L547" i="14"/>
  <c r="L1373" i="14"/>
  <c r="O1373" i="14" s="1"/>
  <c r="L58" i="14"/>
  <c r="O58" i="14" s="1"/>
  <c r="L240" i="14"/>
  <c r="L101" i="14"/>
  <c r="L222" i="14"/>
  <c r="O222" i="14" s="1"/>
  <c r="L906" i="14"/>
  <c r="O906" i="14" s="1"/>
  <c r="L321" i="14"/>
  <c r="L130" i="14"/>
  <c r="L1408" i="14"/>
  <c r="O1408" i="14" s="1"/>
  <c r="L1009" i="14"/>
  <c r="O1009" i="14" s="1"/>
  <c r="L581" i="14"/>
  <c r="L131" i="14"/>
  <c r="L1578" i="14"/>
  <c r="O1578" i="14" s="1"/>
  <c r="L901" i="14"/>
  <c r="O901" i="14" s="1"/>
  <c r="L1454" i="14"/>
  <c r="L1413" i="14"/>
  <c r="L1175" i="14"/>
  <c r="O1175" i="14" s="1"/>
  <c r="L1200" i="14"/>
  <c r="O1200" i="14" s="1"/>
  <c r="L1258" i="14"/>
  <c r="L1601" i="14"/>
  <c r="L1553" i="14"/>
  <c r="O1553" i="14" s="1"/>
  <c r="L915" i="14"/>
  <c r="O915" i="14" s="1"/>
  <c r="L579" i="14"/>
  <c r="L1105" i="14"/>
  <c r="L999" i="14"/>
  <c r="O999" i="14" s="1"/>
  <c r="L1031" i="14"/>
  <c r="O1031" i="14" s="1"/>
  <c r="L165" i="14"/>
  <c r="L1429" i="14"/>
  <c r="L1432" i="14"/>
  <c r="O1432" i="14" s="1"/>
  <c r="L204" i="14"/>
  <c r="O204" i="14" s="1"/>
  <c r="L1415" i="14"/>
  <c r="L1051" i="14"/>
  <c r="L588" i="14"/>
  <c r="O588" i="14" s="1"/>
  <c r="L384" i="14"/>
  <c r="O384" i="14" s="1"/>
  <c r="L556" i="14"/>
  <c r="L1386" i="14"/>
  <c r="L987" i="14"/>
  <c r="O987" i="14" s="1"/>
  <c r="L973" i="14"/>
  <c r="O973" i="14" s="1"/>
  <c r="L248" i="14"/>
  <c r="L1191" i="14"/>
  <c r="L841" i="14"/>
  <c r="O841" i="14" s="1"/>
  <c r="L143" i="14"/>
  <c r="O143" i="14" s="1"/>
  <c r="L986" i="14"/>
  <c r="L531" i="14"/>
  <c r="L312" i="14"/>
  <c r="O312" i="14" s="1"/>
  <c r="L334" i="14"/>
  <c r="O334" i="14" s="1"/>
  <c r="L439" i="14"/>
  <c r="L228" i="14"/>
  <c r="L720" i="14"/>
  <c r="O720" i="14" s="1"/>
  <c r="L772" i="14"/>
  <c r="O772" i="14" s="1"/>
  <c r="L699" i="14"/>
  <c r="L157" i="14"/>
  <c r="L654" i="14"/>
  <c r="O654" i="14" s="1"/>
  <c r="L916" i="14"/>
  <c r="O916" i="14" s="1"/>
  <c r="L78" i="14"/>
  <c r="L1333" i="14"/>
  <c r="L589" i="14"/>
  <c r="O589" i="14" s="1"/>
  <c r="L1625" i="14"/>
  <c r="O1625" i="14" s="1"/>
  <c r="L1499" i="14"/>
  <c r="L354" i="14"/>
  <c r="L244" i="14"/>
  <c r="O244" i="14" s="1"/>
  <c r="L666" i="14"/>
  <c r="O666" i="14" s="1"/>
  <c r="L795" i="14"/>
  <c r="L1487" i="14"/>
  <c r="L1281" i="14"/>
  <c r="O1281" i="14" s="1"/>
  <c r="L1420" i="14"/>
  <c r="O1420" i="14" s="1"/>
  <c r="L828" i="14"/>
  <c r="L299" i="14"/>
  <c r="L1292" i="14"/>
  <c r="O1292" i="14" s="1"/>
  <c r="L1540" i="14"/>
  <c r="O1540" i="14" s="1"/>
  <c r="L1440" i="14"/>
  <c r="L1052" i="14"/>
  <c r="L1109" i="14"/>
  <c r="O1109" i="14" s="1"/>
  <c r="L1056" i="14"/>
  <c r="O1056" i="14" s="1"/>
  <c r="L281" i="14"/>
  <c r="L315" i="14"/>
  <c r="L1310" i="14"/>
  <c r="O1310" i="14" s="1"/>
  <c r="L82" i="14"/>
  <c r="O82" i="14" s="1"/>
  <c r="L1125" i="14"/>
  <c r="L826" i="14"/>
  <c r="L1384" i="14"/>
  <c r="O1384" i="14" s="1"/>
  <c r="L687" i="14"/>
  <c r="O687" i="14" s="1"/>
  <c r="L1085" i="14"/>
  <c r="L1416" i="14"/>
  <c r="L1488" i="14"/>
  <c r="O1488" i="14" s="1"/>
  <c r="L1115" i="14"/>
  <c r="O1115" i="14" s="1"/>
  <c r="L1059" i="14"/>
  <c r="L1095" i="14"/>
  <c r="L913" i="14"/>
  <c r="O913" i="14" s="1"/>
  <c r="L1075" i="14"/>
  <c r="O1075" i="14" s="1"/>
  <c r="L932" i="14"/>
  <c r="L688" i="14"/>
  <c r="L1086" i="14"/>
  <c r="O1086" i="14" s="1"/>
  <c r="L1060" i="14"/>
  <c r="O1060" i="14" s="1"/>
  <c r="L1304" i="14"/>
  <c r="L1018" i="14"/>
  <c r="L499" i="14"/>
  <c r="O499" i="14" s="1"/>
  <c r="L1430" i="14"/>
  <c r="O1430" i="14" s="1"/>
  <c r="L1363" i="14"/>
  <c r="L1551" i="14"/>
  <c r="L1350" i="14"/>
  <c r="O1350" i="14" s="1"/>
  <c r="L626" i="14"/>
  <c r="O626" i="14" s="1"/>
  <c r="L1542" i="14"/>
  <c r="L71" i="14"/>
  <c r="L138" i="14"/>
  <c r="O138" i="14" s="1"/>
  <c r="L283" i="14"/>
  <c r="O283" i="14" s="1"/>
  <c r="L1482" i="14"/>
  <c r="L1354" i="14"/>
  <c r="L1666" i="14"/>
  <c r="O1666" i="14" s="1"/>
  <c r="L1427" i="14"/>
  <c r="O1427" i="14" s="1"/>
  <c r="L1207" i="14"/>
  <c r="L1308" i="14"/>
  <c r="L500" i="14"/>
  <c r="O500" i="14" s="1"/>
  <c r="L1507" i="14"/>
  <c r="O1507" i="14" s="1"/>
  <c r="L53" i="14"/>
  <c r="L1418" i="14"/>
  <c r="L1501" i="14"/>
  <c r="O1501" i="14" s="1"/>
  <c r="L682" i="14"/>
  <c r="O682" i="14" s="1"/>
  <c r="L267" i="14"/>
  <c r="L140" i="14"/>
  <c r="L509" i="14"/>
  <c r="O509" i="14" s="1"/>
  <c r="L1442" i="14"/>
  <c r="O1442" i="14" s="1"/>
  <c r="L1318" i="14"/>
  <c r="L214" i="14"/>
  <c r="L1000" i="14"/>
  <c r="O1000" i="14" s="1"/>
  <c r="L530" i="14"/>
  <c r="O530" i="14" s="1"/>
  <c r="L93" i="14"/>
  <c r="L1149" i="14"/>
  <c r="L811" i="14"/>
  <c r="O811" i="14" s="1"/>
  <c r="L478" i="14"/>
  <c r="O478" i="14" s="1"/>
  <c r="L1238" i="14"/>
  <c r="L685" i="14"/>
  <c r="L996" i="14"/>
  <c r="O996" i="14" s="1"/>
  <c r="L923" i="14"/>
  <c r="O923" i="14" s="1"/>
  <c r="L593" i="14"/>
  <c r="L970" i="14"/>
  <c r="L102" i="14"/>
  <c r="O102" i="14" s="1"/>
  <c r="L94" i="14"/>
  <c r="O94" i="14" s="1"/>
  <c r="L428" i="14"/>
  <c r="L627" i="14"/>
  <c r="L757" i="14"/>
  <c r="O757" i="14" s="1"/>
  <c r="L1504" i="14"/>
  <c r="O1504" i="14" s="1"/>
  <c r="L1521" i="14"/>
  <c r="L33" i="14"/>
  <c r="L825" i="14"/>
  <c r="O825" i="14" s="1"/>
  <c r="L318" i="14"/>
  <c r="O318" i="14" s="1"/>
  <c r="L704" i="14"/>
  <c r="L606" i="14"/>
  <c r="L1204" i="14"/>
  <c r="O1204" i="14" s="1"/>
  <c r="L607" i="14"/>
  <c r="O607" i="14" s="1"/>
  <c r="L544" i="14"/>
  <c r="L510" i="14"/>
  <c r="L1479" i="14"/>
  <c r="O1479" i="14" s="1"/>
  <c r="L905" i="14"/>
  <c r="O905" i="14" s="1"/>
  <c r="L1475" i="14"/>
  <c r="L1614" i="14"/>
  <c r="L1688" i="14"/>
  <c r="O1688" i="14" s="1"/>
  <c r="L1010" i="14"/>
  <c r="O1010" i="14" s="1"/>
  <c r="L884" i="14"/>
  <c r="L46" i="14"/>
  <c r="L1020" i="14"/>
  <c r="O1020" i="14" s="1"/>
  <c r="L739" i="14"/>
  <c r="O739" i="14" s="1"/>
  <c r="L519" i="14"/>
  <c r="L376" i="14"/>
  <c r="L910" i="14"/>
  <c r="O910" i="14" s="1"/>
  <c r="L740" i="14"/>
  <c r="O740" i="14" s="1"/>
  <c r="L436" i="14"/>
  <c r="L1419" i="14"/>
  <c r="L192" i="14"/>
  <c r="O192" i="14" s="1"/>
  <c r="L1144" i="14"/>
  <c r="O1144" i="14" s="1"/>
  <c r="L969" i="14"/>
  <c r="L961" i="14"/>
  <c r="L186" i="14"/>
  <c r="O186" i="14" s="1"/>
  <c r="L349" i="14"/>
  <c r="O349" i="14" s="1"/>
  <c r="L1289" i="14"/>
  <c r="L218" i="14"/>
  <c r="L310" i="14"/>
  <c r="O310" i="14" s="1"/>
  <c r="L502" i="14"/>
  <c r="O502" i="14" s="1"/>
  <c r="L912" i="14"/>
  <c r="L524" i="14"/>
  <c r="L594" i="14"/>
  <c r="O594" i="14" s="1"/>
  <c r="L1527" i="14"/>
  <c r="O1527" i="14" s="1"/>
  <c r="L87" i="14"/>
  <c r="L1437" i="14"/>
  <c r="L383" i="14"/>
  <c r="O383" i="14" s="1"/>
  <c r="L1134" i="14"/>
  <c r="O1134" i="14" s="1"/>
  <c r="L1253" i="14"/>
  <c r="L10" i="14"/>
  <c r="L1294" i="14"/>
  <c r="O1294" i="14" s="1"/>
  <c r="L454" i="14"/>
  <c r="O454" i="14" s="1"/>
  <c r="L1443" i="14"/>
  <c r="L1543" i="14"/>
  <c r="L1298" i="14"/>
  <c r="O1298" i="14" s="1"/>
  <c r="L1176" i="14"/>
  <c r="O1176" i="14" s="1"/>
  <c r="L474" i="14"/>
  <c r="L1403" i="14"/>
  <c r="L216" i="14"/>
  <c r="O216" i="14" s="1"/>
  <c r="L1228" i="14"/>
  <c r="O1228" i="14" s="1"/>
  <c r="L1320" i="14"/>
  <c r="L1362" i="14"/>
  <c r="L1444" i="14"/>
  <c r="O1444" i="14" s="1"/>
  <c r="L234" i="14"/>
  <c r="O234" i="14" s="1"/>
  <c r="L64" i="14"/>
  <c r="L745" i="14"/>
  <c r="L868" i="14"/>
  <c r="O868" i="14" s="1"/>
  <c r="L362" i="14"/>
  <c r="O362" i="14" s="1"/>
  <c r="L512" i="14"/>
  <c r="L364" i="14"/>
  <c r="L934" i="14"/>
  <c r="O934" i="14" s="1"/>
  <c r="L66" i="14"/>
  <c r="O66" i="14" s="1"/>
  <c r="L219" i="14"/>
  <c r="L443" i="14"/>
  <c r="L1395" i="14"/>
  <c r="O1395" i="14" s="1"/>
  <c r="L1282" i="14"/>
  <c r="O1282" i="14" s="1"/>
  <c r="L628" i="14"/>
  <c r="L340" i="14"/>
  <c r="L396" i="14"/>
  <c r="O396" i="14" s="1"/>
  <c r="L759" i="14"/>
  <c r="O759" i="14" s="1"/>
  <c r="L444" i="14"/>
  <c r="L1673" i="14"/>
  <c r="L1632" i="14"/>
  <c r="O1632" i="14" s="1"/>
  <c r="L1531" i="14"/>
  <c r="O1531" i="14" s="1"/>
  <c r="L1113" i="14"/>
  <c r="L387" i="14"/>
  <c r="L1369" i="14"/>
  <c r="O1369" i="14" s="1"/>
  <c r="L1694" i="14"/>
  <c r="O1694" i="14" s="1"/>
  <c r="L271" i="14"/>
  <c r="L1356" i="14"/>
  <c r="L1050" i="14"/>
  <c r="O1050" i="14" s="1"/>
  <c r="L1252" i="14"/>
  <c r="O1252" i="14" s="1"/>
  <c r="L807" i="14"/>
  <c r="L1263" i="14"/>
  <c r="L173" i="14"/>
  <c r="O173" i="14" s="1"/>
  <c r="L1071" i="14"/>
  <c r="O1071" i="14" s="1"/>
  <c r="L1511" i="14"/>
  <c r="L749" i="14"/>
  <c r="L1376" i="14"/>
  <c r="O1376" i="14" s="1"/>
  <c r="L1285" i="14"/>
  <c r="O1285" i="14" s="1"/>
  <c r="L469" i="14"/>
  <c r="L1455" i="14"/>
  <c r="L1061" i="14"/>
  <c r="O1061" i="14" s="1"/>
  <c r="L1492" i="14"/>
  <c r="O1492" i="14" s="1"/>
  <c r="L489" i="14"/>
  <c r="L711" i="14"/>
  <c r="L100" i="14"/>
  <c r="O100" i="14" s="1"/>
  <c r="L1313" i="14"/>
  <c r="O1313" i="14" s="1"/>
  <c r="L39" i="14"/>
  <c r="L1554" i="14"/>
  <c r="L357" i="14"/>
  <c r="O357" i="14" s="1"/>
  <c r="L727" i="14"/>
  <c r="O727" i="14" s="1"/>
  <c r="L554" i="14"/>
  <c r="L273" i="14"/>
  <c r="L787" i="14"/>
  <c r="O787" i="14" s="1"/>
  <c r="L1139" i="14"/>
  <c r="O1139" i="14" s="1"/>
  <c r="L245" i="14"/>
  <c r="L44" i="14"/>
  <c r="L1472" i="14"/>
  <c r="O1472" i="14" s="1"/>
  <c r="L258" i="14"/>
  <c r="O258" i="14" s="1"/>
  <c r="L1302" i="14"/>
  <c r="L549" i="14"/>
  <c r="L133" i="14"/>
  <c r="O133" i="14" s="1"/>
  <c r="L1441" i="14"/>
  <c r="O1441" i="14" s="1"/>
  <c r="L1156" i="14"/>
  <c r="L1093" i="14"/>
  <c r="L40" i="14"/>
  <c r="O40" i="14" s="1"/>
  <c r="L603" i="14"/>
  <c r="O603" i="14" s="1"/>
  <c r="L113" i="14"/>
  <c r="L411" i="14"/>
  <c r="L1219" i="14"/>
  <c r="O1219" i="14" s="1"/>
  <c r="L813" i="14"/>
  <c r="O813" i="14" s="1"/>
  <c r="L1622" i="14"/>
  <c r="L325" i="14"/>
  <c r="L814" i="14"/>
  <c r="O814" i="14" s="1"/>
  <c r="L1541" i="14"/>
  <c r="O1541" i="14" s="1"/>
  <c r="L459" i="14"/>
  <c r="L751" i="14"/>
  <c r="L637" i="14"/>
  <c r="O637" i="14" s="1"/>
  <c r="L25" i="14"/>
  <c r="O25" i="14" s="1"/>
  <c r="L17" i="14"/>
  <c r="L1399" i="14"/>
  <c r="L943" i="14"/>
  <c r="O943" i="14" s="1"/>
  <c r="L714" i="14"/>
  <c r="O714" i="14" s="1"/>
  <c r="L1279" i="14"/>
  <c r="L1022" i="14"/>
  <c r="L1586" i="14"/>
  <c r="O1586" i="14" s="1"/>
  <c r="L922" i="14"/>
  <c r="O922" i="14" s="1"/>
  <c r="L1374" i="14"/>
  <c r="L1572" i="14"/>
  <c r="L1007" i="14"/>
  <c r="O1007" i="14" s="1"/>
  <c r="L1644" i="14"/>
  <c r="O1644" i="14" s="1"/>
  <c r="L752" i="14"/>
  <c r="L1561" i="14"/>
  <c r="L1079" i="14"/>
  <c r="O1079" i="14" s="1"/>
  <c r="L1245" i="14"/>
  <c r="O1245" i="14" s="1"/>
  <c r="L1556" i="14"/>
  <c r="L1025" i="14"/>
  <c r="L1178" i="14"/>
  <c r="O1178" i="14" s="1"/>
  <c r="L1624" i="14"/>
  <c r="O1624" i="14" s="1"/>
  <c r="L780" i="14"/>
  <c r="L708" i="14"/>
  <c r="L1003" i="14"/>
  <c r="O1003" i="14" s="1"/>
  <c r="L231" i="14"/>
  <c r="O231" i="14" s="1"/>
  <c r="L707" i="14"/>
  <c r="L877" i="14"/>
  <c r="L1584" i="14"/>
  <c r="O1584" i="14" s="1"/>
  <c r="L397" i="14"/>
  <c r="O397" i="14" s="1"/>
  <c r="L545" i="14"/>
  <c r="L535" i="14"/>
  <c r="L1587" i="14"/>
  <c r="O1587" i="14" s="1"/>
  <c r="L378" i="14"/>
  <c r="O378" i="14" s="1"/>
  <c r="L1481" i="14"/>
  <c r="L598" i="14"/>
  <c r="L537" i="14"/>
  <c r="O537" i="14" s="1"/>
  <c r="L193" i="14"/>
  <c r="O193" i="14" s="1"/>
  <c r="L294" i="14"/>
  <c r="L1367" i="14"/>
  <c r="L639" i="14"/>
  <c r="O639" i="14" s="1"/>
  <c r="L840" i="14"/>
  <c r="O840" i="14" s="1"/>
  <c r="L1512" i="14"/>
  <c r="L762" i="14"/>
  <c r="L424" i="14"/>
  <c r="O424" i="14" s="1"/>
  <c r="L59" i="14"/>
  <c r="O59" i="14" s="1"/>
  <c r="L1368" i="14"/>
  <c r="L236" i="14"/>
  <c r="L430" i="14"/>
  <c r="O430" i="14" s="1"/>
  <c r="L487" i="14"/>
  <c r="O487" i="14" s="1"/>
  <c r="L886" i="14"/>
  <c r="L1396" i="14"/>
  <c r="L583" i="14"/>
  <c r="O583" i="14" s="1"/>
  <c r="L195" i="14"/>
  <c r="O195" i="14" s="1"/>
  <c r="L1234" i="14"/>
  <c r="L632" i="14"/>
  <c r="L455" i="14"/>
  <c r="O455" i="14" s="1"/>
  <c r="L187" i="14"/>
  <c r="O187" i="14" s="1"/>
  <c r="L1460" i="14"/>
  <c r="L202" i="14"/>
  <c r="L1041" i="14"/>
  <c r="O1041" i="14" s="1"/>
  <c r="L650" i="14"/>
  <c r="O650" i="14" s="1"/>
  <c r="L1287" i="14"/>
  <c r="L1687" i="14"/>
  <c r="L250" i="14"/>
  <c r="O250" i="14" s="1"/>
  <c r="L950" i="14"/>
  <c r="O950" i="14" s="1"/>
  <c r="L1189" i="14"/>
  <c r="L1557" i="14"/>
  <c r="L541" i="14"/>
  <c r="O541" i="14" s="1"/>
  <c r="L238" i="14"/>
  <c r="O238" i="14" s="1"/>
  <c r="L466" i="14"/>
  <c r="L992" i="14"/>
  <c r="L1284" i="14"/>
  <c r="O1284" i="14" s="1"/>
  <c r="L460" i="14"/>
  <c r="O460" i="14" s="1"/>
  <c r="L1518" i="14"/>
  <c r="L689" i="14"/>
  <c r="L503" i="14"/>
  <c r="O503" i="14" s="1"/>
  <c r="L1517" i="14"/>
  <c r="O1517" i="14" s="1"/>
  <c r="L372" i="14"/>
  <c r="L561" i="14"/>
  <c r="L1272" i="14"/>
  <c r="O1272" i="14" s="1"/>
  <c r="L207" i="14"/>
  <c r="O207" i="14" s="1"/>
  <c r="L344" i="14"/>
  <c r="L753" i="14"/>
  <c r="L834" i="14"/>
  <c r="O834" i="14" s="1"/>
  <c r="L1256" i="14"/>
  <c r="O1256" i="14" s="1"/>
  <c r="L392" i="14"/>
  <c r="L1273" i="14"/>
  <c r="L1502" i="14"/>
  <c r="O1502" i="14" s="1"/>
  <c r="L1188" i="14"/>
  <c r="O1188" i="14" s="1"/>
  <c r="L1494" i="14"/>
  <c r="L55" i="14"/>
  <c r="L1522" i="14"/>
  <c r="O1522" i="14" s="1"/>
  <c r="L1550" i="14"/>
  <c r="O1550" i="14" s="1"/>
  <c r="L1674" i="14"/>
  <c r="L88" i="14"/>
  <c r="L660" i="14"/>
  <c r="O660" i="14" s="1"/>
  <c r="L967" i="14"/>
  <c r="O967" i="14" s="1"/>
  <c r="L1035" i="14"/>
  <c r="L118" i="14"/>
  <c r="L261" i="14"/>
  <c r="O261" i="14" s="1"/>
  <c r="L979" i="14"/>
  <c r="O979" i="14" s="1"/>
  <c r="L1131" i="14"/>
  <c r="L239" i="14"/>
  <c r="L296" i="14"/>
  <c r="O296" i="14" s="1"/>
  <c r="L410" i="14"/>
  <c r="O410" i="14" s="1"/>
  <c r="L1029" i="14"/>
  <c r="L189" i="14"/>
  <c r="L1192" i="14"/>
  <c r="O1192" i="14" s="1"/>
  <c r="L1652" i="14"/>
  <c r="O1652" i="14" s="1"/>
  <c r="L944" i="14"/>
  <c r="L47" i="14"/>
  <c r="L464" i="14"/>
  <c r="O464" i="14" s="1"/>
  <c r="L114" i="14"/>
  <c r="O114" i="14" s="1"/>
  <c r="L259" i="14"/>
  <c r="L429" i="14"/>
  <c r="L1133" i="14"/>
  <c r="O1133" i="14" s="1"/>
  <c r="L1323" i="14"/>
  <c r="O1323" i="14" s="1"/>
  <c r="L887" i="14"/>
  <c r="L1464" i="14"/>
  <c r="L1438" i="14"/>
  <c r="O1438" i="14" s="1"/>
  <c r="L709" i="14"/>
  <c r="O709" i="14" s="1"/>
  <c r="L319" i="14"/>
  <c r="L358" i="14"/>
  <c r="L526" i="14"/>
  <c r="O526" i="14" s="1"/>
  <c r="L829" i="14"/>
  <c r="O829" i="14" s="1"/>
  <c r="L369" i="14"/>
  <c r="L728" i="14"/>
  <c r="L690" i="14"/>
  <c r="O690" i="14" s="1"/>
  <c r="L909" i="14"/>
  <c r="O909" i="14" s="1"/>
  <c r="L1633" i="14"/>
  <c r="L1495" i="14"/>
  <c r="L1080" i="14"/>
  <c r="O1080" i="14" s="1"/>
  <c r="L959" i="14"/>
  <c r="O959" i="14" s="1"/>
  <c r="L1190" i="14"/>
  <c r="L60" i="14"/>
  <c r="L1159" i="14"/>
  <c r="O1159" i="14" s="1"/>
  <c r="L585" i="14"/>
  <c r="O585" i="14" s="1"/>
  <c r="L1036" i="14"/>
  <c r="L1097" i="14"/>
  <c r="L1209" i="14"/>
  <c r="O1209" i="14" s="1"/>
  <c r="L80" i="14"/>
  <c r="O80" i="14" s="1"/>
  <c r="L550" i="14"/>
  <c r="L168" i="14"/>
  <c r="L286" i="14"/>
  <c r="O286" i="14" s="1"/>
  <c r="L146" i="14"/>
  <c r="O146" i="14" s="1"/>
  <c r="L1421" i="14"/>
  <c r="L538" i="14"/>
  <c r="L171" i="14"/>
  <c r="O171" i="14" s="1"/>
  <c r="L1579" i="14"/>
  <c r="O1579" i="14" s="1"/>
  <c r="L62" i="14"/>
  <c r="L215" i="14"/>
  <c r="L513" i="14"/>
  <c r="O513" i="14" s="1"/>
  <c r="L1597" i="14"/>
  <c r="O1597" i="14" s="1"/>
  <c r="L1681" i="14"/>
  <c r="L330" i="14"/>
  <c r="L1646" i="14"/>
  <c r="O1646" i="14" s="1"/>
  <c r="L729" i="14"/>
  <c r="O729" i="14" s="1"/>
  <c r="L191" i="14"/>
  <c r="L306" i="14"/>
  <c r="L1370" i="14"/>
  <c r="O1370" i="14" s="1"/>
  <c r="L576" i="14"/>
  <c r="O576" i="14" s="1"/>
  <c r="L400" i="14"/>
  <c r="L1314" i="14"/>
  <c r="L233" i="14"/>
  <c r="O233" i="14" s="1"/>
  <c r="L1532" i="14"/>
  <c r="O1532" i="14" s="1"/>
  <c r="L1203" i="14"/>
  <c r="L335" i="14"/>
  <c r="L1513" i="14"/>
  <c r="O1513" i="14" s="1"/>
  <c r="L577" i="14"/>
  <c r="O577" i="14" s="1"/>
  <c r="L56" i="14"/>
  <c r="L1378" i="14"/>
  <c r="L1353" i="14"/>
  <c r="O1353" i="14" s="1"/>
  <c r="L117" i="14"/>
  <c r="O117" i="14" s="1"/>
  <c r="L1684" i="14"/>
  <c r="L137" i="14"/>
  <c r="L1073" i="14"/>
  <c r="O1073" i="14" s="1"/>
  <c r="L1154" i="14"/>
  <c r="O1154" i="14" s="1"/>
  <c r="L36" i="14"/>
  <c r="L712" i="14"/>
  <c r="L1017" i="14"/>
  <c r="O1017" i="14" s="1"/>
  <c r="L1039" i="14"/>
  <c r="O1039" i="14" s="1"/>
  <c r="L947" i="14"/>
  <c r="L1431" i="14"/>
  <c r="L805" i="14"/>
  <c r="O805" i="14" s="1"/>
  <c r="L1533" i="14"/>
  <c r="O1533" i="14" s="1"/>
  <c r="L715" i="14"/>
  <c r="L89" i="14"/>
  <c r="L490" i="14"/>
  <c r="O490" i="14" s="1"/>
  <c r="L366" i="14"/>
  <c r="O366" i="14" s="1"/>
  <c r="L1414" i="14"/>
  <c r="L1084" i="14"/>
  <c r="L1401" i="14"/>
  <c r="O1401" i="14" s="1"/>
  <c r="L599" i="14"/>
  <c r="O599" i="14" s="1"/>
  <c r="L1226" i="14"/>
  <c r="L1070" i="14"/>
  <c r="L746" i="14"/>
  <c r="O746" i="14" s="1"/>
  <c r="L614" i="14"/>
  <c r="O614" i="14" s="1"/>
  <c r="L1639" i="14"/>
  <c r="L83" i="14"/>
  <c r="L484" i="14"/>
  <c r="O484" i="14" s="1"/>
  <c r="L1692" i="14"/>
  <c r="O1692" i="14" s="1"/>
  <c r="L929" i="14"/>
  <c r="L784" i="14"/>
  <c r="L182" i="14"/>
  <c r="O182" i="14" s="1"/>
  <c r="L50" i="14"/>
  <c r="O50" i="14" s="1"/>
  <c r="L678" i="14"/>
  <c r="L609" i="14"/>
  <c r="L644" i="14"/>
  <c r="O644" i="14" s="1"/>
  <c r="L516" i="14"/>
  <c r="O516" i="14" s="1"/>
  <c r="L1592" i="14"/>
  <c r="L1689" i="14"/>
  <c r="L208" i="14"/>
  <c r="O208" i="14" s="1"/>
  <c r="L183" i="14"/>
  <c r="O183" i="14" s="1"/>
  <c r="L437" i="14"/>
  <c r="L406" i="14"/>
  <c r="L1161" i="14"/>
  <c r="O1161" i="14" s="1"/>
  <c r="L1425" i="14"/>
  <c r="O1425" i="14" s="1"/>
  <c r="L1165" i="14"/>
  <c r="L902" i="14"/>
  <c r="L135" i="14"/>
  <c r="O135" i="14" s="1"/>
  <c r="L1515" i="14"/>
  <c r="O1515" i="14" s="1"/>
  <c r="L185" i="14"/>
  <c r="L646" i="14"/>
  <c r="L634" i="14"/>
  <c r="O634" i="14" s="1"/>
  <c r="L833" i="14"/>
  <c r="O833" i="14" s="1"/>
  <c r="L249" i="14"/>
  <c r="L815" i="14"/>
  <c r="L768" i="14"/>
  <c r="O768" i="14" s="1"/>
  <c r="L1560" i="14"/>
  <c r="O1560" i="14" s="1"/>
  <c r="L176" i="14"/>
  <c r="L1534" i="14"/>
  <c r="L1160" i="14"/>
  <c r="O1160" i="14" s="1"/>
  <c r="L1463" i="14"/>
  <c r="O1463" i="14" s="1"/>
  <c r="L255" i="14"/>
  <c r="L1266" i="14"/>
  <c r="L124" i="14"/>
  <c r="O124" i="14" s="1"/>
  <c r="L1382" i="14"/>
  <c r="O1382" i="14" s="1"/>
  <c r="L1620" i="14"/>
  <c r="L1387" i="14"/>
  <c r="L1319" i="14"/>
  <c r="O1319" i="14" s="1"/>
  <c r="L263" i="14"/>
  <c r="O263" i="14" s="1"/>
  <c r="L1447" i="14"/>
  <c r="L624" i="14"/>
  <c r="L274" i="14"/>
  <c r="O274" i="14" s="1"/>
  <c r="L1651" i="14"/>
  <c r="O1651" i="14" s="1"/>
  <c r="L97" i="14"/>
  <c r="L995" i="14"/>
  <c r="L806" i="14"/>
  <c r="O806" i="14" s="1"/>
  <c r="L875" i="14"/>
  <c r="O875" i="14" s="1"/>
  <c r="L1524" i="14"/>
  <c r="L1675" i="14"/>
  <c r="L1640" i="14"/>
  <c r="O1640" i="14" s="1"/>
  <c r="L1216" i="14"/>
  <c r="O1216" i="14" s="1"/>
  <c r="L1254" i="14"/>
  <c r="L457" i="14"/>
  <c r="L496" i="14"/>
  <c r="O496" i="14" s="1"/>
  <c r="L374" i="14"/>
  <c r="O374" i="14" s="1"/>
  <c r="L809" i="14"/>
  <c r="L1505" i="14"/>
  <c r="L1498" i="14"/>
  <c r="O1498" i="14" s="1"/>
  <c r="L308" i="14"/>
  <c r="O308" i="14" s="1"/>
  <c r="L356" i="14"/>
  <c r="L1014" i="14"/>
  <c r="L169" i="14"/>
  <c r="O169" i="14" s="1"/>
  <c r="L896" i="14"/>
  <c r="O896" i="14" s="1"/>
  <c r="L163" i="14"/>
  <c r="L217" i="14"/>
  <c r="L508" i="14"/>
  <c r="O508" i="14" s="1"/>
  <c r="L209" i="14"/>
  <c r="O209" i="14" s="1"/>
  <c r="L797" i="14"/>
  <c r="L1275" i="14"/>
  <c r="L72" i="14"/>
  <c r="O72" i="14" s="1"/>
  <c r="L468" i="14"/>
  <c r="O468" i="14" s="1"/>
  <c r="L1096" i="14"/>
  <c r="L747" i="14"/>
  <c r="L528" i="14"/>
  <c r="O528" i="14" s="1"/>
  <c r="L1548" i="14"/>
  <c r="O1548" i="14" s="1"/>
  <c r="L615" i="14"/>
  <c r="L1213" i="14"/>
  <c r="L480" i="14"/>
  <c r="O480" i="14" s="1"/>
  <c r="L188" i="14"/>
  <c r="O188" i="14" s="1"/>
  <c r="L20" i="14"/>
  <c r="L863" i="14"/>
  <c r="L1181" i="14"/>
  <c r="O1181" i="14" s="1"/>
  <c r="L1246" i="14"/>
  <c r="O1246" i="14" s="1"/>
  <c r="L1049" i="14"/>
  <c r="L1166" i="14"/>
  <c r="L246" i="14"/>
  <c r="O246" i="14" s="1"/>
  <c r="L327" i="14"/>
  <c r="O327" i="14" s="1"/>
  <c r="L1653" i="14"/>
  <c r="L205" i="14"/>
  <c r="L1623" i="14"/>
  <c r="O1623" i="14" s="1"/>
  <c r="L956" i="14"/>
  <c r="O956" i="14" s="1"/>
  <c r="L716" i="14"/>
  <c r="L782" i="14"/>
  <c r="L968" i="14"/>
  <c r="O968" i="14" s="1"/>
  <c r="L975" i="14"/>
  <c r="O975" i="14" s="1"/>
  <c r="L976" i="14"/>
  <c r="L572" i="14"/>
  <c r="L18" i="14"/>
  <c r="O18" i="14" s="1"/>
  <c r="L710" i="14"/>
  <c r="O710" i="14" s="1"/>
  <c r="L382" i="14"/>
  <c r="L1013" i="14"/>
  <c r="L416" i="14"/>
  <c r="O416" i="14" s="1"/>
  <c r="L557" i="14"/>
  <c r="O557" i="14" s="1"/>
  <c r="L1237" i="14"/>
  <c r="L855" i="14"/>
  <c r="L48" i="14"/>
  <c r="O48" i="14" s="1"/>
  <c r="L1477" i="14"/>
  <c r="O1477" i="14" s="1"/>
  <c r="L1480" i="14"/>
  <c r="L1042" i="14"/>
  <c r="L291" i="14"/>
  <c r="O291" i="14" s="1"/>
  <c r="L1493" i="14"/>
  <c r="O1493" i="14" s="1"/>
  <c r="L592" i="14"/>
  <c r="L873" i="14"/>
  <c r="L718" i="14"/>
  <c r="O718" i="14" s="1"/>
  <c r="L724" i="14"/>
  <c r="O724" i="14" s="1"/>
  <c r="L45" i="14"/>
  <c r="L1589" i="14"/>
  <c r="L998" i="14"/>
  <c r="O998" i="14" s="1"/>
  <c r="L1053" i="14"/>
  <c r="O1053" i="14" s="1"/>
  <c r="L282" i="14"/>
  <c r="L1243" i="14"/>
  <c r="L302" i="14"/>
  <c r="O302" i="14" s="1"/>
  <c r="L1201" i="14"/>
  <c r="O1201" i="14" s="1"/>
  <c r="L931" i="14"/>
  <c r="L418" i="14"/>
  <c r="L389" i="14"/>
  <c r="O389" i="14" s="1"/>
  <c r="L1330" i="14"/>
  <c r="O1330" i="14" s="1"/>
  <c r="L1671" i="14"/>
  <c r="L521" i="14"/>
  <c r="L823" i="14"/>
  <c r="O823" i="14" s="1"/>
  <c r="L872" i="14"/>
  <c r="O872" i="14" s="1"/>
  <c r="L664" i="14"/>
  <c r="L1676" i="14"/>
  <c r="L1439" i="14"/>
  <c r="O1439" i="14" s="1"/>
  <c r="L432" i="14"/>
  <c r="O432" i="14" s="1"/>
  <c r="L227" i="14"/>
  <c r="L595" i="14"/>
  <c r="L1456" i="14"/>
  <c r="O1456" i="14" s="1"/>
  <c r="L467" i="14"/>
  <c r="O467" i="14" s="1"/>
  <c r="L351" i="14"/>
  <c r="L160" i="14"/>
  <c r="L331" i="14"/>
  <c r="O331" i="14" s="1"/>
  <c r="L1259" i="14"/>
  <c r="O1259" i="14" s="1"/>
  <c r="L775" i="14"/>
  <c r="L1631" i="14"/>
  <c r="L750" i="14"/>
  <c r="O750" i="14" s="1"/>
  <c r="L721" i="14"/>
  <c r="O721" i="14" s="1"/>
  <c r="L920" i="14"/>
  <c r="L857" i="14"/>
  <c r="L1026" i="14"/>
  <c r="O1026" i="14" s="1"/>
  <c r="L830" i="14"/>
  <c r="O830" i="14" s="1"/>
  <c r="L441" i="14"/>
  <c r="L1169" i="14"/>
  <c r="L1627" i="14"/>
  <c r="O1627" i="14" s="1"/>
  <c r="L1006" i="14"/>
  <c r="O1006" i="14" s="1"/>
  <c r="L393" i="14"/>
  <c r="L1355" i="14"/>
  <c r="L336" i="14"/>
  <c r="O336" i="14" s="1"/>
  <c r="L158" i="14"/>
  <c r="O158" i="14" s="1"/>
  <c r="L1568" i="14"/>
  <c r="L580" i="14"/>
  <c r="L1683" i="14"/>
  <c r="O1683" i="14" s="1"/>
  <c r="L77" i="14"/>
  <c r="O77" i="14" s="1"/>
  <c r="L1544" i="14"/>
  <c r="L1221" i="14"/>
  <c r="L1428" i="14"/>
  <c r="O1428" i="14" s="1"/>
  <c r="L91" i="14"/>
  <c r="O91" i="14" s="1"/>
  <c r="L1306" i="14"/>
  <c r="L1002" i="14"/>
  <c r="L1015" i="14"/>
  <c r="O1015" i="14" s="1"/>
  <c r="L211" i="14"/>
  <c r="O211" i="14" s="1"/>
  <c r="L1067" i="14"/>
  <c r="L1436" i="14"/>
  <c r="L1364" i="14"/>
  <c r="O1364" i="14" s="1"/>
  <c r="L197" i="14"/>
  <c r="O197" i="14" s="1"/>
  <c r="L79" i="14"/>
  <c r="L278" i="14"/>
  <c r="L148" i="14"/>
  <c r="O148" i="14" s="1"/>
  <c r="L329" i="14"/>
  <c r="O329" i="14" s="1"/>
  <c r="L1574" i="14"/>
  <c r="L1626" i="14"/>
  <c r="L939" i="14"/>
  <c r="O939" i="14" s="1"/>
  <c r="L1448" i="14"/>
  <c r="O1448" i="14" s="1"/>
  <c r="L92" i="14"/>
  <c r="L1011" i="14"/>
  <c r="L652" i="14"/>
  <c r="O652" i="14" s="1"/>
  <c r="L1496" i="14"/>
  <c r="O1496" i="14" s="1"/>
  <c r="L367" i="14"/>
  <c r="L1503" i="14"/>
  <c r="L390" i="14"/>
  <c r="O390" i="14" s="1"/>
  <c r="L401" i="14"/>
  <c r="O401" i="14" s="1"/>
  <c r="L569" i="14"/>
  <c r="L1303" i="14"/>
  <c r="L1224" i="14"/>
  <c r="O1224" i="14" s="1"/>
  <c r="L1566" i="14"/>
  <c r="O1566" i="14" s="1"/>
  <c r="L359" i="14"/>
  <c r="L1357" i="14"/>
  <c r="L1037" i="14"/>
  <c r="O1037" i="14" s="1"/>
  <c r="L734" i="14"/>
  <c r="O734" i="14" s="1"/>
  <c r="L287" i="14"/>
  <c r="L1468" i="14"/>
  <c r="L38" i="14"/>
  <c r="O38" i="14" s="1"/>
  <c r="L1340" i="14"/>
  <c r="O1340" i="14" s="1"/>
  <c r="L1288" i="14"/>
  <c r="L651" i="14"/>
  <c r="L107" i="14"/>
  <c r="O107" i="14" s="1"/>
  <c r="L326" i="14"/>
  <c r="O326" i="14" s="1"/>
  <c r="L892" i="14"/>
  <c r="L1352" i="14"/>
  <c r="L656" i="14"/>
  <c r="O656" i="14" s="1"/>
  <c r="L542" i="14"/>
  <c r="O542" i="14" s="1"/>
  <c r="L1393" i="14"/>
  <c r="L415" i="14"/>
  <c r="L1148" i="14"/>
  <c r="O1148" i="14" s="1"/>
  <c r="L309" i="14"/>
  <c r="O309" i="14" s="1"/>
  <c r="L1179" i="14"/>
  <c r="L894" i="14"/>
  <c r="L1409" i="14"/>
  <c r="O1409" i="14" s="1"/>
  <c r="L661" i="14"/>
  <c r="O661" i="14" s="1"/>
  <c r="L703" i="14"/>
  <c r="L897" i="14"/>
  <c r="L30" i="14"/>
  <c r="O30" i="14" s="1"/>
  <c r="L363" i="14"/>
  <c r="O363" i="14" s="1"/>
  <c r="L1008" i="14"/>
  <c r="L1004" i="14"/>
  <c r="L808" i="14"/>
  <c r="O808" i="14" s="1"/>
  <c r="L1466" i="14"/>
  <c r="O1466" i="14" s="1"/>
  <c r="L597" i="14"/>
  <c r="L1222" i="14"/>
  <c r="L85" i="14"/>
  <c r="O85" i="14" s="1"/>
  <c r="L1525" i="14"/>
  <c r="O1525" i="14" s="1"/>
  <c r="L1205" i="14"/>
  <c r="L1484" i="14"/>
  <c r="L134" i="14"/>
  <c r="O134" i="14" s="1"/>
  <c r="L781" i="14"/>
  <c r="O781" i="14" s="1"/>
  <c r="L1118" i="14"/>
  <c r="L1250" i="14"/>
  <c r="L1672" i="14"/>
  <c r="O1672" i="14" s="1"/>
  <c r="L981" i="14"/>
  <c r="O981" i="14" s="1"/>
  <c r="L1072" i="14"/>
  <c r="L1337" i="14"/>
  <c r="L284" i="14"/>
  <c r="O284" i="14" s="1"/>
  <c r="L139" i="14"/>
  <c r="O139" i="14" s="1"/>
  <c r="L1005" i="14"/>
  <c r="L680" i="14"/>
  <c r="L917" i="14"/>
  <c r="O917" i="14" s="1"/>
  <c r="L1076" i="14"/>
  <c r="O1076" i="14" s="1"/>
  <c r="L567" i="14"/>
  <c r="L982" i="14"/>
  <c r="L927" i="14"/>
  <c r="O927" i="14" s="1"/>
  <c r="L835" i="14"/>
  <c r="O835" i="14" s="1"/>
  <c r="L1155" i="14"/>
  <c r="L254" i="14"/>
  <c r="L1180" i="14"/>
  <c r="O1180" i="14" s="1"/>
  <c r="L448" i="14"/>
  <c r="O448" i="14" s="1"/>
  <c r="L1047" i="14"/>
  <c r="L1171" i="14"/>
  <c r="L1508" i="14"/>
  <c r="O1508" i="14" s="1"/>
  <c r="L368" i="14"/>
  <c r="O368" i="14" s="1"/>
  <c r="L338" i="14"/>
  <c r="L629" i="14"/>
  <c r="L1348" i="14"/>
  <c r="O1348" i="14" s="1"/>
  <c r="L1391" i="14"/>
  <c r="O1391" i="14" s="1"/>
  <c r="L532" i="14"/>
  <c r="L304" i="14"/>
  <c r="L701" i="14"/>
  <c r="O701" i="14" s="1"/>
  <c r="L199" i="14"/>
  <c r="O199" i="14" s="1"/>
  <c r="L220" i="14"/>
  <c r="L1278" i="14"/>
  <c r="L763" i="14"/>
  <c r="O763" i="14" s="1"/>
  <c r="L1567" i="14"/>
  <c r="O1567" i="14" s="1"/>
  <c r="L1426" i="14"/>
  <c r="L1104" i="14"/>
  <c r="L84" i="14"/>
  <c r="O84" i="14" s="1"/>
  <c r="L1547" i="14"/>
  <c r="O1547" i="14" s="1"/>
  <c r="L224" i="14"/>
  <c r="L1423" i="14"/>
  <c r="L1545" i="14"/>
  <c r="O1545" i="14" s="1"/>
  <c r="L1143" i="14"/>
  <c r="O1143" i="14" s="1"/>
  <c r="L1045" i="14"/>
  <c r="L658" i="14"/>
  <c r="L1404" i="14"/>
  <c r="O1404" i="14" s="1"/>
  <c r="L1570" i="14"/>
  <c r="O1570" i="14" s="1"/>
  <c r="L1486" i="14"/>
  <c r="L212" i="14"/>
  <c r="L844" i="14"/>
  <c r="O844" i="14" s="1"/>
  <c r="L419" i="14"/>
  <c r="O419" i="14" s="1"/>
  <c r="L921" i="14"/>
  <c r="L407" i="14"/>
  <c r="L735" i="14"/>
  <c r="O735" i="14" s="1"/>
  <c r="L292" i="14"/>
  <c r="O292" i="14" s="1"/>
  <c r="L1296" i="14"/>
  <c r="L198" i="14"/>
  <c r="L476" i="14"/>
  <c r="O476" i="14" s="1"/>
  <c r="L1283" i="14"/>
  <c r="O1283" i="14" s="1"/>
  <c r="L485" i="14"/>
  <c r="L568" i="14"/>
  <c r="L1214" i="14"/>
  <c r="O1214" i="14" s="1"/>
  <c r="L1145" i="14"/>
  <c r="O1145" i="14" s="1"/>
  <c r="L385" i="14"/>
  <c r="L355" i="14"/>
  <c r="L1311" i="14"/>
  <c r="O1311" i="14" s="1"/>
  <c r="L425" i="14"/>
  <c r="O425" i="14" s="1"/>
  <c r="L776" i="14"/>
  <c r="L1170" i="14"/>
  <c r="L602" i="14"/>
  <c r="O602" i="14" s="1"/>
  <c r="L1457" i="14"/>
  <c r="O1457" i="14" s="1"/>
  <c r="L275" i="14"/>
  <c r="L667" i="14"/>
  <c r="L1177" i="14"/>
  <c r="O1177" i="14" s="1"/>
  <c r="L1663" i="14"/>
  <c r="O1663" i="14" s="1"/>
  <c r="L1057" i="14"/>
  <c r="L26" i="14"/>
  <c r="L1027" i="14"/>
  <c r="O1027" i="14" s="1"/>
  <c r="L1535" i="14"/>
  <c r="O1535" i="14" s="1"/>
  <c r="L1530" i="14"/>
  <c r="L451" i="14"/>
  <c r="L154" i="14"/>
  <c r="O154" i="14" s="1"/>
  <c r="L493" i="14"/>
  <c r="O493" i="14" s="1"/>
  <c r="L924" i="14"/>
  <c r="L1249" i="14"/>
  <c r="L1678" i="14"/>
  <c r="O1678" i="14" s="1"/>
  <c r="L1682" i="14"/>
  <c r="O1682" i="14" s="1"/>
  <c r="L442" i="14"/>
  <c r="L798" i="14"/>
  <c r="L1212" i="14"/>
  <c r="O1212" i="14" s="1"/>
  <c r="L405" i="14"/>
  <c r="O405" i="14" s="1"/>
  <c r="L817" i="14"/>
  <c r="L862" i="14"/>
  <c r="L1500" i="14"/>
  <c r="O1500" i="14" s="1"/>
  <c r="L1571" i="14"/>
  <c r="O1571" i="14" s="1"/>
  <c r="L694" i="14"/>
  <c r="L402" i="14"/>
  <c r="L1459" i="14"/>
  <c r="O1459" i="14" s="1"/>
  <c r="L1379" i="14"/>
  <c r="O1379" i="14" s="1"/>
  <c r="L1239" i="14"/>
  <c r="L1146" i="14"/>
  <c r="L1345" i="14"/>
  <c r="O1345" i="14" s="1"/>
  <c r="L1347" i="14"/>
  <c r="O1347" i="14" s="1"/>
  <c r="L1659" i="14"/>
  <c r="L552" i="14"/>
  <c r="L1215" i="14"/>
  <c r="O1215" i="14" s="1"/>
  <c r="L1247" i="14"/>
  <c r="O1247" i="14" s="1"/>
  <c r="L914" i="14"/>
  <c r="L1523" i="14"/>
  <c r="L1433" i="14"/>
  <c r="O1433" i="14" s="1"/>
  <c r="L1230" i="14"/>
  <c r="O1230" i="14" s="1"/>
  <c r="L264" i="14"/>
  <c r="L1392" i="14"/>
  <c r="L1299" i="14"/>
  <c r="O1299" i="14" s="1"/>
  <c r="L43" i="14"/>
  <c r="O43" i="14" s="1"/>
  <c r="L1643" i="14"/>
  <c r="L1602" i="14"/>
  <c r="L804" i="14"/>
  <c r="O804" i="14" s="1"/>
  <c r="L725" i="14"/>
  <c r="O725" i="14" s="1"/>
  <c r="L587" i="14"/>
  <c r="L1667" i="14"/>
  <c r="L867" i="14"/>
  <c r="O867" i="14" s="1"/>
  <c r="L298" i="14"/>
  <c r="O298" i="14" s="1"/>
  <c r="L1591" i="14"/>
  <c r="L1619" i="14"/>
  <c r="L1478" i="14"/>
  <c r="O1478" i="14" s="1"/>
  <c r="L247" i="14"/>
  <c r="O247" i="14" s="1"/>
  <c r="L156" i="14"/>
  <c r="L119" i="14"/>
  <c r="L837" i="14"/>
  <c r="O837" i="14" s="1"/>
  <c r="L1235" i="14"/>
  <c r="O1235" i="14" s="1"/>
  <c r="L1043" i="14"/>
  <c r="L1665" i="14"/>
  <c r="L486" i="14"/>
  <c r="O486" i="14" s="1"/>
  <c r="L778" i="14"/>
  <c r="O778" i="14" s="1"/>
  <c r="L946" i="14"/>
  <c r="L676" i="14"/>
  <c r="L1629" i="14"/>
  <c r="O1629" i="14" s="1"/>
  <c r="L252" i="14"/>
  <c r="O252" i="14" s="1"/>
  <c r="L681" i="14"/>
  <c r="L504" i="14"/>
  <c r="L850" i="14"/>
  <c r="O850" i="14" s="1"/>
  <c r="L1685" i="14"/>
  <c r="O1685" i="14" s="1"/>
  <c r="L717" i="14"/>
  <c r="L1301" i="14"/>
  <c r="L350" i="14"/>
  <c r="O350" i="14" s="1"/>
  <c r="L988" i="14"/>
  <c r="O988" i="14" s="1"/>
  <c r="L1510" i="14"/>
  <c r="L818" i="14"/>
  <c r="L786" i="14"/>
  <c r="O786" i="14" s="1"/>
  <c r="L1606" i="14"/>
  <c r="O1606" i="14" s="1"/>
  <c r="L1293" i="14"/>
  <c r="L1197" i="14"/>
  <c r="L647" i="14"/>
  <c r="O647" i="14" s="1"/>
  <c r="L132" i="14"/>
  <c r="O132" i="14" s="1"/>
  <c r="L1315" i="14"/>
  <c r="L1074" i="14"/>
  <c r="L785" i="14"/>
  <c r="O785" i="14" s="1"/>
  <c r="L744" i="14"/>
  <c r="O744" i="14" s="1"/>
  <c r="L984" i="14"/>
  <c r="L648" i="14"/>
  <c r="L949" i="14"/>
  <c r="O949" i="14" s="1"/>
  <c r="L514" i="14"/>
  <c r="O514" i="14" s="1"/>
  <c r="L166" i="14"/>
  <c r="L1244" i="14"/>
  <c r="L616" i="14"/>
  <c r="O616" i="14" s="1"/>
  <c r="L370" i="14"/>
  <c r="O370" i="14" s="1"/>
  <c r="L1229" i="14"/>
  <c r="L697" i="14"/>
  <c r="L1453" i="14"/>
  <c r="O1453" i="14" s="1"/>
  <c r="L1099" i="14"/>
  <c r="O1099" i="14" s="1"/>
  <c r="L70" i="14"/>
  <c r="L1628" i="14"/>
  <c r="L1658" i="14"/>
  <c r="O1658" i="14" s="1"/>
  <c r="L417" i="14"/>
  <c r="O417" i="14" s="1"/>
  <c r="L1127" i="14"/>
  <c r="L272" i="14"/>
  <c r="L883" i="14"/>
  <c r="O883" i="14" s="1"/>
  <c r="L1650" i="14"/>
  <c r="O1650" i="14" s="1"/>
  <c r="L793" i="14"/>
  <c r="L1473" i="14"/>
  <c r="L796" i="14"/>
  <c r="O796" i="14" s="1"/>
  <c r="L1153" i="14"/>
  <c r="O1153" i="14" s="1"/>
  <c r="L262" i="14"/>
  <c r="L203" i="14"/>
  <c r="L121" i="14"/>
  <c r="O121" i="14" s="1"/>
  <c r="L1645" i="14"/>
  <c r="O1645" i="14" s="1"/>
  <c r="L1476" i="14"/>
  <c r="L1390" i="14"/>
  <c r="L1231" i="14"/>
  <c r="O1231" i="14" s="1"/>
  <c r="L377" i="14"/>
  <c r="O377" i="14" s="1"/>
  <c r="L380" i="14"/>
  <c r="L316" i="14"/>
  <c r="L769" i="14"/>
  <c r="O769" i="14" s="1"/>
  <c r="L52" i="14"/>
  <c r="O52" i="14" s="1"/>
  <c r="L1483" i="14"/>
  <c r="L142" i="14"/>
  <c r="L365" i="14"/>
  <c r="O365" i="14" s="1"/>
  <c r="L1549" i="14"/>
  <c r="O1549" i="14" s="1"/>
  <c r="L558" i="14"/>
  <c r="L1536" i="14"/>
  <c r="L604" i="14"/>
  <c r="O604" i="14" s="1"/>
  <c r="L1032" i="14"/>
  <c r="O1032" i="14" s="1"/>
  <c r="L279" i="14"/>
  <c r="L265" i="14"/>
  <c r="L151" i="14"/>
  <c r="O151" i="14" s="1"/>
  <c r="L129" i="14"/>
  <c r="O129" i="14" s="1"/>
  <c r="L1327" i="14"/>
  <c r="L1604" i="14"/>
  <c r="L1608" i="14"/>
  <c r="O1608" i="14" s="1"/>
  <c r="L180" i="14"/>
  <c r="O180" i="14" s="1"/>
  <c r="L237" i="14"/>
  <c r="L426" i="14"/>
  <c r="L1358" i="14"/>
  <c r="O1358" i="14" s="1"/>
  <c r="L1271" i="14"/>
  <c r="O1271" i="14" s="1"/>
  <c r="L1232" i="14"/>
  <c r="L35" i="14"/>
  <c r="L1102" i="14"/>
  <c r="O1102" i="14" s="1"/>
  <c r="L1116" i="14"/>
  <c r="O1116" i="14" s="1"/>
  <c r="L408" i="14"/>
  <c r="L1091" i="14"/>
  <c r="L314" i="14"/>
  <c r="O314" i="14" s="1"/>
  <c r="L412" i="14"/>
  <c r="O412" i="14" s="1"/>
  <c r="L1033" i="14"/>
  <c r="L878" i="14"/>
  <c r="L895" i="14"/>
  <c r="O895" i="14" s="1"/>
  <c r="L123" i="14"/>
  <c r="O123" i="14" s="1"/>
  <c r="L1451" i="14"/>
  <c r="L1394" i="14"/>
  <c r="L1470" i="14"/>
  <c r="O1470" i="14" s="1"/>
  <c r="L144" i="14"/>
  <c r="O144" i="14" s="1"/>
  <c r="L799" i="14"/>
  <c r="L582" i="14"/>
  <c r="L1210" i="14"/>
  <c r="O1210" i="14" s="1"/>
  <c r="L1094" i="14"/>
  <c r="O1094" i="14" s="1"/>
  <c r="L67" i="14"/>
  <c r="L636" i="14"/>
  <c r="L375" i="14"/>
  <c r="O375" i="14" s="1"/>
  <c r="L691" i="14"/>
  <c r="O691" i="14" s="1"/>
  <c r="L1377" i="14"/>
  <c r="L99" i="14"/>
  <c r="L506" i="14"/>
  <c r="O506" i="14" s="1"/>
  <c r="L852" i="14"/>
  <c r="O852" i="14" s="1"/>
  <c r="L1261" i="14"/>
  <c r="L196" i="14"/>
  <c r="L328" i="14"/>
  <c r="O328" i="14" s="1"/>
  <c r="L803" i="14"/>
  <c r="O803" i="14" s="1"/>
  <c r="L1598" i="14"/>
  <c r="L1119" i="14"/>
  <c r="L1150" i="14"/>
  <c r="O1150" i="14" s="1"/>
  <c r="L761" i="14"/>
  <c r="O761" i="14" s="1"/>
  <c r="L1446" i="14"/>
  <c r="L269" i="14"/>
  <c r="L1081" i="14"/>
  <c r="O1081" i="14" s="1"/>
  <c r="L668" i="14"/>
  <c r="O668" i="14" s="1"/>
  <c r="L1172" i="14"/>
  <c r="L431" i="14"/>
  <c r="L900" i="14"/>
  <c r="O900" i="14" s="1"/>
  <c r="L1276" i="14"/>
  <c r="O1276" i="14" s="1"/>
  <c r="L225" i="14"/>
  <c r="L126" i="14"/>
  <c r="L958" i="14"/>
  <c r="O958" i="14" s="1"/>
  <c r="L1157" i="14"/>
  <c r="O1157" i="14" s="1"/>
  <c r="L692" i="14"/>
  <c r="L1128" i="14"/>
  <c r="L1389" i="14"/>
  <c r="O1389" i="14" s="1"/>
  <c r="L565" i="14"/>
  <c r="O565" i="14" s="1"/>
  <c r="L75" i="14"/>
  <c r="L260" i="14"/>
  <c r="L409" i="14"/>
  <c r="O409" i="14" s="1"/>
  <c r="L65" i="14"/>
  <c r="O65" i="14" s="1"/>
  <c r="L555" i="14"/>
  <c r="L1054" i="14"/>
  <c r="L1677" i="14"/>
  <c r="O1677" i="14" s="1"/>
  <c r="L573" i="14"/>
  <c r="O573" i="14" s="1"/>
  <c r="L736" i="14"/>
  <c r="L1268" i="14"/>
  <c r="L311" i="14"/>
  <c r="O311" i="14" s="1"/>
  <c r="L427" i="14"/>
  <c r="O427" i="14" s="1"/>
  <c r="L1514" i="14"/>
  <c r="L702" i="14"/>
  <c r="L1269" i="14"/>
  <c r="O1269" i="14" s="1"/>
  <c r="L1338" i="14"/>
  <c r="O1338" i="14" s="1"/>
  <c r="L764" i="14"/>
  <c r="L885" i="14"/>
  <c r="L1122" i="14"/>
  <c r="O1122" i="14" s="1"/>
  <c r="L665" i="14"/>
  <c r="O665" i="14" s="1"/>
  <c r="L1286" i="14"/>
  <c r="L619" i="14"/>
  <c r="L515" i="14"/>
  <c r="O515" i="14" s="1"/>
  <c r="L907" i="14"/>
  <c r="O907" i="14" s="1"/>
  <c r="L164" i="14"/>
  <c r="L695" i="14"/>
  <c r="L838" i="14"/>
  <c r="O838" i="14" s="1"/>
  <c r="L1267" i="14"/>
  <c r="O1267" i="14" s="1"/>
  <c r="L1630" i="14"/>
  <c r="L257" i="14"/>
  <c r="L242" i="14"/>
  <c r="O242" i="14" s="1"/>
  <c r="L1582" i="14"/>
  <c r="O1582" i="14" s="1"/>
  <c r="L562" i="14"/>
  <c r="L705" i="14"/>
  <c r="L1552" i="14"/>
  <c r="O1552" i="14" s="1"/>
  <c r="L1264" i="14"/>
  <c r="O1264" i="14" s="1"/>
  <c r="L898" i="14"/>
  <c r="L899" i="14"/>
  <c r="L820" i="14"/>
  <c r="O820" i="14" s="1"/>
  <c r="L1490" i="14"/>
  <c r="O1490" i="14" s="1"/>
  <c r="L788" i="14"/>
  <c r="L1106" i="14"/>
  <c r="L289" i="14"/>
  <c r="O289" i="14" s="1"/>
  <c r="L1158" i="14"/>
  <c r="O1158" i="14" s="1"/>
  <c r="L518" i="14"/>
  <c r="L1069" i="14"/>
  <c r="L1328" i="14"/>
  <c r="O1328" i="14" s="1"/>
  <c r="L57" i="14"/>
  <c r="O57" i="14" s="1"/>
  <c r="L1040" i="14"/>
  <c r="L1424" i="14"/>
  <c r="L136" i="14"/>
  <c r="O136" i="14" s="1"/>
  <c r="L373" i="14"/>
  <c r="O373" i="14" s="1"/>
  <c r="L1365" i="14"/>
  <c r="L985" i="14"/>
  <c r="L488" i="14"/>
  <c r="O488" i="14" s="1"/>
  <c r="L1491" i="14"/>
  <c r="O1491" i="14" s="1"/>
  <c r="L1111" i="14"/>
  <c r="L919" i="14"/>
  <c r="L1609" i="14"/>
  <c r="O1609" i="14" s="1"/>
  <c r="L505" i="14"/>
  <c r="O505" i="14" s="1"/>
  <c r="L481" i="14"/>
  <c r="L1168" i="14"/>
  <c r="L993" i="14"/>
  <c r="O993" i="14" s="1"/>
  <c r="L963" i="14"/>
  <c r="O963" i="14" s="1"/>
  <c r="L276" i="14"/>
  <c r="L1195" i="14"/>
  <c r="L953" i="14"/>
  <c r="O953" i="14" s="1"/>
  <c r="L540" i="14"/>
  <c r="O540" i="14" s="1"/>
  <c r="L127" i="14"/>
  <c r="L1485" i="14"/>
  <c r="L1274" i="14"/>
  <c r="O1274" i="14" s="1"/>
  <c r="L1342" i="14"/>
  <c r="O1342" i="14" s="1"/>
  <c r="L1062" i="14"/>
  <c r="L111" i="14"/>
  <c r="L445" i="14"/>
  <c r="O445" i="14" s="1"/>
  <c r="L434" i="14"/>
  <c r="O434" i="14" s="1"/>
  <c r="L964" i="14"/>
  <c r="L847" i="14"/>
  <c r="L1562" i="14"/>
  <c r="O1562" i="14" s="1"/>
  <c r="L1594" i="14"/>
  <c r="O1594" i="14" s="1"/>
  <c r="L584" i="14"/>
  <c r="L479" i="14"/>
  <c r="L860" i="14"/>
  <c r="O860" i="14" s="1"/>
  <c r="L1690" i="14"/>
  <c r="O1690" i="14" s="1"/>
  <c r="L303" i="14"/>
  <c r="L670" i="14"/>
  <c r="L200" i="14"/>
  <c r="O200" i="14" s="1"/>
  <c r="L1660" i="14"/>
  <c r="O1660" i="14" s="1"/>
  <c r="L1182" i="14"/>
  <c r="L235" i="14"/>
  <c r="L1412" i="14"/>
  <c r="O1412" i="14" s="1"/>
  <c r="L268" i="14"/>
  <c r="O268" i="14" s="1"/>
  <c r="L141" i="14"/>
  <c r="L201" i="14"/>
  <c r="L657" i="14"/>
  <c r="O657" i="14" s="1"/>
  <c r="L618" i="14"/>
  <c r="O618" i="14" s="1"/>
  <c r="L461" i="14"/>
  <c r="L633" i="14"/>
  <c r="L575" i="14"/>
  <c r="O575" i="14" s="1"/>
  <c r="L399" i="14"/>
  <c r="O399" i="14" s="1"/>
  <c r="L756" i="14"/>
  <c r="L991" i="14"/>
  <c r="L643" i="14"/>
  <c r="O643" i="14" s="1"/>
  <c r="L520" i="14"/>
  <c r="O520" i="14" s="1"/>
  <c r="L414" i="14"/>
  <c r="L1121" i="14"/>
  <c r="L161" i="14"/>
  <c r="O161" i="14" s="1"/>
  <c r="L1385" i="14"/>
  <c r="O1385" i="14" s="1"/>
  <c r="L848" i="14"/>
  <c r="L951" i="14"/>
  <c r="L1613" i="14"/>
  <c r="O1613" i="14" s="1"/>
  <c r="L525" i="14"/>
  <c r="O525" i="14" s="1"/>
  <c r="L210" i="14"/>
  <c r="L693" i="14"/>
  <c r="L596" i="14"/>
  <c r="O596" i="14" s="1"/>
  <c r="L1397" i="14"/>
  <c r="O1397" i="14" s="1"/>
  <c r="L1295" i="14"/>
  <c r="L663" i="14"/>
  <c r="L755" i="14"/>
  <c r="O755" i="14" s="1"/>
  <c r="L1636" i="14"/>
  <c r="O1636" i="14" s="1"/>
  <c r="L621" i="14"/>
  <c r="L1559" i="14"/>
  <c r="L68" i="14"/>
  <c r="O68" i="14" s="1"/>
  <c r="L1539" i="14"/>
  <c r="O1539" i="14" s="1"/>
  <c r="L1434" i="14"/>
  <c r="L1173" i="14"/>
  <c r="L683" i="14"/>
  <c r="O683" i="14" s="1"/>
  <c r="L1402" i="14"/>
  <c r="O1402" i="14" s="1"/>
  <c r="L1030" i="14"/>
  <c r="L845" i="14"/>
  <c r="L675" i="14"/>
  <c r="O675" i="14" s="1"/>
  <c r="L1082" i="14"/>
  <c r="O1082" i="14" s="1"/>
  <c r="L737" i="14"/>
  <c r="L980" i="14"/>
  <c r="L754" i="14"/>
  <c r="O754" i="14" s="1"/>
  <c r="L1576" i="14"/>
  <c r="O1576" i="14" s="1"/>
  <c r="L983" i="14"/>
  <c r="L1375" i="14"/>
  <c r="L1406" i="14"/>
  <c r="O1406" i="14" s="1"/>
  <c r="L1603" i="14"/>
  <c r="O1603" i="14" s="1"/>
  <c r="L447" i="14"/>
  <c r="L641" i="14"/>
  <c r="L230" i="14"/>
  <c r="O230" i="14" s="1"/>
  <c r="L779" i="14"/>
  <c r="O779" i="14" s="1"/>
  <c r="L742" i="14"/>
  <c r="L816" i="14"/>
  <c r="L446" i="14"/>
  <c r="O446" i="14" s="1"/>
  <c r="L638" i="14"/>
  <c r="O638" i="14" s="1"/>
  <c r="L1569" i="14"/>
  <c r="L990" i="14"/>
  <c r="L1251" i="14"/>
  <c r="O1251" i="14" s="1"/>
  <c r="L564" i="14"/>
  <c r="O564" i="14" s="1"/>
  <c r="L672" i="14"/>
  <c r="L889" i="14"/>
  <c r="L1126" i="14"/>
  <c r="O1126" i="14" s="1"/>
  <c r="L1400" i="14"/>
  <c r="O1400" i="14" s="1"/>
  <c r="L971" i="14"/>
  <c r="L449" i="14"/>
  <c r="L631" i="14"/>
  <c r="O631" i="14" s="1"/>
  <c r="L1077" i="14"/>
  <c r="O1077" i="14" s="1"/>
  <c r="L175" i="14"/>
  <c r="L522" i="14"/>
  <c r="L653" i="14"/>
  <c r="O653" i="14" s="1"/>
  <c r="L1123" i="14"/>
  <c r="O1123" i="14" s="1"/>
  <c r="L574" i="14"/>
  <c r="L1555" i="14"/>
  <c r="L1461" i="14"/>
  <c r="O1461" i="14" s="1"/>
  <c r="L700" i="14"/>
  <c r="O700" i="14" s="1"/>
  <c r="L523" i="14"/>
  <c r="L1655" i="14"/>
  <c r="L1635" i="14"/>
  <c r="O1635" i="14" s="1"/>
  <c r="L122" i="14"/>
  <c r="O122" i="14" s="1"/>
  <c r="L954" i="14"/>
  <c r="L560" i="14"/>
  <c r="L1564" i="14"/>
  <c r="O1564" i="14" s="1"/>
  <c r="L1142" i="14"/>
  <c r="O1142" i="14" s="1"/>
  <c r="L345" i="14"/>
  <c r="L722" i="14"/>
  <c r="L1225" i="14"/>
  <c r="O1225" i="14" s="1"/>
  <c r="L1621" i="14"/>
  <c r="O1621" i="14" s="1"/>
  <c r="L1055" i="14"/>
  <c r="L730" i="14"/>
  <c r="L483" i="14"/>
  <c r="O483" i="14" s="1"/>
  <c r="L1202" i="14"/>
  <c r="O1202" i="14" s="1"/>
  <c r="L1087" i="14"/>
  <c r="L491" i="14"/>
  <c r="L1217" i="14"/>
  <c r="O1217" i="14" s="1"/>
  <c r="L494" i="14"/>
  <c r="O494" i="14" s="1"/>
  <c r="L353" i="14"/>
  <c r="L28" i="14"/>
  <c r="L323" i="14"/>
  <c r="O323" i="14" s="1"/>
  <c r="L456" i="14"/>
  <c r="O456" i="14" s="1"/>
  <c r="L839" i="14"/>
  <c r="L313" i="14"/>
  <c r="L777" i="14"/>
  <c r="O777" i="14" s="1"/>
  <c r="L774" i="14"/>
  <c r="O774" i="14" s="1"/>
  <c r="L404" i="14"/>
  <c r="L178" i="14"/>
  <c r="L1537" i="14"/>
  <c r="O1537" i="14" s="1"/>
  <c r="L904" i="14"/>
  <c r="O904" i="14" s="1"/>
  <c r="L232" i="14"/>
  <c r="L673" i="14"/>
  <c r="L1458" i="14"/>
  <c r="O1458" i="14" s="1"/>
  <c r="L498" i="14"/>
  <c r="O498" i="14" s="1"/>
  <c r="L766" i="14"/>
  <c r="L471" i="14"/>
  <c r="L32" i="14"/>
  <c r="A5" i="14"/>
  <c r="H6" i="14"/>
  <c r="A6" i="14"/>
  <c r="I6" i="14"/>
  <c r="B6" i="14"/>
  <c r="J6" i="14"/>
  <c r="C6" i="14"/>
  <c r="D6" i="14"/>
  <c r="E6" i="14"/>
  <c r="F6" i="14"/>
  <c r="G6" i="14"/>
  <c r="N6" i="14"/>
  <c r="M6" i="14"/>
  <c r="L6" i="14"/>
  <c r="D6" i="11"/>
  <c r="E6" i="11"/>
  <c r="F6" i="11"/>
  <c r="G6" i="11"/>
  <c r="J6" i="11"/>
  <c r="H6" i="11"/>
  <c r="A6" i="11"/>
  <c r="I6" i="11"/>
  <c r="B6" i="11"/>
  <c r="C6" i="11"/>
  <c r="A5" i="11"/>
  <c r="F5" i="15"/>
  <c r="A5" i="15"/>
  <c r="G5" i="15"/>
  <c r="B5" i="15"/>
  <c r="D7" i="15"/>
  <c r="E7" i="15"/>
  <c r="A4" i="15" s="1"/>
  <c r="C5" i="15"/>
  <c r="D5" i="15"/>
  <c r="E5" i="15"/>
  <c r="G7" i="18"/>
  <c r="H5" i="18"/>
  <c r="P5" i="18"/>
  <c r="A5" i="18"/>
  <c r="O7" i="18"/>
  <c r="I5" i="18"/>
  <c r="Q5" i="18"/>
  <c r="B5" i="18"/>
  <c r="T7" i="18"/>
  <c r="J5" i="18"/>
  <c r="R5" i="18"/>
  <c r="G8" i="18"/>
  <c r="C5" i="18"/>
  <c r="K5" i="18"/>
  <c r="S5" i="18"/>
  <c r="R8" i="18"/>
  <c r="D5" i="18"/>
  <c r="L5" i="18"/>
  <c r="T5" i="18"/>
  <c r="S8" i="18"/>
  <c r="E5" i="18"/>
  <c r="M5" i="18"/>
  <c r="U5" i="18"/>
  <c r="T8" i="18"/>
  <c r="F5" i="18"/>
  <c r="N5" i="18"/>
  <c r="U8" i="18"/>
  <c r="A4" i="18" s="1"/>
  <c r="G5" i="18"/>
  <c r="O5" i="18"/>
  <c r="E6" i="17"/>
  <c r="A6" i="17"/>
  <c r="F6" i="17"/>
  <c r="B6" i="17"/>
  <c r="G6" i="17"/>
  <c r="I9" i="17"/>
  <c r="H6" i="17"/>
  <c r="J9" i="17"/>
  <c r="I6" i="17"/>
  <c r="H8" i="17"/>
  <c r="A5" i="17" s="1"/>
  <c r="J6" i="17"/>
  <c r="C6" i="17"/>
  <c r="D6" i="17"/>
  <c r="F7" i="12"/>
  <c r="I5" i="12"/>
  <c r="A5" i="12"/>
  <c r="G7" i="12"/>
  <c r="J5" i="12"/>
  <c r="B5" i="12"/>
  <c r="C5" i="12"/>
  <c r="F8" i="12"/>
  <c r="D5" i="12"/>
  <c r="G8" i="12"/>
  <c r="E5" i="12"/>
  <c r="H8" i="12"/>
  <c r="F5" i="12"/>
  <c r="I8" i="12"/>
  <c r="G5" i="12"/>
  <c r="J8" i="12"/>
  <c r="A4" i="12" s="1"/>
  <c r="H5" i="12"/>
  <c r="E5" i="20"/>
  <c r="A5" i="20"/>
  <c r="F5" i="20"/>
  <c r="B5" i="20"/>
  <c r="G5" i="20"/>
  <c r="F8" i="20"/>
  <c r="H5" i="20"/>
  <c r="G8" i="20"/>
  <c r="H8" i="20"/>
  <c r="A4" i="20" s="1"/>
  <c r="C5" i="20"/>
  <c r="D5" i="20"/>
  <c r="O1130" i="14" l="1"/>
  <c r="O1322" i="14"/>
  <c r="O527" i="14"/>
  <c r="O1309" i="14"/>
  <c r="O253" i="14"/>
  <c r="O300" i="14"/>
  <c r="O1107" i="14"/>
  <c r="O1140" i="14"/>
  <c r="O1046" i="14"/>
  <c r="O1223" i="14"/>
  <c r="O731" i="14"/>
  <c r="O1343" i="14"/>
  <c r="O1321" i="14"/>
  <c r="O930" i="14"/>
  <c r="O54" i="14"/>
  <c r="O698" i="14"/>
  <c r="O952" i="14"/>
  <c r="O307" i="14"/>
  <c r="O497" i="14"/>
  <c r="O1291" i="14"/>
  <c r="O256" i="14"/>
  <c r="O1595" i="14"/>
  <c r="O1236" i="14"/>
  <c r="O1016" i="14"/>
  <c r="O290" i="14"/>
  <c r="O1641" i="14"/>
  <c r="O517" i="14"/>
  <c r="O812" i="14"/>
  <c r="O1112" i="14"/>
  <c r="O630" i="14"/>
  <c r="O1186" i="14"/>
  <c r="O1617" i="14"/>
  <c r="O1124" i="14"/>
  <c r="O861" i="14"/>
  <c r="O463" i="14"/>
  <c r="O398" i="14"/>
  <c r="O19" i="14"/>
  <c r="O1260" i="14"/>
  <c r="O674" i="14"/>
  <c r="O965" i="14"/>
  <c r="O120" i="14"/>
  <c r="O404" i="14"/>
  <c r="O971" i="14"/>
  <c r="O1434" i="14"/>
  <c r="O848" i="14"/>
  <c r="O964" i="14"/>
  <c r="O518" i="14"/>
  <c r="O1286" i="14"/>
  <c r="O555" i="14"/>
  <c r="O799" i="14"/>
  <c r="O1033" i="14"/>
  <c r="O380" i="14"/>
  <c r="O1229" i="14"/>
  <c r="O717" i="14"/>
  <c r="O264" i="14"/>
  <c r="O442" i="14"/>
  <c r="O385" i="14"/>
  <c r="O224" i="14"/>
  <c r="O1118" i="14"/>
  <c r="O1288" i="14"/>
  <c r="O367" i="14"/>
  <c r="O393" i="14"/>
  <c r="O931" i="14"/>
  <c r="O382" i="14"/>
  <c r="O1049" i="14"/>
  <c r="O1254" i="14"/>
  <c r="O185" i="14"/>
  <c r="O1639" i="14"/>
  <c r="O1203" i="14"/>
  <c r="O550" i="14"/>
  <c r="O887" i="14"/>
  <c r="O1131" i="14"/>
  <c r="O1287" i="14"/>
  <c r="O545" i="14"/>
  <c r="O1279" i="14"/>
  <c r="O554" i="14"/>
  <c r="O444" i="14"/>
  <c r="O474" i="14"/>
  <c r="O519" i="14"/>
  <c r="O704" i="14"/>
  <c r="O1482" i="14"/>
  <c r="O281" i="14"/>
  <c r="O699" i="14"/>
  <c r="O556" i="14"/>
  <c r="O581" i="14"/>
  <c r="O29" i="14"/>
  <c r="O978" i="14"/>
  <c r="O1233" i="14"/>
  <c r="O1654" i="14"/>
  <c r="O1265" i="14"/>
  <c r="O766" i="14"/>
  <c r="O1055" i="14"/>
  <c r="O1569" i="14"/>
  <c r="O756" i="14"/>
  <c r="O127" i="14"/>
  <c r="O898" i="14"/>
  <c r="O1172" i="14"/>
  <c r="O1327" i="14"/>
  <c r="O984" i="14"/>
  <c r="O587" i="14"/>
  <c r="O1530" i="14"/>
  <c r="O1296" i="14"/>
  <c r="O1155" i="14"/>
  <c r="O1393" i="14"/>
  <c r="O1067" i="14"/>
  <c r="O664" i="14"/>
  <c r="O1480" i="14"/>
  <c r="O615" i="14"/>
  <c r="O97" i="14"/>
  <c r="O437" i="14"/>
  <c r="O1684" i="14"/>
  <c r="O62" i="14"/>
  <c r="O944" i="14"/>
  <c r="O372" i="14"/>
  <c r="O1234" i="14"/>
  <c r="O780" i="14"/>
  <c r="O113" i="14"/>
  <c r="O489" i="14"/>
  <c r="O219" i="14"/>
  <c r="O912" i="14"/>
  <c r="O1475" i="14"/>
  <c r="O1318" i="14"/>
  <c r="O932" i="14"/>
  <c r="O828" i="14"/>
  <c r="O1258" i="14"/>
  <c r="O172" i="14"/>
  <c r="O465" i="14"/>
  <c r="O1616" i="14"/>
  <c r="O1565" i="14"/>
  <c r="O1101" i="14"/>
  <c r="O559" i="14"/>
  <c r="O371" i="14"/>
  <c r="O954" i="14"/>
  <c r="O447" i="14"/>
  <c r="O141" i="14"/>
  <c r="O1365" i="14"/>
  <c r="O1514" i="14"/>
  <c r="O1598" i="14"/>
  <c r="O558" i="14"/>
  <c r="O1293" i="14"/>
  <c r="O156" i="14"/>
  <c r="O694" i="14"/>
  <c r="O1486" i="14"/>
  <c r="O338" i="14"/>
  <c r="O703" i="14"/>
  <c r="O1574" i="14"/>
  <c r="O351" i="14"/>
  <c r="O797" i="14"/>
  <c r="O176" i="14"/>
  <c r="O947" i="14"/>
  <c r="O1190" i="14"/>
  <c r="O392" i="14"/>
  <c r="O1368" i="14"/>
  <c r="O459" i="14"/>
  <c r="O1511" i="14"/>
  <c r="O1253" i="14"/>
  <c r="O1238" i="14"/>
  <c r="O1363" i="14"/>
  <c r="O986" i="14"/>
  <c r="O348" i="14"/>
  <c r="O1471" i="14"/>
  <c r="O957" i="14"/>
  <c r="O1611" i="14"/>
  <c r="O353" i="14"/>
  <c r="O574" i="14"/>
  <c r="O737" i="14"/>
  <c r="O1295" i="14"/>
  <c r="O303" i="14"/>
  <c r="O481" i="14"/>
  <c r="O1630" i="14"/>
  <c r="O692" i="14"/>
  <c r="O1377" i="14"/>
  <c r="O1232" i="14"/>
  <c r="O262" i="14"/>
  <c r="O1127" i="14"/>
  <c r="O946" i="14"/>
  <c r="O1659" i="14"/>
  <c r="O275" i="14"/>
  <c r="O220" i="14"/>
  <c r="O1005" i="14"/>
  <c r="O597" i="14"/>
  <c r="O359" i="14"/>
  <c r="O1544" i="14"/>
  <c r="O920" i="14"/>
  <c r="O45" i="14"/>
  <c r="O716" i="14"/>
  <c r="O356" i="14"/>
  <c r="O1620" i="14"/>
  <c r="O678" i="14"/>
  <c r="O1414" i="14"/>
  <c r="O191" i="14"/>
  <c r="O369" i="14"/>
  <c r="O1674" i="14"/>
  <c r="O466" i="14"/>
  <c r="O294" i="14"/>
  <c r="O752" i="14"/>
  <c r="O1302" i="14"/>
  <c r="O271" i="14"/>
  <c r="O64" i="14"/>
  <c r="O969" i="14"/>
  <c r="O428" i="14"/>
  <c r="O53" i="14"/>
  <c r="O1085" i="14"/>
  <c r="O1499" i="14"/>
  <c r="O165" i="14"/>
  <c r="O240" i="14"/>
  <c r="O1344" i="14"/>
  <c r="O1516" i="14"/>
  <c r="O810" i="14"/>
  <c r="O926" i="14"/>
  <c r="O1019" i="14"/>
  <c r="O10" i="14"/>
  <c r="O471" i="14"/>
  <c r="O951" i="14"/>
  <c r="O1168" i="14"/>
  <c r="O1119" i="14"/>
  <c r="O697" i="14"/>
  <c r="O1667" i="14"/>
  <c r="O355" i="14"/>
  <c r="O1503" i="14"/>
  <c r="O1275" i="14"/>
  <c r="O1534" i="14"/>
  <c r="O1431" i="14"/>
  <c r="O168" i="14"/>
  <c r="O1687" i="14"/>
  <c r="O443" i="14"/>
  <c r="O178" i="14"/>
  <c r="O560" i="14"/>
  <c r="O990" i="14"/>
  <c r="O1173" i="14"/>
  <c r="O201" i="14"/>
  <c r="O985" i="14"/>
  <c r="O257" i="14"/>
  <c r="O619" i="14"/>
  <c r="O1128" i="14"/>
  <c r="O878" i="14"/>
  <c r="O1536" i="14"/>
  <c r="O272" i="14"/>
  <c r="O1301" i="14"/>
  <c r="O1392" i="14"/>
  <c r="O451" i="14"/>
  <c r="O212" i="14"/>
  <c r="O1278" i="14"/>
  <c r="O254" i="14"/>
  <c r="O1222" i="14"/>
  <c r="O651" i="14"/>
  <c r="O1436" i="14"/>
  <c r="O1355" i="14"/>
  <c r="O1676" i="14"/>
  <c r="O1042" i="14"/>
  <c r="O782" i="14"/>
  <c r="O1014" i="14"/>
  <c r="O1387" i="14"/>
  <c r="O609" i="14"/>
  <c r="O137" i="14"/>
  <c r="O306" i="14"/>
  <c r="O60" i="14"/>
  <c r="O47" i="14"/>
  <c r="O1273" i="14"/>
  <c r="O632" i="14"/>
  <c r="O535" i="14"/>
  <c r="O1022" i="14"/>
  <c r="O273" i="14"/>
  <c r="O1356" i="14"/>
  <c r="O1673" i="14"/>
  <c r="O673" i="14"/>
  <c r="O313" i="14"/>
  <c r="O491" i="14"/>
  <c r="O722" i="14"/>
  <c r="O1655" i="14"/>
  <c r="O522" i="14"/>
  <c r="O889" i="14"/>
  <c r="O816" i="14"/>
  <c r="O1375" i="14"/>
  <c r="O845" i="14"/>
  <c r="O1559" i="14"/>
  <c r="O693" i="14"/>
  <c r="O1121" i="14"/>
  <c r="O633" i="14"/>
  <c r="O235" i="14"/>
  <c r="O479" i="14"/>
  <c r="O111" i="14"/>
  <c r="O1195" i="14"/>
  <c r="O919" i="14"/>
  <c r="O1424" i="14"/>
  <c r="O1106" i="14"/>
  <c r="O705" i="14"/>
  <c r="O695" i="14"/>
  <c r="O885" i="14"/>
  <c r="O1268" i="14"/>
  <c r="O260" i="14"/>
  <c r="O126" i="14"/>
  <c r="O269" i="14"/>
  <c r="O196" i="14"/>
  <c r="O636" i="14"/>
  <c r="O1394" i="14"/>
  <c r="O1091" i="14"/>
  <c r="O426" i="14"/>
  <c r="O265" i="14"/>
  <c r="O142" i="14"/>
  <c r="O1390" i="14"/>
  <c r="O1473" i="14"/>
  <c r="O1628" i="14"/>
  <c r="O1244" i="14"/>
  <c r="O1074" i="14"/>
  <c r="O818" i="14"/>
  <c r="O504" i="14"/>
  <c r="O1665" i="14"/>
  <c r="O1619" i="14"/>
  <c r="O1602" i="14"/>
  <c r="O730" i="14"/>
  <c r="O449" i="14"/>
  <c r="O980" i="14"/>
  <c r="O991" i="14"/>
  <c r="O847" i="14"/>
  <c r="O1069" i="14"/>
  <c r="O1054" i="14"/>
  <c r="O99" i="14"/>
  <c r="O35" i="14"/>
  <c r="O316" i="14"/>
  <c r="O648" i="14"/>
  <c r="O676" i="14"/>
  <c r="O552" i="14"/>
  <c r="O798" i="14"/>
  <c r="O1423" i="14"/>
  <c r="O680" i="14"/>
  <c r="O897" i="14"/>
  <c r="O1626" i="14"/>
  <c r="O160" i="14"/>
  <c r="O1589" i="14"/>
  <c r="O1166" i="14"/>
  <c r="O457" i="14"/>
  <c r="O646" i="14"/>
  <c r="O83" i="14"/>
  <c r="O335" i="14"/>
  <c r="O1464" i="14"/>
  <c r="O88" i="14"/>
  <c r="O992" i="14"/>
  <c r="O1367" i="14"/>
  <c r="O1561" i="14"/>
  <c r="O411" i="14"/>
  <c r="O711" i="14"/>
  <c r="O745" i="14"/>
  <c r="O232" i="14"/>
  <c r="O839" i="14"/>
  <c r="O1087" i="14"/>
  <c r="O345" i="14"/>
  <c r="O523" i="14"/>
  <c r="O175" i="14"/>
  <c r="O672" i="14"/>
  <c r="O742" i="14"/>
  <c r="O983" i="14"/>
  <c r="O1030" i="14"/>
  <c r="O621" i="14"/>
  <c r="O210" i="14"/>
  <c r="O414" i="14"/>
  <c r="O461" i="14"/>
  <c r="O1182" i="14"/>
  <c r="O584" i="14"/>
  <c r="O1062" i="14"/>
  <c r="O276" i="14"/>
  <c r="O1111" i="14"/>
  <c r="O1040" i="14"/>
  <c r="O788" i="14"/>
  <c r="O562" i="14"/>
  <c r="O164" i="14"/>
  <c r="O764" i="14"/>
  <c r="O736" i="14"/>
  <c r="O75" i="14"/>
  <c r="O225" i="14"/>
  <c r="O1446" i="14"/>
  <c r="O1261" i="14"/>
  <c r="O67" i="14"/>
  <c r="O1451" i="14"/>
  <c r="O408" i="14"/>
  <c r="O237" i="14"/>
  <c r="O279" i="14"/>
  <c r="O1483" i="14"/>
  <c r="O1476" i="14"/>
  <c r="O793" i="14"/>
  <c r="O70" i="14"/>
  <c r="O166" i="14"/>
  <c r="O1315" i="14"/>
  <c r="O1510" i="14"/>
  <c r="O681" i="14"/>
  <c r="O1043" i="14"/>
  <c r="O1591" i="14"/>
  <c r="O1643" i="14"/>
  <c r="O28" i="14"/>
  <c r="O1555" i="14"/>
  <c r="O641" i="14"/>
  <c r="O663" i="14"/>
  <c r="O670" i="14"/>
  <c r="O1485" i="14"/>
  <c r="O899" i="14"/>
  <c r="O702" i="14"/>
  <c r="O431" i="14"/>
  <c r="O582" i="14"/>
  <c r="O1604" i="14"/>
  <c r="O203" i="14"/>
  <c r="O1197" i="14"/>
  <c r="O119" i="14"/>
  <c r="O402" i="14"/>
  <c r="O667" i="14"/>
  <c r="O198" i="14"/>
  <c r="O629" i="14"/>
  <c r="O1250" i="14"/>
  <c r="O415" i="14"/>
  <c r="O1357" i="14"/>
  <c r="O1221" i="14"/>
  <c r="O857" i="14"/>
  <c r="O418" i="14"/>
  <c r="O1013" i="14"/>
  <c r="O1213" i="14"/>
  <c r="O995" i="14"/>
  <c r="O406" i="14"/>
  <c r="O1084" i="14"/>
  <c r="O215" i="14"/>
  <c r="O728" i="14"/>
  <c r="O239" i="14"/>
  <c r="O561" i="14"/>
  <c r="O236" i="14"/>
  <c r="O708" i="14"/>
  <c r="O751" i="14"/>
  <c r="O549" i="14"/>
  <c r="O749" i="14"/>
  <c r="O1403" i="14"/>
  <c r="O1523" i="14"/>
  <c r="O1146" i="14"/>
  <c r="O862" i="14"/>
  <c r="O1249" i="14"/>
  <c r="O26" i="14"/>
  <c r="O1170" i="14"/>
  <c r="O568" i="14"/>
  <c r="O407" i="14"/>
  <c r="O658" i="14"/>
  <c r="O1104" i="14"/>
  <c r="O304" i="14"/>
  <c r="O1171" i="14"/>
  <c r="O982" i="14"/>
  <c r="O1337" i="14"/>
  <c r="O1484" i="14"/>
  <c r="O1004" i="14"/>
  <c r="O894" i="14"/>
  <c r="O1352" i="14"/>
  <c r="O1468" i="14"/>
  <c r="O1303" i="14"/>
  <c r="O1011" i="14"/>
  <c r="O278" i="14"/>
  <c r="O1002" i="14"/>
  <c r="O580" i="14"/>
  <c r="O1169" i="14"/>
  <c r="O1631" i="14"/>
  <c r="O595" i="14"/>
  <c r="O521" i="14"/>
  <c r="O1243" i="14"/>
  <c r="O873" i="14"/>
  <c r="O855" i="14"/>
  <c r="O572" i="14"/>
  <c r="O205" i="14"/>
  <c r="O863" i="14"/>
  <c r="O747" i="14"/>
  <c r="O217" i="14"/>
  <c r="O1505" i="14"/>
  <c r="O1675" i="14"/>
  <c r="O624" i="14"/>
  <c r="O1266" i="14"/>
  <c r="O815" i="14"/>
  <c r="O902" i="14"/>
  <c r="O1689" i="14"/>
  <c r="O784" i="14"/>
  <c r="O1070" i="14"/>
  <c r="O89" i="14"/>
  <c r="O712" i="14"/>
  <c r="O1378" i="14"/>
  <c r="O1314" i="14"/>
  <c r="O330" i="14"/>
  <c r="O538" i="14"/>
  <c r="O1097" i="14"/>
  <c r="O1495" i="14"/>
  <c r="O358" i="14"/>
  <c r="O429" i="14"/>
  <c r="O189" i="14"/>
  <c r="O118" i="14"/>
  <c r="O55" i="14"/>
  <c r="O753" i="14"/>
  <c r="O689" i="14"/>
  <c r="O1557" i="14"/>
  <c r="O202" i="14"/>
  <c r="O1396" i="14"/>
  <c r="O762" i="14"/>
  <c r="O598" i="14"/>
  <c r="O877" i="14"/>
  <c r="O1025" i="14"/>
  <c r="O1572" i="14"/>
  <c r="O1399" i="14"/>
  <c r="O325" i="14"/>
  <c r="O1093" i="14"/>
  <c r="O44" i="14"/>
  <c r="O1554" i="14"/>
  <c r="O1455" i="14"/>
  <c r="O1263" i="14"/>
  <c r="O387" i="14"/>
  <c r="O340" i="14"/>
  <c r="O364" i="14"/>
  <c r="O1362" i="14"/>
  <c r="O1543" i="14"/>
  <c r="O914" i="14"/>
  <c r="O1239" i="14"/>
  <c r="O817" i="14"/>
  <c r="O924" i="14"/>
  <c r="O1057" i="14"/>
  <c r="O776" i="14"/>
  <c r="O485" i="14"/>
  <c r="O921" i="14"/>
  <c r="O1045" i="14"/>
  <c r="O1426" i="14"/>
  <c r="O532" i="14"/>
  <c r="O1047" i="14"/>
  <c r="O567" i="14"/>
  <c r="O1072" i="14"/>
  <c r="O1205" i="14"/>
  <c r="O1008" i="14"/>
  <c r="O1179" i="14"/>
  <c r="O892" i="14"/>
  <c r="O287" i="14"/>
  <c r="O569" i="14"/>
  <c r="O92" i="14"/>
  <c r="O79" i="14"/>
  <c r="O1306" i="14"/>
  <c r="O1568" i="14"/>
  <c r="O441" i="14"/>
  <c r="O775" i="14"/>
  <c r="O227" i="14"/>
  <c r="O1671" i="14"/>
  <c r="O282" i="14"/>
  <c r="O592" i="14"/>
  <c r="O1237" i="14"/>
  <c r="O976" i="14"/>
  <c r="O1653" i="14"/>
  <c r="O20" i="14"/>
  <c r="O1096" i="14"/>
  <c r="O163" i="14"/>
  <c r="O809" i="14"/>
  <c r="O1524" i="14"/>
  <c r="O1447" i="14"/>
  <c r="O255" i="14"/>
  <c r="O249" i="14"/>
  <c r="O1165" i="14"/>
  <c r="O1592" i="14"/>
  <c r="O929" i="14"/>
  <c r="O1226" i="14"/>
  <c r="O715" i="14"/>
  <c r="O36" i="14"/>
  <c r="O56" i="14"/>
  <c r="O400" i="14"/>
  <c r="O1681" i="14"/>
  <c r="O1421" i="14"/>
  <c r="O1036" i="14"/>
  <c r="O1633" i="14"/>
  <c r="O319" i="14"/>
  <c r="O259" i="14"/>
  <c r="O1029" i="14"/>
  <c r="O1035" i="14"/>
  <c r="O1494" i="14"/>
  <c r="O344" i="14"/>
  <c r="O1518" i="14"/>
  <c r="O1189" i="14"/>
  <c r="O1460" i="14"/>
  <c r="O886" i="14"/>
  <c r="O1512" i="14"/>
  <c r="O1481" i="14"/>
  <c r="O707" i="14"/>
  <c r="O1556" i="14"/>
  <c r="O1374" i="14"/>
  <c r="O17" i="14"/>
  <c r="O1622" i="14"/>
  <c r="O1156" i="14"/>
  <c r="O245" i="14"/>
  <c r="O39" i="14"/>
  <c r="O469" i="14"/>
  <c r="O807" i="14"/>
  <c r="O1113" i="14"/>
  <c r="O628" i="14"/>
  <c r="O512" i="14"/>
  <c r="O1320" i="14"/>
  <c r="O1443" i="14"/>
  <c r="O87" i="14"/>
  <c r="O1289" i="14"/>
  <c r="O436" i="14"/>
  <c r="O884" i="14"/>
  <c r="O544" i="14"/>
  <c r="O524" i="14"/>
  <c r="O961" i="14"/>
  <c r="O376" i="14"/>
  <c r="O1614" i="14"/>
  <c r="O606" i="14"/>
  <c r="O627" i="14"/>
  <c r="O685" i="14"/>
  <c r="O214" i="14"/>
  <c r="O1418" i="14"/>
  <c r="O1354" i="14"/>
  <c r="O1551" i="14"/>
  <c r="O688" i="14"/>
  <c r="O1416" i="14"/>
  <c r="O315" i="14"/>
  <c r="O299" i="14"/>
  <c r="O354" i="14"/>
  <c r="O157" i="14"/>
  <c r="O531" i="14"/>
  <c r="O1386" i="14"/>
  <c r="O1429" i="14"/>
  <c r="O1601" i="14"/>
  <c r="O131" i="14"/>
  <c r="O101" i="14"/>
  <c r="O870" i="14"/>
  <c r="O317" i="14"/>
  <c r="O482" i="14"/>
  <c r="O1141" i="14"/>
  <c r="O1693" i="14"/>
  <c r="O223" i="14"/>
  <c r="O109" i="14"/>
  <c r="O343" i="14"/>
  <c r="O352" i="14"/>
  <c r="O301" i="14"/>
  <c r="O1240" i="14"/>
  <c r="O1449" i="14"/>
  <c r="O181" i="14"/>
  <c r="O1048" i="14"/>
  <c r="O880" i="14"/>
  <c r="O1199" i="14"/>
  <c r="O297" i="14"/>
  <c r="O1593" i="14"/>
  <c r="O1078" i="14"/>
  <c r="O741" i="14"/>
  <c r="O1691" i="14"/>
  <c r="O1206" i="14"/>
  <c r="O1174" i="14"/>
  <c r="O438" i="14"/>
  <c r="O635" i="14"/>
  <c r="O1637" i="14"/>
  <c r="O1596" i="14"/>
  <c r="O24" i="14"/>
  <c r="O1546" i="14"/>
  <c r="O824" i="14"/>
  <c r="O379" i="14"/>
  <c r="O190" i="14"/>
  <c r="O1132" i="14"/>
  <c r="O1194" i="14"/>
  <c r="O167" i="14"/>
  <c r="O972" i="14"/>
  <c r="O106" i="14"/>
  <c r="O1083" i="14"/>
  <c r="O125" i="14"/>
  <c r="O1307" i="14"/>
  <c r="O1610" i="14"/>
  <c r="O601" i="14"/>
  <c r="O859" i="14"/>
  <c r="O360" i="14"/>
  <c r="O1405" i="14"/>
  <c r="O177" i="14"/>
  <c r="O1381" i="14"/>
  <c r="O13" i="14"/>
  <c r="O12" i="14"/>
  <c r="O241" i="14"/>
  <c r="O34" i="14"/>
  <c r="O827" i="14"/>
  <c r="O1147" i="14"/>
  <c r="O21" i="14"/>
  <c r="O1526" i="14"/>
  <c r="O997" i="14"/>
  <c r="O322" i="14"/>
  <c r="O115" i="14"/>
  <c r="O853" i="14"/>
  <c r="O612" i="14"/>
  <c r="O534" i="14"/>
  <c r="O642" i="14"/>
  <c r="O1437" i="14"/>
  <c r="O218" i="14"/>
  <c r="O1419" i="14"/>
  <c r="O46" i="14"/>
  <c r="O510" i="14"/>
  <c r="O33" i="14"/>
  <c r="O970" i="14"/>
  <c r="O1149" i="14"/>
  <c r="O140" i="14"/>
  <c r="O1308" i="14"/>
  <c r="O71" i="14"/>
  <c r="O1018" i="14"/>
  <c r="O1095" i="14"/>
  <c r="O826" i="14"/>
  <c r="O1052" i="14"/>
  <c r="O1487" i="14"/>
  <c r="O1333" i="14"/>
  <c r="O228" i="14"/>
  <c r="O1191" i="14"/>
  <c r="O1051" i="14"/>
  <c r="O1105" i="14"/>
  <c r="O1413" i="14"/>
  <c r="O130" i="14"/>
  <c r="O547" i="14"/>
  <c r="O1248" i="14"/>
  <c r="O586" i="14"/>
  <c r="O112" i="14"/>
  <c r="O1064" i="14"/>
  <c r="O1590" i="14"/>
  <c r="O890" i="14"/>
  <c r="O1114" i="14"/>
  <c r="O726" i="14"/>
  <c r="O1469" i="14"/>
  <c r="O622" i="14"/>
  <c r="O61" i="14"/>
  <c r="O994" i="14"/>
  <c r="O1359" i="14"/>
  <c r="O37" i="14"/>
  <c r="O1335" i="14"/>
  <c r="O1220" i="14"/>
  <c r="O874" i="14"/>
  <c r="O1680" i="14"/>
  <c r="O1612" i="14"/>
  <c r="O743" i="14"/>
  <c r="O194" i="14"/>
  <c r="O1208" i="14"/>
  <c r="O170" i="14"/>
  <c r="O960" i="14"/>
  <c r="O332" i="14"/>
  <c r="O546" i="14"/>
  <c r="O90" i="14"/>
  <c r="O536" i="14"/>
  <c r="O1618" i="14"/>
  <c r="O324" i="14"/>
  <c r="O879" i="14"/>
  <c r="O1600" i="14"/>
  <c r="O553" i="14"/>
  <c r="O51" i="14"/>
  <c r="O492" i="14"/>
  <c r="O893" i="14"/>
  <c r="O155" i="14"/>
  <c r="O1089" i="14"/>
  <c r="O706" i="14"/>
  <c r="O1388" i="14"/>
  <c r="O1196" i="14"/>
  <c r="O649" i="14"/>
  <c r="O792" i="14"/>
  <c r="O925" i="14"/>
  <c r="O1324" i="14"/>
  <c r="O1117" i="14"/>
  <c r="O86" i="14"/>
  <c r="O1167" i="14"/>
  <c r="O1686" i="14"/>
  <c r="O270" i="14"/>
  <c r="O1255" i="14"/>
  <c r="O849" i="14"/>
  <c r="O470" i="14"/>
  <c r="O1649" i="14"/>
  <c r="O1669" i="14"/>
  <c r="O105" i="14"/>
  <c r="O11" i="14"/>
  <c r="O1607" i="14"/>
  <c r="O1242" i="14"/>
  <c r="O1088" i="14"/>
  <c r="O1198" i="14"/>
  <c r="O1521" i="14"/>
  <c r="O593" i="14"/>
  <c r="O93" i="14"/>
  <c r="O267" i="14"/>
  <c r="O1207" i="14"/>
  <c r="O1542" i="14"/>
  <c r="O1304" i="14"/>
  <c r="O1059" i="14"/>
  <c r="O1125" i="14"/>
  <c r="O1440" i="14"/>
  <c r="O795" i="14"/>
  <c r="O78" i="14"/>
  <c r="O439" i="14"/>
  <c r="O248" i="14"/>
  <c r="O1415" i="14"/>
  <c r="O579" i="14"/>
  <c r="O1454" i="14"/>
  <c r="O321" i="14"/>
  <c r="O128" i="14"/>
  <c r="O229" i="14"/>
  <c r="O671" i="14"/>
  <c r="O1058" i="14"/>
  <c r="O1305" i="14"/>
  <c r="O1657" i="14"/>
  <c r="O1411" i="14"/>
  <c r="O1163" i="14"/>
  <c r="O869" i="14"/>
  <c r="O854" i="14"/>
  <c r="O221" i="14"/>
  <c r="O1336" i="14"/>
  <c r="O473" i="14"/>
  <c r="O511" i="14"/>
  <c r="O1599" i="14"/>
  <c r="O942" i="14"/>
  <c r="O1588" i="14"/>
  <c r="O733" i="14"/>
  <c r="O570" i="14"/>
  <c r="O1277" i="14"/>
  <c r="O395" i="14"/>
  <c r="O1151" i="14"/>
  <c r="O98" i="14"/>
  <c r="O69" i="14"/>
  <c r="O1329" i="14"/>
  <c r="O791" i="14"/>
  <c r="O1581" i="14"/>
  <c r="O802" i="14"/>
  <c r="O403" i="14"/>
  <c r="O1280" i="14"/>
  <c r="O472" i="14"/>
  <c r="O440" i="14"/>
  <c r="O945" i="14"/>
  <c r="O288" i="14"/>
  <c r="O1573" i="14"/>
  <c r="O801" i="14"/>
  <c r="O433" i="14"/>
  <c r="O989" i="14"/>
  <c r="O452" i="14"/>
  <c r="O1407" i="14"/>
  <c r="O421" i="14"/>
  <c r="O1445" i="14"/>
  <c r="O42" i="14"/>
  <c r="O1452" i="14"/>
  <c r="O153" i="14"/>
  <c r="O1410" i="14"/>
  <c r="O420" i="14"/>
  <c r="O1679" i="14"/>
  <c r="O22" i="14"/>
  <c r="O955" i="14"/>
  <c r="O1634" i="14"/>
  <c r="O1028" i="14"/>
  <c r="O1135" i="14"/>
  <c r="O836" i="14"/>
  <c r="O1012" i="14"/>
  <c r="O450" i="14"/>
  <c r="O1316" i="14"/>
  <c r="O63" i="14"/>
  <c r="O1164" i="14"/>
  <c r="O1450" i="14"/>
  <c r="O610" i="14"/>
  <c r="O1398" i="14"/>
  <c r="O32" i="14"/>
  <c r="M10" i="11"/>
  <c r="M226" i="11"/>
  <c r="M11" i="11"/>
  <c r="M12" i="11"/>
  <c r="M13" i="11"/>
  <c r="M209" i="11"/>
  <c r="M14" i="11"/>
  <c r="M268" i="11"/>
  <c r="M272" i="11"/>
  <c r="M15" i="11"/>
  <c r="M147" i="11"/>
  <c r="M278" i="11"/>
  <c r="M16" i="11"/>
  <c r="M17" i="11"/>
  <c r="M281" i="11"/>
  <c r="M18" i="11"/>
  <c r="M19" i="11"/>
  <c r="M20" i="11"/>
  <c r="M200" i="11"/>
  <c r="M247" i="11"/>
  <c r="M21" i="11"/>
  <c r="M22" i="11"/>
  <c r="M266" i="11"/>
  <c r="M213" i="11"/>
  <c r="M230" i="11"/>
  <c r="M271" i="11"/>
  <c r="M197" i="11"/>
  <c r="M195" i="11"/>
  <c r="M160" i="11"/>
  <c r="M186" i="11"/>
  <c r="M23" i="11"/>
  <c r="M191" i="11"/>
  <c r="M211" i="11"/>
  <c r="M24" i="11"/>
  <c r="M25" i="11"/>
  <c r="M26" i="11"/>
  <c r="M152" i="11"/>
  <c r="M146" i="11"/>
  <c r="M145" i="11"/>
  <c r="M180" i="11"/>
  <c r="M302" i="11"/>
  <c r="M206" i="11"/>
  <c r="M27" i="11"/>
  <c r="M143" i="11"/>
  <c r="M189" i="11"/>
  <c r="M194" i="11"/>
  <c r="M28" i="11"/>
  <c r="M29" i="11"/>
  <c r="M173" i="11"/>
  <c r="M239" i="11"/>
  <c r="M30" i="11"/>
  <c r="M31" i="11"/>
  <c r="M270" i="11"/>
  <c r="M217" i="11"/>
  <c r="M175" i="11"/>
  <c r="M32" i="11"/>
  <c r="M291" i="11"/>
  <c r="M33" i="11"/>
  <c r="M34" i="11"/>
  <c r="M158" i="11"/>
  <c r="M190" i="11"/>
  <c r="M35" i="11"/>
  <c r="M36" i="11"/>
  <c r="M159" i="11"/>
  <c r="M149" i="11"/>
  <c r="M37" i="11"/>
  <c r="M38" i="11"/>
  <c r="M39" i="11"/>
  <c r="M262" i="11"/>
  <c r="M40" i="11"/>
  <c r="M252" i="11"/>
  <c r="M269" i="11"/>
  <c r="M168" i="11"/>
  <c r="M41" i="11"/>
  <c r="M221" i="11"/>
  <c r="M303" i="11"/>
  <c r="M198" i="11"/>
  <c r="M290" i="11"/>
  <c r="M42" i="11"/>
  <c r="M43" i="11"/>
  <c r="M157" i="11"/>
  <c r="M44" i="11"/>
  <c r="M45" i="11"/>
  <c r="M46" i="11"/>
  <c r="M47" i="11"/>
  <c r="M238" i="11"/>
  <c r="M48" i="11"/>
  <c r="M49" i="11"/>
  <c r="M50" i="11"/>
  <c r="M51" i="11"/>
  <c r="M283" i="11"/>
  <c r="M52" i="11"/>
  <c r="M53" i="11"/>
  <c r="M227" i="11"/>
  <c r="M179" i="11"/>
  <c r="M54" i="11"/>
  <c r="M142" i="11"/>
  <c r="M286" i="11"/>
  <c r="M55" i="11"/>
  <c r="M56" i="11"/>
  <c r="M57" i="11"/>
  <c r="M218" i="11"/>
  <c r="M166" i="11"/>
  <c r="M193" i="11"/>
  <c r="M255" i="11"/>
  <c r="M167" i="11"/>
  <c r="M58" i="11"/>
  <c r="M59" i="11"/>
  <c r="M153" i="11"/>
  <c r="M163" i="11"/>
  <c r="M243" i="11"/>
  <c r="M60" i="11"/>
  <c r="M61" i="11"/>
  <c r="M275" i="11"/>
  <c r="M62" i="11"/>
  <c r="M63" i="11"/>
  <c r="M178" i="11"/>
  <c r="M225" i="11"/>
  <c r="M215" i="11"/>
  <c r="M248" i="11"/>
  <c r="M64" i="11"/>
  <c r="M298" i="11"/>
  <c r="M65" i="11"/>
  <c r="M223" i="11"/>
  <c r="M183" i="11"/>
  <c r="M66" i="11"/>
  <c r="M292" i="11"/>
  <c r="M67" i="11"/>
  <c r="M244" i="11"/>
  <c r="M68" i="11"/>
  <c r="M205" i="11"/>
  <c r="M250" i="11"/>
  <c r="M69" i="11"/>
  <c r="M70" i="11"/>
  <c r="M273" i="11"/>
  <c r="M162" i="11"/>
  <c r="M71" i="11"/>
  <c r="M254" i="11"/>
  <c r="M72" i="11"/>
  <c r="M172" i="11"/>
  <c r="M73" i="11"/>
  <c r="M288" i="11"/>
  <c r="M214" i="11"/>
  <c r="M74" i="11"/>
  <c r="M170" i="11"/>
  <c r="M240" i="11"/>
  <c r="M75" i="11"/>
  <c r="M253" i="11"/>
  <c r="M151" i="11"/>
  <c r="M242" i="11"/>
  <c r="M144" i="11"/>
  <c r="M234" i="11"/>
  <c r="M76" i="11"/>
  <c r="M284" i="11"/>
  <c r="M77" i="11"/>
  <c r="M78" i="11"/>
  <c r="M199" i="11"/>
  <c r="M79" i="11"/>
  <c r="M80" i="11"/>
  <c r="M81" i="11"/>
  <c r="M233" i="11"/>
  <c r="M294" i="11"/>
  <c r="M224" i="11"/>
  <c r="M82" i="11"/>
  <c r="M171" i="11"/>
  <c r="M155" i="11"/>
  <c r="M260" i="11"/>
  <c r="M83" i="11"/>
  <c r="M185" i="11"/>
  <c r="M148" i="11"/>
  <c r="M192" i="11"/>
  <c r="M212" i="11"/>
  <c r="M84" i="11"/>
  <c r="M251" i="11"/>
  <c r="M297" i="11"/>
  <c r="M138" i="11"/>
  <c r="M85" i="11"/>
  <c r="M86" i="11"/>
  <c r="M295" i="11"/>
  <c r="M241" i="11"/>
  <c r="M187" i="11"/>
  <c r="M87" i="11"/>
  <c r="M184" i="11"/>
  <c r="M88" i="11"/>
  <c r="M182" i="11"/>
  <c r="M216" i="11"/>
  <c r="M219" i="11"/>
  <c r="M161" i="11"/>
  <c r="M89" i="11"/>
  <c r="M235" i="11"/>
  <c r="M299" i="11"/>
  <c r="M293" i="11"/>
  <c r="M90" i="11"/>
  <c r="M208" i="11"/>
  <c r="M279" i="11"/>
  <c r="M91" i="11"/>
  <c r="M154" i="11"/>
  <c r="M92" i="11"/>
  <c r="M93" i="11"/>
  <c r="M204" i="11"/>
  <c r="M169" i="11"/>
  <c r="M140" i="11"/>
  <c r="M94" i="11"/>
  <c r="M95" i="11"/>
  <c r="M300" i="11"/>
  <c r="M141" i="11"/>
  <c r="M96" i="11"/>
  <c r="M245" i="11"/>
  <c r="M97" i="11"/>
  <c r="M98" i="11"/>
  <c r="M99" i="11"/>
  <c r="M274" i="11"/>
  <c r="M228" i="11"/>
  <c r="M100" i="11"/>
  <c r="M101" i="11"/>
  <c r="M201" i="11"/>
  <c r="M156" i="11"/>
  <c r="M296" i="11"/>
  <c r="M102" i="11"/>
  <c r="M103" i="11"/>
  <c r="M104" i="11"/>
  <c r="M105" i="11"/>
  <c r="M106" i="11"/>
  <c r="M107" i="11"/>
  <c r="M108" i="11"/>
  <c r="M109" i="11"/>
  <c r="M110" i="11"/>
  <c r="M150" i="11"/>
  <c r="M111" i="11"/>
  <c r="M261" i="11"/>
  <c r="M257" i="11"/>
  <c r="M222" i="11"/>
  <c r="M112" i="11"/>
  <c r="M181" i="11"/>
  <c r="M246" i="11"/>
  <c r="M287" i="11"/>
  <c r="M202" i="11"/>
  <c r="M289" i="11"/>
  <c r="M164" i="11"/>
  <c r="M113" i="11"/>
  <c r="M236" i="11"/>
  <c r="M220" i="11"/>
  <c r="M114" i="11"/>
  <c r="M115" i="11"/>
  <c r="M116" i="11"/>
  <c r="M117" i="11"/>
  <c r="M118" i="11"/>
  <c r="M119" i="11"/>
  <c r="M165" i="11"/>
  <c r="M231" i="11"/>
  <c r="M176" i="11"/>
  <c r="M259" i="11"/>
  <c r="M120" i="11"/>
  <c r="M188" i="11"/>
  <c r="M265" i="11"/>
  <c r="M285" i="11"/>
  <c r="M121" i="11"/>
  <c r="M282" i="11"/>
  <c r="M249" i="11"/>
  <c r="M122" i="11"/>
  <c r="M210" i="11"/>
  <c r="M123" i="11"/>
  <c r="M207" i="11"/>
  <c r="M256" i="11"/>
  <c r="M264" i="11"/>
  <c r="M124" i="11"/>
  <c r="M125" i="11"/>
  <c r="M232" i="11"/>
  <c r="M139" i="11"/>
  <c r="M177" i="11"/>
  <c r="M126" i="11"/>
  <c r="M203" i="11"/>
  <c r="M267" i="11"/>
  <c r="M127" i="11"/>
  <c r="M196" i="11"/>
  <c r="M128" i="11"/>
  <c r="M129" i="11"/>
  <c r="M130" i="11"/>
  <c r="M131" i="11"/>
  <c r="M132" i="11"/>
  <c r="M133" i="11"/>
  <c r="M277" i="11"/>
  <c r="M134" i="11"/>
  <c r="M258" i="11"/>
  <c r="M135" i="11"/>
  <c r="M263" i="11"/>
  <c r="M237" i="11"/>
  <c r="M301" i="11"/>
  <c r="M280" i="11"/>
  <c r="M229" i="11"/>
  <c r="M136" i="11"/>
  <c r="M276" i="11"/>
  <c r="M137" i="11"/>
  <c r="M174" i="11"/>
  <c r="L268" i="11"/>
  <c r="L272" i="11"/>
  <c r="L15" i="11"/>
  <c r="N15" i="11" s="1"/>
  <c r="L147" i="11"/>
  <c r="N147" i="11" s="1"/>
  <c r="L278" i="11"/>
  <c r="N278" i="11" s="1"/>
  <c r="L16" i="11"/>
  <c r="N16" i="11" s="1"/>
  <c r="L17" i="11"/>
  <c r="L281" i="11"/>
  <c r="L18" i="11"/>
  <c r="L19" i="11"/>
  <c r="N19" i="11" s="1"/>
  <c r="L20" i="11"/>
  <c r="N20" i="11" s="1"/>
  <c r="L200" i="11"/>
  <c r="N200" i="11" s="1"/>
  <c r="L247" i="11"/>
  <c r="N247" i="11" s="1"/>
  <c r="L21" i="11"/>
  <c r="N21" i="11" s="1"/>
  <c r="L22" i="11"/>
  <c r="N22" i="11" s="1"/>
  <c r="L266" i="11"/>
  <c r="L213" i="11"/>
  <c r="L230" i="11"/>
  <c r="N230" i="11" s="1"/>
  <c r="L271" i="11"/>
  <c r="N271" i="11" s="1"/>
  <c r="L197" i="11"/>
  <c r="N197" i="11" s="1"/>
  <c r="L195" i="11"/>
  <c r="N195" i="11" s="1"/>
  <c r="L160" i="11"/>
  <c r="L186" i="11"/>
  <c r="N186" i="11" s="1"/>
  <c r="L23" i="11"/>
  <c r="L191" i="11"/>
  <c r="L211" i="11"/>
  <c r="N211" i="11" s="1"/>
  <c r="L24" i="11"/>
  <c r="N24" i="11" s="1"/>
  <c r="L25" i="11"/>
  <c r="N25" i="11" s="1"/>
  <c r="L26" i="11"/>
  <c r="N26" i="11" s="1"/>
  <c r="L152" i="11"/>
  <c r="N152" i="11" s="1"/>
  <c r="L146" i="11"/>
  <c r="N146" i="11" s="1"/>
  <c r="L145" i="11"/>
  <c r="L180" i="11"/>
  <c r="L302" i="11"/>
  <c r="N302" i="11" s="1"/>
  <c r="L206" i="11"/>
  <c r="N206" i="11" s="1"/>
  <c r="L27" i="11"/>
  <c r="N27" i="11" s="1"/>
  <c r="L143" i="11"/>
  <c r="N143" i="11" s="1"/>
  <c r="L189" i="11"/>
  <c r="N189" i="11" s="1"/>
  <c r="L194" i="11"/>
  <c r="N194" i="11" s="1"/>
  <c r="L28" i="11"/>
  <c r="L29" i="11"/>
  <c r="L173" i="11"/>
  <c r="N173" i="11" s="1"/>
  <c r="L239" i="11"/>
  <c r="N239" i="11" s="1"/>
  <c r="L30" i="11"/>
  <c r="N30" i="11" s="1"/>
  <c r="L31" i="11"/>
  <c r="N31" i="11" s="1"/>
  <c r="L270" i="11"/>
  <c r="N270" i="11" s="1"/>
  <c r="L217" i="11"/>
  <c r="N217" i="11" s="1"/>
  <c r="L175" i="11"/>
  <c r="L32" i="11"/>
  <c r="L291" i="11"/>
  <c r="N291" i="11" s="1"/>
  <c r="L33" i="11"/>
  <c r="N33" i="11" s="1"/>
  <c r="L34" i="11"/>
  <c r="N34" i="11" s="1"/>
  <c r="L158" i="11"/>
  <c r="N158" i="11" s="1"/>
  <c r="L190" i="11"/>
  <c r="N190" i="11" s="1"/>
  <c r="L35" i="11"/>
  <c r="N35" i="11" s="1"/>
  <c r="L36" i="11"/>
  <c r="L159" i="11"/>
  <c r="L149" i="11"/>
  <c r="N149" i="11" s="1"/>
  <c r="L37" i="11"/>
  <c r="N37" i="11" s="1"/>
  <c r="L38" i="11"/>
  <c r="N38" i="11" s="1"/>
  <c r="L39" i="11"/>
  <c r="N39" i="11" s="1"/>
  <c r="L262" i="11"/>
  <c r="N262" i="11" s="1"/>
  <c r="L40" i="11"/>
  <c r="N40" i="11" s="1"/>
  <c r="L252" i="11"/>
  <c r="L269" i="11"/>
  <c r="L168" i="11"/>
  <c r="N168" i="11" s="1"/>
  <c r="L41" i="11"/>
  <c r="N41" i="11" s="1"/>
  <c r="L221" i="11"/>
  <c r="N221" i="11" s="1"/>
  <c r="L303" i="11"/>
  <c r="N303" i="11" s="1"/>
  <c r="L198" i="11"/>
  <c r="N198" i="11" s="1"/>
  <c r="L290" i="11"/>
  <c r="N290" i="11" s="1"/>
  <c r="L42" i="11"/>
  <c r="L43" i="11"/>
  <c r="L157" i="11"/>
  <c r="N157" i="11" s="1"/>
  <c r="L44" i="11"/>
  <c r="N44" i="11" s="1"/>
  <c r="L45" i="11"/>
  <c r="N45" i="11" s="1"/>
  <c r="L46" i="11"/>
  <c r="N46" i="11" s="1"/>
  <c r="L47" i="11"/>
  <c r="N47" i="11" s="1"/>
  <c r="L238" i="11"/>
  <c r="N238" i="11" s="1"/>
  <c r="L48" i="11"/>
  <c r="L49" i="11"/>
  <c r="L50" i="11"/>
  <c r="N50" i="11" s="1"/>
  <c r="L51" i="11"/>
  <c r="N51" i="11" s="1"/>
  <c r="L283" i="11"/>
  <c r="N283" i="11" s="1"/>
  <c r="L52" i="11"/>
  <c r="N52" i="11" s="1"/>
  <c r="L53" i="11"/>
  <c r="N53" i="11" s="1"/>
  <c r="L227" i="11"/>
  <c r="N227" i="11" s="1"/>
  <c r="L179" i="11"/>
  <c r="L54" i="11"/>
  <c r="L142" i="11"/>
  <c r="N142" i="11" s="1"/>
  <c r="L286" i="11"/>
  <c r="N286" i="11" s="1"/>
  <c r="L55" i="11"/>
  <c r="N55" i="11" s="1"/>
  <c r="L56" i="11"/>
  <c r="N56" i="11" s="1"/>
  <c r="L57" i="11"/>
  <c r="N57" i="11" s="1"/>
  <c r="L218" i="11"/>
  <c r="N218" i="11" s="1"/>
  <c r="L166" i="11"/>
  <c r="L193" i="11"/>
  <c r="L255" i="11"/>
  <c r="N255" i="11" s="1"/>
  <c r="L167" i="11"/>
  <c r="N167" i="11" s="1"/>
  <c r="L58" i="11"/>
  <c r="N58" i="11" s="1"/>
  <c r="L59" i="11"/>
  <c r="N59" i="11" s="1"/>
  <c r="L153" i="11"/>
  <c r="N153" i="11" s="1"/>
  <c r="L163" i="11"/>
  <c r="N163" i="11" s="1"/>
  <c r="L243" i="11"/>
  <c r="L60" i="11"/>
  <c r="L61" i="11"/>
  <c r="N61" i="11" s="1"/>
  <c r="L275" i="11"/>
  <c r="N275" i="11" s="1"/>
  <c r="L62" i="11"/>
  <c r="N62" i="11" s="1"/>
  <c r="L63" i="11"/>
  <c r="N63" i="11" s="1"/>
  <c r="L178" i="11"/>
  <c r="N178" i="11" s="1"/>
  <c r="L225" i="11"/>
  <c r="N225" i="11" s="1"/>
  <c r="L215" i="11"/>
  <c r="L248" i="11"/>
  <c r="L64" i="11"/>
  <c r="N64" i="11" s="1"/>
  <c r="L298" i="11"/>
  <c r="N298" i="11" s="1"/>
  <c r="L65" i="11"/>
  <c r="N65" i="11" s="1"/>
  <c r="L223" i="11"/>
  <c r="N223" i="11" s="1"/>
  <c r="L183" i="11"/>
  <c r="N183" i="11" s="1"/>
  <c r="L66" i="11"/>
  <c r="L292" i="11"/>
  <c r="L67" i="11"/>
  <c r="L244" i="11"/>
  <c r="N244" i="11" s="1"/>
  <c r="L68" i="11"/>
  <c r="N68" i="11" s="1"/>
  <c r="L205" i="11"/>
  <c r="N205" i="11" s="1"/>
  <c r="L250" i="11"/>
  <c r="N250" i="11" s="1"/>
  <c r="L69" i="11"/>
  <c r="N69" i="11" s="1"/>
  <c r="L70" i="11"/>
  <c r="L273" i="11"/>
  <c r="L162" i="11"/>
  <c r="L71" i="11"/>
  <c r="N71" i="11" s="1"/>
  <c r="L254" i="11"/>
  <c r="N254" i="11" s="1"/>
  <c r="L72" i="11"/>
  <c r="N72" i="11" s="1"/>
  <c r="L172" i="11"/>
  <c r="N172" i="11" s="1"/>
  <c r="L73" i="11"/>
  <c r="N73" i="11" s="1"/>
  <c r="L288" i="11"/>
  <c r="L214" i="11"/>
  <c r="L74" i="11"/>
  <c r="L170" i="11"/>
  <c r="N170" i="11" s="1"/>
  <c r="L240" i="11"/>
  <c r="N240" i="11" s="1"/>
  <c r="L75" i="11"/>
  <c r="N75" i="11" s="1"/>
  <c r="L253" i="11"/>
  <c r="N253" i="11" s="1"/>
  <c r="L151" i="11"/>
  <c r="N151" i="11" s="1"/>
  <c r="L242" i="11"/>
  <c r="L144" i="11"/>
  <c r="L234" i="11"/>
  <c r="L76" i="11"/>
  <c r="N76" i="11" s="1"/>
  <c r="L284" i="11"/>
  <c r="N284" i="11" s="1"/>
  <c r="L77" i="11"/>
  <c r="N77" i="11" s="1"/>
  <c r="L78" i="11"/>
  <c r="N78" i="11" s="1"/>
  <c r="L199" i="11"/>
  <c r="N199" i="11" s="1"/>
  <c r="L79" i="11"/>
  <c r="L80" i="11"/>
  <c r="L81" i="11"/>
  <c r="L233" i="11"/>
  <c r="N233" i="11" s="1"/>
  <c r="L294" i="11"/>
  <c r="N294" i="11" s="1"/>
  <c r="L224" i="11"/>
  <c r="N224" i="11" s="1"/>
  <c r="L82" i="11"/>
  <c r="N82" i="11" s="1"/>
  <c r="L171" i="11"/>
  <c r="N171" i="11" s="1"/>
  <c r="L155" i="11"/>
  <c r="L260" i="11"/>
  <c r="L83" i="11"/>
  <c r="L185" i="11"/>
  <c r="N185" i="11" s="1"/>
  <c r="L148" i="11"/>
  <c r="N148" i="11" s="1"/>
  <c r="L192" i="11"/>
  <c r="N192" i="11" s="1"/>
  <c r="L212" i="11"/>
  <c r="N212" i="11" s="1"/>
  <c r="L84" i="11"/>
  <c r="N84" i="11" s="1"/>
  <c r="L251" i="11"/>
  <c r="L297" i="11"/>
  <c r="L138" i="11"/>
  <c r="L85" i="11"/>
  <c r="N85" i="11" s="1"/>
  <c r="L86" i="11"/>
  <c r="N86" i="11" s="1"/>
  <c r="L295" i="11"/>
  <c r="N295" i="11" s="1"/>
  <c r="L241" i="11"/>
  <c r="N241" i="11" s="1"/>
  <c r="L187" i="11"/>
  <c r="N187" i="11" s="1"/>
  <c r="L87" i="11"/>
  <c r="L184" i="11"/>
  <c r="L88" i="11"/>
  <c r="L182" i="11"/>
  <c r="N182" i="11" s="1"/>
  <c r="L216" i="11"/>
  <c r="N216" i="11" s="1"/>
  <c r="L219" i="11"/>
  <c r="N219" i="11" s="1"/>
  <c r="L161" i="11"/>
  <c r="N161" i="11" s="1"/>
  <c r="L89" i="11"/>
  <c r="N89" i="11" s="1"/>
  <c r="L235" i="11"/>
  <c r="L299" i="11"/>
  <c r="L293" i="11"/>
  <c r="L90" i="11"/>
  <c r="N90" i="11" s="1"/>
  <c r="L208" i="11"/>
  <c r="N208" i="11" s="1"/>
  <c r="L279" i="11"/>
  <c r="N279" i="11" s="1"/>
  <c r="L91" i="11"/>
  <c r="N91" i="11" s="1"/>
  <c r="L154" i="11"/>
  <c r="N154" i="11" s="1"/>
  <c r="L92" i="11"/>
  <c r="L93" i="11"/>
  <c r="L204" i="11"/>
  <c r="L169" i="11"/>
  <c r="N169" i="11" s="1"/>
  <c r="L140" i="11"/>
  <c r="N140" i="11" s="1"/>
  <c r="L94" i="11"/>
  <c r="N94" i="11" s="1"/>
  <c r="L95" i="11"/>
  <c r="N95" i="11" s="1"/>
  <c r="L300" i="11"/>
  <c r="N300" i="11" s="1"/>
  <c r="L141" i="11"/>
  <c r="L96" i="11"/>
  <c r="L245" i="11"/>
  <c r="L97" i="11"/>
  <c r="N97" i="11" s="1"/>
  <c r="L98" i="11"/>
  <c r="N98" i="11" s="1"/>
  <c r="L99" i="11"/>
  <c r="N99" i="11" s="1"/>
  <c r="L274" i="11"/>
  <c r="N274" i="11" s="1"/>
  <c r="L228" i="11"/>
  <c r="N228" i="11" s="1"/>
  <c r="L100" i="11"/>
  <c r="L101" i="11"/>
  <c r="L201" i="11"/>
  <c r="L156" i="11"/>
  <c r="N156" i="11" s="1"/>
  <c r="L296" i="11"/>
  <c r="N296" i="11" s="1"/>
  <c r="L102" i="11"/>
  <c r="N102" i="11" s="1"/>
  <c r="L103" i="11"/>
  <c r="N103" i="11" s="1"/>
  <c r="L104" i="11"/>
  <c r="N104" i="11" s="1"/>
  <c r="L105" i="11"/>
  <c r="L106" i="11"/>
  <c r="L107" i="11"/>
  <c r="L108" i="11"/>
  <c r="N108" i="11" s="1"/>
  <c r="L109" i="11"/>
  <c r="N109" i="11" s="1"/>
  <c r="L110" i="11"/>
  <c r="N110" i="11" s="1"/>
  <c r="L150" i="11"/>
  <c r="N150" i="11" s="1"/>
  <c r="L111" i="11"/>
  <c r="N111" i="11" s="1"/>
  <c r="L261" i="11"/>
  <c r="L257" i="11"/>
  <c r="L222" i="11"/>
  <c r="L112" i="11"/>
  <c r="N112" i="11" s="1"/>
  <c r="L181" i="11"/>
  <c r="N181" i="11" s="1"/>
  <c r="L246" i="11"/>
  <c r="N246" i="11" s="1"/>
  <c r="L287" i="11"/>
  <c r="N287" i="11" s="1"/>
  <c r="L202" i="11"/>
  <c r="N202" i="11" s="1"/>
  <c r="L289" i="11"/>
  <c r="L164" i="11"/>
  <c r="L113" i="11"/>
  <c r="L236" i="11"/>
  <c r="N236" i="11" s="1"/>
  <c r="L220" i="11"/>
  <c r="N220" i="11" s="1"/>
  <c r="L114" i="11"/>
  <c r="N114" i="11" s="1"/>
  <c r="L115" i="11"/>
  <c r="N115" i="11" s="1"/>
  <c r="L116" i="11"/>
  <c r="N116" i="11" s="1"/>
  <c r="L117" i="11"/>
  <c r="L118" i="11"/>
  <c r="L119" i="11"/>
  <c r="L165" i="11"/>
  <c r="N165" i="11" s="1"/>
  <c r="L231" i="11"/>
  <c r="N231" i="11" s="1"/>
  <c r="L176" i="11"/>
  <c r="N176" i="11" s="1"/>
  <c r="L259" i="11"/>
  <c r="N259" i="11" s="1"/>
  <c r="L120" i="11"/>
  <c r="N120" i="11" s="1"/>
  <c r="L188" i="11"/>
  <c r="L265" i="11"/>
  <c r="L285" i="11"/>
  <c r="L121" i="11"/>
  <c r="N121" i="11" s="1"/>
  <c r="L282" i="11"/>
  <c r="N282" i="11" s="1"/>
  <c r="L249" i="11"/>
  <c r="N249" i="11" s="1"/>
  <c r="L122" i="11"/>
  <c r="N122" i="11" s="1"/>
  <c r="L210" i="11"/>
  <c r="N210" i="11" s="1"/>
  <c r="L123" i="11"/>
  <c r="L207" i="11"/>
  <c r="L256" i="11"/>
  <c r="L264" i="11"/>
  <c r="N264" i="11" s="1"/>
  <c r="L124" i="11"/>
  <c r="N124" i="11" s="1"/>
  <c r="L125" i="11"/>
  <c r="N125" i="11" s="1"/>
  <c r="L232" i="11"/>
  <c r="N232" i="11" s="1"/>
  <c r="L139" i="11"/>
  <c r="N139" i="11" s="1"/>
  <c r="L177" i="11"/>
  <c r="L126" i="11"/>
  <c r="L203" i="11"/>
  <c r="L267" i="11"/>
  <c r="N267" i="11" s="1"/>
  <c r="L127" i="11"/>
  <c r="N127" i="11" s="1"/>
  <c r="L196" i="11"/>
  <c r="N196" i="11" s="1"/>
  <c r="L128" i="11"/>
  <c r="N128" i="11" s="1"/>
  <c r="L129" i="11"/>
  <c r="N129" i="11" s="1"/>
  <c r="L130" i="11"/>
  <c r="L131" i="11"/>
  <c r="L132" i="11"/>
  <c r="L133" i="11"/>
  <c r="N133" i="11" s="1"/>
  <c r="L277" i="11"/>
  <c r="N277" i="11" s="1"/>
  <c r="L134" i="11"/>
  <c r="N134" i="11" s="1"/>
  <c r="L258" i="11"/>
  <c r="N258" i="11" s="1"/>
  <c r="L135" i="11"/>
  <c r="N135" i="11" s="1"/>
  <c r="L263" i="11"/>
  <c r="L237" i="11"/>
  <c r="L301" i="11"/>
  <c r="L280" i="11"/>
  <c r="N280" i="11" s="1"/>
  <c r="L229" i="11"/>
  <c r="N229" i="11" s="1"/>
  <c r="L136" i="11"/>
  <c r="N136" i="11" s="1"/>
  <c r="L276" i="11"/>
  <c r="N276" i="11" s="1"/>
  <c r="L137" i="11"/>
  <c r="N137" i="11" s="1"/>
  <c r="L174" i="11"/>
  <c r="L10" i="11"/>
  <c r="N10" i="11" s="1"/>
  <c r="L226" i="11"/>
  <c r="N226" i="11" s="1"/>
  <c r="L11" i="11"/>
  <c r="N11" i="11" s="1"/>
  <c r="L12" i="11"/>
  <c r="N12" i="11" s="1"/>
  <c r="L13" i="11"/>
  <c r="N13" i="11" s="1"/>
  <c r="L209" i="11"/>
  <c r="N209" i="11" s="1"/>
  <c r="L14" i="11"/>
  <c r="P54" i="14" l="1"/>
  <c r="P1236" i="14"/>
  <c r="P497" i="14"/>
  <c r="P674" i="14"/>
  <c r="P463" i="14"/>
  <c r="P1186" i="14"/>
  <c r="P517" i="14"/>
  <c r="P32" i="14"/>
  <c r="P1537" i="14"/>
  <c r="P754" i="14"/>
  <c r="P1274" i="14"/>
  <c r="P1677" i="14"/>
  <c r="P1608" i="14"/>
  <c r="P350" i="14"/>
  <c r="P154" i="14"/>
  <c r="P1180" i="14"/>
  <c r="P390" i="14"/>
  <c r="P389" i="14"/>
  <c r="P169" i="14"/>
  <c r="P484" i="14"/>
  <c r="P1159" i="14"/>
  <c r="P1183" i="14"/>
  <c r="P670" i="14"/>
  <c r="P1119" i="14"/>
  <c r="P203" i="14"/>
  <c r="P1667" i="14"/>
  <c r="P198" i="14"/>
  <c r="P1222" i="14"/>
  <c r="P1221" i="14"/>
  <c r="P1013" i="14"/>
  <c r="P1614" i="14"/>
  <c r="P1429" i="14"/>
  <c r="P641" i="14"/>
  <c r="P971" i="14"/>
  <c r="P518" i="14"/>
  <c r="P1598" i="14"/>
  <c r="P262" i="14"/>
  <c r="P587" i="14"/>
  <c r="P1296" i="14"/>
  <c r="P597" i="14"/>
  <c r="P1544" i="14"/>
  <c r="P382" i="14"/>
  <c r="P752" i="14"/>
  <c r="P985" i="14"/>
  <c r="P141" i="14"/>
  <c r="P1123" i="14"/>
  <c r="P399" i="14"/>
  <c r="P1264" i="14"/>
  <c r="P691" i="14"/>
  <c r="P417" i="14"/>
  <c r="P1230" i="14"/>
  <c r="P1570" i="14"/>
  <c r="P661" i="14"/>
  <c r="P1006" i="14"/>
  <c r="P956" i="14"/>
  <c r="P1217" i="14"/>
  <c r="P68" i="14"/>
  <c r="P1609" i="14"/>
  <c r="P958" i="14"/>
  <c r="P365" i="14"/>
  <c r="P486" i="14"/>
  <c r="P602" i="14"/>
  <c r="P284" i="14"/>
  <c r="P148" i="14"/>
  <c r="P718" i="14"/>
  <c r="P1640" i="14"/>
  <c r="P490" i="14"/>
  <c r="P526" i="14"/>
  <c r="P1655" i="14"/>
  <c r="P1106" i="14"/>
  <c r="P196" i="14"/>
  <c r="P1473" i="14"/>
  <c r="P1602" i="14"/>
  <c r="P407" i="14"/>
  <c r="P1004" i="14"/>
  <c r="P580" i="14"/>
  <c r="P572" i="14"/>
  <c r="P1266" i="14"/>
  <c r="P693" i="14"/>
  <c r="P414" i="14"/>
  <c r="P225" i="14"/>
  <c r="P1483" i="14"/>
  <c r="P1043" i="14"/>
  <c r="P776" i="14"/>
  <c r="P1072" i="14"/>
  <c r="P79" i="14"/>
  <c r="P592" i="14"/>
  <c r="P1524" i="14"/>
  <c r="P715" i="14"/>
  <c r="P319" i="14"/>
  <c r="P1460" i="14"/>
  <c r="P889" i="14"/>
  <c r="P1030" i="14"/>
  <c r="P904" i="14"/>
  <c r="P1576" i="14"/>
  <c r="P1342" i="14"/>
  <c r="P573" i="14"/>
  <c r="P180" i="14"/>
  <c r="P988" i="14"/>
  <c r="P493" i="14"/>
  <c r="P448" i="14"/>
  <c r="P401" i="14"/>
  <c r="P1330" i="14"/>
  <c r="P896" i="14"/>
  <c r="P50" i="14"/>
  <c r="P80" i="14"/>
  <c r="P1517" i="14"/>
  <c r="P1541" i="14"/>
  <c r="P66" i="14"/>
  <c r="P318" i="14"/>
  <c r="P687" i="14"/>
  <c r="P1200" i="14"/>
  <c r="P1668" i="14"/>
  <c r="P1520" i="14"/>
  <c r="P767" i="14"/>
  <c r="P1100" i="14"/>
  <c r="P940" i="14"/>
  <c r="P655" i="14"/>
  <c r="P104" i="14"/>
  <c r="P1563" i="14"/>
  <c r="P537" i="14"/>
  <c r="P173" i="14"/>
  <c r="P192" i="14"/>
  <c r="P138" i="14"/>
  <c r="P841" i="14"/>
  <c r="P1241" i="14"/>
  <c r="P533" i="14"/>
  <c r="P1648" i="14"/>
  <c r="P147" i="14"/>
  <c r="P1339" i="14"/>
  <c r="P662" i="14"/>
  <c r="P851" i="14"/>
  <c r="P342" i="14"/>
  <c r="P1314" i="14"/>
  <c r="P118" i="14"/>
  <c r="P598" i="14"/>
  <c r="P1554" i="14"/>
  <c r="P1437" i="14"/>
  <c r="P140" i="14"/>
  <c r="P1333" i="14"/>
  <c r="P1248" i="14"/>
  <c r="P1469" i="14"/>
  <c r="P1680" i="14"/>
  <c r="P546" i="14"/>
  <c r="P51" i="14"/>
  <c r="P649" i="14"/>
  <c r="P270" i="14"/>
  <c r="P1607" i="14"/>
  <c r="P17" i="14"/>
  <c r="P1320" i="14"/>
  <c r="P593" i="14"/>
  <c r="P1440" i="14"/>
  <c r="P321" i="14"/>
  <c r="P1163" i="14"/>
  <c r="P1588" i="14"/>
  <c r="P1329" i="14"/>
  <c r="P945" i="14"/>
  <c r="P421" i="14"/>
  <c r="P22" i="14"/>
  <c r="P1316" i="14"/>
  <c r="P263" i="14"/>
  <c r="P1154" i="14"/>
  <c r="P114" i="14"/>
  <c r="P487" i="14"/>
  <c r="P1441" i="14"/>
  <c r="P1228" i="14"/>
  <c r="P923" i="14"/>
  <c r="P1540" i="14"/>
  <c r="P906" i="14"/>
  <c r="P1218" i="14"/>
  <c r="P831" i="14"/>
  <c r="P719" i="14"/>
  <c r="P323" i="14"/>
  <c r="P683" i="14"/>
  <c r="P993" i="14"/>
  <c r="P1389" i="14"/>
  <c r="P604" i="14"/>
  <c r="P1629" i="14"/>
  <c r="P1177" i="14"/>
  <c r="P917" i="14"/>
  <c r="P939" i="14"/>
  <c r="P998" i="14"/>
  <c r="P496" i="14"/>
  <c r="P1401" i="14"/>
  <c r="P690" i="14"/>
  <c r="P539" i="14"/>
  <c r="P1168" i="14"/>
  <c r="P99" i="14"/>
  <c r="P272" i="14"/>
  <c r="P1392" i="14"/>
  <c r="P212" i="14"/>
  <c r="P897" i="14"/>
  <c r="P1355" i="14"/>
  <c r="P782" i="14"/>
  <c r="P627" i="14"/>
  <c r="P131" i="14"/>
  <c r="P663" i="14"/>
  <c r="P1569" i="14"/>
  <c r="P898" i="14"/>
  <c r="P1377" i="14"/>
  <c r="P1127" i="14"/>
  <c r="P264" i="14"/>
  <c r="P1486" i="14"/>
  <c r="P703" i="14"/>
  <c r="P393" i="14"/>
  <c r="P716" i="14"/>
  <c r="P444" i="14"/>
  <c r="P257" i="14"/>
  <c r="P964" i="14"/>
  <c r="P1400" i="14"/>
  <c r="P268" i="14"/>
  <c r="P1267" i="14"/>
  <c r="P144" i="14"/>
  <c r="P370" i="14"/>
  <c r="P1347" i="14"/>
  <c r="P1547" i="14"/>
  <c r="P542" i="14"/>
  <c r="P721" i="14"/>
  <c r="P1246" i="14"/>
  <c r="P1225" i="14"/>
  <c r="P596" i="14"/>
  <c r="P136" i="14"/>
  <c r="P1081" i="14"/>
  <c r="P1231" i="14"/>
  <c r="P1478" i="14"/>
  <c r="P1214" i="14"/>
  <c r="P134" i="14"/>
  <c r="P1015" i="14"/>
  <c r="P48" i="14"/>
  <c r="P274" i="14"/>
  <c r="P1017" i="14"/>
  <c r="P1133" i="14"/>
  <c r="P816" i="14"/>
  <c r="P705" i="14"/>
  <c r="P636" i="14"/>
  <c r="P1628" i="14"/>
  <c r="P1523" i="14"/>
  <c r="P658" i="14"/>
  <c r="P894" i="14"/>
  <c r="P1169" i="14"/>
  <c r="P205" i="14"/>
  <c r="P815" i="14"/>
  <c r="P235" i="14"/>
  <c r="P1182" i="14"/>
  <c r="P1446" i="14"/>
  <c r="P1476" i="14"/>
  <c r="P1591" i="14"/>
  <c r="P485" i="14"/>
  <c r="P1205" i="14"/>
  <c r="P1306" i="14"/>
  <c r="P1237" i="14"/>
  <c r="P1447" i="14"/>
  <c r="P36" i="14"/>
  <c r="P259" i="14"/>
  <c r="P886" i="14"/>
  <c r="P845" i="14"/>
  <c r="P210" i="14"/>
  <c r="P456" i="14"/>
  <c r="P1402" i="14"/>
  <c r="P963" i="14"/>
  <c r="P565" i="14"/>
  <c r="P1032" i="14"/>
  <c r="P252" i="14"/>
  <c r="P1663" i="14"/>
  <c r="P1076" i="14"/>
  <c r="P1448" i="14"/>
  <c r="P1053" i="14"/>
  <c r="P308" i="14"/>
  <c r="P614" i="14"/>
  <c r="P959" i="14"/>
  <c r="P238" i="14"/>
  <c r="P603" i="14"/>
  <c r="P234" i="14"/>
  <c r="P94" i="14"/>
  <c r="P1056" i="14"/>
  <c r="P1009" i="14"/>
  <c r="P723" i="14"/>
  <c r="P1138" i="14"/>
  <c r="P794" i="14"/>
  <c r="P843" i="14"/>
  <c r="P858" i="14"/>
  <c r="P713" i="14"/>
  <c r="P821" i="14"/>
  <c r="P1522" i="14"/>
  <c r="P1584" i="14"/>
  <c r="P1369" i="14"/>
  <c r="P1020" i="14"/>
  <c r="P499" i="14"/>
  <c r="P588" i="14"/>
  <c r="P145" i="14"/>
  <c r="P1351" i="14"/>
  <c r="P1585" i="14"/>
  <c r="P620" i="14"/>
  <c r="P1580" i="14"/>
  <c r="P846" i="14"/>
  <c r="P563" i="14"/>
  <c r="P41" i="14"/>
  <c r="P330" i="14"/>
  <c r="P55" i="14"/>
  <c r="P877" i="14"/>
  <c r="P1455" i="14"/>
  <c r="P218" i="14"/>
  <c r="P1308" i="14"/>
  <c r="P228" i="14"/>
  <c r="P586" i="14"/>
  <c r="P622" i="14"/>
  <c r="P1612" i="14"/>
  <c r="P90" i="14"/>
  <c r="P492" i="14"/>
  <c r="P792" i="14"/>
  <c r="P1255" i="14"/>
  <c r="P1242" i="14"/>
  <c r="P1622" i="14"/>
  <c r="P1443" i="14"/>
  <c r="P93" i="14"/>
  <c r="P795" i="14"/>
  <c r="P128" i="14"/>
  <c r="P869" i="14"/>
  <c r="P733" i="14"/>
  <c r="P791" i="14"/>
  <c r="P288" i="14"/>
  <c r="P1445" i="14"/>
  <c r="P955" i="14"/>
  <c r="P63" i="14"/>
  <c r="P1463" i="14"/>
  <c r="P577" i="14"/>
  <c r="P410" i="14"/>
  <c r="P840" i="14"/>
  <c r="P1139" i="14"/>
  <c r="P483" i="14"/>
  <c r="P755" i="14"/>
  <c r="P488" i="14"/>
  <c r="P900" i="14"/>
  <c r="P769" i="14"/>
  <c r="P837" i="14"/>
  <c r="P1311" i="14"/>
  <c r="P1672" i="14"/>
  <c r="P1364" i="14"/>
  <c r="P291" i="14"/>
  <c r="P806" i="14"/>
  <c r="P805" i="14"/>
  <c r="P1587" i="14"/>
  <c r="P295" i="14"/>
  <c r="P899" i="14"/>
  <c r="P582" i="14"/>
  <c r="P697" i="14"/>
  <c r="P552" i="14"/>
  <c r="P1423" i="14"/>
  <c r="P415" i="14"/>
  <c r="P857" i="14"/>
  <c r="P1166" i="14"/>
  <c r="P214" i="14"/>
  <c r="P870" i="14"/>
  <c r="P201" i="14"/>
  <c r="P737" i="14"/>
  <c r="P1630" i="14"/>
  <c r="P799" i="14"/>
  <c r="P1229" i="14"/>
  <c r="P1659" i="14"/>
  <c r="P224" i="14"/>
  <c r="P1393" i="14"/>
  <c r="P920" i="14"/>
  <c r="P1049" i="14"/>
  <c r="P471" i="14"/>
  <c r="P404" i="14"/>
  <c r="P481" i="14"/>
  <c r="P638" i="14"/>
  <c r="P1690" i="14"/>
  <c r="P665" i="14"/>
  <c r="P412" i="14"/>
  <c r="P744" i="14"/>
  <c r="P1571" i="14"/>
  <c r="P199" i="14"/>
  <c r="P1340" i="14"/>
  <c r="P467" i="14"/>
  <c r="P1548" i="14"/>
  <c r="P1635" i="14"/>
  <c r="P161" i="14"/>
  <c r="P289" i="14"/>
  <c r="P328" i="14"/>
  <c r="P796" i="14"/>
  <c r="P804" i="14"/>
  <c r="P735" i="14"/>
  <c r="P808" i="14"/>
  <c r="P1683" i="14"/>
  <c r="P18" i="14"/>
  <c r="P124" i="14"/>
  <c r="P1353" i="14"/>
  <c r="P1192" i="14"/>
  <c r="P1559" i="14"/>
  <c r="P695" i="14"/>
  <c r="P1394" i="14"/>
  <c r="P1244" i="14"/>
  <c r="P1146" i="14"/>
  <c r="P1104" i="14"/>
  <c r="P1352" i="14"/>
  <c r="P1631" i="14"/>
  <c r="P863" i="14"/>
  <c r="P902" i="14"/>
  <c r="P232" i="14"/>
  <c r="P1062" i="14"/>
  <c r="P1261" i="14"/>
  <c r="P793" i="14"/>
  <c r="P1643" i="14"/>
  <c r="P921" i="14"/>
  <c r="P1008" i="14"/>
  <c r="P1568" i="14"/>
  <c r="P976" i="14"/>
  <c r="P255" i="14"/>
  <c r="P56" i="14"/>
  <c r="P1029" i="14"/>
  <c r="P1512" i="14"/>
  <c r="P1121" i="14"/>
  <c r="P461" i="14"/>
  <c r="P1202" i="14"/>
  <c r="P1636" i="14"/>
  <c r="P1491" i="14"/>
  <c r="P1276" i="14"/>
  <c r="P52" i="14"/>
  <c r="P1235" i="14"/>
  <c r="P425" i="14"/>
  <c r="P981" i="14"/>
  <c r="P197" i="14"/>
  <c r="P1493" i="14"/>
  <c r="P1216" i="14"/>
  <c r="P366" i="14"/>
  <c r="P829" i="14"/>
  <c r="P650" i="14"/>
  <c r="P258" i="14"/>
  <c r="P1176" i="14"/>
  <c r="P478" i="14"/>
  <c r="P1420" i="14"/>
  <c r="P58" i="14"/>
  <c r="P1162" i="14"/>
  <c r="P333" i="14"/>
  <c r="P640" i="14"/>
  <c r="P1656" i="14"/>
  <c r="P1558" i="14"/>
  <c r="P162" i="14"/>
  <c r="P611" i="14"/>
  <c r="P834" i="14"/>
  <c r="P1178" i="14"/>
  <c r="P396" i="14"/>
  <c r="P1479" i="14"/>
  <c r="P913" i="14"/>
  <c r="P999" i="14"/>
  <c r="P1509" i="14"/>
  <c r="P891" i="14"/>
  <c r="P320" i="14"/>
  <c r="P16" i="14"/>
  <c r="P881" i="14"/>
  <c r="P765" i="14"/>
  <c r="P76" i="14"/>
  <c r="P1361" i="14"/>
  <c r="P538" i="14"/>
  <c r="P753" i="14"/>
  <c r="P1025" i="14"/>
  <c r="P1263" i="14"/>
  <c r="P1419" i="14"/>
  <c r="P71" i="14"/>
  <c r="P1191" i="14"/>
  <c r="P112" i="14"/>
  <c r="P61" i="14"/>
  <c r="P743" i="14"/>
  <c r="P536" i="14"/>
  <c r="P893" i="14"/>
  <c r="P925" i="14"/>
  <c r="P849" i="14"/>
  <c r="P1088" i="14"/>
  <c r="P245" i="14"/>
  <c r="P87" i="14"/>
  <c r="P267" i="14"/>
  <c r="P78" i="14"/>
  <c r="P229" i="14"/>
  <c r="P854" i="14"/>
  <c r="P570" i="14"/>
  <c r="P1564" i="14"/>
  <c r="P1613" i="14"/>
  <c r="P1328" i="14"/>
  <c r="P1150" i="14"/>
  <c r="P121" i="14"/>
  <c r="P867" i="14"/>
  <c r="P476" i="14"/>
  <c r="P85" i="14"/>
  <c r="P1428" i="14"/>
  <c r="P416" i="14"/>
  <c r="P1319" i="14"/>
  <c r="P1073" i="14"/>
  <c r="P1497" i="14"/>
  <c r="P178" i="14"/>
  <c r="P619" i="14"/>
  <c r="P878" i="14"/>
  <c r="P648" i="14"/>
  <c r="P402" i="14"/>
  <c r="P1278" i="14"/>
  <c r="P651" i="14"/>
  <c r="P160" i="14"/>
  <c r="P708" i="14"/>
  <c r="P1354" i="14"/>
  <c r="P482" i="14"/>
  <c r="P1485" i="14"/>
  <c r="P1295" i="14"/>
  <c r="P1286" i="14"/>
  <c r="P1033" i="14"/>
  <c r="P984" i="14"/>
  <c r="P694" i="14"/>
  <c r="P220" i="14"/>
  <c r="P1288" i="14"/>
  <c r="P351" i="14"/>
  <c r="P615" i="14"/>
  <c r="P560" i="14"/>
  <c r="P1055" i="14"/>
  <c r="P498" i="14"/>
  <c r="P1603" i="14"/>
  <c r="P434" i="14"/>
  <c r="P427" i="14"/>
  <c r="P1271" i="14"/>
  <c r="P1606" i="14"/>
  <c r="P1682" i="14"/>
  <c r="P368" i="14"/>
  <c r="P1566" i="14"/>
  <c r="P872" i="14"/>
  <c r="P209" i="14"/>
  <c r="P653" i="14"/>
  <c r="P575" i="14"/>
  <c r="P1552" i="14"/>
  <c r="P375" i="14"/>
  <c r="P1658" i="14"/>
  <c r="P1433" i="14"/>
  <c r="P1404" i="14"/>
  <c r="P1409" i="14"/>
  <c r="P1627" i="14"/>
  <c r="P1623" i="14"/>
  <c r="P768" i="14"/>
  <c r="P233" i="14"/>
  <c r="P261" i="14"/>
  <c r="P633" i="14"/>
  <c r="P885" i="14"/>
  <c r="P1091" i="14"/>
  <c r="P1074" i="14"/>
  <c r="P862" i="14"/>
  <c r="P304" i="14"/>
  <c r="P1468" i="14"/>
  <c r="P595" i="14"/>
  <c r="P747" i="14"/>
  <c r="P1689" i="14"/>
  <c r="P1087" i="14"/>
  <c r="P276" i="14"/>
  <c r="P67" i="14"/>
  <c r="P70" i="14"/>
  <c r="P914" i="14"/>
  <c r="P1045" i="14"/>
  <c r="P1179" i="14"/>
  <c r="P441" i="14"/>
  <c r="P1653" i="14"/>
  <c r="P249" i="14"/>
  <c r="P400" i="14"/>
  <c r="P1035" i="14"/>
  <c r="P1156" i="14"/>
  <c r="P479" i="14"/>
  <c r="P584" i="14"/>
  <c r="P1142" i="14"/>
  <c r="P525" i="14"/>
  <c r="P57" i="14"/>
  <c r="P761" i="14"/>
  <c r="P1645" i="14"/>
  <c r="P298" i="14"/>
  <c r="P1283" i="14"/>
  <c r="P1525" i="14"/>
  <c r="P91" i="14"/>
  <c r="P557" i="14"/>
  <c r="P1651" i="14"/>
  <c r="P1039" i="14"/>
  <c r="P1323" i="14"/>
  <c r="P195" i="14"/>
  <c r="P727" i="14"/>
  <c r="P1134" i="14"/>
  <c r="P1442" i="14"/>
  <c r="P1625" i="14"/>
  <c r="P625" i="14"/>
  <c r="P1038" i="14"/>
  <c r="P1366" i="14"/>
  <c r="P1529" i="14"/>
  <c r="P1090" i="14"/>
  <c r="P677" i="14"/>
  <c r="P507" i="14"/>
  <c r="P1120" i="14"/>
  <c r="P503" i="14"/>
  <c r="P1007" i="14"/>
  <c r="P934" i="14"/>
  <c r="P825" i="14"/>
  <c r="P1384" i="14"/>
  <c r="P1175" i="14"/>
  <c r="P251" i="14"/>
  <c r="P1662" i="14"/>
  <c r="P1670" i="14"/>
  <c r="P1341" i="14"/>
  <c r="P423" i="14"/>
  <c r="P659" i="14"/>
  <c r="P1462" i="14"/>
  <c r="P784" i="14"/>
  <c r="P1097" i="14"/>
  <c r="P689" i="14"/>
  <c r="P1572" i="14"/>
  <c r="P387" i="14"/>
  <c r="P46" i="14"/>
  <c r="P1018" i="14"/>
  <c r="P1051" i="14"/>
  <c r="P1064" i="14"/>
  <c r="P994" i="14"/>
  <c r="P194" i="14"/>
  <c r="P1618" i="14"/>
  <c r="P155" i="14"/>
  <c r="P1324" i="14"/>
  <c r="P470" i="14"/>
  <c r="P1198" i="14"/>
  <c r="P39" i="14"/>
  <c r="P1289" i="14"/>
  <c r="P1207" i="14"/>
  <c r="P439" i="14"/>
  <c r="P671" i="14"/>
  <c r="P221" i="14"/>
  <c r="P1277" i="14"/>
  <c r="P802" i="14"/>
  <c r="P801" i="14"/>
  <c r="P1452" i="14"/>
  <c r="P1028" i="14"/>
  <c r="P1450" i="14"/>
  <c r="P1425" i="14"/>
  <c r="P1597" i="14"/>
  <c r="P1188" i="14"/>
  <c r="P231" i="14"/>
  <c r="P1285" i="14"/>
  <c r="P349" i="14"/>
  <c r="P1427" i="14"/>
  <c r="P334" i="14"/>
  <c r="P1528" i="14"/>
  <c r="P918" i="14"/>
  <c r="P339" i="14"/>
  <c r="P1024" i="14"/>
  <c r="P226" i="14"/>
  <c r="P1642" i="14"/>
  <c r="P475" i="14"/>
  <c r="P908" i="14"/>
  <c r="P1502" i="14"/>
  <c r="P1079" i="14"/>
  <c r="P1050" i="14"/>
  <c r="P1461" i="14"/>
  <c r="P643" i="14"/>
  <c r="P820" i="14"/>
  <c r="P506" i="14"/>
  <c r="P883" i="14"/>
  <c r="P1299" i="14"/>
  <c r="P844" i="14"/>
  <c r="P30" i="14"/>
  <c r="P336" i="14"/>
  <c r="P968" i="14"/>
  <c r="P1160" i="14"/>
  <c r="P1513" i="14"/>
  <c r="P96" i="14"/>
  <c r="P730" i="14"/>
  <c r="P702" i="14"/>
  <c r="P35" i="14"/>
  <c r="P1197" i="14"/>
  <c r="P798" i="14"/>
  <c r="P629" i="14"/>
  <c r="P1357" i="14"/>
  <c r="P1676" i="14"/>
  <c r="P273" i="14"/>
  <c r="P688" i="14"/>
  <c r="P1693" i="14"/>
  <c r="P1069" i="14"/>
  <c r="P756" i="14"/>
  <c r="P1514" i="14"/>
  <c r="P1232" i="14"/>
  <c r="P1293" i="14"/>
  <c r="P442" i="14"/>
  <c r="P338" i="14"/>
  <c r="P359" i="14"/>
  <c r="P664" i="14"/>
  <c r="P797" i="14"/>
  <c r="P990" i="14"/>
  <c r="P574" i="14"/>
  <c r="P774" i="14"/>
  <c r="P1082" i="14"/>
  <c r="P540" i="14"/>
  <c r="P65" i="14"/>
  <c r="P129" i="14"/>
  <c r="P1685" i="14"/>
  <c r="P1535" i="14"/>
  <c r="P835" i="14"/>
  <c r="P1496" i="14"/>
  <c r="P1201" i="14"/>
  <c r="P193" i="14"/>
  <c r="P1126" i="14"/>
  <c r="P1412" i="14"/>
  <c r="P838" i="14"/>
  <c r="P1470" i="14"/>
  <c r="P616" i="14"/>
  <c r="P1345" i="14"/>
  <c r="P84" i="14"/>
  <c r="P656" i="14"/>
  <c r="P750" i="14"/>
  <c r="P1181" i="14"/>
  <c r="P135" i="14"/>
  <c r="P1646" i="14"/>
  <c r="P814" i="14"/>
  <c r="P111" i="14"/>
  <c r="P1268" i="14"/>
  <c r="P426" i="14"/>
  <c r="P818" i="14"/>
  <c r="P1249" i="14"/>
  <c r="P1171" i="14"/>
  <c r="P1303" i="14"/>
  <c r="P521" i="14"/>
  <c r="P217" i="14"/>
  <c r="P1220" i="14"/>
  <c r="P523" i="14"/>
  <c r="P1040" i="14"/>
  <c r="P1451" i="14"/>
  <c r="P166" i="14"/>
  <c r="P1239" i="14"/>
  <c r="P1426" i="14"/>
  <c r="P892" i="14"/>
  <c r="P775" i="14"/>
  <c r="P20" i="14"/>
  <c r="P1165" i="14"/>
  <c r="P1681" i="14"/>
  <c r="P1494" i="14"/>
  <c r="P807" i="14"/>
  <c r="P839" i="14"/>
  <c r="P1111" i="14"/>
  <c r="P700" i="14"/>
  <c r="P520" i="14"/>
  <c r="P1490" i="14"/>
  <c r="P852" i="14"/>
  <c r="P1650" i="14"/>
  <c r="P43" i="14"/>
  <c r="P419" i="14"/>
  <c r="P363" i="14"/>
  <c r="P158" i="14"/>
  <c r="P975" i="14"/>
  <c r="P1382" i="14"/>
  <c r="P117" i="14"/>
  <c r="P1652" i="14"/>
  <c r="P59" i="14"/>
  <c r="P1492" i="14"/>
  <c r="P502" i="14"/>
  <c r="P1507" i="14"/>
  <c r="P772" i="14"/>
  <c r="P1129" i="14"/>
  <c r="P770" i="14"/>
  <c r="P1185" i="14"/>
  <c r="P1605" i="14"/>
  <c r="P435" i="14"/>
  <c r="P159" i="14"/>
  <c r="P95" i="14"/>
  <c r="P49" i="14"/>
  <c r="P541" i="14"/>
  <c r="P943" i="14"/>
  <c r="P1444" i="14"/>
  <c r="P102" i="14"/>
  <c r="P1109" i="14"/>
  <c r="P1408" i="14"/>
  <c r="P600" i="14"/>
  <c r="P1334" i="14"/>
  <c r="P758" i="14"/>
  <c r="P974" i="14"/>
  <c r="P748" i="14"/>
  <c r="P790" i="14"/>
  <c r="P1519" i="14"/>
  <c r="P1070" i="14"/>
  <c r="P1495" i="14"/>
  <c r="P1557" i="14"/>
  <c r="P1399" i="14"/>
  <c r="P340" i="14"/>
  <c r="P510" i="14"/>
  <c r="P1095" i="14"/>
  <c r="P1105" i="14"/>
  <c r="P1590" i="14"/>
  <c r="P1359" i="14"/>
  <c r="P1208" i="14"/>
  <c r="P324" i="14"/>
  <c r="P1089" i="14"/>
  <c r="P1117" i="14"/>
  <c r="P1649" i="14"/>
  <c r="P1481" i="14"/>
  <c r="P469" i="14"/>
  <c r="P436" i="14"/>
  <c r="P1542" i="14"/>
  <c r="P248" i="14"/>
  <c r="P1058" i="14"/>
  <c r="P473" i="14"/>
  <c r="P395" i="14"/>
  <c r="P403" i="14"/>
  <c r="P433" i="14"/>
  <c r="P153" i="14"/>
  <c r="P1135" i="14"/>
  <c r="P610" i="14"/>
  <c r="P516" i="14"/>
  <c r="P146" i="14"/>
  <c r="P207" i="14"/>
  <c r="P1245" i="14"/>
  <c r="P1252" i="14"/>
  <c r="P740" i="14"/>
  <c r="P626" i="14"/>
  <c r="P973" i="14"/>
  <c r="P462" i="14"/>
  <c r="P1326" i="14"/>
  <c r="P1664" i="14"/>
  <c r="P1422" i="14"/>
  <c r="P631" i="14"/>
  <c r="P657" i="14"/>
  <c r="P242" i="14"/>
  <c r="P1210" i="14"/>
  <c r="P1453" i="14"/>
  <c r="P1215" i="14"/>
  <c r="P1545" i="14"/>
  <c r="P1148" i="14"/>
  <c r="P1026" i="14"/>
  <c r="P246" i="14"/>
  <c r="P634" i="14"/>
  <c r="P1370" i="14"/>
  <c r="P386" i="14"/>
  <c r="P449" i="14"/>
  <c r="P1054" i="14"/>
  <c r="P1604" i="14"/>
  <c r="P1301" i="14"/>
  <c r="P451" i="14"/>
  <c r="P254" i="14"/>
  <c r="P1503" i="14"/>
  <c r="P418" i="14"/>
  <c r="P745" i="14"/>
  <c r="P315" i="14"/>
  <c r="P109" i="14"/>
  <c r="P766" i="14"/>
  <c r="P303" i="14"/>
  <c r="P555" i="14"/>
  <c r="P1327" i="14"/>
  <c r="P717" i="14"/>
  <c r="P1530" i="14"/>
  <c r="P1155" i="14"/>
  <c r="P367" i="14"/>
  <c r="P931" i="14"/>
  <c r="P356" i="14"/>
  <c r="P1173" i="14"/>
  <c r="P447" i="14"/>
  <c r="P494" i="14"/>
  <c r="P1539" i="14"/>
  <c r="P505" i="14"/>
  <c r="P1157" i="14"/>
  <c r="P1549" i="14"/>
  <c r="P778" i="14"/>
  <c r="P1457" i="14"/>
  <c r="P139" i="14"/>
  <c r="P329" i="14"/>
  <c r="P724" i="14"/>
  <c r="P714" i="14"/>
  <c r="P446" i="14"/>
  <c r="P860" i="14"/>
  <c r="P1122" i="14"/>
  <c r="P314" i="14"/>
  <c r="P785" i="14"/>
  <c r="P1500" i="14"/>
  <c r="P701" i="14"/>
  <c r="P38" i="14"/>
  <c r="P1456" i="14"/>
  <c r="P528" i="14"/>
  <c r="P208" i="14"/>
  <c r="P171" i="14"/>
  <c r="P1061" i="14"/>
  <c r="P1195" i="14"/>
  <c r="P260" i="14"/>
  <c r="P265" i="14"/>
  <c r="P504" i="14"/>
  <c r="P26" i="14"/>
  <c r="P982" i="14"/>
  <c r="P1011" i="14"/>
  <c r="P1243" i="14"/>
  <c r="P1505" i="14"/>
  <c r="P491" i="14"/>
  <c r="P672" i="14"/>
  <c r="P562" i="14"/>
  <c r="P408" i="14"/>
  <c r="P1315" i="14"/>
  <c r="P817" i="14"/>
  <c r="P532" i="14"/>
  <c r="P287" i="14"/>
  <c r="P227" i="14"/>
  <c r="P1096" i="14"/>
  <c r="P1592" i="14"/>
  <c r="P1421" i="14"/>
  <c r="P344" i="14"/>
  <c r="P1336" i="14"/>
  <c r="P345" i="14"/>
  <c r="P788" i="14"/>
  <c r="P1077" i="14"/>
  <c r="P618" i="14"/>
  <c r="P1582" i="14"/>
  <c r="P1094" i="14"/>
  <c r="P1099" i="14"/>
  <c r="P1247" i="14"/>
  <c r="P1143" i="14"/>
  <c r="P309" i="14"/>
  <c r="P830" i="14"/>
  <c r="P327" i="14"/>
  <c r="P1560" i="14"/>
  <c r="P1532" i="14"/>
  <c r="P979" i="14"/>
  <c r="P397" i="14"/>
  <c r="P1071" i="14"/>
  <c r="P1144" i="14"/>
  <c r="P283" i="14"/>
  <c r="P143" i="14"/>
  <c r="P1372" i="14"/>
  <c r="P548" i="14"/>
  <c r="P1489" i="14"/>
  <c r="P23" i="14"/>
  <c r="P1257" i="14"/>
  <c r="P149" i="14"/>
  <c r="P935" i="14"/>
  <c r="P150" i="14"/>
  <c r="P1041" i="14"/>
  <c r="P40" i="14"/>
  <c r="P1298" i="14"/>
  <c r="P811" i="14"/>
  <c r="P1281" i="14"/>
  <c r="P1373" i="14"/>
  <c r="P789" i="14"/>
  <c r="P1465" i="14"/>
  <c r="P1103" i="14"/>
  <c r="P1023" i="14"/>
  <c r="P1098" i="14"/>
  <c r="P738" i="14"/>
  <c r="P1211" i="14"/>
  <c r="P89" i="14"/>
  <c r="P358" i="14"/>
  <c r="P202" i="14"/>
  <c r="P325" i="14"/>
  <c r="P364" i="14"/>
  <c r="P33" i="14"/>
  <c r="P826" i="14"/>
  <c r="P1413" i="14"/>
  <c r="P890" i="14"/>
  <c r="P37" i="14"/>
  <c r="P170" i="14"/>
  <c r="P879" i="14"/>
  <c r="P706" i="14"/>
  <c r="P86" i="14"/>
  <c r="P1669" i="14"/>
  <c r="P707" i="14"/>
  <c r="P1113" i="14"/>
  <c r="P884" i="14"/>
  <c r="P1304" i="14"/>
  <c r="P1415" i="14"/>
  <c r="P1305" i="14"/>
  <c r="P511" i="14"/>
  <c r="P1151" i="14"/>
  <c r="P1280" i="14"/>
  <c r="P989" i="14"/>
  <c r="P1410" i="14"/>
  <c r="P836" i="14"/>
  <c r="P1398" i="14"/>
  <c r="P1692" i="14"/>
  <c r="P585" i="14"/>
  <c r="P460" i="14"/>
  <c r="P922" i="14"/>
  <c r="P1251" i="14"/>
  <c r="P200" i="14"/>
  <c r="P515" i="14"/>
  <c r="P895" i="14"/>
  <c r="P949" i="14"/>
  <c r="P1459" i="14"/>
  <c r="P763" i="14"/>
  <c r="P107" i="14"/>
  <c r="P331" i="14"/>
  <c r="P480" i="14"/>
  <c r="P1161" i="14"/>
  <c r="P513" i="14"/>
  <c r="P477" i="14"/>
  <c r="P980" i="14"/>
  <c r="P1128" i="14"/>
  <c r="P1536" i="14"/>
  <c r="P676" i="14"/>
  <c r="P667" i="14"/>
  <c r="P680" i="14"/>
  <c r="P1626" i="14"/>
  <c r="P1589" i="14"/>
  <c r="P10" i="14"/>
  <c r="P354" i="14"/>
  <c r="P28" i="14"/>
  <c r="P353" i="14"/>
  <c r="P127" i="14"/>
  <c r="P692" i="14"/>
  <c r="P558" i="14"/>
  <c r="P946" i="14"/>
  <c r="P275" i="14"/>
  <c r="P1005" i="14"/>
  <c r="P1574" i="14"/>
  <c r="P45" i="14"/>
  <c r="P1254" i="14"/>
  <c r="P991" i="14"/>
  <c r="P1434" i="14"/>
  <c r="P1621" i="14"/>
  <c r="P1397" i="14"/>
  <c r="P373" i="14"/>
  <c r="P668" i="14"/>
  <c r="P377" i="14"/>
  <c r="P247" i="14"/>
  <c r="P1145" i="14"/>
  <c r="P781" i="14"/>
  <c r="P211" i="14"/>
  <c r="P1477" i="14"/>
  <c r="P1458" i="14"/>
  <c r="P1406" i="14"/>
  <c r="P445" i="14"/>
  <c r="P311" i="14"/>
  <c r="P1358" i="14"/>
  <c r="P786" i="14"/>
  <c r="P1678" i="14"/>
  <c r="P1508" i="14"/>
  <c r="P1224" i="14"/>
  <c r="P823" i="14"/>
  <c r="P508" i="14"/>
  <c r="P182" i="14"/>
  <c r="P1209" i="14"/>
  <c r="P876" i="14"/>
  <c r="P919" i="14"/>
  <c r="P126" i="14"/>
  <c r="P142" i="14"/>
  <c r="P1665" i="14"/>
  <c r="P1170" i="14"/>
  <c r="P1337" i="14"/>
  <c r="P278" i="14"/>
  <c r="P873" i="14"/>
  <c r="P1675" i="14"/>
  <c r="P522" i="14"/>
  <c r="P983" i="14"/>
  <c r="P764" i="14"/>
  <c r="P237" i="14"/>
  <c r="P1510" i="14"/>
  <c r="P924" i="14"/>
  <c r="P1047" i="14"/>
  <c r="P569" i="14"/>
  <c r="P1671" i="14"/>
  <c r="P163" i="14"/>
  <c r="P929" i="14"/>
  <c r="P1036" i="14"/>
  <c r="P1518" i="14"/>
  <c r="P673" i="14"/>
  <c r="P175" i="14"/>
  <c r="P164" i="14"/>
  <c r="P564" i="14"/>
  <c r="P1660" i="14"/>
  <c r="P907" i="14"/>
  <c r="P123" i="14"/>
  <c r="P514" i="14"/>
  <c r="P1379" i="14"/>
  <c r="P1567" i="14"/>
  <c r="P326" i="14"/>
  <c r="P1259" i="14"/>
  <c r="P188" i="14"/>
  <c r="P1515" i="14"/>
  <c r="P729" i="14"/>
  <c r="P1550" i="14"/>
  <c r="P1624" i="14"/>
  <c r="P1694" i="14"/>
  <c r="P739" i="14"/>
  <c r="P1430" i="14"/>
  <c r="P384" i="14"/>
  <c r="P1227" i="14"/>
  <c r="P760" i="14"/>
  <c r="P529" i="14"/>
  <c r="P903" i="14"/>
  <c r="P1044" i="14"/>
  <c r="P966" i="14"/>
  <c r="P936" i="14"/>
  <c r="P347" i="14"/>
  <c r="P583" i="14"/>
  <c r="P1472" i="14"/>
  <c r="P383" i="14"/>
  <c r="P509" i="14"/>
  <c r="P589" i="14"/>
  <c r="P773" i="14"/>
  <c r="P911" i="14"/>
  <c r="P1108" i="14"/>
  <c r="P962" i="14"/>
  <c r="P293" i="14"/>
  <c r="P1435" i="14"/>
  <c r="P679" i="14"/>
  <c r="P243" i="14"/>
  <c r="P712" i="14"/>
  <c r="P429" i="14"/>
  <c r="P1396" i="14"/>
  <c r="P1093" i="14"/>
  <c r="P1362" i="14"/>
  <c r="P970" i="14"/>
  <c r="P1052" i="14"/>
  <c r="P130" i="14"/>
  <c r="P1114" i="14"/>
  <c r="P1335" i="14"/>
  <c r="P960" i="14"/>
  <c r="P1600" i="14"/>
  <c r="P1388" i="14"/>
  <c r="P1167" i="14"/>
  <c r="P105" i="14"/>
  <c r="P1556" i="14"/>
  <c r="P628" i="14"/>
  <c r="P544" i="14"/>
  <c r="P1059" i="14"/>
  <c r="P579" i="14"/>
  <c r="P1657" i="14"/>
  <c r="P1599" i="14"/>
  <c r="P230" i="14"/>
  <c r="P1562" i="14"/>
  <c r="P1269" i="14"/>
  <c r="P1102" i="14"/>
  <c r="P647" i="14"/>
  <c r="P1212" i="14"/>
  <c r="P1348" i="14"/>
  <c r="P1037" i="14"/>
  <c r="P1439" i="14"/>
  <c r="P72" i="14"/>
  <c r="P644" i="14"/>
  <c r="P286" i="14"/>
  <c r="P1615" i="14"/>
  <c r="P951" i="14"/>
  <c r="P431" i="14"/>
  <c r="P316" i="14"/>
  <c r="P119" i="14"/>
  <c r="P355" i="14"/>
  <c r="P1250" i="14"/>
  <c r="P1436" i="14"/>
  <c r="P1042" i="14"/>
  <c r="P961" i="14"/>
  <c r="P531" i="14"/>
  <c r="P1555" i="14"/>
  <c r="P954" i="14"/>
  <c r="P1365" i="14"/>
  <c r="P1172" i="14"/>
  <c r="P380" i="14"/>
  <c r="P156" i="14"/>
  <c r="P385" i="14"/>
  <c r="P1118" i="14"/>
  <c r="P1067" i="14"/>
  <c r="P1480" i="14"/>
  <c r="P97" i="14"/>
  <c r="P847" i="14"/>
  <c r="P848" i="14"/>
  <c r="P122" i="14"/>
  <c r="P1385" i="14"/>
  <c r="P1158" i="14"/>
  <c r="P803" i="14"/>
  <c r="P1153" i="14"/>
  <c r="P725" i="14"/>
  <c r="P292" i="14"/>
  <c r="P1466" i="14"/>
  <c r="P77" i="14"/>
  <c r="P710" i="14"/>
  <c r="P777" i="14"/>
  <c r="P675" i="14"/>
  <c r="P953" i="14"/>
  <c r="P409" i="14"/>
  <c r="P151" i="14"/>
  <c r="P850" i="14"/>
  <c r="P1027" i="14"/>
  <c r="P927" i="14"/>
  <c r="P652" i="14"/>
  <c r="P302" i="14"/>
  <c r="P1498" i="14"/>
  <c r="P746" i="14"/>
  <c r="P1080" i="14"/>
  <c r="P313" i="14"/>
  <c r="P1424" i="14"/>
  <c r="P269" i="14"/>
  <c r="P1390" i="14"/>
  <c r="P1619" i="14"/>
  <c r="P568" i="14"/>
  <c r="P1484" i="14"/>
  <c r="P1002" i="14"/>
  <c r="P855" i="14"/>
  <c r="P624" i="14"/>
  <c r="P1375" i="14"/>
  <c r="P621" i="14"/>
  <c r="P75" i="14"/>
  <c r="P279" i="14"/>
  <c r="P681" i="14"/>
  <c r="P1057" i="14"/>
  <c r="P567" i="14"/>
  <c r="P92" i="14"/>
  <c r="P282" i="14"/>
  <c r="P809" i="14"/>
  <c r="P1226" i="14"/>
  <c r="P1633" i="14"/>
  <c r="P1189" i="14"/>
  <c r="P722" i="14"/>
  <c r="P742" i="14"/>
  <c r="P736" i="14"/>
  <c r="P779" i="14"/>
  <c r="P1594" i="14"/>
  <c r="P1338" i="14"/>
  <c r="P1116" i="14"/>
  <c r="P132" i="14"/>
  <c r="P405" i="14"/>
  <c r="P1391" i="14"/>
  <c r="P734" i="14"/>
  <c r="P432" i="14"/>
  <c r="P468" i="14"/>
  <c r="P183" i="14"/>
  <c r="P1579" i="14"/>
  <c r="P1256" i="14"/>
  <c r="P1644" i="14"/>
  <c r="P759" i="14"/>
  <c r="P905" i="14"/>
  <c r="P1075" i="14"/>
  <c r="P1031" i="14"/>
  <c r="P608" i="14"/>
  <c r="P1092" i="14"/>
  <c r="P501" i="14"/>
  <c r="P1349" i="14"/>
  <c r="P1647" i="14"/>
  <c r="P108" i="14"/>
  <c r="P591" i="14"/>
  <c r="P1661" i="14"/>
  <c r="P424" i="14"/>
  <c r="P357" i="14"/>
  <c r="P310" i="14"/>
  <c r="P500" i="14"/>
  <c r="P720" i="14"/>
  <c r="P337" i="14"/>
  <c r="P783" i="14"/>
  <c r="P422" i="14"/>
  <c r="P1066" i="14"/>
  <c r="P842" i="14"/>
  <c r="P179" i="14"/>
  <c r="P937" i="14"/>
  <c r="P864" i="14"/>
  <c r="P1378" i="14"/>
  <c r="P189" i="14"/>
  <c r="P762" i="14"/>
  <c r="P44" i="14"/>
  <c r="P1543" i="14"/>
  <c r="P1149" i="14"/>
  <c r="P1487" i="14"/>
  <c r="P547" i="14"/>
  <c r="P726" i="14"/>
  <c r="P874" i="14"/>
  <c r="P332" i="14"/>
  <c r="P553" i="14"/>
  <c r="P1196" i="14"/>
  <c r="P1686" i="14"/>
  <c r="P11" i="14"/>
  <c r="P1374" i="14"/>
  <c r="P512" i="14"/>
  <c r="P1521" i="14"/>
  <c r="P1125" i="14"/>
  <c r="P1454" i="14"/>
  <c r="P1411" i="14"/>
  <c r="P942" i="14"/>
  <c r="P69" i="14"/>
  <c r="P440" i="14"/>
  <c r="P1407" i="14"/>
  <c r="P1679" i="14"/>
  <c r="P450" i="14"/>
  <c r="P875" i="14"/>
  <c r="P1533" i="14"/>
  <c r="P709" i="14"/>
  <c r="P187" i="14"/>
  <c r="P813" i="14"/>
  <c r="P362" i="14"/>
  <c r="P1504" i="14"/>
  <c r="P82" i="14"/>
  <c r="P901" i="14"/>
  <c r="P1346" i="14"/>
  <c r="P928" i="14"/>
  <c r="P1193" i="14"/>
  <c r="P305" i="14"/>
  <c r="P977" i="14"/>
  <c r="P1383" i="14"/>
  <c r="P1137" i="14"/>
  <c r="P1438" i="14"/>
  <c r="P455" i="14"/>
  <c r="P133" i="14"/>
  <c r="P307" i="14"/>
  <c r="P1322" i="14"/>
  <c r="P281" i="14"/>
  <c r="P120" i="14"/>
  <c r="P290" i="14"/>
  <c r="P1046" i="14"/>
  <c r="P1654" i="14"/>
  <c r="P1258" i="14"/>
  <c r="P1279" i="14"/>
  <c r="P965" i="14"/>
  <c r="P1617" i="14"/>
  <c r="P1016" i="14"/>
  <c r="P698" i="14"/>
  <c r="P1140" i="14"/>
  <c r="P1265" i="14"/>
  <c r="P1565" i="14"/>
  <c r="P465" i="14"/>
  <c r="P165" i="14"/>
  <c r="P932" i="14"/>
  <c r="P1475" i="14"/>
  <c r="P271" i="14"/>
  <c r="P780" i="14"/>
  <c r="P392" i="14"/>
  <c r="P62" i="14"/>
  <c r="P437" i="14"/>
  <c r="P115" i="14"/>
  <c r="P241" i="14"/>
  <c r="P601" i="14"/>
  <c r="P1194" i="14"/>
  <c r="P1637" i="14"/>
  <c r="P1593" i="14"/>
  <c r="P301" i="14"/>
  <c r="P1386" i="14"/>
  <c r="P376" i="14"/>
  <c r="P549" i="14"/>
  <c r="P632" i="14"/>
  <c r="P1464" i="14"/>
  <c r="P1431" i="14"/>
  <c r="P995" i="14"/>
  <c r="P1136" i="14"/>
  <c r="P819" i="14"/>
  <c r="P495" i="14"/>
  <c r="P1184" i="14"/>
  <c r="P381" i="14"/>
  <c r="P1360" i="14"/>
  <c r="P1152" i="14"/>
  <c r="P312" i="14"/>
  <c r="P1666" i="14"/>
  <c r="P186" i="14"/>
  <c r="P100" i="14"/>
  <c r="P250" i="14"/>
  <c r="P1300" i="14"/>
  <c r="P1001" i="14"/>
  <c r="P871" i="14"/>
  <c r="P669" i="14"/>
  <c r="P266" i="14"/>
  <c r="P916" i="14"/>
  <c r="P1527" i="14"/>
  <c r="P967" i="14"/>
  <c r="P1634" i="14"/>
  <c r="P1107" i="14"/>
  <c r="P1611" i="14"/>
  <c r="P957" i="14"/>
  <c r="P1344" i="14"/>
  <c r="P556" i="14"/>
  <c r="P1363" i="14"/>
  <c r="P519" i="14"/>
  <c r="P1511" i="14"/>
  <c r="P545" i="14"/>
  <c r="P1674" i="14"/>
  <c r="P191" i="14"/>
  <c r="P185" i="14"/>
  <c r="P322" i="14"/>
  <c r="P12" i="14"/>
  <c r="P1610" i="14"/>
  <c r="P1132" i="14"/>
  <c r="P635" i="14"/>
  <c r="P297" i="14"/>
  <c r="P352" i="14"/>
  <c r="P157" i="14"/>
  <c r="P524" i="14"/>
  <c r="P411" i="14"/>
  <c r="P1687" i="14"/>
  <c r="P728" i="14"/>
  <c r="P1084" i="14"/>
  <c r="P457" i="14"/>
  <c r="P948" i="14"/>
  <c r="P413" i="14"/>
  <c r="P623" i="14"/>
  <c r="P1467" i="14"/>
  <c r="P110" i="14"/>
  <c r="P285" i="14"/>
  <c r="P388" i="14"/>
  <c r="P654" i="14"/>
  <c r="P1501" i="14"/>
  <c r="P594" i="14"/>
  <c r="P787" i="14"/>
  <c r="P1284" i="14"/>
  <c r="P1110" i="14"/>
  <c r="P1021" i="14"/>
  <c r="P1270" i="14"/>
  <c r="P14" i="14"/>
  <c r="P1034" i="14"/>
  <c r="P666" i="14"/>
  <c r="P454" i="14"/>
  <c r="P909" i="14"/>
  <c r="P420" i="14"/>
  <c r="P1260" i="14"/>
  <c r="P930" i="14"/>
  <c r="P1019" i="14"/>
  <c r="P29" i="14"/>
  <c r="P1482" i="14"/>
  <c r="P969" i="14"/>
  <c r="P489" i="14"/>
  <c r="P294" i="14"/>
  <c r="P1131" i="14"/>
  <c r="P1203" i="14"/>
  <c r="P176" i="14"/>
  <c r="P997" i="14"/>
  <c r="P13" i="14"/>
  <c r="P1307" i="14"/>
  <c r="P190" i="14"/>
  <c r="P438" i="14"/>
  <c r="P1199" i="14"/>
  <c r="P343" i="14"/>
  <c r="P299" i="14"/>
  <c r="P1403" i="14"/>
  <c r="P751" i="14"/>
  <c r="P992" i="14"/>
  <c r="P60" i="14"/>
  <c r="P83" i="14"/>
  <c r="P1014" i="14"/>
  <c r="P1577" i="14"/>
  <c r="P1290" i="14"/>
  <c r="P800" i="14"/>
  <c r="P1575" i="14"/>
  <c r="P732" i="14"/>
  <c r="P771" i="14"/>
  <c r="P1638" i="14"/>
  <c r="P244" i="14"/>
  <c r="P1000" i="14"/>
  <c r="P1294" i="14"/>
  <c r="P1219" i="14"/>
  <c r="P1272" i="14"/>
  <c r="P116" i="14"/>
  <c r="P458" i="14"/>
  <c r="P866" i="14"/>
  <c r="P822" i="14"/>
  <c r="P933" i="14"/>
  <c r="P1115" i="14"/>
  <c r="P1282" i="14"/>
  <c r="P576" i="14"/>
  <c r="P42" i="14"/>
  <c r="P630" i="14"/>
  <c r="P1233" i="14"/>
  <c r="P19" i="14"/>
  <c r="P256" i="14"/>
  <c r="P253" i="14"/>
  <c r="P810" i="14"/>
  <c r="P348" i="14"/>
  <c r="P53" i="14"/>
  <c r="P912" i="14"/>
  <c r="P1368" i="14"/>
  <c r="P944" i="14"/>
  <c r="P1684" i="14"/>
  <c r="P1620" i="14"/>
  <c r="P1526" i="14"/>
  <c r="P1381" i="14"/>
  <c r="P125" i="14"/>
  <c r="P379" i="14"/>
  <c r="P1174" i="14"/>
  <c r="P880" i="14"/>
  <c r="P223" i="14"/>
  <c r="P1416" i="14"/>
  <c r="P443" i="14"/>
  <c r="P1022" i="14"/>
  <c r="P561" i="14"/>
  <c r="P168" i="14"/>
  <c r="P609" i="14"/>
  <c r="P1275" i="14"/>
  <c r="P1065" i="14"/>
  <c r="P1583" i="14"/>
  <c r="P81" i="14"/>
  <c r="P31" i="14"/>
  <c r="P645" i="14"/>
  <c r="P1474" i="14"/>
  <c r="P222" i="14"/>
  <c r="P1292" i="14"/>
  <c r="P996" i="14"/>
  <c r="P216" i="14"/>
  <c r="P637" i="14"/>
  <c r="P660" i="14"/>
  <c r="P1187" i="14"/>
  <c r="P1380" i="14"/>
  <c r="P391" i="14"/>
  <c r="P571" i="14"/>
  <c r="P1325" i="14"/>
  <c r="P1060" i="14"/>
  <c r="P1531" i="14"/>
  <c r="P599" i="14"/>
  <c r="P452" i="14"/>
  <c r="P1595" i="14"/>
  <c r="P300" i="14"/>
  <c r="P986" i="14"/>
  <c r="P1112" i="14"/>
  <c r="P1321" i="14"/>
  <c r="P1101" i="14"/>
  <c r="P699" i="14"/>
  <c r="P554" i="14"/>
  <c r="P398" i="14"/>
  <c r="P812" i="14"/>
  <c r="P1291" i="14"/>
  <c r="P1343" i="14"/>
  <c r="P1309" i="14"/>
  <c r="P371" i="14"/>
  <c r="P1616" i="14"/>
  <c r="P172" i="14"/>
  <c r="P1499" i="14"/>
  <c r="P1318" i="14"/>
  <c r="P1253" i="14"/>
  <c r="P1302" i="14"/>
  <c r="P1234" i="14"/>
  <c r="P887" i="14"/>
  <c r="P947" i="14"/>
  <c r="P642" i="14"/>
  <c r="P21" i="14"/>
  <c r="P177" i="14"/>
  <c r="P1083" i="14"/>
  <c r="P824" i="14"/>
  <c r="P1206" i="14"/>
  <c r="P1048" i="14"/>
  <c r="P1141" i="14"/>
  <c r="P1551" i="14"/>
  <c r="P1673" i="14"/>
  <c r="P1561" i="14"/>
  <c r="P1273" i="14"/>
  <c r="P215" i="14"/>
  <c r="P406" i="14"/>
  <c r="P1213" i="14"/>
  <c r="P617" i="14"/>
  <c r="P684" i="14"/>
  <c r="P73" i="14"/>
  <c r="P551" i="14"/>
  <c r="P938" i="14"/>
  <c r="P1068" i="14"/>
  <c r="P1578" i="14"/>
  <c r="P1310" i="14"/>
  <c r="P757" i="14"/>
  <c r="P868" i="14"/>
  <c r="P1586" i="14"/>
  <c r="P296" i="14"/>
  <c r="P152" i="14"/>
  <c r="P27" i="14"/>
  <c r="P832" i="14"/>
  <c r="P453" i="14"/>
  <c r="P277" i="14"/>
  <c r="P682" i="14"/>
  <c r="P1313" i="14"/>
  <c r="P833" i="14"/>
  <c r="P1573" i="14"/>
  <c r="P731" i="14"/>
  <c r="P527" i="14"/>
  <c r="P559" i="14"/>
  <c r="P1516" i="14"/>
  <c r="P240" i="14"/>
  <c r="P828" i="14"/>
  <c r="P1238" i="14"/>
  <c r="P474" i="14"/>
  <c r="P113" i="14"/>
  <c r="P1287" i="14"/>
  <c r="P369" i="14"/>
  <c r="P1414" i="14"/>
  <c r="P534" i="14"/>
  <c r="P1147" i="14"/>
  <c r="P1405" i="14"/>
  <c r="P106" i="14"/>
  <c r="P1546" i="14"/>
  <c r="P1691" i="14"/>
  <c r="P181" i="14"/>
  <c r="P317" i="14"/>
  <c r="P1418" i="14"/>
  <c r="P1356" i="14"/>
  <c r="P535" i="14"/>
  <c r="P88" i="14"/>
  <c r="P306" i="14"/>
  <c r="P646" i="14"/>
  <c r="P341" i="14"/>
  <c r="P696" i="14"/>
  <c r="P361" i="14"/>
  <c r="P1506" i="14"/>
  <c r="P206" i="14"/>
  <c r="P1538" i="14"/>
  <c r="P1063" i="14"/>
  <c r="P1553" i="14"/>
  <c r="P1488" i="14"/>
  <c r="P1204" i="14"/>
  <c r="P1395" i="14"/>
  <c r="P1003" i="14"/>
  <c r="P464" i="14"/>
  <c r="P346" i="14"/>
  <c r="P605" i="14"/>
  <c r="P865" i="14"/>
  <c r="P74" i="14"/>
  <c r="P1417" i="14"/>
  <c r="P530" i="14"/>
  <c r="P25" i="14"/>
  <c r="P374" i="14"/>
  <c r="P472" i="14"/>
  <c r="P861" i="14"/>
  <c r="P1223" i="14"/>
  <c r="P978" i="14"/>
  <c r="P581" i="14"/>
  <c r="P428" i="14"/>
  <c r="P64" i="14"/>
  <c r="P459" i="14"/>
  <c r="P466" i="14"/>
  <c r="P1190" i="14"/>
  <c r="P1639" i="14"/>
  <c r="P612" i="14"/>
  <c r="P827" i="14"/>
  <c r="P360" i="14"/>
  <c r="P972" i="14"/>
  <c r="P24" i="14"/>
  <c r="P741" i="14"/>
  <c r="P1449" i="14"/>
  <c r="P101" i="14"/>
  <c r="P685" i="14"/>
  <c r="P749" i="14"/>
  <c r="P1367" i="14"/>
  <c r="P239" i="14"/>
  <c r="P335" i="14"/>
  <c r="P1534" i="14"/>
  <c r="P174" i="14"/>
  <c r="P566" i="14"/>
  <c r="P394" i="14"/>
  <c r="P578" i="14"/>
  <c r="P15" i="14"/>
  <c r="P590" i="14"/>
  <c r="P543" i="14"/>
  <c r="P1432" i="14"/>
  <c r="P1086" i="14"/>
  <c r="P1688" i="14"/>
  <c r="P1632" i="14"/>
  <c r="P639" i="14"/>
  <c r="P103" i="14"/>
  <c r="P856" i="14"/>
  <c r="P888" i="14"/>
  <c r="P1312" i="14"/>
  <c r="P686" i="14"/>
  <c r="P915" i="14"/>
  <c r="P607" i="14"/>
  <c r="P378" i="14"/>
  <c r="P1164" i="14"/>
  <c r="P1581" i="14"/>
  <c r="P1641" i="14"/>
  <c r="P926" i="14"/>
  <c r="P1124" i="14"/>
  <c r="P952" i="14"/>
  <c r="P1130" i="14"/>
  <c r="P1471" i="14"/>
  <c r="P1085" i="14"/>
  <c r="P704" i="14"/>
  <c r="P219" i="14"/>
  <c r="P372" i="14"/>
  <c r="P550" i="14"/>
  <c r="P678" i="14"/>
  <c r="P853" i="14"/>
  <c r="P34" i="14"/>
  <c r="P859" i="14"/>
  <c r="P167" i="14"/>
  <c r="P1596" i="14"/>
  <c r="P1078" i="14"/>
  <c r="P1240" i="14"/>
  <c r="P1601" i="14"/>
  <c r="P606" i="14"/>
  <c r="P711" i="14"/>
  <c r="P236" i="14"/>
  <c r="P47" i="14"/>
  <c r="P137" i="14"/>
  <c r="P1387" i="14"/>
  <c r="P1262" i="14"/>
  <c r="P1371" i="14"/>
  <c r="P1332" i="14"/>
  <c r="P941" i="14"/>
  <c r="P213" i="14"/>
  <c r="P882" i="14"/>
  <c r="P184" i="14"/>
  <c r="P987" i="14"/>
  <c r="P1350" i="14"/>
  <c r="P910" i="14"/>
  <c r="P1376" i="14"/>
  <c r="P430" i="14"/>
  <c r="P280" i="14"/>
  <c r="P1297" i="14"/>
  <c r="P613" i="14"/>
  <c r="P1317" i="14"/>
  <c r="P1331" i="14"/>
  <c r="P204" i="14"/>
  <c r="P1010" i="14"/>
  <c r="P950" i="14"/>
  <c r="P1012" i="14"/>
  <c r="P98" i="14"/>
  <c r="N272" i="11"/>
  <c r="N160" i="11"/>
  <c r="N237" i="11"/>
  <c r="N131" i="11"/>
  <c r="N126" i="11"/>
  <c r="N207" i="11"/>
  <c r="N265" i="11"/>
  <c r="N118" i="11"/>
  <c r="N164" i="11"/>
  <c r="N257" i="11"/>
  <c r="N106" i="11"/>
  <c r="N101" i="11"/>
  <c r="N96" i="11"/>
  <c r="N93" i="11"/>
  <c r="N299" i="11"/>
  <c r="N184" i="11"/>
  <c r="N297" i="11"/>
  <c r="N260" i="11"/>
  <c r="N80" i="11"/>
  <c r="N144" i="11"/>
  <c r="N214" i="11"/>
  <c r="N273" i="11"/>
  <c r="N292" i="11"/>
  <c r="N215" i="11"/>
  <c r="N243" i="11"/>
  <c r="N166" i="11"/>
  <c r="N179" i="11"/>
  <c r="N48" i="11"/>
  <c r="N42" i="11"/>
  <c r="N252" i="11"/>
  <c r="N36" i="11"/>
  <c r="N175" i="11"/>
  <c r="N28" i="11"/>
  <c r="N145" i="11"/>
  <c r="N23" i="11"/>
  <c r="N266" i="11"/>
  <c r="N281" i="11"/>
  <c r="N174" i="11"/>
  <c r="N263" i="11"/>
  <c r="N130" i="11"/>
  <c r="N177" i="11"/>
  <c r="N123" i="11"/>
  <c r="N188" i="11"/>
  <c r="N117" i="11"/>
  <c r="N289" i="11"/>
  <c r="N261" i="11"/>
  <c r="N105" i="11"/>
  <c r="N100" i="11"/>
  <c r="N141" i="11"/>
  <c r="N92" i="11"/>
  <c r="N235" i="11"/>
  <c r="N87" i="11"/>
  <c r="N251" i="11"/>
  <c r="N155" i="11"/>
  <c r="N79" i="11"/>
  <c r="N242" i="11"/>
  <c r="N288" i="11"/>
  <c r="N70" i="11"/>
  <c r="N66" i="11"/>
  <c r="N17" i="11"/>
  <c r="N14" i="11"/>
  <c r="N301" i="11"/>
  <c r="N132" i="11"/>
  <c r="N203" i="11"/>
  <c r="N256" i="11"/>
  <c r="N285" i="11"/>
  <c r="N119" i="11"/>
  <c r="N113" i="11"/>
  <c r="N222" i="11"/>
  <c r="N107" i="11"/>
  <c r="N201" i="11"/>
  <c r="N245" i="11"/>
  <c r="N204" i="11"/>
  <c r="N293" i="11"/>
  <c r="N88" i="11"/>
  <c r="N138" i="11"/>
  <c r="N83" i="11"/>
  <c r="N81" i="11"/>
  <c r="N234" i="11"/>
  <c r="N74" i="11"/>
  <c r="N162" i="11"/>
  <c r="N67" i="11"/>
  <c r="N248" i="11"/>
  <c r="N60" i="11"/>
  <c r="N193" i="11"/>
  <c r="N54" i="11"/>
  <c r="N49" i="11"/>
  <c r="N43" i="11"/>
  <c r="N269" i="11"/>
  <c r="N159" i="11"/>
  <c r="N32" i="11"/>
  <c r="N29" i="11"/>
  <c r="N180" i="11"/>
  <c r="N191" i="11"/>
  <c r="N213" i="11"/>
  <c r="N18" i="11"/>
  <c r="N268" i="11"/>
</calcChain>
</file>

<file path=xl/sharedStrings.xml><?xml version="1.0" encoding="utf-8"?>
<sst xmlns="http://schemas.openxmlformats.org/spreadsheetml/2006/main" count="11384" uniqueCount="2962">
  <si>
    <t>NA</t>
  </si>
  <si>
    <t>Utilities</t>
  </si>
  <si>
    <t>NYSE</t>
  </si>
  <si>
    <t>NR</t>
  </si>
  <si>
    <t>B</t>
  </si>
  <si>
    <t>Rank_Short.Interest</t>
  </si>
  <si>
    <t>Rank_IO</t>
  </si>
  <si>
    <t>Instruction</t>
  </si>
  <si>
    <t>Step 2: exclude all stocks with short interest below 99th percentile; (column N)</t>
  </si>
  <si>
    <t>Step 3: further exclude all stocks with institutional ownership below 77th percentile; (column O)</t>
  </si>
  <si>
    <t>AAON, Inc. (NASDAQGS:AAON)</t>
  </si>
  <si>
    <t>AAR Corp. (NYSE:AIR)</t>
  </si>
  <si>
    <t>Accuray Incorporated (NASDAQGS:ARAY)</t>
  </si>
  <si>
    <t>ACI Worldwide, Inc. (NASDAQGS:ACIW)</t>
  </si>
  <si>
    <t>AeroVironment, Inc. (NASDAQGS:AVAV)</t>
  </si>
  <si>
    <t>Air Industries Group (NYSEAM:AIRI)</t>
  </si>
  <si>
    <t>Air T, Inc. (NASDAQCM:AIRT)</t>
  </si>
  <si>
    <t>Akoustis Technologies, Inc. (NASDAQCM:AKTS)</t>
  </si>
  <si>
    <t>Alamo Group Inc. (NYSE:ALG)</t>
  </si>
  <si>
    <t>Allient Inc. (NASDAQGM:ALNT)</t>
  </si>
  <si>
    <t>Alphabet Inc. (NASDAQGS:GOOGL)</t>
  </si>
  <si>
    <t>Amentum Holdings, Inc. (NYSE:AMTM)</t>
  </si>
  <si>
    <t>Ameresco, Inc. (NYSE:AMRC)</t>
  </si>
  <si>
    <t>AMETEK, Inc. (NYSE:AME)</t>
  </si>
  <si>
    <t>Ampco-Pittsburgh Corporation (NYSE:AP)</t>
  </si>
  <si>
    <t>Amtech Systems, Inc. (NASDAQGS:ASYS)</t>
  </si>
  <si>
    <t>AngioDynamics, Inc. (NASDAQGS:ANGO)</t>
  </si>
  <si>
    <t>ANSYS, Inc. (NASDAQGS:ANSS)</t>
  </si>
  <si>
    <t>Apogee Enterprises, Inc. (NASDAQGS:APOG)</t>
  </si>
  <si>
    <t>Arbe Robotics Ltd. (NASDAQCM:ARBE)</t>
  </si>
  <si>
    <t>Arcosa, Inc. (NYSE:ACA)</t>
  </si>
  <si>
    <t>Argan, Inc. (NYSE:AGX)</t>
  </si>
  <si>
    <t>Arlo Technologies, Inc. (NYSE:ARLO)</t>
  </si>
  <si>
    <t>Armada Hoffler Properties, Inc. (NYSE:AHH)</t>
  </si>
  <si>
    <t>Art's-Way Manufacturing Co., Inc. (NASDAQCM:ARTW)</t>
  </si>
  <si>
    <t>ASGN Incorporated (NYSE:ASGN)</t>
  </si>
  <si>
    <t>Astec Industries, Inc. (NASDAQGS:ASTE)</t>
  </si>
  <si>
    <t>Astronics Corporation (NASDAQGS:ATRO)</t>
  </si>
  <si>
    <t>ATI Inc. (NYSE:ATI)</t>
  </si>
  <si>
    <t>Avid Bioservices, Inc. (NASDAQCM:CDMO)</t>
  </si>
  <si>
    <t>Babcock &amp; Wilcox Enterprises, Inc. (NYSE:BW)</t>
  </si>
  <si>
    <t>Barnes Group Inc. (NYSE:B)</t>
  </si>
  <si>
    <t>Bassett Furniture Industries, Incorporated (NASDAQGS:BSET)</t>
  </si>
  <si>
    <t>Beazer Homes USA, Inc. (NYSE:BZH)</t>
  </si>
  <si>
    <t>Bel Fuse Inc. (NASDAQGS:BELF.A)</t>
  </si>
  <si>
    <t>BigBear.ai Holdings, Inc. (NYSE:BBAI)</t>
  </si>
  <si>
    <t>BK Technologies Corporation (NYSEAM:BKTI)</t>
  </si>
  <si>
    <t>BlackSky Technology Inc. (NYSE:BKSY)</t>
  </si>
  <si>
    <t>Booz Allen Hamilton Holding Corporation (NYSE:BAH)</t>
  </si>
  <si>
    <t>Bowman Consulting Group Ltd. (NASDAQGM:BWMN)</t>
  </si>
  <si>
    <t>Brightcove Inc. (NASDAQGS:BCOV)</t>
  </si>
  <si>
    <t>Broadwind, Inc. (NASDAQCM:BWEN)</t>
  </si>
  <si>
    <t>Brookfield Infrastructure Partners L.P. (NYSE:BIP)</t>
  </si>
  <si>
    <t>BWX Technologies, Inc. (NYSE:BWXT)</t>
  </si>
  <si>
    <t>CACI International Inc (NYSE:CACI)</t>
  </si>
  <si>
    <t>Cadre Holdings, Inc. (NYSE:CDRE)</t>
  </si>
  <si>
    <t>Caleres, Inc. (NYSE:CAL)</t>
  </si>
  <si>
    <t>Castellum, Inc. (NYSEAM:CTM)</t>
  </si>
  <si>
    <t>Caterpillar Inc. (NYSE:CAT)</t>
  </si>
  <si>
    <t>Cavco Industries, Inc. (NASDAQGS:CVCO)</t>
  </si>
  <si>
    <t>CEA Industries Inc. (NASDAQCM:CEAD)</t>
  </si>
  <si>
    <t>CECO Environmental Corp. (NASDAQGS:CECO)</t>
  </si>
  <si>
    <t>Centrus Energy Corp. (NYSEAM:LEU)</t>
  </si>
  <si>
    <t>Centuri Holdings, Inc. (NYSE:CTRI)</t>
  </si>
  <si>
    <t>Century Communities, Inc. (NYSE:CCS)</t>
  </si>
  <si>
    <t>Champion Homes, Inc. (NYSE:SKY)</t>
  </si>
  <si>
    <t>Charles River Laboratories International, Inc. (NYSE:CRL)</t>
  </si>
  <si>
    <t>Chart Industries, Inc. (NYSE:GTLS)</t>
  </si>
  <si>
    <t>Ciena Corporation (NYSE:CIEN)</t>
  </si>
  <si>
    <t>Clearfield, Inc. (NASDAQGM:CLFD)</t>
  </si>
  <si>
    <t>Comfort Systems USA, Inc. (NYSE:FIX)</t>
  </si>
  <si>
    <t>Comtech Telecommunications Corp. (NASDAQGS:CMTL)</t>
  </si>
  <si>
    <t>Construction Partners, Inc. (NASDAQGS:ROAD)</t>
  </si>
  <si>
    <t>CPI Aerostructures, Inc. (NYSEAM:CVU)</t>
  </si>
  <si>
    <t>Crane Company (NYSE:CR)</t>
  </si>
  <si>
    <t>Crexendo, Inc. (NASDAQCM:CXDO)</t>
  </si>
  <si>
    <t>CrowdStrike Holdings, Inc. (NASDAQGS:CRWD)</t>
  </si>
  <si>
    <t>Cummins Inc. (NYSE:CMI)</t>
  </si>
  <si>
    <t>Curtiss-Wright Corporation (NYSE:CW)</t>
  </si>
  <si>
    <t>Custom Truck One Source, Inc. (NYSE:CTOS)</t>
  </si>
  <si>
    <t>CVD Equipment Corporation (NASDAQCM:CVV)</t>
  </si>
  <si>
    <t>D.R. Horton, Inc. (NYSE:DHI)</t>
  </si>
  <si>
    <t>Daktronics, Inc. (NASDAQGS:DAKT)</t>
  </si>
  <si>
    <t>Data I/O Corporation (NASDAQCM:DAIO)</t>
  </si>
  <si>
    <t>Dayforce Inc. (NYSE:DAY)</t>
  </si>
  <si>
    <t>DHI Group, Inc. (NYSE:DHX)</t>
  </si>
  <si>
    <t>DLH Holdings Corp. (NASDAQCM:DLHC)</t>
  </si>
  <si>
    <t>DMC Global Inc. (NASDAQGS:BOOM)</t>
  </si>
  <si>
    <t>Dream Finders Homes, Inc. (NYSE:DFH)</t>
  </si>
  <si>
    <t>Ducommun Incorporated (NYSE:DCO)</t>
  </si>
  <si>
    <t>Dycom Industries, Inc. (NYSE:DY)</t>
  </si>
  <si>
    <t>Dynagas LNG Partners LP (NYSE:DLNG)</t>
  </si>
  <si>
    <t>Eaton Corporation plc (NYSE:ETN)</t>
  </si>
  <si>
    <t>EchoStar Corporation (NASDAQGS:SATS)</t>
  </si>
  <si>
    <t>Ekso Bionics Holdings, Inc. (NASDAQCM:EKSO)</t>
  </si>
  <si>
    <t>Emerson Electric Co. (NYSE:EMR)</t>
  </si>
  <si>
    <t>Energy Services of America Corporation (NASDAQCM:ESOA)</t>
  </si>
  <si>
    <t>Energy Vault Holdings, Inc. (NYSE:NRGV)</t>
  </si>
  <si>
    <t>ENGlobal Corporation (NASDAQCM:ENG)</t>
  </si>
  <si>
    <t>Enpro Inc. (NYSE:NPO)</t>
  </si>
  <si>
    <t>ESCO Technologies Inc. (NYSE:ESE)</t>
  </si>
  <si>
    <t>Espey Mfg. &amp; Electronics Corp. (NYSEAM:ESP)</t>
  </si>
  <si>
    <t>Ethan Allen Interiors Inc. (NYSE:ETD)</t>
  </si>
  <si>
    <t>Everus Construction Group, Inc. (NYSE:ECG)</t>
  </si>
  <si>
    <t>Federal Signal Corporation (NYSE:FSS)</t>
  </si>
  <si>
    <t>Flexsteel Industries, Inc. (NASDAQGS:FLXS)</t>
  </si>
  <si>
    <t>Flowserve Corporation (NYSE:FLS)</t>
  </si>
  <si>
    <t>Fluor Corporation (NYSE:FLR)</t>
  </si>
  <si>
    <t>Flux Power Holdings, Inc. (NASDAQCM:FLUX)</t>
  </si>
  <si>
    <t>Fortrea Holdings Inc. (NASDAQGS:FTRE)</t>
  </si>
  <si>
    <t>FreightCar America, Inc. (NASDAQGS:RAIL)</t>
  </si>
  <si>
    <t>Frequency Electronics, Inc. (NASDAQGM:FEIM)</t>
  </si>
  <si>
    <t>Fuel Tech, Inc. (NASDAQCM:FTEK)</t>
  </si>
  <si>
    <t>FuelCell Energy, Inc. (NASDAQGM:FCEL)</t>
  </si>
  <si>
    <t>Gartner, Inc. (NYSE:IT)</t>
  </si>
  <si>
    <t>Gauzy Ltd. (NASDAQGM:GAUZ)</t>
  </si>
  <si>
    <t>Gencor Industries, Inc. (NYSEAM:GENC)</t>
  </si>
  <si>
    <t>General Dynamics Corporation (NYSE:GD)</t>
  </si>
  <si>
    <t>Gibraltar Industries, Inc. (NASDAQGS:ROCK)</t>
  </si>
  <si>
    <t>Graham Corporation (NYSE:GHM)</t>
  </si>
  <si>
    <t>Great Lakes Dredge &amp; Dock Corporation (NASDAQGS:GLDD)</t>
  </si>
  <si>
    <t>Green Brick Partners, Inc. (NYSE:GRBK)</t>
  </si>
  <si>
    <t>Gulf Island Fabrication, Inc. (NASDAQGS:GIFI)</t>
  </si>
  <si>
    <t>Halozyme Therapeutics, Inc. (NASDAQGS:HALO)</t>
  </si>
  <si>
    <t>Haynes International, Inc. (NASDAQGS:HAYN)</t>
  </si>
  <si>
    <t>HEICO Corporation (NYSE:HEI)</t>
  </si>
  <si>
    <t>Helix Energy Solutions Group, Inc. (NYSE:HLX)</t>
  </si>
  <si>
    <t>Helmerich &amp; Payne, Inc. (NYSE:HP)</t>
  </si>
  <si>
    <t>Hillenbrand, Inc. (NYSE:HI)</t>
  </si>
  <si>
    <t>Hooker Furnishings Corporation (NASDAQGS:HOFT)</t>
  </si>
  <si>
    <t>Hovnanian Enterprises, Inc. (NYSE:HOV)</t>
  </si>
  <si>
    <t>Huntington Ingalls Industries, Inc. (NYSE:HII)</t>
  </si>
  <si>
    <t>Hyster-Yale, Inc. (NYSE:HY)</t>
  </si>
  <si>
    <t>IES Holdings, Inc. (NASDAQGM:IESC)</t>
  </si>
  <si>
    <t>IMAX Corporation (NYSE:IMAX)</t>
  </si>
  <si>
    <t>ImmuCell Corporation (NASDAQCM:ICCC)</t>
  </si>
  <si>
    <t>Inno Holdings Inc. (NASDAQCM:INHD)</t>
  </si>
  <si>
    <t>INNOVATE Corp. (NYSE:VATE)</t>
  </si>
  <si>
    <t>Innovative Solutions and Support, Inc. (NASDAQGS:ISSC)</t>
  </si>
  <si>
    <t>Inotiv, Inc. (NASDAQCM:NOTV)</t>
  </si>
  <si>
    <t>Interface, Inc. (NASDAQGS:TILE)</t>
  </si>
  <si>
    <t>inTEST Corporation (NYSEAM:INTT)</t>
  </si>
  <si>
    <t>Intevac, Inc. (NASDAQGS:IVAC)</t>
  </si>
  <si>
    <t>Intuitive Machines, Inc. (NASDAQGM:LUNR)</t>
  </si>
  <si>
    <t>IQVIA Holdings Inc. (NYSE:IQV)</t>
  </si>
  <si>
    <t>Itron, Inc. (NASDAQGS:ITRI)</t>
  </si>
  <si>
    <t>Jacobs Solutions Inc. (NYSE:J)</t>
  </si>
  <si>
    <t>Johnson Controls International plc (NYSE:JCI)</t>
  </si>
  <si>
    <t>KB Home (NYSE:KBH)</t>
  </si>
  <si>
    <t>KBR, Inc. (NYSE:KBR)</t>
  </si>
  <si>
    <t>Kewaunee Scientific Corporation (NASDAQGM:KEQU)</t>
  </si>
  <si>
    <t>Key Tronic Corporation (NASDAQGM:KTCC)</t>
  </si>
  <si>
    <t>Kimball Electronics, Inc. (NASDAQGS:KE)</t>
  </si>
  <si>
    <t>Knife River Corporation (NYSE:KNF)</t>
  </si>
  <si>
    <t>Knightscope, Inc. (NASDAQCM:KSCP)</t>
  </si>
  <si>
    <t>Kratos Defense &amp; Security Solutions, Inc. (NASDAQGS:KTOS)</t>
  </si>
  <si>
    <t>L.B. Foster Company (NASDAQGS:FSTR)</t>
  </si>
  <si>
    <t>L3Harris Technologies, Inc. (NYSE:LHX)</t>
  </si>
  <si>
    <t>Landsea Homes Corporation (NASDAQCM:LSEA)</t>
  </si>
  <si>
    <t>Leidos Holdings, Inc. (NYSE:LDOS)</t>
  </si>
  <si>
    <t>Lennar Corporation (NYSE:LEN)</t>
  </si>
  <si>
    <t>Leonardo DRS, Inc. (NASDAQGS:DRS)</t>
  </si>
  <si>
    <t>LGI Homes, Inc. (NASDAQGS:LGIH)</t>
  </si>
  <si>
    <t>LightPath Technologies, Inc. (NASDAQCM:LPTH)</t>
  </si>
  <si>
    <t>Limbach Holdings, Inc. (NASDAQCM:LMB)</t>
  </si>
  <si>
    <t>Linde plc (NASDAQGS:LIN)</t>
  </si>
  <si>
    <t>Lindsay Corporation (NYSE:LNN)</t>
  </si>
  <si>
    <t>Lions Gate Entertainment Corp. (NYSE:LGF.A)</t>
  </si>
  <si>
    <t>Lionsgate Studios Corp. (NASDAQGS:LION)</t>
  </si>
  <si>
    <t>Lockheed Martin Corporation (NYSE:LMT)</t>
  </si>
  <si>
    <t>Luna Innovations Incorporated (NASDAQCM:LUNA)</t>
  </si>
  <si>
    <t>M/I Homes, Inc. (NYSE:MHO)</t>
  </si>
  <si>
    <t>Manitex International, Inc. (NASDAQCM:MNTX)</t>
  </si>
  <si>
    <t>MasTec, Inc. (NYSE:MTZ)</t>
  </si>
  <si>
    <t>Matrix Service Company (NASDAQGS:MTRX)</t>
  </si>
  <si>
    <t>MDU Resources Group, Inc. (NYSE:MDU)</t>
  </si>
  <si>
    <t>Medpace Holdings, Inc. (NASDAQGS:MEDP)</t>
  </si>
  <si>
    <t>Meritage Homes Corporation (NYSE:MTH)</t>
  </si>
  <si>
    <t>Microvast Holdings, Inc. (NASDAQCM:MVST)</t>
  </si>
  <si>
    <t>MillerKnoll, Inc. (NASDAQGS:MLKN)</t>
  </si>
  <si>
    <t>MIND Technology, Inc. (NASDAQCM:MIND)</t>
  </si>
  <si>
    <t>Mirion Technologies, Inc. (NYSE:MIR)</t>
  </si>
  <si>
    <t>Moog Inc. (NYSE:MOG.A)</t>
  </si>
  <si>
    <t>Motorola Solutions, Inc. (NYSE:MSI)</t>
  </si>
  <si>
    <t>MRC Global Inc. (NYSE:MRC)</t>
  </si>
  <si>
    <t>M-tron Industries, Inc. (NYSEAM:MPTI)</t>
  </si>
  <si>
    <t>MYR Group Inc. (NASDAQGS:MYRG)</t>
  </si>
  <si>
    <t>National Presto Industries, Inc. (NYSE:NPK)</t>
  </si>
  <si>
    <t>Noble Corporation plc (NYSE:NE)</t>
  </si>
  <si>
    <t>Nortech Systems Incorporated (NASDAQCM:NSYS)</t>
  </si>
  <si>
    <t>Northrop Grumman Corporation (NYSE:NOC)</t>
  </si>
  <si>
    <t>NOV Inc. (NYSE:NOV)</t>
  </si>
  <si>
    <t>Nuvve Holding Corp. (NASDAQCM:NVVE)</t>
  </si>
  <si>
    <t>NVR, Inc. (NYSE:NVR)</t>
  </si>
  <si>
    <t>Ocean Power Technologies, Inc. (NYSEAM:OPTT)</t>
  </si>
  <si>
    <t>Oceaneering International, Inc. (NYSE:OII)</t>
  </si>
  <si>
    <t>Oil States International, Inc. (NYSE:OIS)</t>
  </si>
  <si>
    <t>OPAL Fuels Inc. (NASDAQCM:OPAL)</t>
  </si>
  <si>
    <t>Optex Systems Holdings, Inc (NASDAQCM:OPXS)</t>
  </si>
  <si>
    <t>Optical Cable Corporation (NASDAQGM:OCC)</t>
  </si>
  <si>
    <t>Orion Energy Systems, Inc. (NASDAQCM:OESX)</t>
  </si>
  <si>
    <t>Orion Group Holdings, Inc. (NYSE:ORN)</t>
  </si>
  <si>
    <t>Oshkosh Corporation (NYSE:OSK)</t>
  </si>
  <si>
    <t>Palladyne AI Corp. (NASDAQGM:PDYN)</t>
  </si>
  <si>
    <t>Parker-Hannifin Corporation (NYSE:PH)</t>
  </si>
  <si>
    <t>Parsons Corporation (NYSE:PSN)</t>
  </si>
  <si>
    <t>Patterson-UTI Energy, Inc. (NASDAQGS:PTEN)</t>
  </si>
  <si>
    <t>Pegasystems Inc. (NASDAQGS:PEGA)</t>
  </si>
  <si>
    <t>Pentair plc (NYSE:PNR)</t>
  </si>
  <si>
    <t>Peraso Inc. (NASDAQCM:PRSO)</t>
  </si>
  <si>
    <t>Personalis, Inc. (NASDAQGM:PSNL)</t>
  </si>
  <si>
    <t>Phunware, Inc. (NASDAQCM:PHUN)</t>
  </si>
  <si>
    <t>Pioneer Power Solutions, Inc. (NASDAQCM:PPSI)</t>
  </si>
  <si>
    <t>Planet Labs PBC (NYSE:PL)</t>
  </si>
  <si>
    <t>Polar Power, Inc. (NASDAQCM:POLA)</t>
  </si>
  <si>
    <t>Powell Industries, Inc. (NASDAQGS:POWL)</t>
  </si>
  <si>
    <t>Primoris Services Corporation (NYSE:PRIM)</t>
  </si>
  <si>
    <t>Pro-Dex, Inc. (NASDAQCM:PDEX)</t>
  </si>
  <si>
    <t>PulteGroup, Inc. (NYSE:PHM)</t>
  </si>
  <si>
    <t>Quanta Services, Inc. (NYSE:PWR)</t>
  </si>
  <si>
    <t>Quantum Corporation (NASDAQGM:QMCO)</t>
  </si>
  <si>
    <t>RBC Bearings Incorporated (NYSE:RBC)</t>
  </si>
  <si>
    <t>Redwire Corporation (NYSE:RDW)</t>
  </si>
  <si>
    <t>REV Group, Inc. (NYSE:REVG)</t>
  </si>
  <si>
    <t>RF Industries, Ltd. (NASDAQGM:RFIL)</t>
  </si>
  <si>
    <t>Rocket Lab USA, Inc. (NASDAQCM:RKLB)</t>
  </si>
  <si>
    <t>Roper Technologies, Inc. (NASDAQGS:ROP)</t>
  </si>
  <si>
    <t>RTX Corporation (NYSE:RTX)</t>
  </si>
  <si>
    <t>Rush Enterprises, Inc. (NASDAQGS:RUSH.A)</t>
  </si>
  <si>
    <t>Safe &amp; Green Holdings Corp. (NASDAQCM:SGBX)</t>
  </si>
  <si>
    <t>Schlumberger Limited (NYSE:SLB)</t>
  </si>
  <si>
    <t>Science Applications International Corporation (NASDAQGS:SAIC)</t>
  </si>
  <si>
    <t>Seadrill Limited (NYSE:SDRL)</t>
  </si>
  <si>
    <t>SecureWorks Corp. (NASDAQGS:SCWX)</t>
  </si>
  <si>
    <t>Service Corporation International (NYSE:SCI)</t>
  </si>
  <si>
    <t>SFL Corporation Ltd. (NYSE:SFL)</t>
  </si>
  <si>
    <t>Shimmick Corporation (NASDAQGM:SHIM)</t>
  </si>
  <si>
    <t>Shoals Technologies Group, Inc. (NASDAQGM:SHLS)</t>
  </si>
  <si>
    <t>SIFCO Industries, Inc. (NYSEAM:SIF)</t>
  </si>
  <si>
    <t>Siyata Mobile Inc. (NASDAQCM:SYTA)</t>
  </si>
  <si>
    <t>Smith Douglas Homes Corp. (NYSE:SDHC)</t>
  </si>
  <si>
    <t>Smith-Midland Corporation (NASDAQCM:SMID)</t>
  </si>
  <si>
    <t>Sono-Tek Corporation (NASDAQCM:SOTK)</t>
  </si>
  <si>
    <t>Southland Holdings, Inc. (NYSEAM:SLND)</t>
  </si>
  <si>
    <t>SPX Technologies, Inc. (NYSE:SPXC)</t>
  </si>
  <si>
    <t>Standex International Corporation (NYSE:SXI)</t>
  </si>
  <si>
    <t>Stem, Inc. (NYSE:STEM)</t>
  </si>
  <si>
    <t>STERIS plc (NYSE:STE)</t>
  </si>
  <si>
    <t>Sterling Infrastructure, Inc. (NASDAQGS:STRL)</t>
  </si>
  <si>
    <t>Sturm, Ruger &amp; Company, Inc. (NYSE:RGR)</t>
  </si>
  <si>
    <t>Synopsys, Inc. (NASDAQGS:SNPS)</t>
  </si>
  <si>
    <t>Taylor Devices, Inc. (NASDAQCM:TAYD)</t>
  </si>
  <si>
    <t>Taylor Morrison Home Corporation (NYSE:TMHC)</t>
  </si>
  <si>
    <t>TechnipFMC plc (NYSE:FTI)</t>
  </si>
  <si>
    <t>TechPrecision Corporation (NASDAQCM:TPCS)</t>
  </si>
  <si>
    <t>Telos Corporation (NASDAQGM:TLS)</t>
  </si>
  <si>
    <t>Tennant Company (NYSE:TNC)</t>
  </si>
  <si>
    <t>Terex Corporation (NYSE:TEX)</t>
  </si>
  <si>
    <t>Tetra Tech, Inc. (NASDAQGS:TTEK)</t>
  </si>
  <si>
    <t>Textron Inc. (NYSE:TXT)</t>
  </si>
  <si>
    <t>The Boeing Company (NYSE:BA)</t>
  </si>
  <si>
    <t>The Eastern Company (NASDAQGM:EML)</t>
  </si>
  <si>
    <t>The Gorman-Rupp Company (NYSE:GRC)</t>
  </si>
  <si>
    <t>The Greenbrier Companies, Inc. (NYSE:GBX)</t>
  </si>
  <si>
    <t>The LGL Group, Inc. (NYSEAM:LGL)</t>
  </si>
  <si>
    <t>The Manitowoc Company, Inc. (NYSE:MTW)</t>
  </si>
  <si>
    <t>The Shyft Group, Inc. (NASDAQGS:SHYF)</t>
  </si>
  <si>
    <t>Thermon Group Holdings, Inc. (NYSE:THR)</t>
  </si>
  <si>
    <t>THOR Industries, Inc. (NYSE:THO)</t>
  </si>
  <si>
    <t>Toll Brothers, Inc. (NYSE:TOL)</t>
  </si>
  <si>
    <t>TOMI Environmental Solutions, Inc. (NASDAQCM:TOMZ)</t>
  </si>
  <si>
    <t>Transcat, Inc. (NASDAQGM:TRNS)</t>
  </si>
  <si>
    <t>Transocean Ltd. (NYSE:RIG)</t>
  </si>
  <si>
    <t>Tredegar Corporation (NYSE:TG)</t>
  </si>
  <si>
    <t>Tri Pointe Homes, Inc. (NYSE:TPH)</t>
  </si>
  <si>
    <t>Trinity Industries, Inc. (NYSE:TRN)</t>
  </si>
  <si>
    <t>Trio-Tech International (NYSEAM:TRT)</t>
  </si>
  <si>
    <t>Triumph Group, Inc. (NYSE:TGI)</t>
  </si>
  <si>
    <t>TruBridge, Inc. (NASDAQGS:TBRG)</t>
  </si>
  <si>
    <t>Tutor Perini Corporation (NYSE:TPC)</t>
  </si>
  <si>
    <t>Twin Disc, Incorporated (NASDAQGS:TWIN)</t>
  </si>
  <si>
    <t>Tyler Technologies, Inc. (NYSE:TYL)</t>
  </si>
  <si>
    <t>UFP Industries, Inc. (NASDAQGS:UFPI)</t>
  </si>
  <si>
    <t>Ultralife Corporation (NASDAQGM:ULBI)</t>
  </si>
  <si>
    <t>United Homes Group, Inc. (NASDAQGM:UHG)</t>
  </si>
  <si>
    <t>Uniti Group Inc. (NASDAQGS:UNIT)</t>
  </si>
  <si>
    <t>Universal Display Corporation (NASDAQGS:OLED)</t>
  </si>
  <si>
    <t>Universal Stainless &amp; Alloy Products, Inc. (NASDAQGS:USAP)</t>
  </si>
  <si>
    <t>urban-gro, Inc. (NASDAQCM:UGRO)</t>
  </si>
  <si>
    <t>V2X, Inc. (NYSE:VVX)</t>
  </si>
  <si>
    <t>Valaris Limited (NYSE:VAL)</t>
  </si>
  <si>
    <t>Varex Imaging Corporation (NASDAQGS:VREX)</t>
  </si>
  <si>
    <t>Viasat, Inc. (NASDAQGS:VSAT)</t>
  </si>
  <si>
    <t>Vicor Corporation (NASDAQGS:VICR)</t>
  </si>
  <si>
    <t>Virco Mfg. Corporation (NASDAQGM:VIRC)</t>
  </si>
  <si>
    <t>VirTra, Inc. (NASDAQCM:VTSI)</t>
  </si>
  <si>
    <t>Vishay Intertechnology, Inc. (NYSE:VSH)</t>
  </si>
  <si>
    <t>Vishay Precision Group, Inc. (NYSE:VPG)</t>
  </si>
  <si>
    <t>Wabash National Corporation (NYSE:WNC)</t>
  </si>
  <si>
    <t>Winnebago Industries, Inc. (NYSE:WGO)</t>
  </si>
  <si>
    <t>Workday, Inc. (NASDAQGS:WDAY)</t>
  </si>
  <si>
    <t>Wrap Technologies, Inc. (NASDAQCM:WRAP)</t>
  </si>
  <si>
    <t>Xylem Inc. (NYSE:XYL)</t>
  </si>
  <si>
    <t>Zurn Elkay Water Solutions Corporation (NYSE:ZWS)</t>
  </si>
  <si>
    <t>FQ-4</t>
  </si>
  <si>
    <t>FQ-1</t>
  </si>
  <si>
    <t>FQ-5</t>
  </si>
  <si>
    <t>FY0</t>
  </si>
  <si>
    <t>FY-1</t>
  </si>
  <si>
    <t>FY-2</t>
  </si>
  <si>
    <t>FQ0</t>
  </si>
  <si>
    <t>SP_EXCHANGE</t>
  </si>
  <si>
    <t>IQ_ORDER_BACKLOG</t>
  </si>
  <si>
    <t>SP_TOTAL_ASSETS</t>
  </si>
  <si>
    <t>IQ_TOTAL_ASSETS</t>
  </si>
  <si>
    <t>SP_ENTITY_NAME</t>
  </si>
  <si>
    <t>SP_ENTITY_ID</t>
  </si>
  <si>
    <t>NASDAQGS</t>
  </si>
  <si>
    <t>NYSEAM</t>
  </si>
  <si>
    <t>NASDAQCM</t>
  </si>
  <si>
    <t>NASDAQGM</t>
  </si>
  <si>
    <t>Step1: go to Screener / Companies / Backlog order ---&gt; Export to A5</t>
  </si>
  <si>
    <t>standardized OB</t>
  </si>
  <si>
    <t>column J / (G+H)/2</t>
  </si>
  <si>
    <t>column D / (H+I)/2</t>
  </si>
  <si>
    <t>order.backlog.chg</t>
  </si>
  <si>
    <t>column L - column M</t>
  </si>
  <si>
    <t>Step2: sort Column N from high to low, excluding null values</t>
  </si>
  <si>
    <t>Step3: focus on top 10%</t>
  </si>
  <si>
    <t>Carvana Co. (NYSE:CVNA)</t>
  </si>
  <si>
    <t>Lumen Technologies, Inc. (NYSE:LUMN)</t>
  </si>
  <si>
    <t>AppLovin Corporation (NASDAQGS:APP)</t>
  </si>
  <si>
    <t>MicroStrategy Incorporated (NASDAQGS:MSTR)</t>
  </si>
  <si>
    <t>Vistra Corp. (NYSE:VST)</t>
  </si>
  <si>
    <t>FTAI Aviation Ltd. (NASDAQGS:FTAI)</t>
  </si>
  <si>
    <t>Semtech Corporation (NASDAQGS:SMTC)</t>
  </si>
  <si>
    <t>Sprouts Farmers Market, Inc. (NASDAQGS:SFM)</t>
  </si>
  <si>
    <t>Brinker International, Inc. (NYSE:EAT)</t>
  </si>
  <si>
    <t>Coherent Corp. (NYSE:COHR)</t>
  </si>
  <si>
    <t>Tenet Healthcare Corporation (NYSE:THC)</t>
  </si>
  <si>
    <t>Coinbase Global, Inc. (NASDAQGS:COIN)</t>
  </si>
  <si>
    <t>The GEO Group, Inc. (NYSE:GEO)</t>
  </si>
  <si>
    <t>Carpenter Technology Corporation (NYSE:CRS)</t>
  </si>
  <si>
    <t>SL Green Realty Corp. (NYSE:SLG)</t>
  </si>
  <si>
    <t>GE Vernova Inc. (NYSE:GEV)</t>
  </si>
  <si>
    <t>StepStone Group Inc. (NASDAQGS:STEP)</t>
  </si>
  <si>
    <t>RadNet, Inc. (NASDAQGM:RDNT)</t>
  </si>
  <si>
    <t>Jackson Financial Inc. (NYSE:JXN)</t>
  </si>
  <si>
    <t>EMCOR Group, Inc. (NYSE:EME)</t>
  </si>
  <si>
    <t>Royal Caribbean Cruises Ltd. (NYSE:RCL)</t>
  </si>
  <si>
    <t>Fair Isaac Corporation (NYSE:FICO)</t>
  </si>
  <si>
    <t>The Baldwin Insurance Group, Inc. (NASDAQGS:BWIN)</t>
  </si>
  <si>
    <t>United Airlines Holdings, Inc. (NASDAQGS:UAL)</t>
  </si>
  <si>
    <t>Howmet Aerospace Inc. (NYSE:HWM)</t>
  </si>
  <si>
    <t>Targa Resources Corp. (NYSE:TRGP)</t>
  </si>
  <si>
    <t>Vornado Realty Trust (NYSE:VNO)</t>
  </si>
  <si>
    <t>Cinemark Holdings, Inc. (NYSE:CNK)</t>
  </si>
  <si>
    <t>ICU Medical, Inc. (NASDAQGS:ICUI)</t>
  </si>
  <si>
    <t>Synchrony Financial (NYSE:SYF)</t>
  </si>
  <si>
    <t>Abercrombie &amp; Fitch Co. (NYSE:ANF)</t>
  </si>
  <si>
    <t>Victory Capital Holdings, Inc. (NASDAQGS:VCTR)</t>
  </si>
  <si>
    <t>NRG Energy, Inc. (NYSE:NRG)</t>
  </si>
  <si>
    <t>Jefferies Financial Group Inc. (NYSE:JEF)</t>
  </si>
  <si>
    <t>Discover Financial Services (NYSE:DFS)</t>
  </si>
  <si>
    <t>Synovus Financial Corp. (NYSE:SNV)</t>
  </si>
  <si>
    <t>Pilgrim's Pride Corporation (NASDAQGS:PPC)</t>
  </si>
  <si>
    <t>Norwegian Cruise Line Holdings Ltd. (NYSE:NCLH)</t>
  </si>
  <si>
    <t>General Motors Company (NYSE:GM)</t>
  </si>
  <si>
    <t>Lumentum Holdings Inc. (NASDAQGS:LITE)</t>
  </si>
  <si>
    <t>Mercury General Corporation (NYSE:MCY)</t>
  </si>
  <si>
    <t>Sylvamo Corporation (NYSE:SLVM)</t>
  </si>
  <si>
    <t>TransUnion (NYSE:TRU)</t>
  </si>
  <si>
    <t>Burlington Stores, Inc. (NYSE:BURL)</t>
  </si>
  <si>
    <t>Iron Mountain Incorporated (NYSE:IRM)</t>
  </si>
  <si>
    <t>Mueller Water Products, Inc. (NYSE:MWA)</t>
  </si>
  <si>
    <t>GameStop Corp. (NYSE:GME)</t>
  </si>
  <si>
    <t>Cushman &amp; Wakefield plc (NYSE:CWK)</t>
  </si>
  <si>
    <t>Herc Holdings Inc. (NYSE:HRI)</t>
  </si>
  <si>
    <t>Teva Pharmaceutical Industries Limited (NYSE:TEVA)</t>
  </si>
  <si>
    <t>Belden Inc. (NYSE:BDC)</t>
  </si>
  <si>
    <t>Zebra Technologies Corporation (NASDAQGS:ZBRA)</t>
  </si>
  <si>
    <t>Stifel Financial Corp. (NYSE:SF)</t>
  </si>
  <si>
    <t>Jones Lang LaSalle Incorporated (NYSE:JLL)</t>
  </si>
  <si>
    <t>Broadcom Inc. (NASDAQGS:AVGO)</t>
  </si>
  <si>
    <t>United Rentals, Inc. (NYSE:URI)</t>
  </si>
  <si>
    <t>Louisiana-Pacific Corporation (NYSE:LPX)</t>
  </si>
  <si>
    <t>Armstrong World Industries, Inc. (NYSE:AWI)</t>
  </si>
  <si>
    <t>Acuity Brands, Inc. (NYSE:AYI)</t>
  </si>
  <si>
    <t>Gates Industrial Corporation plc (NYSE:GTES)</t>
  </si>
  <si>
    <t>American Express Company (NYSE:AXP)</t>
  </si>
  <si>
    <t>Eagle Materials Inc. (NYSE:EXP)</t>
  </si>
  <si>
    <t>Tapestry, Inc. (NYSE:TPR)</t>
  </si>
  <si>
    <t>CBRE Group, Inc. (NYSE:CBRE)</t>
  </si>
  <si>
    <t>Fifth Third Bancorp (NASDAQGS:FITB)</t>
  </si>
  <si>
    <t>Kontoor Brands, Inc. (NYSE:KTB)</t>
  </si>
  <si>
    <t>UMB Financial Corporation (NASDAQGS:UMBF)</t>
  </si>
  <si>
    <t>SP_MARKETCAP</t>
  </si>
  <si>
    <t>SP_PRICE_CLOSE</t>
  </si>
  <si>
    <t>SP_PRICE_CHANGE</t>
  </si>
  <si>
    <t>RD_CREDIT_RATING_DATE_GLOBAL</t>
  </si>
  <si>
    <t>B-</t>
  </si>
  <si>
    <t>08/14/2024</t>
  </si>
  <si>
    <t>CCC+</t>
  </si>
  <si>
    <t>10/08/2024</t>
  </si>
  <si>
    <t>07/30/2024</t>
  </si>
  <si>
    <t>02/27/2006</t>
  </si>
  <si>
    <t>BB+</t>
  </si>
  <si>
    <t>10/01/2024</t>
  </si>
  <si>
    <t>B+</t>
  </si>
  <si>
    <t>10/02/2023</t>
  </si>
  <si>
    <t>11/27/2013</t>
  </si>
  <si>
    <t>05/19/2015</t>
  </si>
  <si>
    <t>BB-</t>
  </si>
  <si>
    <t>05/18/2021</t>
  </si>
  <si>
    <t>07/02/2020</t>
  </si>
  <si>
    <t>03/16/2022</t>
  </si>
  <si>
    <t>01/11/2023</t>
  </si>
  <si>
    <t>04/25/2024</t>
  </si>
  <si>
    <t>BB</t>
  </si>
  <si>
    <t>02/15/2023</t>
  </si>
  <si>
    <t>09/16/2024</t>
  </si>
  <si>
    <t>10/23/2020</t>
  </si>
  <si>
    <t>06/22/2023</t>
  </si>
  <si>
    <t>10/21/2024</t>
  </si>
  <si>
    <t>02/08/2024</t>
  </si>
  <si>
    <t>04/30/2018</t>
  </si>
  <si>
    <t>03/16/2023</t>
  </si>
  <si>
    <t>03/28/2023</t>
  </si>
  <si>
    <t>09/23/2005</t>
  </si>
  <si>
    <t>04/09/2018</t>
  </si>
  <si>
    <t>01/25/2024</t>
  </si>
  <si>
    <t>08/25/2022</t>
  </si>
  <si>
    <t>04/23/2024</t>
  </si>
  <si>
    <t>02/16/2024</t>
  </si>
  <si>
    <t>03/01/2023</t>
  </si>
  <si>
    <t>04/01/2024</t>
  </si>
  <si>
    <t>05/10/2012</t>
  </si>
  <si>
    <t>11/24/1998</t>
  </si>
  <si>
    <r>
      <t xml:space="preserve">go to Screener / Companies / Mom6M_Junk </t>
    </r>
    <r>
      <rPr>
        <sz val="11"/>
        <color rgb="FFFF0000"/>
        <rFont val="Calibri"/>
        <family val="2"/>
        <scheme val="minor"/>
      </rPr>
      <t>@ A4</t>
    </r>
  </si>
  <si>
    <t>3M Company (NYSE:MMM)</t>
  </si>
  <si>
    <t>A. O. Smith Corporation (NYSE:AOS)</t>
  </si>
  <si>
    <t>Abbott Laboratories (NYSE:ABT)</t>
  </si>
  <si>
    <t>AbbVie Inc. (NYSE:ABBV)</t>
  </si>
  <si>
    <t>ABM Industries Incorporated (NYSE:ABM)</t>
  </si>
  <si>
    <t>Academy Sports and Outdoors, Inc. (NASDAQGS:ASO)</t>
  </si>
  <si>
    <t>Acadia Healthcare Company, Inc. (NASDAQGS:ACHC)</t>
  </si>
  <si>
    <t>ACADIA Pharmaceuticals Inc. (NASDAQGS:ACAD)</t>
  </si>
  <si>
    <t>Acadia Realty Trust (NYSE:AKR)</t>
  </si>
  <si>
    <t>Accenture plc (NYSE:ACN)</t>
  </si>
  <si>
    <t>Acushnet Holdings Corp. (NYSE:GOLF)</t>
  </si>
  <si>
    <t>ACV Auctions Inc. (NASDAQGS:ACVA)</t>
  </si>
  <si>
    <t>Addus HomeCare Corporation (NASDAQGS:ADUS)</t>
  </si>
  <si>
    <t>ADMA Biologics, Inc. (NASDAQGM:ADMA)</t>
  </si>
  <si>
    <t>Adobe Inc. (NASDAQGS:ADBE)</t>
  </si>
  <si>
    <t>ADT Inc. (NYSE:ADT)</t>
  </si>
  <si>
    <t>Adtalem Global Education Inc. (NYSE:ATGE)</t>
  </si>
  <si>
    <t>Advance Auto Parts, Inc. (NYSE:AAP)</t>
  </si>
  <si>
    <t>Advanced Drainage Systems, Inc. (NYSE:WMS)</t>
  </si>
  <si>
    <t>Advanced Energy Industries, Inc. (NASDAQGS:AEIS)</t>
  </si>
  <si>
    <t>Advanced Micro Devices, Inc. (NASDAQGS:AMD)</t>
  </si>
  <si>
    <t>AECOM (NYSE:ACM)</t>
  </si>
  <si>
    <t>AerCap Holdings N.V. (NYSE:AER)</t>
  </si>
  <si>
    <t>Affiliated Managers Group, Inc. (NYSE:AMG)</t>
  </si>
  <si>
    <t>Affirm Holdings, Inc. (NASDAQGS:AFRM)</t>
  </si>
  <si>
    <t>Aflac Incorporated (NYSE:AFL)</t>
  </si>
  <si>
    <t>AGCO Corporation (NYSE:AGCO)</t>
  </si>
  <si>
    <t>Agilent Technologies, Inc. (NYSE:A)</t>
  </si>
  <si>
    <t>Agilysys, Inc. (NASDAQGS:AGYS)</t>
  </si>
  <si>
    <t>Agios Pharmaceuticals, Inc. (NASDAQGS:AGIO)</t>
  </si>
  <si>
    <t>Agnico Eagle Mines Limited (NYSE:AEM)</t>
  </si>
  <si>
    <t>Agree Realty Corporation (NYSE:ADC)</t>
  </si>
  <si>
    <t>Air Lease Corporation (NYSE:AL)</t>
  </si>
  <si>
    <t>Air Products and Chemicals, Inc. (NYSE:APD)</t>
  </si>
  <si>
    <t>Airbnb, Inc. (NASDAQGS:ABNB)</t>
  </si>
  <si>
    <t>Akamai Technologies, Inc. (NASDAQGS:AKAM)</t>
  </si>
  <si>
    <t>Alarm.com Holdings, Inc. (NASDAQGS:ALRM)</t>
  </si>
  <si>
    <t>Alaska Air Group, Inc. (NYSE:ALK)</t>
  </si>
  <si>
    <t>Albany International Corp. (NYSE:AIN)</t>
  </si>
  <si>
    <t>Albemarle Corporation (NYSE:ALB)</t>
  </si>
  <si>
    <t>Albertsons Companies, Inc. (NYSE:ACI)</t>
  </si>
  <si>
    <t>Alcoa Corporation (NYSE:AA)</t>
  </si>
  <si>
    <t>Alibaba Group Holding Limited (NYSE:BABA)</t>
  </si>
  <si>
    <t>Alight, Inc. (NYSE:ALIT)</t>
  </si>
  <si>
    <t>Align Technology, Inc. (NASDAQGS:ALGN)</t>
  </si>
  <si>
    <t>Alignment Healthcare, Inc. (NASDAQGS:ALHC)</t>
  </si>
  <si>
    <t>Alkami Technology, Inc. (NASDAQGS:ALKT)</t>
  </si>
  <si>
    <t>Alkermes plc (NASDAQGS:ALKS)</t>
  </si>
  <si>
    <t>Allegion plc (NYSE:ALLE)</t>
  </si>
  <si>
    <t>Allegro MicroSystems, Inc. (NASDAQGS:ALGM)</t>
  </si>
  <si>
    <t>ALLETE, Inc. (NYSE:ALE)</t>
  </si>
  <si>
    <t>Alliance Resource Partners, L.P. (NASDAQGS:ARLP)</t>
  </si>
  <si>
    <t>AllianceBernstein Holding L.P. (NYSE:AB)</t>
  </si>
  <si>
    <t>Alliant Energy Corporation (NASDAQGS:LNT)</t>
  </si>
  <si>
    <t>Allison Transmission Holdings, Inc. (NYSE:ALSN)</t>
  </si>
  <si>
    <t>Ally Financial Inc. (NYSE:ALLY)</t>
  </si>
  <si>
    <t>Alnylam Pharmaceuticals, Inc. (NASDAQGS:ALNY)</t>
  </si>
  <si>
    <t>Alpha Metallurgical Resources, Inc. (NYSE:AMR)</t>
  </si>
  <si>
    <t>Altair Engineering Inc. (NASDAQGS:ALTR)</t>
  </si>
  <si>
    <t>Altria Group, Inc. (NYSE:MO)</t>
  </si>
  <si>
    <t>Alvotech (NASDAQGM:ALVO)</t>
  </si>
  <si>
    <t>Amazon.com, Inc. (NASDAQGS:AMZN)</t>
  </si>
  <si>
    <t>Ambarella, Inc. (NASDAQGS:AMBA)</t>
  </si>
  <si>
    <t>Amcor plc (NYSE:AMCR)</t>
  </si>
  <si>
    <t>Amdocs Limited (NASDAQGS:DOX)</t>
  </si>
  <si>
    <t>Amedisys, Inc. (NASDAQGS:AMED)</t>
  </si>
  <si>
    <t>Amer Sports, Inc. (NYSE:AS)</t>
  </si>
  <si>
    <t>Ameren Corporation (NYSE:AEE)</t>
  </si>
  <si>
    <t>American Airlines Group Inc. (NASDAQGS:AAL)</t>
  </si>
  <si>
    <t>American Eagle Outfitters, Inc. (NYSE:AEO)</t>
  </si>
  <si>
    <t>American Electric Power Company, Inc. (NASDAQGS:AEP)</t>
  </si>
  <si>
    <t>American Financial Group, Inc. (NYSE:AFG)</t>
  </si>
  <si>
    <t>American Healthcare REIT, Inc. (NYSE:AHR)</t>
  </si>
  <si>
    <t>American International Group, Inc. (NYSE:AIG)</t>
  </si>
  <si>
    <t>American States Water Company (NYSE:AWR)</t>
  </si>
  <si>
    <t>American Tower Corporation (NYSE:AMT)</t>
  </si>
  <si>
    <t>American Water Works Company, Inc. (NYSE:AWK)</t>
  </si>
  <si>
    <t>Americold Realty Trust, Inc. (NYSE:COLD)</t>
  </si>
  <si>
    <t>Ameriprise Financial, Inc. (NYSE:AMP)</t>
  </si>
  <si>
    <t>Ameris Bancorp (NYSE:ABCB)</t>
  </si>
  <si>
    <t>Amgen Inc. (NASDAQGS:AMGN)</t>
  </si>
  <si>
    <t>Amicus Therapeutics, Inc. (NASDAQGM:FOLD)</t>
  </si>
  <si>
    <t>Amkor Technology, Inc. (NASDAQGS:AMKR)</t>
  </si>
  <si>
    <t>Amneal Pharmaceuticals, Inc. (NASDAQGS:AMRX)</t>
  </si>
  <si>
    <t>Amphastar Pharmaceuticals, Inc. (NASDAQGS:AMPH)</t>
  </si>
  <si>
    <t>Amphenol Corporation (NYSE:APH)</t>
  </si>
  <si>
    <t>Analog Devices, Inc. (NASDAQGS:ADI)</t>
  </si>
  <si>
    <t>AngloGold Ashanti plc (NYSE:AU)</t>
  </si>
  <si>
    <t>Annaly Capital Management, Inc. (NYSE:NLY)</t>
  </si>
  <si>
    <t>Antero Midstream Corporation (NYSE:AM)</t>
  </si>
  <si>
    <t>Antero Resources Corporation (NYSE:AR)</t>
  </si>
  <si>
    <t>Aon plc (NYSE:AON)</t>
  </si>
  <si>
    <t>APA Corporation (NASDAQGS:APA)</t>
  </si>
  <si>
    <t>Apellis Pharmaceuticals, Inc. (NASDAQGS:APLS)</t>
  </si>
  <si>
    <t>APi Group Corporation (NYSE:APG)</t>
  </si>
  <si>
    <t>Apollo Global Management, Inc. (NYSE:APO)</t>
  </si>
  <si>
    <t>AppFolio, Inc. (NASDAQGM:APPF)</t>
  </si>
  <si>
    <t>Appian Corporation (NASDAQGM:APPN)</t>
  </si>
  <si>
    <t>Apple Hospitality REIT, Inc. (NYSE:APLE)</t>
  </si>
  <si>
    <t>Apple Inc. (NASDAQGS:AAPL)</t>
  </si>
  <si>
    <t>Applied Industrial Technologies, Inc. (NYSE:AIT)</t>
  </si>
  <si>
    <t>Applied Materials, Inc. (NASDAQGS:AMAT)</t>
  </si>
  <si>
    <t>AptarGroup, Inc. (NYSE:ATR)</t>
  </si>
  <si>
    <t>Aptiv PLC (NYSE:APTV)</t>
  </si>
  <si>
    <t>Aramark (NYSE:ARMK)</t>
  </si>
  <si>
    <t>Arbor Realty Trust, Inc. (NYSE:ABR)</t>
  </si>
  <si>
    <t>Arcadium Lithium plc (NYSE:ALTM)</t>
  </si>
  <si>
    <t>ArcBest Corporation (NASDAQGS:ARCB)</t>
  </si>
  <si>
    <t>Arcellx, Inc. (NASDAQGS:ACLX)</t>
  </si>
  <si>
    <t>Arch Capital Group Ltd. (NASDAQGS:ACGL)</t>
  </si>
  <si>
    <t>Arch Resources, Inc. (NYSE:ARCH)</t>
  </si>
  <si>
    <t>Archer-Daniels-Midland Company (NYSE:ADM)</t>
  </si>
  <si>
    <t>Archrock, Inc. (NYSE:AROC)</t>
  </si>
  <si>
    <t>Ardagh Metal Packaging S.A. (NYSE:AMBP)</t>
  </si>
  <si>
    <t>Ardent Health Partners, Inc. (NYSE:ARDT)</t>
  </si>
  <si>
    <t>Ares Capital Corporation (NASDAQGS:ARCC)</t>
  </si>
  <si>
    <t>Ares Management Corporation (NYSE:ARES)</t>
  </si>
  <si>
    <t>Arista Networks, Inc. (NYSE:ANET)</t>
  </si>
  <si>
    <t>Arm Holdings plc (NASDAQGS:ARM)</t>
  </si>
  <si>
    <t>Arrow Electronics, Inc. (NYSE:ARW)</t>
  </si>
  <si>
    <t>Arrowhead Pharmaceuticals, Inc. (NASDAQGS:ARWR)</t>
  </si>
  <si>
    <t>Arthur J. Gallagher &amp; Co. (NYSE:AJG)</t>
  </si>
  <si>
    <t>Artisan Partners Asset Management Inc. (NYSE:APAM)</t>
  </si>
  <si>
    <t>Asana, Inc. (NYSE:ASAN)</t>
  </si>
  <si>
    <t>Asbury Automotive Group, Inc. (NYSE:ABG)</t>
  </si>
  <si>
    <t>Ascendis Pharma A/S (NASDAQGS:ASND)</t>
  </si>
  <si>
    <t>Ashland Inc. (NYSE:ASH)</t>
  </si>
  <si>
    <t>Aspen Technology, Inc. (NASDAQGS:AZPN)</t>
  </si>
  <si>
    <t>AssetMark Financial Holdings, Inc. (NYSE:AMK)</t>
  </si>
  <si>
    <t>Associated Banc-Corp (NYSE:ASB)</t>
  </si>
  <si>
    <t>Assurant, Inc. (NYSE:AIZ)</t>
  </si>
  <si>
    <t>Assured Guaranty Ltd. (NYSE:AGO)</t>
  </si>
  <si>
    <t>AST SpaceMobile, Inc. (NASDAQGS:ASTS)</t>
  </si>
  <si>
    <t>Astera Labs, Inc. (NASDAQGS:ALAB)</t>
  </si>
  <si>
    <t>Astrana Health, Inc. (NASDAQCM:ASTH)</t>
  </si>
  <si>
    <t>AT&amp;T Inc. (NYSE:T)</t>
  </si>
  <si>
    <t>Atkore Inc. (NYSE:ATKR)</t>
  </si>
  <si>
    <t>Atlanta Braves Holdings, Inc. (NASDAQGS:BATR.K)</t>
  </si>
  <si>
    <t>Atlantic Union Bankshares Corporation (NYSE:AUB)</t>
  </si>
  <si>
    <t>Atlantica Sustainable Infrastructure plc (NASDAQGS:AY)</t>
  </si>
  <si>
    <t>Atlas Energy Solutions Inc. (NYSE:AESI)</t>
  </si>
  <si>
    <t>Atlassian Corporation (NASDAQGS:TEAM)</t>
  </si>
  <si>
    <t>Atmos Energy Corporation (NYSE:ATO)</t>
  </si>
  <si>
    <t>Atmus Filtration Technologies Inc. (NYSE:ATMU)</t>
  </si>
  <si>
    <t>Atour Lifestyle Holdings Limited (NASDAQGS:ATAT)</t>
  </si>
  <si>
    <t>Autodesk, Inc. (NASDAQGS:ADSK)</t>
  </si>
  <si>
    <t>Autohome Inc. (NYSE:ATHM)</t>
  </si>
  <si>
    <t>Autoliv, Inc. (NYSE:ALV)</t>
  </si>
  <si>
    <t>Automatic Data Processing, Inc. (NASDAQGS:ADP)</t>
  </si>
  <si>
    <t>AutoNation, Inc. (NYSE:AN)</t>
  </si>
  <si>
    <t>AutoZone, Inc. (NYSE:AZO)</t>
  </si>
  <si>
    <t>AvalonBay Communities, Inc. (NYSE:AVB)</t>
  </si>
  <si>
    <t>Avangrid, Inc. (NYSE:AGR)</t>
  </si>
  <si>
    <t>Avantor, Inc. (NYSE:AVTR)</t>
  </si>
  <si>
    <t>AvePoint, Inc. (NASDAQGS:AVPT)</t>
  </si>
  <si>
    <t>Avery Dennison Corporation (NYSE:AVY)</t>
  </si>
  <si>
    <t>AvidXchange Holdings, Inc. (NASDAQGS:AVDX)</t>
  </si>
  <si>
    <t>Avient Corporation (NYSE:AVNT)</t>
  </si>
  <si>
    <t>Avis Budget Group, Inc. (NASDAQGS:CAR)</t>
  </si>
  <si>
    <t>Avista Corporation (NYSE:AVA)</t>
  </si>
  <si>
    <t>Avnet, Inc. (NASDAQGS:AVT)</t>
  </si>
  <si>
    <t>Axalta Coating Systems Ltd. (NYSE:AXTA)</t>
  </si>
  <si>
    <t>Axcelis Technologies, Inc. (NASDAQGS:ACLS)</t>
  </si>
  <si>
    <t>AXIS Capital Holdings Limited (NYSE:AXS)</t>
  </si>
  <si>
    <t>Axon Enterprise, Inc. (NASDAQGS:AXON)</t>
  </si>
  <si>
    <t>Axonics, Inc. (NASDAQGS:AXNX)</t>
  </si>
  <si>
    <t>Axos Financial, Inc. (NYSE:AX)</t>
  </si>
  <si>
    <t>Axsome Therapeutics, Inc. (NASDAQGM:AXSM)</t>
  </si>
  <si>
    <t>Azenta, Inc. (NASDAQGS:AZTA)</t>
  </si>
  <si>
    <t>AZZ Inc. (NYSE:AZZ)</t>
  </si>
  <si>
    <t>Badger Meter, Inc. (NYSE:BMI)</t>
  </si>
  <si>
    <t>Baidu, Inc. (NASDAQGS:BIDU)</t>
  </si>
  <si>
    <t>Baker Hughes Company (NASDAQGS:BKR)</t>
  </si>
  <si>
    <t>Balchem Corporation (NASDAQGS:BCPC)</t>
  </si>
  <si>
    <t>Ball Corporation (NYSE:BALL)</t>
  </si>
  <si>
    <t>Banc of California, Inc. (NYSE:BANC)</t>
  </si>
  <si>
    <t>BancFirst Corporation (NASDAQGS:BANF)</t>
  </si>
  <si>
    <t>Bank of America Corporation (NYSE:BAC)</t>
  </si>
  <si>
    <t>Bank of Hawaii Corporation (NYSE:BOH)</t>
  </si>
  <si>
    <t>Bank OZK (NASDAQGS:OZK)</t>
  </si>
  <si>
    <t>BankUnited, Inc. (NYSE:BKU)</t>
  </si>
  <si>
    <t>Banner Corporation (NASDAQGS:BANR)</t>
  </si>
  <si>
    <t>Bath &amp; Body Works, Inc. (NYSE:BBWI)</t>
  </si>
  <si>
    <t>Bausch + Lomb Corporation (NYSE:BLCO)</t>
  </si>
  <si>
    <t>Bausch Health Companies Inc. (NYSE:BHC)</t>
  </si>
  <si>
    <t>Baxter International Inc. (NYSE:BAX)</t>
  </si>
  <si>
    <t>BBB Foods Inc. (NYSE:TBBB)</t>
  </si>
  <si>
    <t>Beacon Roofing Supply, Inc. (NASDAQGS:BECN)</t>
  </si>
  <si>
    <t>Becton, Dickinson and Company (NYSE:BDX)</t>
  </si>
  <si>
    <t>BeiGene, Ltd. (NASDAQGS:BGNE)</t>
  </si>
  <si>
    <t>Belite Bio, Inc (NASDAQCM:BLTE)</t>
  </si>
  <si>
    <t>BellRing Brands, Inc. (NYSE:BRBR)</t>
  </si>
  <si>
    <t>Bentley Systems, Incorporated (NASDAQGS:BSY)</t>
  </si>
  <si>
    <t>Berkshire Hathaway Inc. (NYSE:BRK.A)</t>
  </si>
  <si>
    <t>Berry Global Group, Inc. (NYSE:BERY)</t>
  </si>
  <si>
    <t>Best Buy Co., Inc. (NYSE:BBY)</t>
  </si>
  <si>
    <t>Betterware de México, S.A.P.I. de C.V. (NYSE:BWMX)</t>
  </si>
  <si>
    <t>BGC Group, Inc. (NASDAQGS:BGC)</t>
  </si>
  <si>
    <t>Bilibili Inc. (NASDAQGS:BILI)</t>
  </si>
  <si>
    <t>BILL Holdings, Inc. (NYSE:BILL)</t>
  </si>
  <si>
    <t>Biogen Inc. (NASDAQGS:BIIB)</t>
  </si>
  <si>
    <t>Biohaven Ltd. (NYSE:BHVN)</t>
  </si>
  <si>
    <t>BioMarin Pharmaceutical Inc. (NASDAQGS:BMRN)</t>
  </si>
  <si>
    <t>BioNTech SE (NASDAQGS:BNTX)</t>
  </si>
  <si>
    <t>Bio-Rad Laboratories, Inc. (NYSE:BIO)</t>
  </si>
  <si>
    <t>Bio-Techne Corporation (NASDAQGS:TECH)</t>
  </si>
  <si>
    <t>Birkenstock Holding plc (NYSE:BIRK)</t>
  </si>
  <si>
    <t>BJ's Wholesale Club Holdings, Inc. (NYSE:BJ)</t>
  </si>
  <si>
    <t>Black Hills Corporation (NYSE:BKH)</t>
  </si>
  <si>
    <t>Blackbaud, Inc. (NASDAQGS:BLKB)</t>
  </si>
  <si>
    <t>BlackLine, Inc. (NASDAQGS:BL)</t>
  </si>
  <si>
    <t>Blackstone Inc. (NYSE:BX)</t>
  </si>
  <si>
    <t>Blackstone Mortgage Trust, Inc. (NYSE:BXMT)</t>
  </si>
  <si>
    <t>Blackstone Secured Lending Fund (NYSE:BXSL)</t>
  </si>
  <si>
    <t>Block, Inc. (NYSE:SQ)</t>
  </si>
  <si>
    <t>Bloom Energy Corporation (NYSE:BE)</t>
  </si>
  <si>
    <t>Blue Owl Capital Corporation (NYSE:OBDC)</t>
  </si>
  <si>
    <t>Blue Owl Capital Inc. (NYSE:OWL)</t>
  </si>
  <si>
    <t>Blueprint Medicines Corporation (NASDAQGS:BPMC)</t>
  </si>
  <si>
    <t>Boise Cascade Company (NYSE:BCC)</t>
  </si>
  <si>
    <t>BOK Financial Corporation (NASDAQGS:BOKF)</t>
  </si>
  <si>
    <t>Booking Holdings Inc. (NASDAQGS:BKNG)</t>
  </si>
  <si>
    <t>Boot Barn Holdings, Inc. (NYSE:BOOT)</t>
  </si>
  <si>
    <t>BorgWarner Inc. (NYSE:BWA)</t>
  </si>
  <si>
    <t>Boston Scientific Corporation (NYSE:BSX)</t>
  </si>
  <si>
    <t>Box, Inc. (NYSE:BOX)</t>
  </si>
  <si>
    <t>Boyd Gaming Corporation (NYSE:BYD)</t>
  </si>
  <si>
    <t>Brady Corporation (NYSE:BRC)</t>
  </si>
  <si>
    <t>Braze, Inc. (NASDAQGS:BRZE)</t>
  </si>
  <si>
    <t>Bread Financial Holdings, Inc. (NYSE:BFH)</t>
  </si>
  <si>
    <t>Bright Horizons Family Solutions Inc. (NYSE:BFAM)</t>
  </si>
  <si>
    <t>Brighthouse Financial, Inc. (NASDAQGS:BHF)</t>
  </si>
  <si>
    <t>BrightSpring Health Services, Inc. (NASDAQGS:BTSG)</t>
  </si>
  <si>
    <t>Bristol-Myers Squibb Company (NYSE:BMY)</t>
  </si>
  <si>
    <t>Broadridge Financial Solutions, Inc. (NYSE:BR)</t>
  </si>
  <si>
    <t>Broadstone Net Lease, Inc. (NYSE:BNL)</t>
  </si>
  <si>
    <t>Brookfield Business Corporation (NYSE:BBUC)</t>
  </si>
  <si>
    <t>Brookfield Business Partners L.P. (NYSE:BBU)</t>
  </si>
  <si>
    <t>Brookfield Infrastructure Corporation (NYSE:BIPC)</t>
  </si>
  <si>
    <t>Brookfield Wealth Solutions Ltd. (NYSE:BNT)</t>
  </si>
  <si>
    <t>Brown &amp; Brown, Inc. (NYSE:BRO)</t>
  </si>
  <si>
    <t>Brown-Forman Corporation (NYSE:BF.B)</t>
  </si>
  <si>
    <t>Bruker Corporation (NASDAQGS:BRKR)</t>
  </si>
  <si>
    <t>Brunswick Corporation (NYSE:BC)</t>
  </si>
  <si>
    <t>Builders FirstSource, Inc. (NYSE:BLDR)</t>
  </si>
  <si>
    <t>Bunge Global SA (NYSE:BG)</t>
  </si>
  <si>
    <t>C.H. Robinson Worldwide, Inc. (NASDAQGS:CHRW)</t>
  </si>
  <si>
    <t>C3.ai, Inc. (NYSE:AI)</t>
  </si>
  <si>
    <t>Cable One, Inc. (NYSE:CABO)</t>
  </si>
  <si>
    <t>Cabot Corporation (NYSE:CBT)</t>
  </si>
  <si>
    <t>Cactus, Inc. (NYSE:WHD)</t>
  </si>
  <si>
    <t>Cadence Bank (NYSE:CADE)</t>
  </si>
  <si>
    <t>Cadence Design Systems, Inc. (NASDAQGS:CDNS)</t>
  </si>
  <si>
    <t>Caesars Entertainment, Inc. (NASDAQGS:CZR)</t>
  </si>
  <si>
    <t>California Resources Corporation (NYSE:CRC)</t>
  </si>
  <si>
    <t>California Water Service Group (NYSE:CWT)</t>
  </si>
  <si>
    <t>Calix, Inc. (NYSE:CALX)</t>
  </si>
  <si>
    <t>Cal-Maine Foods, Inc. (NASDAQGS:CALM)</t>
  </si>
  <si>
    <t>Camden Property Trust (NYSE:CPT)</t>
  </si>
  <si>
    <t>Campbell Soup Company (NASDAQGS:CPB)</t>
  </si>
  <si>
    <t>Camtek Ltd. (NASDAQGM:CAMT)</t>
  </si>
  <si>
    <t>Capital One Financial Corporation (NYSE:COF)</t>
  </si>
  <si>
    <t>Capri Holdings Limited (NYSE:CPRI)</t>
  </si>
  <si>
    <t>Cardinal Health, Inc. (NYSE:CAH)</t>
  </si>
  <si>
    <t>CarGurus, Inc. (NASDAQGS:CARG)</t>
  </si>
  <si>
    <t>Carlisle Companies Incorporated (NYSE:CSL)</t>
  </si>
  <si>
    <t>CarMax, Inc. (NYSE:KMX)</t>
  </si>
  <si>
    <t>Carnival Corporation &amp; plc (NYSE:CCL)</t>
  </si>
  <si>
    <t>Carrier Global Corporation (NYSE:CARR)</t>
  </si>
  <si>
    <t>Casella Waste Systems, Inc. (NASDAQGS:CWST)</t>
  </si>
  <si>
    <t>Casey's General Stores, Inc. (NASDAQGS:CASY)</t>
  </si>
  <si>
    <t>Catalent, Inc. (NYSE:CTLT)</t>
  </si>
  <si>
    <t>Catalyst Pharmaceuticals, Inc. (NASDAQCM:CPRX)</t>
  </si>
  <si>
    <t>Cathay General Bancorp (NASDAQGS:CATY)</t>
  </si>
  <si>
    <t>CAVA Group, Inc. (NYSE:CAVA)</t>
  </si>
  <si>
    <t>CBIZ, Inc. (NYSE:CBZ)</t>
  </si>
  <si>
    <t>CCC Intelligent Solutions Holdings Inc. (NASDAQGS:CCCS)</t>
  </si>
  <si>
    <t>CDW Corporation (NASDAQGS:CDW)</t>
  </si>
  <si>
    <t>Celanese Corporation (NYSE:CE)</t>
  </si>
  <si>
    <t>Cellebrite DI Ltd. (NASDAQGS:CLBT)</t>
  </si>
  <si>
    <t>Celsius Holdings, Inc. (NASDAQCM:CELH)</t>
  </si>
  <si>
    <t>Cencora, Inc. (NYSE:COR)</t>
  </si>
  <si>
    <t>Centene Corporation (NYSE:CNC)</t>
  </si>
  <si>
    <t>CenterPoint Energy, Inc. (NYSE:CNP)</t>
  </si>
  <si>
    <t>Centessa Pharmaceuticals plc (NASDAQGS:CNTA)</t>
  </si>
  <si>
    <t>Central Garden &amp; Pet Company (NASDAQGS:CENT)</t>
  </si>
  <si>
    <t>Century Aluminum Company (NASDAQGS:CENX)</t>
  </si>
  <si>
    <t>CF Industries Holdings, Inc. (NYSE:CF)</t>
  </si>
  <si>
    <t>ChampionX Corporation (NASDAQGS:CHX)</t>
  </si>
  <si>
    <t>Charter Communications, Inc. (NASDAQGS:CHTR)</t>
  </si>
  <si>
    <t>Check Point Software Technologies Ltd. (NASDAQGS:CHKP)</t>
  </si>
  <si>
    <t>Chemed Corporation (NYSE:CHE)</t>
  </si>
  <si>
    <t>Cheniere Energy, Inc. (NYSE:LNG)</t>
  </si>
  <si>
    <t>Chesapeake Utilities Corporation (NYSE:CPK)</t>
  </si>
  <si>
    <t>Chevron Corporation (NYSE:CVX)</t>
  </si>
  <si>
    <t>Chewy, Inc. (NYSE:CHWY)</t>
  </si>
  <si>
    <t>Chipotle Mexican Grill, Inc. (NYSE:CMG)</t>
  </si>
  <si>
    <t>Choice Hotels International, Inc. (NYSE:CHH)</t>
  </si>
  <si>
    <t>Chord Energy Corporation (NASDAQGS:CHRD)</t>
  </si>
  <si>
    <t>Chubb Limited (NYSE:CB)</t>
  </si>
  <si>
    <t>Church &amp; Dwight Co., Inc. (NYSE:CHD)</t>
  </si>
  <si>
    <t>Churchill Downs Incorporated (NASDAQGS:CHDN)</t>
  </si>
  <si>
    <t>Cimpress plc (NASDAQGS:CMPR)</t>
  </si>
  <si>
    <t>Cincinnati Financial Corporation (NASDAQGS:CINF)</t>
  </si>
  <si>
    <t>Cintas Corporation (NASDAQGS:CTAS)</t>
  </si>
  <si>
    <t>Cipher Mining Inc. (NASDAQGS:CIFR)</t>
  </si>
  <si>
    <t>Cirrus Logic, Inc. (NASDAQGS:CRUS)</t>
  </si>
  <si>
    <t>Cisco Systems, Inc. (NASDAQGS:CSCO)</t>
  </si>
  <si>
    <t>Citigroup Inc. (NYSE:C)</t>
  </si>
  <si>
    <t>Citizens Financial Group, Inc. (NYSE:CFG)</t>
  </si>
  <si>
    <t>Civitas Resources, Inc. (NYSE:CIVI)</t>
  </si>
  <si>
    <t>Clarivate Plc (NYSE:CLVT)</t>
  </si>
  <si>
    <t>Clean Harbors, Inc. (NYSE:CLH)</t>
  </si>
  <si>
    <t>CleanSpark, Inc. (NASDAQCM:CLSK)</t>
  </si>
  <si>
    <t>Clear Secure, Inc. (NYSE:YOU)</t>
  </si>
  <si>
    <t>Clearwater Analytics Holdings, Inc. (NYSE:CWAN)</t>
  </si>
  <si>
    <t>Clearway Energy, Inc. (NYSE:CWEN.A)</t>
  </si>
  <si>
    <t>Cleveland-Cliffs Inc. (NYSE:CLF)</t>
  </si>
  <si>
    <t>Cloudflare, Inc. (NYSE:NET)</t>
  </si>
  <si>
    <t>CME Group Inc. (NASDAQGS:CME)</t>
  </si>
  <si>
    <t>CMS Energy Corporation (NYSE:CMS)</t>
  </si>
  <si>
    <t>CNA Financial Corporation (NYSE:CNA)</t>
  </si>
  <si>
    <t>CNH Industrial N.V. (NYSE:CNH)</t>
  </si>
  <si>
    <t>CNO Financial Group, Inc. (NYSE:CNO)</t>
  </si>
  <si>
    <t>CNX Resources Corporation (NYSE:CNX)</t>
  </si>
  <si>
    <t>Coca-Cola Consolidated, Inc. (NASDAQGS:COKE)</t>
  </si>
  <si>
    <t>Coca-Cola FEMSA, S.A.B. de C.V. (NYSE:KOF)</t>
  </si>
  <si>
    <t>Coeur Mining, Inc. (NYSE:CDE)</t>
  </si>
  <si>
    <t>Cogent Communications Holdings, Inc. (NASDAQGS:CCOI)</t>
  </si>
  <si>
    <t>Cognex Corporation (NASDAQGS:CGNX)</t>
  </si>
  <si>
    <t>Cognizant Technology Solutions Corporation (NASDAQGS:CTSH)</t>
  </si>
  <si>
    <t>Cohen &amp; Steers, Inc. (NYSE:CNS)</t>
  </si>
  <si>
    <t>Colgate-Palmolive Company (NYSE:CL)</t>
  </si>
  <si>
    <t>Columbia Banking System, Inc. (NASDAQGS:COLB)</t>
  </si>
  <si>
    <t>Columbia Sportswear Company (NASDAQGS:COLM)</t>
  </si>
  <si>
    <t>Comcast Corporation (NASDAQGS:CMCSA)</t>
  </si>
  <si>
    <t>Comerica Incorporated (NYSE:CMA)</t>
  </si>
  <si>
    <t>Commerce Bancshares, Inc. (NASDAQGS:CBSH)</t>
  </si>
  <si>
    <t>Commercial Metals Company (NYSE:CMC)</t>
  </si>
  <si>
    <t>Community Financial System, Inc. (NYSE:CBU)</t>
  </si>
  <si>
    <t>Commvault Systems, Inc. (NASDAQGS:CVLT)</t>
  </si>
  <si>
    <t>Compañía de Minas Buenaventura S.A.A. (NYSE:BVN)</t>
  </si>
  <si>
    <t>Compass, Inc. (NYSE:COMP)</t>
  </si>
  <si>
    <t>Comstock Resources, Inc. (NYSE:CRK)</t>
  </si>
  <si>
    <t>Conagra Brands, Inc. (NYSE:CAG)</t>
  </si>
  <si>
    <t>Concentrix Corporation (NASDAQGS:CNXC)</t>
  </si>
  <si>
    <t>Confluent, Inc. (NASDAQGS:CFLT)</t>
  </si>
  <si>
    <t>CONMED Corporation (NYSE:CNMD)</t>
  </si>
  <si>
    <t>ConocoPhillips (NYSE:COP)</t>
  </si>
  <si>
    <t>CONSOL Energy Inc. (NYSE:CEIX)</t>
  </si>
  <si>
    <t>Consolidated Edison, Inc. (NYSE:ED)</t>
  </si>
  <si>
    <t>Constellation Brands, Inc. (NYSE:STZ)</t>
  </si>
  <si>
    <t>Constellation Energy Corporation (NASDAQGS:CEG)</t>
  </si>
  <si>
    <t>Copa Holdings, S.A. (NYSE:CPA)</t>
  </si>
  <si>
    <t>Copart, Inc. (NASDAQGS:CPRT)</t>
  </si>
  <si>
    <t>COPT Defense Properties (NYSE:CDP)</t>
  </si>
  <si>
    <t>Corcept Therapeutics Incorporated (NASDAQCM:CORT)</t>
  </si>
  <si>
    <t>Core &amp; Main, Inc. (NYSE:CNM)</t>
  </si>
  <si>
    <t>Core Scientific, Inc. (NASDAQGS:CORZ)</t>
  </si>
  <si>
    <t>Corebridge Financial, Inc. (NYSE:CRBG)</t>
  </si>
  <si>
    <t>CoreCivic, Inc. (NYSE:CXW)</t>
  </si>
  <si>
    <t>Corning Incorporated (NYSE:GLW)</t>
  </si>
  <si>
    <t>Corpay, Inc. (NYSE:CPAY)</t>
  </si>
  <si>
    <t>Corporación América Airports S.A. (NYSE:CAAP)</t>
  </si>
  <si>
    <t>Corteva, Inc. (NYSE:CTVA)</t>
  </si>
  <si>
    <t>CorVel Corporation (NASDAQGS:CRVL)</t>
  </si>
  <si>
    <t>CoStar Group, Inc. (NASDAQGS:CSGP)</t>
  </si>
  <si>
    <t>Costco Wholesale Corporation (NASDAQGS:COST)</t>
  </si>
  <si>
    <t>Coterra Energy Inc. (NYSE:CTRA)</t>
  </si>
  <si>
    <t>Coty Inc. (NYSE:COTY)</t>
  </si>
  <si>
    <t>Coupang, Inc. (NYSE:CPNG)</t>
  </si>
  <si>
    <t>Crane NXT, Co. (NYSE:CXT)</t>
  </si>
  <si>
    <t>Credicorp Ltd. (NYSE:BAP)</t>
  </si>
  <si>
    <t>Credit Acceptance Corporation (NASDAQGS:CACC)</t>
  </si>
  <si>
    <t>Credo Technology Group Holding Ltd (NASDAQGS:CRDO)</t>
  </si>
  <si>
    <t>Crescent Energy Company (NYSE:CRGY)</t>
  </si>
  <si>
    <t>CRH plc (NYSE:CRH)</t>
  </si>
  <si>
    <t>CRISPR Therapeutics AG (NASDAQGM:CRSP)</t>
  </si>
  <si>
    <t>Crocs, Inc. (NASDAQGS:CROX)</t>
  </si>
  <si>
    <t>Crown Castle Inc. (NYSE:CCI)</t>
  </si>
  <si>
    <t>Crown Holdings, Inc. (NYSE:CCK)</t>
  </si>
  <si>
    <t>CSW Industrials, Inc. (NASDAQGS:CSWI)</t>
  </si>
  <si>
    <t>CSX Corporation (NASDAQGS:CSX)</t>
  </si>
  <si>
    <t>Cullen/Frost Bankers, Inc. (NYSE:CFR)</t>
  </si>
  <si>
    <t>CVB Financial Corp. (NASDAQGS:CVBF)</t>
  </si>
  <si>
    <t>CVS Health Corporation (NYSE:CVS)</t>
  </si>
  <si>
    <t>CyberArk Software Ltd. (NASDAQGS:CYBR)</t>
  </si>
  <si>
    <t>Danaher Corporation (NYSE:DHR)</t>
  </si>
  <si>
    <t>Darden Restaurants, Inc. (NYSE:DRI)</t>
  </si>
  <si>
    <t>Darling Ingredients Inc. (NYSE:DAR)</t>
  </si>
  <si>
    <t>Datadog, Inc. (NASDAQGS:DDOG)</t>
  </si>
  <si>
    <t>DaVita Inc. (NYSE:DVA)</t>
  </si>
  <si>
    <t>Deckers Outdoor Corporation (NYSE:DECK)</t>
  </si>
  <si>
    <t>Deere &amp; Company (NYSE:DE)</t>
  </si>
  <si>
    <t>Dell Technologies Inc. (NYSE:DELL)</t>
  </si>
  <si>
    <t>Delta Air Lines, Inc. (NYSE:DAL)</t>
  </si>
  <si>
    <t>DENTSPLY SIRONA Inc. (NASDAQGS:XRAY)</t>
  </si>
  <si>
    <t>Devon Energy Corporation (NYSE:DVN)</t>
  </si>
  <si>
    <t>DexCom, Inc. (NASDAQGS:DXCM)</t>
  </si>
  <si>
    <t>Diamondback Energy, Inc. (NASDAQGS:FANG)</t>
  </si>
  <si>
    <t>DICK'S Sporting Goods, Inc. (NYSE:DKS)</t>
  </si>
  <si>
    <t>Digital Realty Trust, Inc. (NYSE:DLR)</t>
  </si>
  <si>
    <t>DigitalBridge Group, Inc. (NYSE:DBRG)</t>
  </si>
  <si>
    <t>DigitalOcean Holdings, Inc. (NYSE:DOCN)</t>
  </si>
  <si>
    <t>Dillard's, Inc. (NYSE:DDS)</t>
  </si>
  <si>
    <t>Diodes Incorporated (NASDAQGS:DIOD)</t>
  </si>
  <si>
    <t>DLocal Limited (NASDAQGS:DLO)</t>
  </si>
  <si>
    <t>DocuSign, Inc. (NASDAQGS:DOCU)</t>
  </si>
  <si>
    <t>Dolby Laboratories, Inc. (NYSE:DLB)</t>
  </si>
  <si>
    <t>Dollar General Corporation (NYSE:DG)</t>
  </si>
  <si>
    <t>Dollar Tree, Inc. (NASDAQGS:DLTR)</t>
  </si>
  <si>
    <t>Dominion Energy, Inc. (NYSE:D)</t>
  </si>
  <si>
    <t>Domino's Pizza, Inc. (NYSE:DPZ)</t>
  </si>
  <si>
    <t>Donaldson Company, Inc. (NYSE:DCI)</t>
  </si>
  <si>
    <t>DoorDash, Inc. (NASDAQGS:DASH)</t>
  </si>
  <si>
    <t>Dorman Products, Inc. (NASDAQGS:DORM)</t>
  </si>
  <si>
    <t>DoubleVerify Holdings, Inc. (NYSE:DV)</t>
  </si>
  <si>
    <t>Dover Corporation (NYSE:DOV)</t>
  </si>
  <si>
    <t>Dow Inc. (NYSE:DOW)</t>
  </si>
  <si>
    <t>Doximity, Inc. (NYSE:DOCS)</t>
  </si>
  <si>
    <t>DraftKings Inc. (NASDAQGS:DKNG)</t>
  </si>
  <si>
    <t>Driven Brands Holdings Inc. (NASDAQGS:DRVN)</t>
  </si>
  <si>
    <t>Dropbox, Inc. (NASDAQGS:DBX)</t>
  </si>
  <si>
    <t>DT Midstream, Inc. (NYSE:DTM)</t>
  </si>
  <si>
    <t>DTE Energy Company (NYSE:DTE)</t>
  </si>
  <si>
    <t>Duke Energy Corporation (NYSE:DUK)</t>
  </si>
  <si>
    <t>Dun &amp; Bradstreet Holdings, Inc. (NYSE:DNB)</t>
  </si>
  <si>
    <t>Duolingo, Inc. (NASDAQGS:DUOL)</t>
  </si>
  <si>
    <t>DuPont de Nemours, Inc. (NYSE:DD)</t>
  </si>
  <si>
    <t>Dutch Bros Inc. (NYSE:BROS)</t>
  </si>
  <si>
    <t>DXC Technology Company (NYSE:DXC)</t>
  </si>
  <si>
    <t>Dynatrace, Inc. (NYSE:DT)</t>
  </si>
  <si>
    <t>e.l.f. Beauty, Inc. (NYSE:ELF)</t>
  </si>
  <si>
    <t>East West Bancorp, Inc. (NASDAQGS:EWBC)</t>
  </si>
  <si>
    <t>Eastern Bankshares, Inc. (NASDAQGS:EBC)</t>
  </si>
  <si>
    <t>Eastman Chemical Company (NYSE:EMN)</t>
  </si>
  <si>
    <t>eBay Inc. (NASDAQGS:EBAY)</t>
  </si>
  <si>
    <t>Ecolab Inc. (NYSE:ECL)</t>
  </si>
  <si>
    <t>Edison International (NYSE:EIX)</t>
  </si>
  <si>
    <t>Edwards Lifesciences Corporation (NYSE:EW)</t>
  </si>
  <si>
    <t>Elanco Animal Health Incorporated (NYSE:ELAN)</t>
  </si>
  <si>
    <t>Elastic N.V. (NYSE:ESTC)</t>
  </si>
  <si>
    <t>Electronic Arts Inc. (NASDAQGS:EA)</t>
  </si>
  <si>
    <t>Element Solutions Inc (NYSE:ESI)</t>
  </si>
  <si>
    <t>Elevance Health, Inc. (NYSE:ELV)</t>
  </si>
  <si>
    <t>Eli Lilly and Company (NYSE:LLY)</t>
  </si>
  <si>
    <t>Enact Holdings, Inc. (NASDAQGS:ACT)</t>
  </si>
  <si>
    <t>Encompass Health Corporation (NYSE:EHC)</t>
  </si>
  <si>
    <t>Endeavor Group Holdings, Inc. (NYSE:EDR)</t>
  </si>
  <si>
    <t>Energizer Holdings, Inc. (NYSE:ENR)</t>
  </si>
  <si>
    <t>Energy Transfer LP (NYSE:ET)</t>
  </si>
  <si>
    <t>Enerpac Tool Group Corp. (NYSE:EPAC)</t>
  </si>
  <si>
    <t>EnerSys (NYSE:ENS)</t>
  </si>
  <si>
    <t>EnLink Midstream, LLC (NYSE:ENLC)</t>
  </si>
  <si>
    <t>Enova International, Inc. (NYSE:ENVA)</t>
  </si>
  <si>
    <t>Enovis Corporation (NYSE:ENOV)</t>
  </si>
  <si>
    <t>Enphase Energy, Inc. (NASDAQGM:ENPH)</t>
  </si>
  <si>
    <t>Enstar Group Limited (NASDAQGS:ESGR)</t>
  </si>
  <si>
    <t>Entegris, Inc. (NASDAQGS:ENTG)</t>
  </si>
  <si>
    <t>Entergy Corporation (NYSE:ETR)</t>
  </si>
  <si>
    <t>Enterprise Financial Services Corp (NASDAQGS:EFSC)</t>
  </si>
  <si>
    <t>Enterprise Products Partners L.P. (NYSE:EPD)</t>
  </si>
  <si>
    <t>Envestnet, Inc. (NYSE:ENV)</t>
  </si>
  <si>
    <t>Envista Holdings Corporation (NYSE:NVST)</t>
  </si>
  <si>
    <t>EOG Resources, Inc. (NYSE:EOG)</t>
  </si>
  <si>
    <t>EPAM Systems, Inc. (NYSE:EPAM)</t>
  </si>
  <si>
    <t>ePlus inc. (NASDAQGS:PLUS)</t>
  </si>
  <si>
    <t>EPR Properties (NYSE:EPR)</t>
  </si>
  <si>
    <t>EQT Corporation (NYSE:EQT)</t>
  </si>
  <si>
    <t>Equifax Inc. (NYSE:EFX)</t>
  </si>
  <si>
    <t>Equinix, Inc. (NASDAQGS:EQIX)</t>
  </si>
  <si>
    <t>Equitable Holdings, Inc. (NYSE:EQH)</t>
  </si>
  <si>
    <t>Equity Commonwealth (NYSE:EQC)</t>
  </si>
  <si>
    <t>Equity Residential (NYSE:EQR)</t>
  </si>
  <si>
    <t>Erie Indemnity Company (NASDAQGS:ERIE)</t>
  </si>
  <si>
    <t>ESAB Corporation (NYSE:ESAB)</t>
  </si>
  <si>
    <t>Essent Group Ltd. (NYSE:ESNT)</t>
  </si>
  <si>
    <t>Essential Properties Realty Trust, Inc. (NYSE:EPRT)</t>
  </si>
  <si>
    <t>Essential Utilities, Inc. (NYSE:WTRG)</t>
  </si>
  <si>
    <t>Etsy, Inc. (NASDAQGS:ETSY)</t>
  </si>
  <si>
    <t>Euronet Worldwide, Inc. (NASDAQGS:EEFT)</t>
  </si>
  <si>
    <t>EverCommerce Inc. (NASDAQGS:EVCM)</t>
  </si>
  <si>
    <t>Evercore Inc. (NYSE:EVR)</t>
  </si>
  <si>
    <t>Everest Group, Ltd. (NYSE:EG)</t>
  </si>
  <si>
    <t>Evergy, Inc. (NASDAQGS:EVRG)</t>
  </si>
  <si>
    <t>Eversource Energy (NYSE:ES)</t>
  </si>
  <si>
    <t>EVERTEC, Inc. (NYSE:EVTC)</t>
  </si>
  <si>
    <t>Exact Sciences Corporation (NASDAQCM:EXAS)</t>
  </si>
  <si>
    <t>Exelixis, Inc. (NASDAQGS:EXEL)</t>
  </si>
  <si>
    <t>Exelon Corporation (NASDAQGS:EXC)</t>
  </si>
  <si>
    <t>ExlService Holdings, Inc. (NASDAQGS:EXLS)</t>
  </si>
  <si>
    <t>eXp World Holdings, Inc. (NASDAQGM:EXPI)</t>
  </si>
  <si>
    <t>Expand Energy Corporation (NASDAQGS:EXE)</t>
  </si>
  <si>
    <t>Expedia Group, Inc. (NASDAQGS:EXPE)</t>
  </si>
  <si>
    <t>Expeditors International of Washington, Inc. (NYSE:EXPD)</t>
  </si>
  <si>
    <t>Exponent, Inc. (NASDAQGS:EXPO)</t>
  </si>
  <si>
    <t>Extra Space Storage Inc. (NYSE:EXR)</t>
  </si>
  <si>
    <t>Extreme Networks, Inc. (NASDAQGS:EXTR)</t>
  </si>
  <si>
    <t>Exxon Mobil Corporation (NYSE:XOM)</t>
  </si>
  <si>
    <t>F&amp;G Annuities &amp; Life, Inc. (NYSE:FG)</t>
  </si>
  <si>
    <t>F.N.B. Corporation (NYSE:FNB)</t>
  </si>
  <si>
    <t>F5, Inc. (NASDAQGS:FFIV)</t>
  </si>
  <si>
    <t>Fabrinet (NYSE:FN)</t>
  </si>
  <si>
    <t>FactSet Research Systems Inc. (NYSE:FDS)</t>
  </si>
  <si>
    <t>Fastenal Company (NASDAQGS:FAST)</t>
  </si>
  <si>
    <t>FB Financial Corporation (NYSE:FBK)</t>
  </si>
  <si>
    <t>Federal Agricultural Mortgage Corporation (NYSE:AGM)</t>
  </si>
  <si>
    <t>Federated Hermes, Inc. (NYSE:FHI)</t>
  </si>
  <si>
    <t>FedEx Corporation (NYSE:FDX)</t>
  </si>
  <si>
    <t>Ferguson Enterprises Inc. (NYSE:FERG)</t>
  </si>
  <si>
    <t>Ferrari N.V. (NYSE:RACE)</t>
  </si>
  <si>
    <t>Fidelis Insurance Holdings Limited (NYSE:FIHL)</t>
  </si>
  <si>
    <t>Fidelity National Financial, Inc. (NYSE:FNF)</t>
  </si>
  <si>
    <t>Fidelity National Information Services, Inc. (NYSE:FIS)</t>
  </si>
  <si>
    <t>First Advantage Corporation (NASDAQGS:FA)</t>
  </si>
  <si>
    <t>First American Financial Corporation (NYSE:FAF)</t>
  </si>
  <si>
    <t>First BanCorp. (NYSE:FBP)</t>
  </si>
  <si>
    <t>First Citizens BancShares, Inc. (NASDAQGS:FCNC.A)</t>
  </si>
  <si>
    <t>First Financial Bancorp. (NASDAQGS:FFBC)</t>
  </si>
  <si>
    <t>First Financial Bankshares, Inc. (NASDAQGS:FFIN)</t>
  </si>
  <si>
    <t>First Hawaiian, Inc. (NASDAQGS:FHB)</t>
  </si>
  <si>
    <t>First Horizon Corporation (NYSE:FHN)</t>
  </si>
  <si>
    <t>First Industrial Realty Trust, Inc. (NYSE:FR)</t>
  </si>
  <si>
    <t>First Interstate BancSystem, Inc. (NASDAQGS:FIBK)</t>
  </si>
  <si>
    <t>First Merchants Corporation (NASDAQGS:FRME)</t>
  </si>
  <si>
    <t>First Solar, Inc. (NASDAQGS:FSLR)</t>
  </si>
  <si>
    <t>FirstCash Holdings, Inc. (NASDAQGS:FCFS)</t>
  </si>
  <si>
    <t>FirstEnergy Corp. (NYSE:FE)</t>
  </si>
  <si>
    <t>Fiserv, Inc. (NYSE:FI)</t>
  </si>
  <si>
    <t>Five Below, Inc. (NASDAQGS:FIVE)</t>
  </si>
  <si>
    <t>Five9, Inc. (NASDAQGM:FIVN)</t>
  </si>
  <si>
    <t>Flagstar Financial, Inc. (NYSE:FLG)</t>
  </si>
  <si>
    <t>Flex Ltd. (NASDAQGS:FLEX)</t>
  </si>
  <si>
    <t>Floor &amp; Decor Holdings, Inc. (NYSE:FND)</t>
  </si>
  <si>
    <t>Flowers Foods, Inc. (NYSE:FLO)</t>
  </si>
  <si>
    <t>Fluence Energy, Inc. (NASDAQGS:FLNC)</t>
  </si>
  <si>
    <t>Flutter Entertainment plc (NYSE:FLUT)</t>
  </si>
  <si>
    <t>Flywire Corporation (NASDAQGS:FLYW)</t>
  </si>
  <si>
    <t>FMC Corporation (NYSE:FMC)</t>
  </si>
  <si>
    <t>Foot Locker, Inc. (NYSE:FL)</t>
  </si>
  <si>
    <t>Ford Motor Company (NYSE:F)</t>
  </si>
  <si>
    <t>FormFactor, Inc. (NASDAQGS:FORM)</t>
  </si>
  <si>
    <t>Formula One Group (NASDAQGS:FWON.K)</t>
  </si>
  <si>
    <t>Fortinet, Inc. (NASDAQGS:FTNT)</t>
  </si>
  <si>
    <t>Fortive Corporation (NYSE:FTV)</t>
  </si>
  <si>
    <t>Fortune Brands Innovations, Inc. (NYSE:FBIN)</t>
  </si>
  <si>
    <t>Four Corners Property Trust, Inc. (NYSE:FCPT)</t>
  </si>
  <si>
    <t>Fox Corporation (NASDAQGS:FOXA)</t>
  </si>
  <si>
    <t>Franklin Electric Co., Inc. (NASDAQGS:FELE)</t>
  </si>
  <si>
    <t>Franklin Resources, Inc. (NYSE:BEN)</t>
  </si>
  <si>
    <t>Freedom Holding Corp. (NASDAQCM:FRHC)</t>
  </si>
  <si>
    <t>Freeport-McMoRan Inc. (NYSE:FCX)</t>
  </si>
  <si>
    <t>Freshpet, Inc. (NASDAQGM:FRPT)</t>
  </si>
  <si>
    <t>Freshworks Inc. (NASDAQGS:FRSH)</t>
  </si>
  <si>
    <t>Frontdoor, Inc. (NASDAQGS:FTDR)</t>
  </si>
  <si>
    <t>Frontier Communications Parent, Inc. (NASDAQGS:FYBR)</t>
  </si>
  <si>
    <t>Frontline plc (NYSE:FRO)</t>
  </si>
  <si>
    <t>FTI Consulting, Inc. (NYSE:FCN)</t>
  </si>
  <si>
    <t>Full Truck Alliance Co. Ltd. (NYSE:YMM)</t>
  </si>
  <si>
    <t>Fulton Financial Corporation (NASDAQGS:FULT)</t>
  </si>
  <si>
    <t>Futu Holdings Limited (NASDAQGM:FUTU)</t>
  </si>
  <si>
    <t>Gaming and Leisure Properties, Inc. (NASDAQGS:GLPI)</t>
  </si>
  <si>
    <t>Garmin Ltd. (NYSE:GRMN)</t>
  </si>
  <si>
    <t>GATX Corporation (NYSE:GATX)</t>
  </si>
  <si>
    <t>GDS Holdings Limited (NASDAQGM:GDS)</t>
  </si>
  <si>
    <t>GE HealthCare Technologies Inc. (NASDAQGS:GEHC)</t>
  </si>
  <si>
    <t>Gen Digital Inc. (NASDAQGS:GEN)</t>
  </si>
  <si>
    <t>GeneDx Holdings Corp. (NASDAQGS:WGS)</t>
  </si>
  <si>
    <t>Generac Holdings Inc. (NYSE:GNRC)</t>
  </si>
  <si>
    <t>General Electric Company (NYSE:GE)</t>
  </si>
  <si>
    <t>General Mills, Inc. (NYSE:GIS)</t>
  </si>
  <si>
    <t>Genpact Limited (NYSE:G)</t>
  </si>
  <si>
    <t>Gentex Corporation (NASDAQGS:GNTX)</t>
  </si>
  <si>
    <t>Genuine Parts Company (NYSE:GPC)</t>
  </si>
  <si>
    <t>Genworth Financial, Inc. (NYSE:GNW)</t>
  </si>
  <si>
    <t>Gilead Sciences, Inc. (NASDAQGS:GILD)</t>
  </si>
  <si>
    <t>GitLab Inc. (NASDAQGS:GTLB)</t>
  </si>
  <si>
    <t>Glacier Bancorp, Inc. (NYSE:GBCI)</t>
  </si>
  <si>
    <t>Glaukos Corporation (NYSE:GKOS)</t>
  </si>
  <si>
    <t>Global Business Travel Group, Inc. (NYSE:GBTG)</t>
  </si>
  <si>
    <t>Global Payments Inc. (NYSE:GPN)</t>
  </si>
  <si>
    <t>Global-E Online Ltd. (NASDAQGS:GLBE)</t>
  </si>
  <si>
    <t>GlobalFoundries Inc. (NASDAQGS:GFS)</t>
  </si>
  <si>
    <t>Globalstar, Inc. (NYSEAM:GSAT)</t>
  </si>
  <si>
    <t>Globant S.A. (NYSE:GLOB)</t>
  </si>
  <si>
    <t>Globe Life Inc. (NYSE:GL)</t>
  </si>
  <si>
    <t>Globus Medical, Inc. (NYSE:GMED)</t>
  </si>
  <si>
    <t>GMS Inc. (NYSE:GMS)</t>
  </si>
  <si>
    <t>GoDaddy Inc. (NYSE:GDDY)</t>
  </si>
  <si>
    <t>Golar LNG Limited (NASDAQGS:GLNG)</t>
  </si>
  <si>
    <t>Golden Ocean Group Limited (NASDAQGS:GOGL)</t>
  </si>
  <si>
    <t>Golub Capital BDC, Inc. (NASDAQGS:GBDC)</t>
  </si>
  <si>
    <t>Goosehead Insurance, Inc (NASDAQGS:GSHD)</t>
  </si>
  <si>
    <t>Grab Holdings Limited (NASDAQGS:GRAB)</t>
  </si>
  <si>
    <t>Graco Inc. (NYSE:GGG)</t>
  </si>
  <si>
    <t>Graham Holdings Company (NYSE:GHC)</t>
  </si>
  <si>
    <t>Grand Canyon Education, Inc. (NASDAQGS:LOPE)</t>
  </si>
  <si>
    <t>Granite Construction Incorporated (NYSE:GVA)</t>
  </si>
  <si>
    <t>Graphic Packaging Holding Company (NYSE:GPK)</t>
  </si>
  <si>
    <t>Greif, Inc. (NYSE:GEF)</t>
  </si>
  <si>
    <t>Griffon Corporation (NYSE:GFF)</t>
  </si>
  <si>
    <t>Grindr Inc. (NYSE:GRND)</t>
  </si>
  <si>
    <t>Group 1 Automotive, Inc. (NYSE:GPI)</t>
  </si>
  <si>
    <t>Grupo Simec, S.A.B. de C.V. (NYSEAM:SIM)</t>
  </si>
  <si>
    <t>Guardant Health, Inc. (NASDAQGS:GH)</t>
  </si>
  <si>
    <t>Guidewire Software, Inc. (NYSE:GWRE)</t>
  </si>
  <si>
    <t>Gulfport Energy Corporation (NYSE:GPOR)</t>
  </si>
  <si>
    <t>GXO Logistics, Inc. (NYSE:GXO)</t>
  </si>
  <si>
    <t>H World Group Limited (NASDAQGS:HTHT)</t>
  </si>
  <si>
    <t>H&amp;E Equipment Services, Inc. (NASDAQGS:HEES)</t>
  </si>
  <si>
    <t>H&amp;R Block, Inc. (NYSE:HRB)</t>
  </si>
  <si>
    <t>H.B. Fuller Company (NYSE:FUL)</t>
  </si>
  <si>
    <t>HA Sustainable Infrastructure Capital, Inc. (NYSE:HASI)</t>
  </si>
  <si>
    <t>Haemonetics Corporation (NYSE:HAE)</t>
  </si>
  <si>
    <t>Halliburton Company (NYSE:HAL)</t>
  </si>
  <si>
    <t>Hamilton Lane Incorporated (NASDAQGS:HLNE)</t>
  </si>
  <si>
    <t>Hancock Whitney Corporation (NASDAQGS:HWC)</t>
  </si>
  <si>
    <t>Hanesbrands Inc. (NYSE:HBI)</t>
  </si>
  <si>
    <t>Harley-Davidson, Inc. (NYSE:HOG)</t>
  </si>
  <si>
    <t>Harmony Biosciences Holdings, Inc. (NASDAQGM:HRMY)</t>
  </si>
  <si>
    <t>Hasbro, Inc. (NASDAQGS:HAS)</t>
  </si>
  <si>
    <t>HashiCorp, Inc. (NASDAQGS:HCP)</t>
  </si>
  <si>
    <t>Hawkins, Inc. (NASDAQGS:HWKN)</t>
  </si>
  <si>
    <t>Hayward Holdings, Inc. (NYSE:HAYW)</t>
  </si>
  <si>
    <t>HCA Healthcare, Inc. (NYSE:HCA)</t>
  </si>
  <si>
    <t>HealthEquity, Inc. (NASDAQGS:HQY)</t>
  </si>
  <si>
    <t>Healthpeak Properties, Inc. (NYSE:DOC)</t>
  </si>
  <si>
    <t>Heartland Financial USA, Inc. (NASDAQGS:HTLF)</t>
  </si>
  <si>
    <t>Hecla Mining Company (NYSE:HL)</t>
  </si>
  <si>
    <t>Henry Schein, Inc. (NASDAQGS:HSIC)</t>
  </si>
  <si>
    <t>Hess Corporation (NYSE:HES)</t>
  </si>
  <si>
    <t>Hess Midstream LP (NYSE:HESM)</t>
  </si>
  <si>
    <t>Hewlett Packard Enterprise Company (NYSE:HPE)</t>
  </si>
  <si>
    <t>Hexcel Corporation (NYSE:HXL)</t>
  </si>
  <si>
    <t>HF Sinclair Corporation (NYSE:DINO)</t>
  </si>
  <si>
    <t>Hillman Solutions Corp. (NASDAQGM:HLMN)</t>
  </si>
  <si>
    <t>Hilltop Holdings Inc. (NYSE:HTH)</t>
  </si>
  <si>
    <t>Hilton Grand Vacations Inc. (NYSE:HGV)</t>
  </si>
  <si>
    <t>Hilton Worldwide Holdings Inc. (NYSE:HLT)</t>
  </si>
  <si>
    <t>Hims &amp; Hers Health, Inc. (NYSE:HIMS)</t>
  </si>
  <si>
    <t>HNI Corporation (NYSE:HNI)</t>
  </si>
  <si>
    <t>Hologic, Inc. (NASDAQGS:HOLX)</t>
  </si>
  <si>
    <t>Home Bancshares, Inc. (Conway, AR) (NYSE:HOMB)</t>
  </si>
  <si>
    <t>Honeywell International Inc. (NASDAQGS:HON)</t>
  </si>
  <si>
    <t>Hormel Foods Corporation (NYSE:HRL)</t>
  </si>
  <si>
    <t>Host Hotels &amp; Resorts, Inc. (NASDAQGS:HST)</t>
  </si>
  <si>
    <t>Houlihan Lokey, Inc. (NYSE:HLI)</t>
  </si>
  <si>
    <t>Howard Hughes Holdings Inc. (NYSE:HHH)</t>
  </si>
  <si>
    <t>HP Inc. (NYSE:HPQ)</t>
  </si>
  <si>
    <t>Hub Group, Inc. (NASDAQGS:HUBG)</t>
  </si>
  <si>
    <t>Hubbell Incorporated (NYSE:HUBB)</t>
  </si>
  <si>
    <t>HubSpot, Inc. (NYSE:HUBS)</t>
  </si>
  <si>
    <t>Humana Inc. (NYSE:HUM)</t>
  </si>
  <si>
    <t>Huntington Bancshares Incorporated (NASDAQGS:HBAN)</t>
  </si>
  <si>
    <t>Huntsman Corporation (NYSE:HUN)</t>
  </si>
  <si>
    <t>Huron Consulting Group Inc. (NASDAQGS:HURN)</t>
  </si>
  <si>
    <t>Hyatt Hotels Corporation (NYSE:H)</t>
  </si>
  <si>
    <t>IAC Inc. (NASDAQGS:IAC)</t>
  </si>
  <si>
    <t>Ibotta, Inc. (NYSE:IBTA)</t>
  </si>
  <si>
    <t>Icahn Enterprises L.P. (NASDAQGS:IEP)</t>
  </si>
  <si>
    <t>ICF International, Inc. (NASDAQGS:ICFI)</t>
  </si>
  <si>
    <t>ICL Group Ltd (NYSE:ICL)</t>
  </si>
  <si>
    <t>ICON Public Limited Company (NASDAQGS:ICLR)</t>
  </si>
  <si>
    <t>IDACORP, Inc. (NYSE:IDA)</t>
  </si>
  <si>
    <t>IDEX Corporation (NYSE:IEX)</t>
  </si>
  <si>
    <t>IDEXX Laboratories, Inc. (NASDAQGS:IDXX)</t>
  </si>
  <si>
    <t>Illinois Tool Works Inc. (NYSE:ITW)</t>
  </si>
  <si>
    <t>Illumina, Inc. (NASDAQGS:ILMN)</t>
  </si>
  <si>
    <t>Immunovant, Inc. (NASDAQGS:IMVT)</t>
  </si>
  <si>
    <t>Impinj, Inc. (NASDAQGS:PI)</t>
  </si>
  <si>
    <t>Inari Medical, Inc. (NASDAQGS:NARI)</t>
  </si>
  <si>
    <t>Incyte Corporation (NASDAQGS:INCY)</t>
  </si>
  <si>
    <t>Independent Bank Corp. (NASDAQGS:INDB)</t>
  </si>
  <si>
    <t>Independent Bank Group, Inc. (NASDAQGS:IBTX)</t>
  </si>
  <si>
    <t>Informatica Inc. (NYSE:INFA)</t>
  </si>
  <si>
    <t>Ingersoll Rand Inc. (NYSE:IR)</t>
  </si>
  <si>
    <t>Ingredion Incorporated (NYSE:INGR)</t>
  </si>
  <si>
    <t>Innospec Inc. (NASDAQGS:IOSP)</t>
  </si>
  <si>
    <t>Insight Enterprises, Inc. (NASDAQGS:NSIT)</t>
  </si>
  <si>
    <t>Insmed Incorporated (NASDAQGS:INSM)</t>
  </si>
  <si>
    <t>Insperity, Inc. (NYSE:NSP)</t>
  </si>
  <si>
    <t>Inspire Medical Systems, Inc. (NYSE:INSP)</t>
  </si>
  <si>
    <t>Installed Building Products, Inc. (NYSE:IBP)</t>
  </si>
  <si>
    <t>Instructure Holdings, Inc. (NYSE:INST)</t>
  </si>
  <si>
    <t>Insulet Corporation (NASDAQGS:PODD)</t>
  </si>
  <si>
    <t>Intapp, Inc. (NASDAQGS:INTA)</t>
  </si>
  <si>
    <t>Integer Holdings Corporation (NYSE:ITGR)</t>
  </si>
  <si>
    <t>Integral Ad Science Holding Corp. (NASDAQGS:IAS)</t>
  </si>
  <si>
    <t>Intel Corporation (NASDAQGS:INTC)</t>
  </si>
  <si>
    <t>Inter &amp; Co, Inc. (NASDAQGS:INTR)</t>
  </si>
  <si>
    <t>Interactive Brokers Group, Inc. (NASDAQGS:IBKR)</t>
  </si>
  <si>
    <t>Intercontinental Exchange, Inc. (NYSE:ICE)</t>
  </si>
  <si>
    <t>InterDigital, Inc. (NASDAQGS:IDCC)</t>
  </si>
  <si>
    <t>International Bancshares Corporation (NASDAQGS:IBOC)</t>
  </si>
  <si>
    <t>International Business Machines Corporation (NYSE:IBM)</t>
  </si>
  <si>
    <t>International Flavors &amp; Fragrances Inc. (NYSE:IFF)</t>
  </si>
  <si>
    <t>International Game Technology PLC (NYSE:IGT)</t>
  </si>
  <si>
    <t>International Paper Company (NYSE:IP)</t>
  </si>
  <si>
    <t>International Seaways, Inc. (NYSE:INSW)</t>
  </si>
  <si>
    <t>Interparfums, Inc. (NASDAQGS:IPAR)</t>
  </si>
  <si>
    <t>Intra-Cellular Therapies, Inc. (NASDAQGS:ITCI)</t>
  </si>
  <si>
    <t>Intuit Inc. (NASDAQGS:INTU)</t>
  </si>
  <si>
    <t>Intuitive Surgical, Inc. (NASDAQGS:ISRG)</t>
  </si>
  <si>
    <t>Invesco Ltd. (NYSE:IVZ)</t>
  </si>
  <si>
    <t>Ionis Pharmaceuticals, Inc. (NASDAQGS:IONS)</t>
  </si>
  <si>
    <t>IonQ, Inc. (NYSE:IONQ)</t>
  </si>
  <si>
    <t>Iovance Biotherapeutics, Inc. (NASDAQGM:IOVA)</t>
  </si>
  <si>
    <t>IPG Photonics Corporation (NASDAQGS:IPGP)</t>
  </si>
  <si>
    <t>iQIYI, Inc. (NASDAQGS:IQ)</t>
  </si>
  <si>
    <t>iRhythm Technologies, Inc. (NASDAQGS:IRTC)</t>
  </si>
  <si>
    <t>Iridium Communications Inc. (NASDAQGS:IRDM)</t>
  </si>
  <si>
    <t>Iris Energy Limited (NASDAQGS:IREN)</t>
  </si>
  <si>
    <t>ITT Inc. (NYSE:ITT)</t>
  </si>
  <si>
    <t>J&amp;J Snack Foods Corp. (NASDAQGS:JJSF)</t>
  </si>
  <si>
    <t>J.B. Hunt Transport Services, Inc. (NASDAQGS:JBHT)</t>
  </si>
  <si>
    <t>Jabil Inc. (NYSE:JBL)</t>
  </si>
  <si>
    <t>Jack Henry &amp; Associates, Inc. (NASDAQGS:JKHY)</t>
  </si>
  <si>
    <t>Jamf Holding Corp. (NASDAQGS:JAMF)</t>
  </si>
  <si>
    <t>Janus Henderson Group plc (NYSE:JHG)</t>
  </si>
  <si>
    <t>Jazz Pharmaceuticals plc (NASDAQGS:JAZZ)</t>
  </si>
  <si>
    <t>JD.com, Inc. (NASDAQGS:JD)</t>
  </si>
  <si>
    <t>JetBlue Airways Corporation (NASDAQGS:JBLU)</t>
  </si>
  <si>
    <t>JFrog Ltd. (NASDAQGS:FROG)</t>
  </si>
  <si>
    <t>Joby Aviation, Inc. (NYSE:JOBY)</t>
  </si>
  <si>
    <t>John Bean Technologies Corporation (NYSE:JBT)</t>
  </si>
  <si>
    <t>John Wiley &amp; Sons, Inc. (NYSE:WLY)</t>
  </si>
  <si>
    <t>Johnson &amp; Johnson (NYSE:JNJ)</t>
  </si>
  <si>
    <t>Joint Stock Company Kaspi.kz (NASDAQGS:KSPI)</t>
  </si>
  <si>
    <t>JPMorgan Chase &amp; Co. (NYSE:JPM)</t>
  </si>
  <si>
    <t>Juniper Networks, Inc. (NYSE:JNPR)</t>
  </si>
  <si>
    <t>Kadant Inc. (NYSE:KAI)</t>
  </si>
  <si>
    <t>Kanzhun Limited (NASDAQGS:BZ)</t>
  </si>
  <si>
    <t>Kayne Anderson Energy Infrastructure Fund, Inc. (NYSE:KYN)</t>
  </si>
  <si>
    <t>KE Holdings Inc. (NYSE:BEKE)</t>
  </si>
  <si>
    <t>Kellanova (NYSE:K)</t>
  </si>
  <si>
    <t>Kemper Corporation (NYSE:KMPR)</t>
  </si>
  <si>
    <t>Kennametal Inc. (NYSE:KMT)</t>
  </si>
  <si>
    <t>Keurig Dr Pepper Inc. (NASDAQGS:KDP)</t>
  </si>
  <si>
    <t>KeyCorp (NYSE:KEY)</t>
  </si>
  <si>
    <t>Keysight Technologies, Inc. (NYSE:KEYS)</t>
  </si>
  <si>
    <t>Kimberly-Clark Corporation (NYSE:KMB)</t>
  </si>
  <si>
    <t>Kimco Realty Corporation (NYSE:KIM)</t>
  </si>
  <si>
    <t>Kinder Morgan, Inc. (NYSE:KMI)</t>
  </si>
  <si>
    <t>Kinetik Holdings Inc. (NYSE:KNTK)</t>
  </si>
  <si>
    <t>Kinsale Capital Group, Inc. (NYSE:KNSL)</t>
  </si>
  <si>
    <t>Kirby Corporation (NYSE:KEX)</t>
  </si>
  <si>
    <t>Kite Realty Group Trust (NYSE:KRG)</t>
  </si>
  <si>
    <t>KKR &amp; Co. Inc. (NYSE:KKR)</t>
  </si>
  <si>
    <t>KLA Corporation (NASDAQGS:KLAC)</t>
  </si>
  <si>
    <t>Klaviyo, Inc. (NYSE:KVYO)</t>
  </si>
  <si>
    <t>Knight-Swift Transportation Holdings Inc. (NYSE:KNX)</t>
  </si>
  <si>
    <t>Kodiak Gas Services, Inc. (NYSE:KGS)</t>
  </si>
  <si>
    <t>Korn Ferry (NYSE:KFY)</t>
  </si>
  <si>
    <t>Krystal Biotech, Inc. (NASDAQGS:KRYS)</t>
  </si>
  <si>
    <t>Kulicke and Soffa Industries, Inc. (NASDAQGS:KLIC)</t>
  </si>
  <si>
    <t>Kyndryl Holdings, Inc. (NYSE:KD)</t>
  </si>
  <si>
    <t>Labcorp Holdings Inc. (NYSE:LH)</t>
  </si>
  <si>
    <t>Lam Research Corporation (NASDAQGS:LRCX)</t>
  </si>
  <si>
    <t>Lamar Advertising Company (NASDAQGS:LAMR)</t>
  </si>
  <si>
    <t>Lamb Weston Holdings, Inc. (NYSE:LW)</t>
  </si>
  <si>
    <t>Lancaster Colony Corporation (NASDAQGS:LANC)</t>
  </si>
  <si>
    <t>Landstar System, Inc. (NASDAQGS:LSTR)</t>
  </si>
  <si>
    <t>Lantheus Holdings, Inc. (NASDAQGM:LNTH)</t>
  </si>
  <si>
    <t>Las Vegas Sands Corp. (NYSE:LVS)</t>
  </si>
  <si>
    <t>Lattice Semiconductor Corporation (NASDAQGS:LSCC)</t>
  </si>
  <si>
    <t>Laureate Education, Inc. (NASDAQGS:LAUR)</t>
  </si>
  <si>
    <t>Lazard, Inc. (NYSE:LAZ)</t>
  </si>
  <si>
    <t>LCI Industries (NYSE:LCII)</t>
  </si>
  <si>
    <t>Lear Corporation (NYSE:LEA)</t>
  </si>
  <si>
    <t>Legend Biotech Corporation (NASDAQGS:LEGN)</t>
  </si>
  <si>
    <t>LeMaitre Vascular, Inc. (NASDAQGM:LMAT)</t>
  </si>
  <si>
    <t>Lemonade, Inc. (NYSE:LMND)</t>
  </si>
  <si>
    <t>Lennox International Inc. (NYSE:LII)</t>
  </si>
  <si>
    <t>Levi Strauss &amp; Co. (NYSE:LEVI)</t>
  </si>
  <si>
    <t>Li Auto Inc. (NASDAQGS:LI)</t>
  </si>
  <si>
    <t>Liberty Broadband Corporation (NASDAQGS:LBRD.K)</t>
  </si>
  <si>
    <t>Liberty Energy Inc. (NYSE:LBRT)</t>
  </si>
  <si>
    <t>Liberty Global Ltd. (NASDAQGS:LBTY.A)</t>
  </si>
  <si>
    <t>Liberty Live Group (NASDAQGS:LLYV.K)</t>
  </si>
  <si>
    <t>Life Time Group Holdings, Inc. (NYSE:LTH)</t>
  </si>
  <si>
    <t>LifeStance Health Group, Inc. (NASDAQGS:LFST)</t>
  </si>
  <si>
    <t>Ligand Pharmaceuticals Incorporated (NASDAQGM:LGND)</t>
  </si>
  <si>
    <t>Light &amp; Wonder, Inc. (NASDAQGS:LNW)</t>
  </si>
  <si>
    <t>Lincoln Electric Holdings, Inc. (NASDAQGS:LECO)</t>
  </si>
  <si>
    <t>Lincoln National Corporation (NYSE:LNC)</t>
  </si>
  <si>
    <t>Lithia Motors, Inc. (NYSE:LAD)</t>
  </si>
  <si>
    <t>Littelfuse, Inc. (NASDAQGS:LFUS)</t>
  </si>
  <si>
    <t>LivaNova PLC (NASDAQGS:LIVN)</t>
  </si>
  <si>
    <t>Live Nation Entertainment, Inc. (NYSE:LYV)</t>
  </si>
  <si>
    <t>Live Oak Bancshares, Inc. (NYSE:LOB)</t>
  </si>
  <si>
    <t>LKQ Corporation (NASDAQGS:LKQ)</t>
  </si>
  <si>
    <t>Loar Holdings Inc. (NYSE:LOAR)</t>
  </si>
  <si>
    <t>Loews Corporation (NYSE:L)</t>
  </si>
  <si>
    <t>Lotus Technology Inc. (NASDAQGS:LOT)</t>
  </si>
  <si>
    <t>Lowe's Companies, Inc. (NYSE:LOW)</t>
  </si>
  <si>
    <t>LPL Financial Holdings Inc. (NASDAQGS:LPLA)</t>
  </si>
  <si>
    <t>Lucid Group, Inc. (NASDAQGS:LCID)</t>
  </si>
  <si>
    <t>Lufax Holding Ltd (NYSE:LU)</t>
  </si>
  <si>
    <t>Lululemon Athletica Inc. (NASDAQGS:LULU)</t>
  </si>
  <si>
    <t>LXP Industrial Trust (NYSE:LXP)</t>
  </si>
  <si>
    <t>Lyft, Inc. (NASDAQGS:LYFT)</t>
  </si>
  <si>
    <t>LyondellBasell Industries N.V. (NYSE:LYB)</t>
  </si>
  <si>
    <t>M&amp;T Bank Corporation (NYSE:MTB)</t>
  </si>
  <si>
    <t>MACOM Technology Solutions Holdings, Inc. (NASDAQGS:MTSI)</t>
  </si>
  <si>
    <t>Macy's, Inc. (NYSE:M)</t>
  </si>
  <si>
    <t>Madison Square Garden Sports Corp. (NYSE:MSGS)</t>
  </si>
  <si>
    <t>Magnolia Oil &amp; Gas Corporation (NYSE:MGY)</t>
  </si>
  <si>
    <t>Main Street Capital Corporation (NYSE:MAIN)</t>
  </si>
  <si>
    <t>MakeMyTrip Limited (NASDAQGS:MMYT)</t>
  </si>
  <si>
    <t>Manchester United plc (NYSE:MANU)</t>
  </si>
  <si>
    <t>Manhattan Associates, Inc. (NASDAQGS:MANH)</t>
  </si>
  <si>
    <t>MannKind Corporation (NASDAQGM:MNKD)</t>
  </si>
  <si>
    <t>ManpowerGroup Inc. (NYSE:MAN)</t>
  </si>
  <si>
    <t>Maplebear Inc. (NASDAQGS:CART)</t>
  </si>
  <si>
    <t>MARA Holdings, Inc. (NASDAQCM:MARA)</t>
  </si>
  <si>
    <t>Marathon Oil Corporation (NYSE:MRO)</t>
  </si>
  <si>
    <t>Marathon Petroleum Corporation (NYSE:MPC)</t>
  </si>
  <si>
    <t>Marex Group plc (NASDAQGS:MRX)</t>
  </si>
  <si>
    <t>Markel Group Inc. (NYSE:MKL)</t>
  </si>
  <si>
    <t>MarketAxess Holdings Inc. (NASDAQGS:MKTX)</t>
  </si>
  <si>
    <t>Marriott International, Inc. (NASDAQGS:MAR)</t>
  </si>
  <si>
    <t>Marriott Vacations Worldwide Corporation (NYSE:VAC)</t>
  </si>
  <si>
    <t>Marsh &amp; McLennan Companies, Inc. (NYSE:MMC)</t>
  </si>
  <si>
    <t>Martin Marietta Materials, Inc. (NYSE:MLM)</t>
  </si>
  <si>
    <t>Marvell Technology, Inc. (NASDAQGS:MRVL)</t>
  </si>
  <si>
    <t>Masco Corporation (NYSE:MAS)</t>
  </si>
  <si>
    <t>Masimo Corporation (NASDAQGS:MASI)</t>
  </si>
  <si>
    <t>MasterBrand, Inc. (NYSE:MBC)</t>
  </si>
  <si>
    <t>Mastercard Incorporated (NYSE:MA)</t>
  </si>
  <si>
    <t>Matador Resources Company (NYSE:MTDR)</t>
  </si>
  <si>
    <t>Match Group, Inc. (NASDAQGS:MTCH)</t>
  </si>
  <si>
    <t>Materion Corporation (NYSE:MTRN)</t>
  </si>
  <si>
    <t>Matson, Inc. (NYSE:MATX)</t>
  </si>
  <si>
    <t>Mattel, Inc. (NASDAQGS:MAT)</t>
  </si>
  <si>
    <t>Maximus, Inc. (NYSE:MMS)</t>
  </si>
  <si>
    <t>McCormick &amp; Company, Incorporated (NYSE:MKC)</t>
  </si>
  <si>
    <t>McDonald's Corporation (NYSE:MCD)</t>
  </si>
  <si>
    <t>McGrath RentCorp (NASDAQGS:MGRC)</t>
  </si>
  <si>
    <t>McKesson Corporation (NYSE:MCK)</t>
  </si>
  <si>
    <t>Medical Properties Trust, Inc. (NYSE:MPW)</t>
  </si>
  <si>
    <t>Medtronic plc (NYSE:MDT)</t>
  </si>
  <si>
    <t>Melco Resorts &amp; Entertainment Limited (NASDAQGS:MLCO)</t>
  </si>
  <si>
    <t>MercadoLibre, Inc. (NASDAQGS:MELI)</t>
  </si>
  <si>
    <t>Merck &amp; Co., Inc. (NYSE:MRK)</t>
  </si>
  <si>
    <t>Mercury Systems, Inc. (NASDAQGS:MRCY)</t>
  </si>
  <si>
    <t>Merit Medical Systems, Inc. (NASDAQGS:MMSI)</t>
  </si>
  <si>
    <t>Merus N.V. (NASDAQGM:MRUS)</t>
  </si>
  <si>
    <t>Meta Platforms, Inc. (NASDAQGS:META)</t>
  </si>
  <si>
    <t>MetLife, Inc. (NYSE:MET)</t>
  </si>
  <si>
    <t>Mettler-Toledo International Inc. (NYSE:MTD)</t>
  </si>
  <si>
    <t>MGE Energy, Inc. (NASDAQGS:MGEE)</t>
  </si>
  <si>
    <t>MGIC Investment Corporation (NYSE:MTG)</t>
  </si>
  <si>
    <t>MGM Resorts International (NYSE:MGM)</t>
  </si>
  <si>
    <t>Microchip Technology Incorporated (NASDAQGS:MCHP)</t>
  </si>
  <si>
    <t>Micron Technology, Inc. (NASDAQGS:MU)</t>
  </si>
  <si>
    <t>Microsoft Corporation (NASDAQGS:MSFT)</t>
  </si>
  <si>
    <t>Mid-America Apartment Communities, Inc. (NYSE:MAA)</t>
  </si>
  <si>
    <t>Millicom International Cellular S.A. (NASDAQGS:TIGO)</t>
  </si>
  <si>
    <t>Minerals Technologies Inc. (NYSE:MTX)</t>
  </si>
  <si>
    <t>MINISO Group Holding Limited (NYSE:MNSO)</t>
  </si>
  <si>
    <t>Mirum Pharmaceuticals, Inc. (NASDAQGM:MIRM)</t>
  </si>
  <si>
    <t>Mister Car Wash, Inc. (NYSE:MCW)</t>
  </si>
  <si>
    <t>MKS Instruments, Inc. (NASDAQGS:MKSI)</t>
  </si>
  <si>
    <t>Mobileye Global Inc. (NASDAQGS:MBLY)</t>
  </si>
  <si>
    <t>Moderna, Inc. (NASDAQGS:MRNA)</t>
  </si>
  <si>
    <t>Modine Manufacturing Company (NYSE:MOD)</t>
  </si>
  <si>
    <t>Moelis &amp; Company (NYSE:MC)</t>
  </si>
  <si>
    <t>Mohawk Industries, Inc. (NYSE:MHK)</t>
  </si>
  <si>
    <t>Molina Healthcare, Inc. (NYSE:MOH)</t>
  </si>
  <si>
    <t>Molson Coors Beverage Company (NYSE:TAP)</t>
  </si>
  <si>
    <t>monday.com Ltd. (NASDAQGS:MNDY)</t>
  </si>
  <si>
    <t>Mondelez International, Inc. (NASDAQGS:MDLZ)</t>
  </si>
  <si>
    <t>MongoDB, Inc. (NASDAQGM:MDB)</t>
  </si>
  <si>
    <t>Monolithic Power Systems, Inc. (NASDAQGS:MPWR)</t>
  </si>
  <si>
    <t>Monster Beverage Corporation (NASDAQGS:MNST)</t>
  </si>
  <si>
    <t>Moody's Corporation (NYSE:MCO)</t>
  </si>
  <si>
    <t>MoonLake Immunotherapeutics (NASDAQCM:MLTX)</t>
  </si>
  <si>
    <t>Morgan Stanley (NYSE:MS)</t>
  </si>
  <si>
    <t>Morningstar, Inc. (NASDAQGS:MORN)</t>
  </si>
  <si>
    <t>Morphic Holding, Inc. (NASDAQGM:MORF)</t>
  </si>
  <si>
    <t>MP Materials Corp. (NYSE:MP)</t>
  </si>
  <si>
    <t>MPLX LP (NYSE:MPLX)</t>
  </si>
  <si>
    <t>Mr. Cooper Group Inc. (NASDAQCM:COOP)</t>
  </si>
  <si>
    <t>MSA Safety Incorporated (NYSE:MSA)</t>
  </si>
  <si>
    <t>MSC Industrial Direct Co., Inc. (NYSE:MSM)</t>
  </si>
  <si>
    <t>MSCI Inc. (NYSE:MSCI)</t>
  </si>
  <si>
    <t>Mueller Industries, Inc. (NYSE:MLI)</t>
  </si>
  <si>
    <t>Murano Global Investments Plc (NASDAQCM:MRNO)</t>
  </si>
  <si>
    <t>Murphy Oil Corporation (NYSE:MUR)</t>
  </si>
  <si>
    <t>Murphy USA Inc. (NYSE:MUSA)</t>
  </si>
  <si>
    <t>N-able, Inc. (NYSE:NABL)</t>
  </si>
  <si>
    <t>Nasdaq, Inc. (NASDAQGS:NDAQ)</t>
  </si>
  <si>
    <t>Natera, Inc. (NASDAQGS:NTRA)</t>
  </si>
  <si>
    <t>National Beverage Corp. (NASDAQGS:FIZZ)</t>
  </si>
  <si>
    <t>National Fuel Gas Company (NYSE:NFG)</t>
  </si>
  <si>
    <t>National HealthCare Corporation (NYSEAM:NHC)</t>
  </si>
  <si>
    <t>National Storage Affiliates Trust (NYSE:NSA)</t>
  </si>
  <si>
    <t>NBT Bancorp Inc. (NASDAQGS:NBTB)</t>
  </si>
  <si>
    <t>nCino, Inc. (NASDAQGS:NCNO)</t>
  </si>
  <si>
    <t>NCR Atleos Corporation (NYSE:NATL)</t>
  </si>
  <si>
    <t>NCR Voyix Corporation (NYSE:VYX)</t>
  </si>
  <si>
    <t>Nebius Group N.V. (NASDAQGS:NBIS)</t>
  </si>
  <si>
    <t>Nelnet, Inc. (NYSE:NNI)</t>
  </si>
  <si>
    <t>Neogen Corporation (NASDAQGS:NEOG)</t>
  </si>
  <si>
    <t>NeoGenomics, Inc. (NASDAQCM:NEO)</t>
  </si>
  <si>
    <t>NetApp, Inc. (NASDAQGS:NTAP)</t>
  </si>
  <si>
    <t>Netflix, Inc. (NASDAQGS:NFLX)</t>
  </si>
  <si>
    <t>Neumora Therapeutics, Inc. (NASDAQGS:NMRA)</t>
  </si>
  <si>
    <t>Neurocrine Biosciences, Inc. (NASDAQGS:NBIX)</t>
  </si>
  <si>
    <t>New Fortress Energy Inc. (NASDAQGS:NFE)</t>
  </si>
  <si>
    <t>New Jersey Resources Corporation (NYSE:NJR)</t>
  </si>
  <si>
    <t>New Oriental Education &amp; Technology Group Inc. (NYSE:EDU)</t>
  </si>
  <si>
    <t>NewAmsterdam Pharma Company N.V. (NASDAQGM:NAMS)</t>
  </si>
  <si>
    <t>Newell Brands Inc. (NASDAQGS:NWL)</t>
  </si>
  <si>
    <t>Newmark Group, Inc. (NASDAQGS:NMRK)</t>
  </si>
  <si>
    <t>NewMarket Corporation (NYSE:NEU)</t>
  </si>
  <si>
    <t>Newmont Corporation (NYSE:NEM)</t>
  </si>
  <si>
    <t>News Corporation (NASDAQGS:NWSA)</t>
  </si>
  <si>
    <t>Nexstar Media Group, Inc. (NASDAQGS:NXST)</t>
  </si>
  <si>
    <t>NextEra Energy, Inc. (NYSE:NEE)</t>
  </si>
  <si>
    <t>Nextracker Inc. (NASDAQGS:NXT)</t>
  </si>
  <si>
    <t>NIKE, Inc. (NYSE:NKE)</t>
  </si>
  <si>
    <t>NIO Inc. (NYSE:NIO)</t>
  </si>
  <si>
    <t>NiSource Inc. (NYSE:NI)</t>
  </si>
  <si>
    <t>NMI Holdings, Inc. (NASDAQGM:NMIH)</t>
  </si>
  <si>
    <t>Nomad Foods Limited (NYSE:NOMD)</t>
  </si>
  <si>
    <t>Nordson Corporation (NASDAQGS:NDSN)</t>
  </si>
  <si>
    <t>Nordstrom, Inc. (NYSE:JWN)</t>
  </si>
  <si>
    <t>Norfolk Southern Corporation (NYSE:NSC)</t>
  </si>
  <si>
    <t>Northern Oil and Gas, Inc. (NYSE:NOG)</t>
  </si>
  <si>
    <t>Northern Trust Corporation (NASDAQGS:NTRS)</t>
  </si>
  <si>
    <t>NorthWestern Energy Group, Inc. (NASDAQGS:NWE)</t>
  </si>
  <si>
    <t>Nova Ltd. (NASDAQGS:NVMI)</t>
  </si>
  <si>
    <t>Novanta Inc. (NASDAQGS:NOVT)</t>
  </si>
  <si>
    <t>Nu Holdings Ltd. (NYSE:NU)</t>
  </si>
  <si>
    <t>Nucor Corporation (NYSE:NUE)</t>
  </si>
  <si>
    <t>NuScale Power Corporation (NYSE:SMR)</t>
  </si>
  <si>
    <t>Nutanix, Inc. (NASDAQGS:NTNX)</t>
  </si>
  <si>
    <t>Nuvalent, Inc. (NASDAQGS:NUVL)</t>
  </si>
  <si>
    <t>Nuveen AMT-Free Municipal Credit Income Fund (NYSE:NVG)</t>
  </si>
  <si>
    <t>Nuveen AMT-Free Quality Municipal Income Fund (NYSE:NEA)</t>
  </si>
  <si>
    <t>Nuveen Municipal Credit Income Fund (NYSE:NZF)</t>
  </si>
  <si>
    <t>nVent Electric plc (NYSE:NVT)</t>
  </si>
  <si>
    <t>NVIDIA Corporation (NASDAQGS:NVDA)</t>
  </si>
  <si>
    <t>NXP Semiconductors N.V. (NASDAQGS:NXPI)</t>
  </si>
  <si>
    <t>Occidental Petroleum Corporation (NYSE:OXY)</t>
  </si>
  <si>
    <t>Oddity Tech Ltd. (NASDAQGM:ODD)</t>
  </si>
  <si>
    <t>OFG Bancorp (NYSE:OFG)</t>
  </si>
  <si>
    <t>OGE Energy Corp. (NYSE:OGE)</t>
  </si>
  <si>
    <t>Oklo Inc. (NYSE:OKLO)</t>
  </si>
  <si>
    <t>Okta, Inc. (NASDAQGS:OKTA)</t>
  </si>
  <si>
    <t>Old Dominion Freight Line, Inc. (NASDAQGS:ODFL)</t>
  </si>
  <si>
    <t>Old National Bancorp (NASDAQGS:ONB)</t>
  </si>
  <si>
    <t>Old Republic International Corporation (NYSE:ORI)</t>
  </si>
  <si>
    <t>Olin Corporation (NYSE:OLN)</t>
  </si>
  <si>
    <t>Ollie's Bargain Outlet Holdings, Inc. (NASDAQGM:OLLI)</t>
  </si>
  <si>
    <t>Omega Healthcare Investors, Inc. (NYSE:OHI)</t>
  </si>
  <si>
    <t>Omnicell, Inc. (NASDAQGS:OMCL)</t>
  </si>
  <si>
    <t>Omnicom Group Inc. (NYSE:OMC)</t>
  </si>
  <si>
    <t>On Holding AG (NYSE:ONON)</t>
  </si>
  <si>
    <t>ON Semiconductor Corporation (NASDAQGS:ON)</t>
  </si>
  <si>
    <t>ONE Gas, Inc. (NYSE:OGS)</t>
  </si>
  <si>
    <t>OneMain Holdings, Inc. (NYSE:OMF)</t>
  </si>
  <si>
    <t>ONEOK, Inc. (NYSE:OKE)</t>
  </si>
  <si>
    <t>Onto Innovation Inc. (NYSE:ONTO)</t>
  </si>
  <si>
    <t>Open Text Corporation (NASDAQGS:OTEX)</t>
  </si>
  <si>
    <t>OPENLANE, Inc. (NYSE:KAR)</t>
  </si>
  <si>
    <t>Option Care Health, Inc. (NASDAQGS:OPCH)</t>
  </si>
  <si>
    <t>Oracle Corporation (NYSE:ORCL)</t>
  </si>
  <si>
    <t>O'Reilly Automotive, Inc. (NASDAQGS:ORLY)</t>
  </si>
  <si>
    <t>Organon &amp; Co. (NYSE:OGN)</t>
  </si>
  <si>
    <t>Ormat Technologies, Inc. (NYSE:ORA)</t>
  </si>
  <si>
    <t>Oscar Health, Inc. (NYSE:OSCR)</t>
  </si>
  <si>
    <t>OSI Systems, Inc. (NASDAQGS:OSIS)</t>
  </si>
  <si>
    <t>Otis Worldwide Corporation (NYSE:OTIS)</t>
  </si>
  <si>
    <t>Otter Tail Corporation (NASDAQGS:OTTR)</t>
  </si>
  <si>
    <t>OUTFRONT Media Inc. (NYSE:OUT)</t>
  </si>
  <si>
    <t>Ovintiv Inc. (NYSE:OVV)</t>
  </si>
  <si>
    <t>Owens Corning (NYSE:OC)</t>
  </si>
  <si>
    <t>PACCAR Inc (NASDAQGS:PCAR)</t>
  </si>
  <si>
    <t>Pacific Premier Bancorp, Inc. (NASDAQGS:PPBI)</t>
  </si>
  <si>
    <t>Packaging Corporation of America (NYSE:PKG)</t>
  </si>
  <si>
    <t>PACS Group, Inc. (NYSE:PACS)</t>
  </si>
  <si>
    <t>Pactiv Evergreen Inc. (NASDAQGS:PTVE)</t>
  </si>
  <si>
    <t>PagSeguro Digital Ltd. (NYSE:PAGS)</t>
  </si>
  <si>
    <t>Palantir Technologies Inc. (NYSE:PLTR)</t>
  </si>
  <si>
    <t>Palo Alto Networks, Inc. (NASDAQGS:PANW)</t>
  </si>
  <si>
    <t>Palomar Holdings, Inc. (NASDAQGS:PLMR)</t>
  </si>
  <si>
    <t>PAR Technology Corporation (NYSE:PAR)</t>
  </si>
  <si>
    <t>Paramount Global (NASDAQGS:PARA)</t>
  </si>
  <si>
    <t>Park Hotels &amp; Resorts Inc. (NYSE:PK)</t>
  </si>
  <si>
    <t>Park National Corporation (NYSEAM:PRK)</t>
  </si>
  <si>
    <t>Patrick Industries, Inc. (NASDAQGS:PATK)</t>
  </si>
  <si>
    <t>Paychex, Inc. (NASDAQGS:PAYX)</t>
  </si>
  <si>
    <t>Paycom Software, Inc. (NYSE:PAYC)</t>
  </si>
  <si>
    <t>Paycor HCM, Inc. (NASDAQGS:PYCR)</t>
  </si>
  <si>
    <t>Paylocity Holding Corporation (NASDAQGS:PCTY)</t>
  </si>
  <si>
    <t>Paymentus Holdings, Inc. (NYSE:PAY)</t>
  </si>
  <si>
    <t>Payoneer Global Inc. (NASDAQGM:PAYO)</t>
  </si>
  <si>
    <t>PayPal Holdings, Inc. (NASDAQGS:PYPL)</t>
  </si>
  <si>
    <t>PBF Energy Inc. (NYSE:PBF)</t>
  </si>
  <si>
    <t>PDD Holdings Inc. (NASDAQGS:PDD)</t>
  </si>
  <si>
    <t>Peabody Energy Corporation (NYSE:BTU)</t>
  </si>
  <si>
    <t>Peloton Interactive, Inc. (NASDAQGS:PTON)</t>
  </si>
  <si>
    <t>PENN Entertainment, Inc. (NASDAQGS:PENN)</t>
  </si>
  <si>
    <t>PennyMac Financial Services, Inc. (NYSE:PFSI)</t>
  </si>
  <si>
    <t>Penske Automotive Group, Inc. (NYSE:PAG)</t>
  </si>
  <si>
    <t>Penumbra, Inc. (NYSE:PEN)</t>
  </si>
  <si>
    <t>PepsiCo, Inc. (NASDAQGS:PEP)</t>
  </si>
  <si>
    <t>Perficient, Inc. (NASDAQGM:PRF)</t>
  </si>
  <si>
    <t>Performance Food Group Company (NYSE:PFGC)</t>
  </si>
  <si>
    <t>Perimeter Solutions, SA (NYSE:PRM)</t>
  </si>
  <si>
    <t>Permian Resources Corporation (NYSE:PR)</t>
  </si>
  <si>
    <t>Perrigo Company plc (NYSE:PRGO)</t>
  </si>
  <si>
    <t>Pfizer Inc. (NYSE:PFE)</t>
  </si>
  <si>
    <t>PG&amp;E Corporation (NYSE:PCG)</t>
  </si>
  <si>
    <t>Philip Morris International Inc. (NYSE:PM)</t>
  </si>
  <si>
    <t>Phillips 66 (NYSE:PSX)</t>
  </si>
  <si>
    <t>Phillips Edison &amp; Company, Inc. (NASDAQGS:PECO)</t>
  </si>
  <si>
    <t>PHINIA Inc. (NYSE:PHIN)</t>
  </si>
  <si>
    <t>Pinnacle Financial Partners, Inc. (NASDAQGS:PNFP)</t>
  </si>
  <si>
    <t>Pinnacle West Capital Corporation (NYSE:PNW)</t>
  </si>
  <si>
    <t>Pinterest, Inc. (NYSE:PINS)</t>
  </si>
  <si>
    <t>Piper Sandler Companies (NYSE:PIPR)</t>
  </si>
  <si>
    <t>PJT Partners Inc. (NYSE:PJT)</t>
  </si>
  <si>
    <t>Plains All American Pipeline, L.P. (NASDAQGS:PAA)</t>
  </si>
  <si>
    <t>Plains GP Holdings, L.P. (NASDAQGS:PAGP)</t>
  </si>
  <si>
    <t>Planet Fitness, Inc. (NYSE:PLNT)</t>
  </si>
  <si>
    <t>Playtika Holding Corp. (NASDAQGS:PLTK)</t>
  </si>
  <si>
    <t>Plexus Corp. (NASDAQGS:PLXS)</t>
  </si>
  <si>
    <t>Polaris Inc. (NYSE:PII)</t>
  </si>
  <si>
    <t>Polestar Automotive Holding UK PLC (NASDAQGM:PSNY)</t>
  </si>
  <si>
    <t>Pool Corporation (NASDAQGS:POOL)</t>
  </si>
  <si>
    <t>Popular, Inc. (NASDAQGS:BPOP)</t>
  </si>
  <si>
    <t>Portland General Electric Company (NYSE:POR)</t>
  </si>
  <si>
    <t>Post Holdings, Inc. (NYSE:POST)</t>
  </si>
  <si>
    <t>PotlatchDeltic Corporation (NASDAQGS:PCH)</t>
  </si>
  <si>
    <t>Power Integrations, Inc. (NASDAQGS:POWI)</t>
  </si>
  <si>
    <t>PowerSchool Holdings, Inc. (NYSE:PWSC)</t>
  </si>
  <si>
    <t>PPG Industries, Inc. (NYSE:PPG)</t>
  </si>
  <si>
    <t>PPL Corporation (NYSE:PPL)</t>
  </si>
  <si>
    <t>Premier, Inc. (NASDAQGS:PINC)</t>
  </si>
  <si>
    <t>Prestige Consumer Healthcare Inc. (NYSE:PBH)</t>
  </si>
  <si>
    <t>PriceSmart, Inc. (NASDAQGS:PSMT)</t>
  </si>
  <si>
    <t>Primerica, Inc. (NYSE:PRI)</t>
  </si>
  <si>
    <t>Principal Financial Group, Inc. (NASDAQGS:PFG)</t>
  </si>
  <si>
    <t>Privia Health Group, Inc. (NASDAQGS:PRVA)</t>
  </si>
  <si>
    <t>Procore Technologies, Inc. (NYSE:PCOR)</t>
  </si>
  <si>
    <t>Progress Software Corporation (NASDAQGS:PRGS)</t>
  </si>
  <si>
    <t>Prologis, Inc. (NYSE:PLD)</t>
  </si>
  <si>
    <t>Prosperity Bancshares, Inc. (NYSE:PB)</t>
  </si>
  <si>
    <t>Protagonist Therapeutics, Inc. (NASDAQGM:PTGX)</t>
  </si>
  <si>
    <t>Provident Financial Services, Inc. (NYSE:PFS)</t>
  </si>
  <si>
    <t>Prudential Financial, Inc. (NYSE:PRU)</t>
  </si>
  <si>
    <t>PTC Inc. (NASDAQGS:PTC)</t>
  </si>
  <si>
    <t>PTC Therapeutics, Inc. (NASDAQGS:PTCT)</t>
  </si>
  <si>
    <t>Public Service Enterprise Group Incorporated (NYSE:PEG)</t>
  </si>
  <si>
    <t>Public Storage (NYSE:PSA)</t>
  </si>
  <si>
    <t>Pure Storage, Inc. (NYSE:PSTG)</t>
  </si>
  <si>
    <t>PVH Corp. (NYSE:PVH)</t>
  </si>
  <si>
    <t>Q2 Holdings, Inc. (NYSE:QTWO)</t>
  </si>
  <si>
    <t>Qiagen N.V. (NYSE:QGEN)</t>
  </si>
  <si>
    <t>Qifu Technology, Inc. (NASDAQGS:QFIN)</t>
  </si>
  <si>
    <t>Qorvo, Inc. (NASDAQGS:QRVO)</t>
  </si>
  <si>
    <t>Quaker Chemical Corporation (NYSE:KWR)</t>
  </si>
  <si>
    <t>QUALCOMM Incorporated (NASDAQGS:QCOM)</t>
  </si>
  <si>
    <t>Qualys, Inc. (NASDAQGS:QLYS)</t>
  </si>
  <si>
    <t>Quest Diagnostics Incorporated (NYSE:DGX)</t>
  </si>
  <si>
    <t>QuidelOrtho Corporation (NASDAQGS:QDEL)</t>
  </si>
  <si>
    <t>QXO, Inc. (NASDAQCM:QXO)</t>
  </si>
  <si>
    <t>R1 RCM Inc. (NASDAQGS:RCM)</t>
  </si>
  <si>
    <t>Radian Group Inc. (NYSE:RDN)</t>
  </si>
  <si>
    <t>Ralph Lauren Corporation (NYSE:RL)</t>
  </si>
  <si>
    <t>Rambus Inc. (NASDAQGS:RMBS)</t>
  </si>
  <si>
    <t>Range Resources Corporation (NYSE:RRC)</t>
  </si>
  <si>
    <t>Rapid7, Inc. (NASDAQGM:RPD)</t>
  </si>
  <si>
    <t>Raymond James Financial, Inc. (NYSE:RJF)</t>
  </si>
  <si>
    <t>Rayonier Inc. (NYSE:RYN)</t>
  </si>
  <si>
    <t>RB Global, Inc. (NYSE:RBA)</t>
  </si>
  <si>
    <t>Realty Income Corporation (NYSE:O)</t>
  </si>
  <si>
    <t>Recursion Pharmaceuticals, Inc. (NASDAQGS:RXRX)</t>
  </si>
  <si>
    <t>Red Rock Resorts, Inc. (NASDAQGS:RRR)</t>
  </si>
  <si>
    <t>Reddit, Inc. (NYSE:RDDT)</t>
  </si>
  <si>
    <t>Regal Rexnord Corporation (NYSE:RRX)</t>
  </si>
  <si>
    <t>Regeneron Pharmaceuticals, Inc. (NASDAQGS:REGN)</t>
  </si>
  <si>
    <t>Regions Financial Corporation (NYSE:RF)</t>
  </si>
  <si>
    <t>Reinsurance Group of America, Incorporated (NYSE:RGA)</t>
  </si>
  <si>
    <t>Reliance, Inc. (NYSE:RS)</t>
  </si>
  <si>
    <t>Remitly Global, Inc. (NASDAQGS:RELY)</t>
  </si>
  <si>
    <t>RenaissanceRe Holdings Ltd. (NYSE:RNR)</t>
  </si>
  <si>
    <t>Renasant Corporation (NYSE:RNST)</t>
  </si>
  <si>
    <t>Repligen Corporation (NASDAQGS:RGEN)</t>
  </si>
  <si>
    <t>Republic Services, Inc. (NYSE:RSG)</t>
  </si>
  <si>
    <t>Resideo Technologies, Inc. (NYSE:REZI)</t>
  </si>
  <si>
    <t>ResMed Inc. (NYSE:RMD)</t>
  </si>
  <si>
    <t>Restaurant Brands International Inc. (NYSE:QSR)</t>
  </si>
  <si>
    <t>Revolution Medicines, Inc. (NASDAQGS:RVMD)</t>
  </si>
  <si>
    <t>Revolve Group, Inc. (NYSE:RVLV)</t>
  </si>
  <si>
    <t>Revvity, Inc. (NYSE:RVTY)</t>
  </si>
  <si>
    <t>Reynolds Consumer Products Inc. (NASDAQGS:REYN)</t>
  </si>
  <si>
    <t>RH (NYSE:RH)</t>
  </si>
  <si>
    <t>Rhythm Pharmaceuticals, Inc. (NASDAQGM:RYTM)</t>
  </si>
  <si>
    <t>RingCentral, Inc. (NYSE:RNG)</t>
  </si>
  <si>
    <t>Riot Platforms, Inc. (NASDAQCM:RIOT)</t>
  </si>
  <si>
    <t>Rithm Capital Corp. (NYSE:RITM)</t>
  </si>
  <si>
    <t>RLI Corp. (NYSE:RLI)</t>
  </si>
  <si>
    <t>RLX Technology Inc. (NYSE:RLX)</t>
  </si>
  <si>
    <t>Robert Half Inc. (NYSE:RHI)</t>
  </si>
  <si>
    <t>Robinhood Markets, Inc. (NASDAQGS:HOOD)</t>
  </si>
  <si>
    <t>Roblox Corporation (NYSE:RBLX)</t>
  </si>
  <si>
    <t>Rocket Companies, Inc. (NYSE:RKT)</t>
  </si>
  <si>
    <t>Rockwell Automation, Inc. (NYSE:ROK)</t>
  </si>
  <si>
    <t>Rogers Corporation (NYSE:ROG)</t>
  </si>
  <si>
    <t>Roivant Sciences Ltd. (NASDAQGS:ROIV)</t>
  </si>
  <si>
    <t>Roku, Inc. (NASDAQGS:ROKU)</t>
  </si>
  <si>
    <t>Rollins, Inc. (NYSE:ROL)</t>
  </si>
  <si>
    <t>Ross Stores, Inc. (NASDAQGS:ROST)</t>
  </si>
  <si>
    <t>Royal Gold, Inc. (NASDAQGS:RGLD)</t>
  </si>
  <si>
    <t>RPM International Inc. (NYSE:RPM)</t>
  </si>
  <si>
    <t>Rubrik, Inc. (NYSE:RBRK)</t>
  </si>
  <si>
    <t>RXO, Inc. (NYSE:RXO)</t>
  </si>
  <si>
    <t>Ryan Specialty Holdings, Inc. (NYSE:RYAN)</t>
  </si>
  <si>
    <t>Ryder System, Inc. (NYSE:R)</t>
  </si>
  <si>
    <t>Ryman Hospitality Properties, Inc. (NYSE:RHP)</t>
  </si>
  <si>
    <t>S&amp;P Global Inc. (NYSE:SPGI)</t>
  </si>
  <si>
    <t>Sabra Health Care REIT, Inc. (NASDAQGS:SBRA)</t>
  </si>
  <si>
    <t>Saia, Inc. (NASDAQGS:SAIA)</t>
  </si>
  <si>
    <t>Salesforce, Inc. (NYSE:CRM)</t>
  </si>
  <si>
    <t>Samsara Inc. (NYSE:IOT)</t>
  </si>
  <si>
    <t>Sanmina Corporation (NASDAQGS:SANM)</t>
  </si>
  <si>
    <t>Sapiens International Corporation N.V. (NASDAQGS:SPNS)</t>
  </si>
  <si>
    <t>Sarepta Therapeutics, Inc. (NASDAQGS:SRPT)</t>
  </si>
  <si>
    <t>SBA Communications Corporation (NASDAQGS:SBAC)</t>
  </si>
  <si>
    <t>Schneider National, Inc. (NYSE:SNDR)</t>
  </si>
  <si>
    <t>Sea Limited (NYSE:SE)</t>
  </si>
  <si>
    <t>Seaboard Corporation (NYSEAM:SEB)</t>
  </si>
  <si>
    <t>Seacoast Banking Corporation of Florida (NASDAQGS:SBCF)</t>
  </si>
  <si>
    <t>Seagate Technology Holdings plc (NASDAQGS:STX)</t>
  </si>
  <si>
    <t>Sealed Air Corporation (NYSE:SEE)</t>
  </si>
  <si>
    <t>SEI Investments Company (NASDAQGS:SEIC)</t>
  </si>
  <si>
    <t>Select Medical Holdings Corporation (NYSE:SEM)</t>
  </si>
  <si>
    <t>Selective Insurance Group, Inc. (NASDAQGS:SIGI)</t>
  </si>
  <si>
    <t>Sempra (NYSE:SRE)</t>
  </si>
  <si>
    <t>Sensata Technologies Holding plc (NYSE:ST)</t>
  </si>
  <si>
    <t>Sensient Technologies Corporation (NYSE:SXT)</t>
  </si>
  <si>
    <t>SentinelOne, Inc. (NYSE:S)</t>
  </si>
  <si>
    <t>ServiceNow, Inc. (NYSE:NOW)</t>
  </si>
  <si>
    <t>ServisFirst Bancshares, Inc. (NYSE:SFBS)</t>
  </si>
  <si>
    <t>Sezzle Inc. (NASDAQCM:SEZL)</t>
  </si>
  <si>
    <t>Shake Shack Inc. (NYSE:SHAK)</t>
  </si>
  <si>
    <t>SharkNinja, Inc. (NYSE:SN)</t>
  </si>
  <si>
    <t>Shift4 Payments, Inc. (NYSE:FOUR)</t>
  </si>
  <si>
    <t>Shopify Inc. (NYSE:SHOP)</t>
  </si>
  <si>
    <t>Signet Jewelers Limited (NYSE:SIG)</t>
  </si>
  <si>
    <t>Silgan Holdings Inc. (NYSE:SLGN)</t>
  </si>
  <si>
    <t>Silicon Laboratories Inc. (NASDAQGS:SLAB)</t>
  </si>
  <si>
    <t>Simmons First National Corporation (NASDAQGS:SFNC)</t>
  </si>
  <si>
    <t>Simon Property Group, Inc. (NYSE:SPG)</t>
  </si>
  <si>
    <t>Simpson Manufacturing Co., Inc. (NYSE:SSD)</t>
  </si>
  <si>
    <t>Sirius XM Holdings Inc. (NASDAQGS:SIRI)</t>
  </si>
  <si>
    <t>Sirius XM Inc. (NASDAQGM:LSXM.K)</t>
  </si>
  <si>
    <t>SiriusPoint Ltd. (NYSE:SPNT)</t>
  </si>
  <si>
    <t>SiteOne Landscape Supply, Inc. (NYSE:SITE)</t>
  </si>
  <si>
    <t>SiTime Corporation (NASDAQGM:SITM)</t>
  </si>
  <si>
    <t>Six Flags Entertainment Corporation (NYSE:FUN)</t>
  </si>
  <si>
    <t>Skechers U.S.A., Inc. (NYSE:SKX)</t>
  </si>
  <si>
    <t>SkyWest, Inc. (NASDAQGS:SKYW)</t>
  </si>
  <si>
    <t>Skyworks Solutions, Inc. (NASDAQGS:SWKS)</t>
  </si>
  <si>
    <t>SLM Corporation (NASDAQGS:SLM)</t>
  </si>
  <si>
    <t>SM Energy Company (NYSE:SM)</t>
  </si>
  <si>
    <t>Smartsheet Inc. (NYSE:SMAR)</t>
  </si>
  <si>
    <t>Smurfit Westrock Plc (NYSE:SW)</t>
  </si>
  <si>
    <t>Snap Inc. (NYSE:SNAP)</t>
  </si>
  <si>
    <t>Snap-on Incorporated (NYSE:SNA)</t>
  </si>
  <si>
    <t>Snowflake Inc. (NYSE:SNOW)</t>
  </si>
  <si>
    <t>Sociedad Química y Minera de Chile S.A. (NYSE:SQM)</t>
  </si>
  <si>
    <t>SoFi Technologies, Inc. (NASDAQGS:SOFI)</t>
  </si>
  <si>
    <t>SolarWinds Corporation (NYSE:SWI)</t>
  </si>
  <si>
    <t>Solventum Corporation (NYSE:SOLV)</t>
  </si>
  <si>
    <t>Sonic Automotive, Inc. (NYSE:SAH)</t>
  </si>
  <si>
    <t>Sonoco Products Company (NYSE:SON)</t>
  </si>
  <si>
    <t>Sotera Health Company (NASDAQGS:SHC)</t>
  </si>
  <si>
    <t>SoundHound AI, Inc. (NASDAQGM:SOUN)</t>
  </si>
  <si>
    <t>Southern Copper Corporation (NYSE:SCCO)</t>
  </si>
  <si>
    <t>SouthState Corporation (NYSE:SSB)</t>
  </si>
  <si>
    <t>Southwest Airlines Co. (NYSE:LUV)</t>
  </si>
  <si>
    <t>Southwest Gas Holdings, Inc. (NYSE:SWX)</t>
  </si>
  <si>
    <t>Spectrum Brands Holdings, Inc. (NYSE:SPB)</t>
  </si>
  <si>
    <t>Spire Inc. (NYSE:SR)</t>
  </si>
  <si>
    <t>Spirit AeroSystems Holdings, Inc. (NYSE:SPR)</t>
  </si>
  <si>
    <t>Sportradar Group AG (NASDAQGS:SRAD)</t>
  </si>
  <si>
    <t>Spotify Technology S.A. (NYSE:SPOT)</t>
  </si>
  <si>
    <t>SPS Commerce, Inc. (NASDAQGS:SPSC)</t>
  </si>
  <si>
    <t>Spyre Therapeutics, Inc. (NASDAQGS:SYRE)</t>
  </si>
  <si>
    <t>Squarespace, Inc. (NYSE:SQSP)</t>
  </si>
  <si>
    <t>SS&amp;C Technologies Holdings, Inc. (NASDAQGS:SSNC)</t>
  </si>
  <si>
    <t>Stanley Black &amp; Decker, Inc. (NYSE:SWK)</t>
  </si>
  <si>
    <t>Star Bulk Carriers Corp. (NASDAQGS:SBLK)</t>
  </si>
  <si>
    <t>Starbucks Corporation (NASDAQGS:SBUX)</t>
  </si>
  <si>
    <t>Starwood Property Trust, Inc. (NYSE:STWD)</t>
  </si>
  <si>
    <t>State Street Corporation (NYSE:STT)</t>
  </si>
  <si>
    <t>Steel Dynamics, Inc. (NASDAQGS:STLD)</t>
  </si>
  <si>
    <t>Stericycle, Inc. (NASDAQGM:SRCL)</t>
  </si>
  <si>
    <t>Stevanato Group S.p.A. (NYSE:STVN)</t>
  </si>
  <si>
    <t>Steven Madden, Ltd. (NASDAQGS:SHOO)</t>
  </si>
  <si>
    <t>Stewart Information Services Corporation (NYSE:STC)</t>
  </si>
  <si>
    <t>Stock Yards Bancorp, Inc. (NASDAQGS:SYBT)</t>
  </si>
  <si>
    <t>StoneCo Ltd. (NASDAQGS:STNE)</t>
  </si>
  <si>
    <t>StoneX Group Inc. (NASDAQGS:SNEX)</t>
  </si>
  <si>
    <t>Strategic Education, Inc. (NASDAQGS:STRA)</t>
  </si>
  <si>
    <t>Stride, Inc. (NYSE:LRN)</t>
  </si>
  <si>
    <t>Structure Therapeutics Inc. (NASDAQGM:GPCR)</t>
  </si>
  <si>
    <t>Stryker Corporation (NYSE:SYK)</t>
  </si>
  <si>
    <t>Summit Materials, Inc. (NYSE:SUM)</t>
  </si>
  <si>
    <t>Sun Communities, Inc. (NYSE:SUI)</t>
  </si>
  <si>
    <t>Sunoco LP (NYSE:SUN)</t>
  </si>
  <si>
    <t>Sunrun Inc. (NASDAQGS:RUN)</t>
  </si>
  <si>
    <t>Sunstone Hotel Investors, Inc. (NYSE:SHO)</t>
  </si>
  <si>
    <t>Super Group (SGHC) Limited (NYSE:SGHC)</t>
  </si>
  <si>
    <t>Super Micro Computer, Inc. (NASDAQGS:SMCI)</t>
  </si>
  <si>
    <t>Supernus Pharmaceuticals, Inc. (NASDAQGM:SUPN)</t>
  </si>
  <si>
    <t>Surgery Partners, Inc. (NASDAQGS:SGRY)</t>
  </si>
  <si>
    <t>Sweetgreen, Inc. (NYSE:SG)</t>
  </si>
  <si>
    <t>Symbotic Inc. (NASDAQGM:SYM)</t>
  </si>
  <si>
    <t>Synaptics Incorporated (NASDAQGS:SYNA)</t>
  </si>
  <si>
    <t>Sysco Corporation (NYSE:SYY)</t>
  </si>
  <si>
    <t>T. Rowe Price Group, Inc. (NASDAQGS:TROW)</t>
  </si>
  <si>
    <t>Take-Two Interactive Software, Inc. (NASDAQGS:TTWO)</t>
  </si>
  <si>
    <t>TAL Education Group (NYSE:TAL)</t>
  </si>
  <si>
    <t>Talen Energy Corporation (NASDAQGS:TLN)</t>
  </si>
  <si>
    <t>Talos Energy Inc. (NYSE:TALO)</t>
  </si>
  <si>
    <t>Tandem Diabetes Care, Inc. (NASDAQGM:TNDM)</t>
  </si>
  <si>
    <t>Target Corporation (NYSE:TGT)</t>
  </si>
  <si>
    <t>TD SYNNEX Corporation (NYSE:SNX)</t>
  </si>
  <si>
    <t>TE Connectivity plc (NYSE:TEL)</t>
  </si>
  <si>
    <t>Tecnoglass Inc. (NYSE:TGLS)</t>
  </si>
  <si>
    <t>TEGNA Inc. (NYSE:TGNA)</t>
  </si>
  <si>
    <t>Teledyne Technologies Incorporated (NYSE:TDY)</t>
  </si>
  <si>
    <t>Teleflex Incorporated (NYSE:TFX)</t>
  </si>
  <si>
    <t>Telephone and Data Systems, Inc. (NYSE:TDS)</t>
  </si>
  <si>
    <t>Tempur Sealy International, Inc. (NYSE:TPX)</t>
  </si>
  <si>
    <t>Tempus AI, Inc (NASDAQGS:TEM)</t>
  </si>
  <si>
    <t>Tenable Holdings, Inc. (NASDAQGS:TENB)</t>
  </si>
  <si>
    <t>Tencent Music Entertainment Group (NYSE:TME)</t>
  </si>
  <si>
    <t>Teradata Corporation (NYSE:TDC)</t>
  </si>
  <si>
    <t>Teradyne, Inc. (NASDAQGS:TER)</t>
  </si>
  <si>
    <t>Ternium S.A. (NYSE:TX)</t>
  </si>
  <si>
    <t>Tesla, Inc. (NASDAQGS:TSLA)</t>
  </si>
  <si>
    <t>Texas Capital Bancshares, Inc. (NASDAQGS:TCBI)</t>
  </si>
  <si>
    <t>Texas Instruments Incorporated (NASDAQGS:TXN)</t>
  </si>
  <si>
    <t>Texas Pacific Land Corporation (NYSE:TPL)</t>
  </si>
  <si>
    <t>Texas Roadhouse, Inc. (NASDAQGS:TXRH)</t>
  </si>
  <si>
    <t>TFS Financial Corporation (NASDAQGS:TFSL)</t>
  </si>
  <si>
    <t>TG Therapeutics, Inc. (NASDAQCM:TGTX)</t>
  </si>
  <si>
    <t>The AES Corporation (NYSE:AES)</t>
  </si>
  <si>
    <t>The Allstate Corporation (NYSE:ALL)</t>
  </si>
  <si>
    <t>The AZEK Company Inc. (NYSE:AZEK)</t>
  </si>
  <si>
    <t>The Bancorp, Inc. (NASDAQGS:TBBK)</t>
  </si>
  <si>
    <t>The Bank of New York Mellon Corporation (NYSE:BK)</t>
  </si>
  <si>
    <t>The Boston Beer Company, Inc. (NYSE:SAM)</t>
  </si>
  <si>
    <t>The Brink's Company (NYSE:BCO)</t>
  </si>
  <si>
    <t>The Buckle, Inc. (NYSE:BKE)</t>
  </si>
  <si>
    <t>The Carlyle Group Inc. (NASDAQGS:CG)</t>
  </si>
  <si>
    <t>The Charles Schwab Corporation (NYSE:SCHW)</t>
  </si>
  <si>
    <t>The Cheesecake Factory Incorporated (NASDAQGS:CAKE)</t>
  </si>
  <si>
    <t>The Chemours Company (NYSE:CC)</t>
  </si>
  <si>
    <t>The Cigna Group (NYSE:CI)</t>
  </si>
  <si>
    <t>The Clorox Company (NYSE:CLX)</t>
  </si>
  <si>
    <t>The Coca-Cola Company (NYSE:KO)</t>
  </si>
  <si>
    <t>The Cooper Companies, Inc. (NASDAQGS:COO)</t>
  </si>
  <si>
    <t>The Ensign Group, Inc. (NASDAQGS:ENSG)</t>
  </si>
  <si>
    <t>The Estée Lauder Companies Inc. (NYSE:EL)</t>
  </si>
  <si>
    <t>The Gap, Inc. (NYSE:GAP)</t>
  </si>
  <si>
    <t>The Goldman Sachs Group, Inc. (NYSE:GS)</t>
  </si>
  <si>
    <t>The Goodyear Tire &amp; Rubber Company (NASDAQGS:GT)</t>
  </si>
  <si>
    <t>The Hanover Insurance Group, Inc. (NYSE:THG)</t>
  </si>
  <si>
    <t>The Hartford Financial Services Group, Inc. (NYSE:HIG)</t>
  </si>
  <si>
    <t>The Hershey Company (NYSE:HSY)</t>
  </si>
  <si>
    <t>The Home Depot, Inc. (NYSE:HD)</t>
  </si>
  <si>
    <t>The Interpublic Group of Companies, Inc. (NYSE:IPG)</t>
  </si>
  <si>
    <t>The J. M. Smucker Company (NYSE:SJM)</t>
  </si>
  <si>
    <t>The Kraft Heinz Company (NASDAQGS:KHC)</t>
  </si>
  <si>
    <t>The Kroger Co. (NYSE:KR)</t>
  </si>
  <si>
    <t>The Macerich Company (NYSE:MAC)</t>
  </si>
  <si>
    <t>The Middleby Corporation (NASDAQGS:MIDD)</t>
  </si>
  <si>
    <t>The Mosaic Company (NYSE:MOS)</t>
  </si>
  <si>
    <t>The New York Times Company (NYSE:NYT)</t>
  </si>
  <si>
    <t>The PNC Financial Services Group, Inc. (NYSE:PNC)</t>
  </si>
  <si>
    <t>The Procter &amp; Gamble Company (NYSE:PG)</t>
  </si>
  <si>
    <t>The Progressive Corporation (NYSE:PGR)</t>
  </si>
  <si>
    <t>The Scotts Miracle-Gro Company (NYSE:SMG)</t>
  </si>
  <si>
    <t>The Sherwin-Williams Company (NYSE:SHW)</t>
  </si>
  <si>
    <t>The Simply Good Foods Company (NASDAQCM:SMPL)</t>
  </si>
  <si>
    <t>The Southern Company (NYSE:SO)</t>
  </si>
  <si>
    <t>The St. Joe Company (NYSE:JOE)</t>
  </si>
  <si>
    <t>The Timken Company (NYSE:TKR)</t>
  </si>
  <si>
    <t>The TJX Companies, Inc. (NYSE:TJX)</t>
  </si>
  <si>
    <t>The Toro Company (NYSE:TTC)</t>
  </si>
  <si>
    <t>The Trade Desk, Inc. (NASDAQGM:TTD)</t>
  </si>
  <si>
    <t>The Travelers Companies, Inc. (NYSE:TRV)</t>
  </si>
  <si>
    <t>The Vita Coco Company, Inc. (NASDAQGS:COCO)</t>
  </si>
  <si>
    <t>The Walt Disney Company (NYSE:DIS)</t>
  </si>
  <si>
    <t>The Wendy's Company (NASDAQGS:WEN)</t>
  </si>
  <si>
    <t>The Western Union Company (NYSE:WU)</t>
  </si>
  <si>
    <t>The Williams Companies, Inc. (NYSE:WMB)</t>
  </si>
  <si>
    <t>Thermo Fisher Scientific Inc. (NYSE:TMO)</t>
  </si>
  <si>
    <t>Tidewater Inc. (NYSE:TDW)</t>
  </si>
  <si>
    <t>TKO Group Holdings, Inc. (NYSE:TKO)</t>
  </si>
  <si>
    <t>T-Mobile US, Inc. (NASDAQGS:TMUS)</t>
  </si>
  <si>
    <t>Toast, Inc. (NYSE:TOST)</t>
  </si>
  <si>
    <t>Tootsie Roll Industries, Inc. (NYSE:TR)</t>
  </si>
  <si>
    <t>TopBuild Corp. (NYSE:BLD)</t>
  </si>
  <si>
    <t>Tower Semiconductor Ltd. (NASDAQGS:TSEM)</t>
  </si>
  <si>
    <t>TowneBank (NASDAQGS:TOWN)</t>
  </si>
  <si>
    <t>TPG Inc. (NASDAQGS:TPG)</t>
  </si>
  <si>
    <t>Tractor Supply Company (NASDAQGS:TSCO)</t>
  </si>
  <si>
    <t>Tradeweb Markets Inc. (NASDAQGS:TW)</t>
  </si>
  <si>
    <t>Trane Technologies plc (NYSE:TT)</t>
  </si>
  <si>
    <t>TransDigm Group Incorporated (NYSE:TDG)</t>
  </si>
  <si>
    <t>TransMedics Group, Inc. (NASDAQGM:TMDX)</t>
  </si>
  <si>
    <t>Travel + Leisure Co. (NYSE:TNL)</t>
  </si>
  <si>
    <t>Trex Company, Inc. (NYSE:TREX)</t>
  </si>
  <si>
    <t>Trimble Inc. (NASDAQGS:TRMB)</t>
  </si>
  <si>
    <t>TriNet Group, Inc. (NYSE:TNET)</t>
  </si>
  <si>
    <t>Trip.com Group Limited (NASDAQGS:TCOM)</t>
  </si>
  <si>
    <t>Tripadvisor, Inc. (NASDAQGS:TRIP)</t>
  </si>
  <si>
    <t>Triumph Financial, Inc. (NASDAQGS:TFIN)</t>
  </si>
  <si>
    <t>Truist Financial Corporation (NYSE:TFC)</t>
  </si>
  <si>
    <t>Trupanion, Inc. (NASDAQGM:TRUP)</t>
  </si>
  <si>
    <t>Trustmark Corporation (NASDAQGS:TRMK)</t>
  </si>
  <si>
    <t>TTM Technologies, Inc. (NASDAQGS:TTMI)</t>
  </si>
  <si>
    <t>Twilio Inc. (NYSE:TWLO)</t>
  </si>
  <si>
    <t>Twist Bioscience Corporation (NASDAQGS:TWST)</t>
  </si>
  <si>
    <t>TXNM Energy, Inc. (NYSE:TXNM)</t>
  </si>
  <si>
    <t>Tyson Foods, Inc. (NYSE:TSN)</t>
  </si>
  <si>
    <t>U.S. Bancorp (NYSE:USB)</t>
  </si>
  <si>
    <t>Uber Technologies, Inc. (NYSE:UBER)</t>
  </si>
  <si>
    <t>Ubiquiti Inc. (NYSE:UI)</t>
  </si>
  <si>
    <t>UDR, Inc. (NYSE:UDR)</t>
  </si>
  <si>
    <t>UFP Technologies, Inc. (NASDAQCM:UFPT)</t>
  </si>
  <si>
    <t>UGI Corporation (NYSE:UGI)</t>
  </si>
  <si>
    <t>U-Haul Holding Company (NYSE:UHAL)</t>
  </si>
  <si>
    <t>UiPath Inc. (NYSE:PATH)</t>
  </si>
  <si>
    <t>UL Solutions Inc. (NYSE:ULS)</t>
  </si>
  <si>
    <t>Ulta Beauty, Inc. (NASDAQGS:ULTA)</t>
  </si>
  <si>
    <t>Ultragenyx Pharmaceutical Inc. (NASDAQGS:RARE)</t>
  </si>
  <si>
    <t>Under Armour, Inc. (NYSE:UAA)</t>
  </si>
  <si>
    <t>UniFirst Corporation (NYSE:UNF)</t>
  </si>
  <si>
    <t>Union Pacific Corporation (NYSE:UNP)</t>
  </si>
  <si>
    <t>United Bankshares, Inc. (NASDAQGS:UBSI)</t>
  </si>
  <si>
    <t>United Community Banks, Inc. (NYSE:UCB)</t>
  </si>
  <si>
    <t>United Parcel Service, Inc. (NYSE:UPS)</t>
  </si>
  <si>
    <t>United Parks &amp; Resorts Inc. (NYSE:PRKS)</t>
  </si>
  <si>
    <t>United States Cellular Corporation (NYSE:USM)</t>
  </si>
  <si>
    <t>United States Lime &amp; Minerals, Inc. (NASDAQGS:USLM)</t>
  </si>
  <si>
    <t>United States Steel Corporation (NYSE:X)</t>
  </si>
  <si>
    <t>United Therapeutics Corporation (NASDAQGS:UTHR)</t>
  </si>
  <si>
    <t>UnitedHealth Group Incorporated (NYSE:UNH)</t>
  </si>
  <si>
    <t>Unity Software Inc. (NYSE:U)</t>
  </si>
  <si>
    <t>Universal Health Services, Inc. (NYSE:UHS)</t>
  </si>
  <si>
    <t>Unum Group (NYSE:UNM)</t>
  </si>
  <si>
    <t>Upstart Holdings, Inc. (NASDAQGS:UPST)</t>
  </si>
  <si>
    <t>Upwork Inc. (NASDAQGS:UPWK)</t>
  </si>
  <si>
    <t>Uranium Energy Corp. (NYSEAM:UEC)</t>
  </si>
  <si>
    <t>Urban Edge Properties (NYSE:UE)</t>
  </si>
  <si>
    <t>Urban Outfitters, Inc. (NASDAQGS:URBN)</t>
  </si>
  <si>
    <t>US Foods Holding Corp. (NYSE:USFD)</t>
  </si>
  <si>
    <t>USA Compression Partners, LP (NYSE:USAC)</t>
  </si>
  <si>
    <t>V.F. Corporation (NYSE:VFC)</t>
  </si>
  <si>
    <t>Vail Resorts, Inc. (NYSE:MTN)</t>
  </si>
  <si>
    <t>Valero Energy Corporation (NYSE:VLO)</t>
  </si>
  <si>
    <t>Valley National Bancorp (NASDAQGS:VLY)</t>
  </si>
  <si>
    <t>Valmont Industries, Inc. (NYSE:VMI)</t>
  </si>
  <si>
    <t>Valvoline Inc. (NYSE:VVV)</t>
  </si>
  <si>
    <t>Varonis Systems, Inc. (NASDAQGS:VRNS)</t>
  </si>
  <si>
    <t>Vector Group Ltd. (NYSE:VGR)</t>
  </si>
  <si>
    <t>Veeva Systems Inc. (NYSE:VEEV)</t>
  </si>
  <si>
    <t>Ventas, Inc. (NYSE:VTR)</t>
  </si>
  <si>
    <t>VEON Ltd. (NASDAQCM:VEON)</t>
  </si>
  <si>
    <t>Veracyte, Inc. (NASDAQGM:VCYT)</t>
  </si>
  <si>
    <t>Veralto Corporation (NYSE:VLTO)</t>
  </si>
  <si>
    <t>Vericel Corporation (NASDAQGM:VCEL)</t>
  </si>
  <si>
    <t>VeriSign, Inc. (NASDAQGS:VRSN)</t>
  </si>
  <si>
    <t>Verisk Analytics, Inc. (NASDAQGS:VRSK)</t>
  </si>
  <si>
    <t>Verizon Communications Inc. (NYSE:VZ)</t>
  </si>
  <si>
    <t>Verona Pharma plc (NASDAQGM:VRNA)</t>
  </si>
  <si>
    <t>Verra Mobility Corporation (NASDAQCM:VRRM)</t>
  </si>
  <si>
    <t>Vertex Pharmaceuticals Incorporated (NASDAQGS:VRTX)</t>
  </si>
  <si>
    <t>Vertex, Inc. (NASDAQGM:VERX)</t>
  </si>
  <si>
    <t>Vertiv Holdings Co (NYSE:VRT)</t>
  </si>
  <si>
    <t>Viatris Inc. (NASDAQGS:VTRS)</t>
  </si>
  <si>
    <t>Viavi Solutions Inc. (NASDAQGS:VIAV)</t>
  </si>
  <si>
    <t>VICI Properties Inc. (NYSE:VICI)</t>
  </si>
  <si>
    <t>Victoria's Secret &amp; Co. (NYSE:VSCO)</t>
  </si>
  <si>
    <t>Viking Holdings Ltd (NYSE:VIK)</t>
  </si>
  <si>
    <t>VinFast Auto Ltd. (NASDAQGS:VFS)</t>
  </si>
  <si>
    <t>Viper Energy, Inc. (NASDAQGS:VNOM)</t>
  </si>
  <si>
    <t>Vipshop Holdings Limited (NYSE:VIPS)</t>
  </si>
  <si>
    <t>Virtu Financial, Inc. (NASDAQGS:VIRT)</t>
  </si>
  <si>
    <t>Visa Inc. (NYSE:V)</t>
  </si>
  <si>
    <t>Vista Outdoor Inc. (NYSE:VSTO)</t>
  </si>
  <si>
    <t>Visteon Corporation (NASDAQGS:VC)</t>
  </si>
  <si>
    <t>VIZIO Holding Corp. (NYSE:VZIO)</t>
  </si>
  <si>
    <t>Vontier Corporation (NYSE:VNT)</t>
  </si>
  <si>
    <t>Voya Financial, Inc. (NYSE:VOYA)</t>
  </si>
  <si>
    <t>VSE Corporation (NASDAQGS:VSEC)</t>
  </si>
  <si>
    <t>Vulcan Materials Company (NYSE:VMC)</t>
  </si>
  <si>
    <t>W. P. Carey Inc. (NYSE:WPC)</t>
  </si>
  <si>
    <t>W. R. Berkley Corporation (NYSE:WRB)</t>
  </si>
  <si>
    <t>W.W. Grainger, Inc. (NYSE:GWW)</t>
  </si>
  <si>
    <t>WaFd, Inc. (NASDAQGS:WAFD)</t>
  </si>
  <si>
    <t>Walgreens Boots Alliance, Inc. (NASDAQGS:WBA)</t>
  </si>
  <si>
    <t>Walker &amp; Dunlop, Inc. (NYSE:WD)</t>
  </si>
  <si>
    <t>Walmart Inc. (NYSE:WMT)</t>
  </si>
  <si>
    <t>Warby Parker Inc. (NYSE:WRBY)</t>
  </si>
  <si>
    <t>Warner Bros. Discovery, Inc. (NASDAQGS:WBD)</t>
  </si>
  <si>
    <t>Warner Music Group Corp. (NASDAQGS:WMG)</t>
  </si>
  <si>
    <t>Warrior Met Coal, Inc. (NYSE:HCC)</t>
  </si>
  <si>
    <t>Waste Connections, Inc. (NYSE:WCN)</t>
  </si>
  <si>
    <t>Waste Management, Inc. (NYSE:WM)</t>
  </si>
  <si>
    <t>Waters Corporation (NYSE:WAT)</t>
  </si>
  <si>
    <t>Watsco, Inc. (NYSE:WSO)</t>
  </si>
  <si>
    <t>Watts Water Technologies, Inc. (NYSE:WTS)</t>
  </si>
  <si>
    <t>Wayfair Inc. (NYSE:W)</t>
  </si>
  <si>
    <t>Waystar Holding Corp. (NASDAQGS:WAY)</t>
  </si>
  <si>
    <t>WD-40 Company (NASDAQGS:WDFC)</t>
  </si>
  <si>
    <t>Weatherford International plc (NASDAQGS:WFRD)</t>
  </si>
  <si>
    <t>Webster Financial Corporation (NYSE:WBS)</t>
  </si>
  <si>
    <t>WEC Energy Group, Inc. (NYSE:WEC)</t>
  </si>
  <si>
    <t>Weibo Corporation (NASDAQGS:WB)</t>
  </si>
  <si>
    <t>Weis Markets, Inc. (NYSE:WMK)</t>
  </si>
  <si>
    <t>Wells Fargo &amp; Company (NYSE:WFC)</t>
  </si>
  <si>
    <t>Welltower Inc. (NYSE:WELL)</t>
  </si>
  <si>
    <t>Werner Enterprises, Inc. (NASDAQGS:WERN)</t>
  </si>
  <si>
    <t>WesBanco, Inc. (NASDAQGS:WSBC)</t>
  </si>
  <si>
    <t>WESCO International, Inc. (NYSE:WCC)</t>
  </si>
  <si>
    <t>West Pharmaceutical Services, Inc. (NYSE:WST)</t>
  </si>
  <si>
    <t>Western Alliance Bancorporation (NYSE:WAL)</t>
  </si>
  <si>
    <t>Western Digital Corporation (NASDAQGS:WDC)</t>
  </si>
  <si>
    <t>Western Midstream Partners, LP (NYSE:WES)</t>
  </si>
  <si>
    <t>Westinghouse Air Brake Technologies Corporation (NYSE:WAB)</t>
  </si>
  <si>
    <t>Westlake Corporation (NYSE:WLK)</t>
  </si>
  <si>
    <t>WEX Inc. (NYSE:WEX)</t>
  </si>
  <si>
    <t>Weyerhaeuser Company (NYSE:WY)</t>
  </si>
  <si>
    <t>Whirlpool Corporation (NYSE:WHR)</t>
  </si>
  <si>
    <t>White Mountains Insurance Group, Ltd. (NYSE:WTM)</t>
  </si>
  <si>
    <t>Williams-Sonoma, Inc. (NYSE:WSM)</t>
  </si>
  <si>
    <t>Willis Towers Watson Public Limited Company (NASDAQGS:WTW)</t>
  </si>
  <si>
    <t>WillScot Holdings Corporation (NASDAQCM:WSC)</t>
  </si>
  <si>
    <t>Wingstop Inc. (NASDAQGS:WING)</t>
  </si>
  <si>
    <t>Wintrust Financial Corporation (NASDAQGS:WTFC)</t>
  </si>
  <si>
    <t>Wix.com Ltd. (NASDAQGS:WIX)</t>
  </si>
  <si>
    <t>WNS (Holdings) Limited (NYSE:WNS)</t>
  </si>
  <si>
    <t>Woodward, Inc. (NASDAQGS:WWD)</t>
  </si>
  <si>
    <t>Workiva Inc. (NYSE:WK)</t>
  </si>
  <si>
    <t>Worthington Enterprises, Inc. (NYSE:WOR)</t>
  </si>
  <si>
    <t>Worthington Steel, Inc. (NYSE:WS)</t>
  </si>
  <si>
    <t>WSFS Financial Corporation (NASDAQGS:WSFS)</t>
  </si>
  <si>
    <t>Wyndham Hotels &amp; Resorts, Inc. (NYSE:WH)</t>
  </si>
  <si>
    <t>Wynn Resorts, Limited (NASDAQGS:WYNN)</t>
  </si>
  <si>
    <t>Xcel Energy Inc. (NASDAQGS:XEL)</t>
  </si>
  <si>
    <t>Xenon Pharmaceuticals Inc. (NASDAQGM:XENE)</t>
  </si>
  <si>
    <t>XP Inc. (NASDAQGS:XP)</t>
  </si>
  <si>
    <t>XPeng Inc. (NYSE:XPEV)</t>
  </si>
  <si>
    <t>XPO, Inc. (NYSE:XPO)</t>
  </si>
  <si>
    <t>Yelp Inc. (NYSE:YELP)</t>
  </si>
  <si>
    <t>YETI Holdings, Inc. (NYSE:YETI)</t>
  </si>
  <si>
    <t>Yum China Holdings, Inc. (NYSE:YUMC)</t>
  </si>
  <si>
    <t>Yum! Brands, Inc. (NYSE:YUM)</t>
  </si>
  <si>
    <t>ZEEKR Intelligent Technology Holding Limited (NYSE:ZK)</t>
  </si>
  <si>
    <t>Zeta Global Holdings Corp. (NYSE:ZETA)</t>
  </si>
  <si>
    <t>Ziff Davis, Inc. (NASDAQGS:ZD)</t>
  </si>
  <si>
    <t>ZIM Integrated Shipping Services Ltd. (NYSE:ZIM)</t>
  </si>
  <si>
    <t>Zimmer Biomet Holdings, Inc. (NYSE:ZBH)</t>
  </si>
  <si>
    <t>Zions Bancorporation, National Association (NASDAQGS:ZION)</t>
  </si>
  <si>
    <t>Zoetis Inc. (NYSE:ZTS)</t>
  </si>
  <si>
    <t>Zoom Video Communications, Inc. (NASDAQGS:ZM)</t>
  </si>
  <si>
    <t>ZoomInfo Technologies Inc. (NASDAQGS:ZI)</t>
  </si>
  <si>
    <t>Zscaler, Inc. (NASDAQGS:ZS)</t>
  </si>
  <si>
    <t>ZTO Express (Cayman) Inc. (NYSE:ZTO)</t>
  </si>
  <si>
    <t>SP_PCT_SHARES_OWNED_ALL_INSTITUTIONS</t>
  </si>
  <si>
    <t>IQ_INC_TAX</t>
  </si>
  <si>
    <t>68.60</t>
  </si>
  <si>
    <t>78.30</t>
  </si>
  <si>
    <t>69.90</t>
  </si>
  <si>
    <t>90.70</t>
  </si>
  <si>
    <t>44.10</t>
  </si>
  <si>
    <t>65.50</t>
  </si>
  <si>
    <t>5.13</t>
  </si>
  <si>
    <t>9.18</t>
  </si>
  <si>
    <t>88.30</t>
  </si>
  <si>
    <t>111.11</t>
  </si>
  <si>
    <t>81.00</t>
  </si>
  <si>
    <t>84.30</t>
  </si>
  <si>
    <t>72.90</t>
  </si>
  <si>
    <t>87.80</t>
  </si>
  <si>
    <t>66.00</t>
  </si>
  <si>
    <t>107.04</t>
  </si>
  <si>
    <t>101.70</t>
  </si>
  <si>
    <t>76.90</t>
  </si>
  <si>
    <t>103.02</t>
  </si>
  <si>
    <t>59.90</t>
  </si>
  <si>
    <t>85.10</t>
  </si>
  <si>
    <t>89.90</t>
  </si>
  <si>
    <t>18.60</t>
  </si>
  <si>
    <t>98.20</t>
  </si>
  <si>
    <t>91.90</t>
  </si>
  <si>
    <t>116.03</t>
  </si>
  <si>
    <t>111.01</t>
  </si>
  <si>
    <t>59.20</t>
  </si>
  <si>
    <t>8.05</t>
  </si>
  <si>
    <t>106.12</t>
  </si>
  <si>
    <t>99.30</t>
  </si>
  <si>
    <t>101.12</t>
  </si>
  <si>
    <t>33.70</t>
  </si>
  <si>
    <t>89.70</t>
  </si>
  <si>
    <t>102.05</t>
  </si>
  <si>
    <t>99.70</t>
  </si>
  <si>
    <t>94.60</t>
  </si>
  <si>
    <t>78.60</t>
  </si>
  <si>
    <t>96.60</t>
  </si>
  <si>
    <t>7.50</t>
  </si>
  <si>
    <t>45.60</t>
  </si>
  <si>
    <t>53.00</t>
  </si>
  <si>
    <t>91.60</t>
  </si>
  <si>
    <t>87.70</t>
  </si>
  <si>
    <t>62.00</t>
  </si>
  <si>
    <t>97.30</t>
  </si>
  <si>
    <t>97.80</t>
  </si>
  <si>
    <t>54.30</t>
  </si>
  <si>
    <t>100.11</t>
  </si>
  <si>
    <t>71.70</t>
  </si>
  <si>
    <t>79.30</t>
  </si>
  <si>
    <t>103.40</t>
  </si>
  <si>
    <t>58.00</t>
  </si>
  <si>
    <t>86.00</t>
  </si>
  <si>
    <t>77.60</t>
  </si>
  <si>
    <t>90.80</t>
  </si>
  <si>
    <t>43.00</t>
  </si>
  <si>
    <t>79.50</t>
  </si>
  <si>
    <t>107.80</t>
  </si>
  <si>
    <t>94.50</t>
  </si>
  <si>
    <t>95.80</t>
  </si>
  <si>
    <t>31.10</t>
  </si>
  <si>
    <t>110.08</t>
  </si>
  <si>
    <t>8.10</t>
  </si>
  <si>
    <t>94.30</t>
  </si>
  <si>
    <t>12.15</t>
  </si>
  <si>
    <t>100.01</t>
  </si>
  <si>
    <t>93.10</t>
  </si>
  <si>
    <t>83.30</t>
  </si>
  <si>
    <t>84.80</t>
  </si>
  <si>
    <t>97.60</t>
  </si>
  <si>
    <t>93.80</t>
  </si>
  <si>
    <t>98.70</t>
  </si>
  <si>
    <t>97.90</t>
  </si>
  <si>
    <t>57.30</t>
  </si>
  <si>
    <t>92.10</t>
  </si>
  <si>
    <t>101.02</t>
  </si>
  <si>
    <t>38.30</t>
  </si>
  <si>
    <t>57.80</t>
  </si>
  <si>
    <t>12.22</t>
  </si>
  <si>
    <t>161.50</t>
  </si>
  <si>
    <t>82.50</t>
  </si>
  <si>
    <t>83.10</t>
  </si>
  <si>
    <t>105.00</t>
  </si>
  <si>
    <t>57.20</t>
  </si>
  <si>
    <t>27.10</t>
  </si>
  <si>
    <t>50.60</t>
  </si>
  <si>
    <t>95.40</t>
  </si>
  <si>
    <t>94.90</t>
  </si>
  <si>
    <t>66.20</t>
  </si>
  <si>
    <t>100.50</t>
  </si>
  <si>
    <t>93.50</t>
  </si>
  <si>
    <t>69.50</t>
  </si>
  <si>
    <t>65.20</t>
  </si>
  <si>
    <t>77.20</t>
  </si>
  <si>
    <t>111.08</t>
  </si>
  <si>
    <t>89.80</t>
  </si>
  <si>
    <t>72.40</t>
  </si>
  <si>
    <t>102.04</t>
  </si>
  <si>
    <t>87.10</t>
  </si>
  <si>
    <t>74.30</t>
  </si>
  <si>
    <t>102.09</t>
  </si>
  <si>
    <t>9.21</t>
  </si>
  <si>
    <t>12.25</t>
  </si>
  <si>
    <t>94.20</t>
  </si>
  <si>
    <t>104.01</t>
  </si>
  <si>
    <t>113.01</t>
  </si>
  <si>
    <t>98.00</t>
  </si>
  <si>
    <t>82.60</t>
  </si>
  <si>
    <t>81.10</t>
  </si>
  <si>
    <t>97.70</t>
  </si>
  <si>
    <t>69.30</t>
  </si>
  <si>
    <t>104.04</t>
  </si>
  <si>
    <t>104.30</t>
  </si>
  <si>
    <t>61.60</t>
  </si>
  <si>
    <t>1.12</t>
  </si>
  <si>
    <t>92.90</t>
  </si>
  <si>
    <t>1.06</t>
  </si>
  <si>
    <t>100.80</t>
  </si>
  <si>
    <t>27.60</t>
  </si>
  <si>
    <t>100.60</t>
  </si>
  <si>
    <t>78.10</t>
  </si>
  <si>
    <t>105.10</t>
  </si>
  <si>
    <t>98.30</t>
  </si>
  <si>
    <t>86.40</t>
  </si>
  <si>
    <t>97.40</t>
  </si>
  <si>
    <t>20.60</t>
  </si>
  <si>
    <t>3.542</t>
  </si>
  <si>
    <t>84.90</t>
  </si>
  <si>
    <t>101.80</t>
  </si>
  <si>
    <t>12.10</t>
  </si>
  <si>
    <t>3487.05</t>
  </si>
  <si>
    <t>43.30</t>
  </si>
  <si>
    <t>25.30</t>
  </si>
  <si>
    <t>102.20</t>
  </si>
  <si>
    <t>102.03</t>
  </si>
  <si>
    <t>86.50</t>
  </si>
  <si>
    <t>87.20</t>
  </si>
  <si>
    <t>59.60</t>
  </si>
  <si>
    <t>85.40</t>
  </si>
  <si>
    <t>102.30</t>
  </si>
  <si>
    <t>95.20</t>
  </si>
  <si>
    <t>91.10</t>
  </si>
  <si>
    <t>90.60</t>
  </si>
  <si>
    <t>82.30</t>
  </si>
  <si>
    <t>86.10</t>
  </si>
  <si>
    <t>78.40</t>
  </si>
  <si>
    <t>101.01</t>
  </si>
  <si>
    <t>90.40</t>
  </si>
  <si>
    <t>1.31</t>
  </si>
  <si>
    <t>0.10</t>
  </si>
  <si>
    <t>84.70</t>
  </si>
  <si>
    <t>20.90</t>
  </si>
  <si>
    <t>74.70</t>
  </si>
  <si>
    <t>110.10</t>
  </si>
  <si>
    <t>90.00</t>
  </si>
  <si>
    <t>84.50</t>
  </si>
  <si>
    <t>81.40</t>
  </si>
  <si>
    <t>87.60</t>
  </si>
  <si>
    <t>37.80</t>
  </si>
  <si>
    <t>16.70</t>
  </si>
  <si>
    <t>110.40</t>
  </si>
  <si>
    <t>101.60</t>
  </si>
  <si>
    <t>96.90</t>
  </si>
  <si>
    <t>96.70</t>
  </si>
  <si>
    <t>4.03</t>
  </si>
  <si>
    <t>91.80</t>
  </si>
  <si>
    <t>23.60</t>
  </si>
  <si>
    <t>63.20</t>
  </si>
  <si>
    <t>37.00</t>
  </si>
  <si>
    <t>95.60</t>
  </si>
  <si>
    <t>104.12</t>
  </si>
  <si>
    <t>108.09</t>
  </si>
  <si>
    <t>94.00</t>
  </si>
  <si>
    <t>98.50</t>
  </si>
  <si>
    <t>101.10</t>
  </si>
  <si>
    <t>67.90</t>
  </si>
  <si>
    <t>89.50</t>
  </si>
  <si>
    <t>88.80</t>
  </si>
  <si>
    <t>91.70</t>
  </si>
  <si>
    <t>99.40</t>
  </si>
  <si>
    <t>76.80</t>
  </si>
  <si>
    <t>93.90</t>
  </si>
  <si>
    <t>37.20</t>
  </si>
  <si>
    <t>95.90</t>
  </si>
  <si>
    <t>BlackRock, Inc. (NYSE:BLK)</t>
  </si>
  <si>
    <t>Concentra Group Holdings Parent, Inc. (NYSE:CON)</t>
  </si>
  <si>
    <t>KinderCare Learning Companies, Inc. (NYSE:KLC)</t>
  </si>
  <si>
    <t>Lineage, Inc. (NASDAQGS:LINE)</t>
  </si>
  <si>
    <t>NexTier Oilfield Solutions Inc. (NYSE:NEX)</t>
  </si>
  <si>
    <t>OneStream, Inc. (NASDAQGS:OS)</t>
  </si>
  <si>
    <t>Six Flags Entertainment Corporation (NYSE:SIX)</t>
  </si>
  <si>
    <t>Southwestern Energy Company (NYSE:SWN)</t>
  </si>
  <si>
    <t>ChTax</t>
  </si>
  <si>
    <t>rank</t>
  </si>
  <si>
    <t>column J - K / L</t>
  </si>
  <si>
    <t>IQ_SECTOR</t>
  </si>
  <si>
    <t>IQ_INDUSTRY</t>
  </si>
  <si>
    <t>Industrials</t>
  </si>
  <si>
    <t>Industrial Conglomerates</t>
  </si>
  <si>
    <t>Building Products</t>
  </si>
  <si>
    <t>Aerospace and Defense</t>
  </si>
  <si>
    <t>Health Care</t>
  </si>
  <si>
    <t>Health Care Equipment and Supplies</t>
  </si>
  <si>
    <t>Biotechnology</t>
  </si>
  <si>
    <t>Consumer Discretionary</t>
  </si>
  <si>
    <t>Specialty Retail</t>
  </si>
  <si>
    <t>Commercial Services and Supplies</t>
  </si>
  <si>
    <t>Health Care Providers and Services</t>
  </si>
  <si>
    <t>Real Estate</t>
  </si>
  <si>
    <t>Retail REITs</t>
  </si>
  <si>
    <t>Information Technology</t>
  </si>
  <si>
    <t>IT Services</t>
  </si>
  <si>
    <t>Software</t>
  </si>
  <si>
    <t>Electrical Equipment</t>
  </si>
  <si>
    <t>Leisure Products</t>
  </si>
  <si>
    <t>Diversified Consumer Services</t>
  </si>
  <si>
    <t>Electronic Equipment, Instruments and Components</t>
  </si>
  <si>
    <t>Semiconductors and Semiconductor Equipment</t>
  </si>
  <si>
    <t>Construction and Engineering</t>
  </si>
  <si>
    <t>Trading Companies and Distributors</t>
  </si>
  <si>
    <t>Financials</t>
  </si>
  <si>
    <t>Capital Markets</t>
  </si>
  <si>
    <t>Financial Services</t>
  </si>
  <si>
    <t>Insurance</t>
  </si>
  <si>
    <t>Machinery</t>
  </si>
  <si>
    <t>Life Sciences Tools and Services</t>
  </si>
  <si>
    <t>Materials</t>
  </si>
  <si>
    <t>Metals and Mining</t>
  </si>
  <si>
    <t>Chemicals</t>
  </si>
  <si>
    <t>Hotels, Restaurants and Leisure</t>
  </si>
  <si>
    <t>Passenger Airlines</t>
  </si>
  <si>
    <t>Consumer Staples</t>
  </si>
  <si>
    <t>Consumer Staples Distribution and Retail</t>
  </si>
  <si>
    <t>Broadline Retail</t>
  </si>
  <si>
    <t>Professional Services</t>
  </si>
  <si>
    <t>Electric Utilities</t>
  </si>
  <si>
    <t>Energy</t>
  </si>
  <si>
    <t>Oil, Gas and Consumable Fuels</t>
  </si>
  <si>
    <t>Consumer Finance</t>
  </si>
  <si>
    <t>Communication Services</t>
  </si>
  <si>
    <t>Interactive Media and Services</t>
  </si>
  <si>
    <t>Tobacco</t>
  </si>
  <si>
    <t>Containers and Packaging</t>
  </si>
  <si>
    <t>Textiles, Apparel and Luxury Goods</t>
  </si>
  <si>
    <t>Multi-Utilities</t>
  </si>
  <si>
    <t>Health Care REITs</t>
  </si>
  <si>
    <t>Water Utilities</t>
  </si>
  <si>
    <t>Specialized REITs</t>
  </si>
  <si>
    <t>Industrial REITs</t>
  </si>
  <si>
    <t>Banks</t>
  </si>
  <si>
    <t>Pharmaceuticals</t>
  </si>
  <si>
    <t>Mortgage Real Estate Investment Trusts (REITs)</t>
  </si>
  <si>
    <t>Hotel and Resort REITs</t>
  </si>
  <si>
    <t>Technology Hardware, Storage and Peripherals</t>
  </si>
  <si>
    <t>Automobile Components</t>
  </si>
  <si>
    <t>Ground Transportation</t>
  </si>
  <si>
    <t>Food Products</t>
  </si>
  <si>
    <t>Energy Equipment and Services</t>
  </si>
  <si>
    <t>Communications Equipment</t>
  </si>
  <si>
    <t>Diversified Telecommunication Services</t>
  </si>
  <si>
    <t>Entertainment</t>
  </si>
  <si>
    <t>Independent Power and Renewable Electricity Producers</t>
  </si>
  <si>
    <t>Gas Utilities</t>
  </si>
  <si>
    <t>Residential REITs</t>
  </si>
  <si>
    <t>Personal Care Products</t>
  </si>
  <si>
    <t>Diversified REITs</t>
  </si>
  <si>
    <t>Beverages</t>
  </si>
  <si>
    <t>Air Freight and Logistics</t>
  </si>
  <si>
    <t>Media</t>
  </si>
  <si>
    <t>Household Durables</t>
  </si>
  <si>
    <t>Real Estate Management and Development</t>
  </si>
  <si>
    <t>Household Products</t>
  </si>
  <si>
    <t>Office REITs</t>
  </si>
  <si>
    <t>Transportation Infrastructure</t>
  </si>
  <si>
    <t>Construction Materials</t>
  </si>
  <si>
    <t>Health Care Technology</t>
  </si>
  <si>
    <t>Automobiles</t>
  </si>
  <si>
    <t>Distributors</t>
  </si>
  <si>
    <t>Marine Transportation</t>
  </si>
  <si>
    <t>Paper and Forest Products</t>
  </si>
  <si>
    <t>Wireless Telecommunication Services</t>
  </si>
  <si>
    <t>This is the Sanity Checker</t>
  </si>
  <si>
    <t>Step1: go to Screener / Companies / Ch Tax @ A5</t>
  </si>
  <si>
    <t xml:space="preserve">Step2: sort from high to low.  </t>
  </si>
  <si>
    <t>High means unexpected loss are good news</t>
  </si>
  <si>
    <t>a.k.a. Brands Holding Corp. (NYSE:AKA)</t>
  </si>
  <si>
    <t>A10 Networks, Inc. (NYSE:ATEN)</t>
  </si>
  <si>
    <t>Abrdn Global Dynamic Dividend Fund (NYSE:AGD)</t>
  </si>
  <si>
    <t>Abrdn Global Infrastructure Income Fund (NYSE:ASGI)</t>
  </si>
  <si>
    <t>abrdn Global Premier Properties Fund (NYSE:AWP)</t>
  </si>
  <si>
    <t>Abrdn Income Credit Strategies Fund (NYSE:ACP)</t>
  </si>
  <si>
    <t>Abrdn Japan Equity Fund Inc (NYSE:JEQ)</t>
  </si>
  <si>
    <t>Abrdn Total Dynamic Dividend Fund (NYSE:AOD)</t>
  </si>
  <si>
    <t>Accel Entertainment, Inc. (NYSE:ACEL)</t>
  </si>
  <si>
    <t>ACCO Brands Corporation (NYSE:ACCO)</t>
  </si>
  <si>
    <t>ACRES Commercial Realty Corp. (NYSE:ACR)</t>
  </si>
  <si>
    <t>Adams Diversified Equity Fund, Inc. (NYSE:ADX)</t>
  </si>
  <si>
    <t>Adams Natural Resources Fund, Inc. (NYSE:PEO)</t>
  </si>
  <si>
    <t>AdvanSix Inc. (NYSE:ASIX)</t>
  </si>
  <si>
    <t>Advent Convertible and Income Fund (NYSE:AVK)</t>
  </si>
  <si>
    <t>Aeva Technologies, Inc. (NYSE:AEVA)</t>
  </si>
  <si>
    <t>AG Mortgage Investment Trust, Inc. (NYSE:MITT)</t>
  </si>
  <si>
    <t>agilon health, inc. (NYSE:AGL)</t>
  </si>
  <si>
    <t>Alexander &amp; Baldwin, Inc. (NYSE:ALEX)</t>
  </si>
  <si>
    <t>Alexander's, Inc. (NYSE:ALX)</t>
  </si>
  <si>
    <t>Alexandria Real Estate Equities, Inc. (NYSE:ARE)</t>
  </si>
  <si>
    <t>AllianceBernstein Global High Income Fund (NYSE:AWF)</t>
  </si>
  <si>
    <t>AllianceBernstein National Municipal Income Fund, Inc. (NYSE:AFB)</t>
  </si>
  <si>
    <t>Allurion Technologies Inc. (NYSE:ALUR)</t>
  </si>
  <si>
    <t>Alpine Income Property Trust, Inc. (NYSE:PINE)</t>
  </si>
  <si>
    <t>Alta Equipment Group Inc. (NYSE:ALTG)</t>
  </si>
  <si>
    <t>Altice USA, Inc. (NYSE:ATUS)</t>
  </si>
  <si>
    <t>Alto Neuroscience, Inc. (NYSE:ANRO)</t>
  </si>
  <si>
    <t>Altus Power, Inc. (NYSE:AMPS)</t>
  </si>
  <si>
    <t>Ambac Financial Group, Inc. (NYSE:AMBC)</t>
  </si>
  <si>
    <t>AMC Entertainment Holdings, Inc. (NYSE:AMC)</t>
  </si>
  <si>
    <t>Amerant Bancorp Inc. (NYSE:AMTB)</t>
  </si>
  <si>
    <t>American Assets Trust, Inc. (NYSE:AAT)</t>
  </si>
  <si>
    <t>American Axle &amp; Manufacturing Holdings, Inc. (NYSE:AXL)</t>
  </si>
  <si>
    <t>American Homes 4 Rent (NYSE:AMH)</t>
  </si>
  <si>
    <t>American Realty Investors, Inc. (NYSE:ARL)</t>
  </si>
  <si>
    <t>American Vanguard Corporation (NYSE:AVD)</t>
  </si>
  <si>
    <t>American Well Corporation (NYSE:AMWL)</t>
  </si>
  <si>
    <t>AMN Healthcare Services, Inc. (NYSE:AMN)</t>
  </si>
  <si>
    <t>Amplify Energy Corp. (NYSE:AMPY)</t>
  </si>
  <si>
    <t>Amprius Technologies, Inc. (NYSE:AMPX)</t>
  </si>
  <si>
    <t>AMREP Corporation (NYSE:AXR)</t>
  </si>
  <si>
    <t>AMTD Digital Inc. (NYSE:HKD)</t>
  </si>
  <si>
    <t>AMTD IDEA Group (NYSE:AMTD)</t>
  </si>
  <si>
    <t>Angel Oak Financial Strategies Income Term Trust (NYSE:FINS)</t>
  </si>
  <si>
    <t>Angel Oak Mortgage REIT, Inc. (NYSE:AOMR)</t>
  </si>
  <si>
    <t>Annovis Bio, Inc. (NYSE:ANVS)</t>
  </si>
  <si>
    <t>Apartment Investment and Management Company (NYSE:AIV)</t>
  </si>
  <si>
    <t>Apollo Commercial Real Estate Finance, Inc. (NYSE:ARI)</t>
  </si>
  <si>
    <t>ARC Document Solutions, Inc. (NYSE:ARC)</t>
  </si>
  <si>
    <t>Archer Aviation Inc. (NYSE:ACHR)</t>
  </si>
  <si>
    <t>Arcus Biosciences, Inc. (NYSE:RCUS)</t>
  </si>
  <si>
    <t>Ares Commercial Real Estate Corporation (NYSE:ACRE)</t>
  </si>
  <si>
    <t>Aris Water Solutions, Inc. (NYSE:ARIS)</t>
  </si>
  <si>
    <t>ARMOUR Residential REIT, Inc. (NYSE:ARR)</t>
  </si>
  <si>
    <t>Artivion, Inc. (NYSE:AORT)</t>
  </si>
  <si>
    <t>Ashford Hospitality Trust, Inc. (NYSE:AHT)</t>
  </si>
  <si>
    <t>Aspen Aerogels, Inc. (NYSE:ASPN)</t>
  </si>
  <si>
    <t>Associated Capital Group, Inc. (NYSE:AC)</t>
  </si>
  <si>
    <t>ATI Physical Therapy, Inc. (NYSE:ATIP)</t>
  </si>
  <si>
    <t>Avanos Medical, Inc. (NYSE:AVNS)</t>
  </si>
  <si>
    <t>B&amp;G Foods, Inc. (NYSE:BGS)</t>
  </si>
  <si>
    <t>Bain Capital Specialty Finance, Inc. (NYSE:BCSF)</t>
  </si>
  <si>
    <t>Bakkt Holdings, Inc. (NYSE:BKKT)</t>
  </si>
  <si>
    <t>Bally's Corporation (NYSE:BALY)</t>
  </si>
  <si>
    <t>Barings BDC, Inc. (NYSE:BBDC)</t>
  </si>
  <si>
    <t>Barings Corporate Investors (NYSE:MCI)</t>
  </si>
  <si>
    <t>Barings Participation Investors (NYSE:MPV)</t>
  </si>
  <si>
    <t>Barnes &amp; Noble Education, Inc. (NYSE:BNED)</t>
  </si>
  <si>
    <t>Benchmark Electronics, Inc. (NYSE:BHE)</t>
  </si>
  <si>
    <t>Berkshire Hills Bancorp, Inc. (NYSE:BHLB)</t>
  </si>
  <si>
    <t>BEST Inc. (NYSE:BEST)</t>
  </si>
  <si>
    <t>BGSF, Inc. (NYSE:BGSF)</t>
  </si>
  <si>
    <t>Biglari Holdings Inc. (NYSE:BH.A)</t>
  </si>
  <si>
    <t>BIT Mining Limited (NYSE:BTCM)</t>
  </si>
  <si>
    <t>Black Stone Minerals, L.P. (NYSE:BSM)</t>
  </si>
  <si>
    <t>BlackRock California Municipal Income Trust (NYSE:BFZ)</t>
  </si>
  <si>
    <t>BlackRock Core Bond Trust (NYSE:BHK)</t>
  </si>
  <si>
    <t>BlackRock Corporate High Yield Fund, Inc. (NYSE:HYT)</t>
  </si>
  <si>
    <t>BlackRock Credit Allocation Income Trust (NYSE:BTZ)</t>
  </si>
  <si>
    <t>BlackRock Debt Strategies Fund, Inc. (NYSE:DSU)</t>
  </si>
  <si>
    <t>BlackRock Energy and Resources Trust (NYSE:BGR)</t>
  </si>
  <si>
    <t>BlackRock Enhanced Capital and Income Fund, Inc. (NYSE:CII)</t>
  </si>
  <si>
    <t>BlackRock Enhanced Equity Dividend Trust (NYSE:BDJ)</t>
  </si>
  <si>
    <t>BlackRock Enhanced Global Dividend Trust (NYSE:BOE)</t>
  </si>
  <si>
    <t>BlackRock Enhanced Government Fund, Inc. (NYSE:EGF)</t>
  </si>
  <si>
    <t>BlackRock Enhanced International Dividend Trust (NYSE:BGY)</t>
  </si>
  <si>
    <t>BlackRock Floating Rate Income Strategies Fund, Inc. (NYSE:FRA)</t>
  </si>
  <si>
    <t>BlackRock Floating Rate Income Trust (NYSE:BGT)</t>
  </si>
  <si>
    <t>BlackRock Health Sciences Term Trust (NYSE:BMEZ)</t>
  </si>
  <si>
    <t>BlackRock Health Sciences Trust (NYSE:BME)</t>
  </si>
  <si>
    <t>BlackRock Income Trust, Inc. (NYSE:BKT)</t>
  </si>
  <si>
    <t>BlackRock Investment Quality Municipal Trust Inc. (NYSE:BKN)</t>
  </si>
  <si>
    <t>BlackRock Limited Duration Income Trust (NYSE:BLW)</t>
  </si>
  <si>
    <t>BlackRock Long-Term Municipal Advantage Trust (NYSE:BTA)</t>
  </si>
  <si>
    <t>BlackRock MuniAssets Fund, Inc. (NYSE:MUA)</t>
  </si>
  <si>
    <t>Blackrock Municipal 2030 Target Term Trust (NYSE:BTT)</t>
  </si>
  <si>
    <t>BlackRock Municipal Income Fund, Inc. (NYSE:MUI)</t>
  </si>
  <si>
    <t>BlackRock Municipal Income Quality Trust (NYSE:BYM)</t>
  </si>
  <si>
    <t>BlackRock Municipal Income Trust (NYSE:BFK)</t>
  </si>
  <si>
    <t>BlackRock Municipal Income Trust II (NYSE:BLE)</t>
  </si>
  <si>
    <t>BlackRock MuniHoldings California Quality Fund, Inc. (NYSE:MUC)</t>
  </si>
  <si>
    <t>BlackRock MuniHoldings Fund, Inc. (NYSE:MHD)</t>
  </si>
  <si>
    <t>BlackRock MuniHoldings New Jersey Quality Fund, Inc. (NYSE:MUJ)</t>
  </si>
  <si>
    <t>BlackRock MuniHoldings New York Quality Fund, Inc. (NYSE:MHN)</t>
  </si>
  <si>
    <t>BlackRock MuniHoldings Quality Fund II, Inc. (NYSE:MUE)</t>
  </si>
  <si>
    <t>BlackRock MuniVest Fund II, Inc. (NYSE:MVT)</t>
  </si>
  <si>
    <t>BlackRock MuniVest Fund, Inc. (NYSE:MVF)</t>
  </si>
  <si>
    <t>BlackRock MuniYield Fund, Inc. (NYSE:MYD)</t>
  </si>
  <si>
    <t>BlackRock MuniYield Michigan Quality Fund, Inc. (NYSE:MIY)</t>
  </si>
  <si>
    <t>BlackRock MuniYield New York Quality Fund, Inc. (NYSE:MYN)</t>
  </si>
  <si>
    <t>BlackRock MuniYield Pennsylvania Quality Fund (NYSE:MPA)</t>
  </si>
  <si>
    <t>BlackRock MuniYield Quality Fund II, Inc. (NYSE:MQT)</t>
  </si>
  <si>
    <t>BlackRock MuniYield Quality Fund III, Inc. (NYSE:MYI)</t>
  </si>
  <si>
    <t>BlackRock MuniYield Quality Fund, Inc. (NYSE:MQY)</t>
  </si>
  <si>
    <t>BlackRock New York Municipal Income Trust (NYSE:BNY)</t>
  </si>
  <si>
    <t>BlackRock Science and Technology Term Trust (NYSE:BSTZ)</t>
  </si>
  <si>
    <t>BlackRock Virginia Municipal Bond Trust (NYSE:BHV)</t>
  </si>
  <si>
    <t>Blackstone Senior Floating Rate 2027 Term Fund (NYSE:BSL)</t>
  </si>
  <si>
    <t>Blend Labs, Inc. (NYSE:BLND)</t>
  </si>
  <si>
    <t>BlueLinx Holdings Inc. (NYSE:BXC)</t>
  </si>
  <si>
    <t>BNY Mellon High Yield Strategies Fund (NYSE:DHF)</t>
  </si>
  <si>
    <t>BNY Mellon Municipal Bond Infrastructure Fund, Inc. (NYSE:DMB)</t>
  </si>
  <si>
    <t>BNY Mellon Strategic Municipal Bond Fund, Inc. (NYSE:DSM)</t>
  </si>
  <si>
    <t>BNY Mellon Strategic Municipals, Inc. (NYSE:LEO)</t>
  </si>
  <si>
    <t>Boston Omaha Corporation (NYSE:BOC)</t>
  </si>
  <si>
    <t>Bowhead Specialty Holdings Inc. (NYSE:BOW)</t>
  </si>
  <si>
    <t>Bowlero Corp. (NYSE:BOWL)</t>
  </si>
  <si>
    <t>BP Prudhoe Bay Royalty Trust (NYSE:BPT)</t>
  </si>
  <si>
    <t>Braemar Hotels &amp; Resorts Inc. (NYSE:BHR)</t>
  </si>
  <si>
    <t>Brandywine Realty Trust (NYSE:BDN)</t>
  </si>
  <si>
    <t>BRC Inc. (NYSE:BRCC)</t>
  </si>
  <si>
    <t>Bridge Investment Group Holdings Inc. (NYSE:BRDG)</t>
  </si>
  <si>
    <t>Bright Scholar Education Holdings Limited (NYSE:BEDU)</t>
  </si>
  <si>
    <t>BrightSphere Investment Group Inc. (NYSE:BSIG)</t>
  </si>
  <si>
    <t>BrightSpire Capital, Inc. (NYSE:BRSP)</t>
  </si>
  <si>
    <t>BrightView Holdings, Inc. (NYSE:BV)</t>
  </si>
  <si>
    <t>Bristow Group Inc. (NYSE:VTOL)</t>
  </si>
  <si>
    <t>Brixmor Property Group Inc. (NYSE:BRX)</t>
  </si>
  <si>
    <t>Brookdale Senior Living Inc. (NYSE:BKD)</t>
  </si>
  <si>
    <t>BRT Apartments Corp. (NYSE:BRT)</t>
  </si>
  <si>
    <t>Build-A-Bear Workshop, Inc. (NYSE:BBW)</t>
  </si>
  <si>
    <t>Butterfly Network, Inc. (NYSE:BFLY)</t>
  </si>
  <si>
    <t>BXP, Inc. (NYSE:BXP)</t>
  </si>
  <si>
    <t>Byline Bancorp, Inc. (NYSE:BY)</t>
  </si>
  <si>
    <t>Camping World Holdings, Inc. (NYSE:CWH)</t>
  </si>
  <si>
    <t>Cango Inc. (NYSE:CANG)</t>
  </si>
  <si>
    <t>Cannae Holdings, Inc. (NYSE:CNNE)</t>
  </si>
  <si>
    <t>CareTrust REIT, Inc. (NYSE:CTRE)</t>
  </si>
  <si>
    <t>Carriage Services, Inc. (NYSE:CSV)</t>
  </si>
  <si>
    <t>Cars.com Inc. (NYSE:CARS)</t>
  </si>
  <si>
    <t>Carter's, Inc. (NYSE:CRI)</t>
  </si>
  <si>
    <t>CBL &amp; Associates Properties, Inc. (NYSE:CBL)</t>
  </si>
  <si>
    <t>CBRE Global Real Estate Income Fund (NYSE:IGR)</t>
  </si>
  <si>
    <t>Centerspace (NYSE:CSR)</t>
  </si>
  <si>
    <t>Central Pacific Financial Corp. (NYSE:CPF)</t>
  </si>
  <si>
    <t>ChargePoint Holdings, Inc. (NYSE:CHPT)</t>
  </si>
  <si>
    <t>Chatham Lodging Trust (NYSE:CLDT)</t>
  </si>
  <si>
    <t>Cheetah Mobile Inc. (NYSE:CMCM)</t>
  </si>
  <si>
    <t>Chegg, Inc. (NYSE:CHGG)</t>
  </si>
  <si>
    <t>Cheniere Energy Partners, L.P. (NYSE:CQP)</t>
  </si>
  <si>
    <t>Cherry Hill Mortgage Investment Corporation (NYSE:CHMI)</t>
  </si>
  <si>
    <t>Chimera Investment Corporation (NYSE:CIM)</t>
  </si>
  <si>
    <t>China Green Agriculture, Inc. (NYSE:CGA)</t>
  </si>
  <si>
    <t>CION Investment Corporation (NYSE:CION)</t>
  </si>
  <si>
    <t>Citizens, Inc. (NYSE:CIA)</t>
  </si>
  <si>
    <t>City Office REIT, Inc. (NYSE:CIO)</t>
  </si>
  <si>
    <t>Civeo Corporation (NYSE:CVEO)</t>
  </si>
  <si>
    <t>Claros Mortgage Trust, Inc. (NYSE:CMTG)</t>
  </si>
  <si>
    <t>Clear Channel Outdoor Holdings, Inc. (NYSE:CCO)</t>
  </si>
  <si>
    <t>Clearwater Paper Corporation (NYSE:CLW)</t>
  </si>
  <si>
    <t>Clipper Realty Inc. (NYSE:CLPR)</t>
  </si>
  <si>
    <t>CNFinance Holdings Limited (NYSE:CNF)</t>
  </si>
  <si>
    <t>Cohen &amp; Steers Infrastructure Fund, Inc (NYSE:UTF)</t>
  </si>
  <si>
    <t>Cohen &amp; Steers Quality Income Realty Fund, Inc. (NYSE:RQI)</t>
  </si>
  <si>
    <t>Cohen &amp; Steers Real Estate Opportunities &amp; Income Fund (NYSE:RLTY)</t>
  </si>
  <si>
    <t>Cohen &amp; Steers REIT and Preferred Income Fund, Inc. (NYSE:RNP)</t>
  </si>
  <si>
    <t>Cohen &amp; Steers Tax-Advantaged Preferred Securities and Income Fund (NYSE:PTA)</t>
  </si>
  <si>
    <t>Cohen &amp; Steers Total Return Realty Fund, Inc. (NYSE:RFI)</t>
  </si>
  <si>
    <t>Community Health Systems, Inc. (NYSE:CYH)</t>
  </si>
  <si>
    <t>Community Healthcare Trust Incorporated (NYSE:CHCT)</t>
  </si>
  <si>
    <t>Compass Diversified (NYSE:CODI)</t>
  </si>
  <si>
    <t>Compass Minerals International, Inc. (NYSE:CMP)</t>
  </si>
  <si>
    <t>Concord Medical Services Holdings Limited (NYSE:CCM)</t>
  </si>
  <si>
    <t>Cooper-Standard Holdings Inc. (NYSE:CPS)</t>
  </si>
  <si>
    <t>Core Laboratories Inc. (NYSE:CLB)</t>
  </si>
  <si>
    <t>CoreCard Corporation (NYSE:CCRD)</t>
  </si>
  <si>
    <t>Coursera, Inc. (NYSE:COUR)</t>
  </si>
  <si>
    <t>Cousins Properties Incorporated (NYSE:CUZ)</t>
  </si>
  <si>
    <t>Covenant Logistics Group, Inc. (NYSE:CVLG)</t>
  </si>
  <si>
    <t>Crawford &amp; Company (NYSE:CRD.B)</t>
  </si>
  <si>
    <t>Cross Timbers Royalty Trust (NYSE:CRT)</t>
  </si>
  <si>
    <t>CrossAmerica Partners LP (NYSE:CAPL)</t>
  </si>
  <si>
    <t>CS Disco, Inc. (NYSE:LAW)</t>
  </si>
  <si>
    <t>CTO Realty Growth, Inc. (NYSE:CTO)</t>
  </si>
  <si>
    <t>CTS Corporation (NYSE:CTS)</t>
  </si>
  <si>
    <t>CubeSmart (NYSE:CUBE)</t>
  </si>
  <si>
    <t>Culp, Inc. (NYSE:CULP)</t>
  </si>
  <si>
    <t>Customers Bancorp, Inc. (NYSE:CUBI)</t>
  </si>
  <si>
    <t>CVR Energy, Inc. (NYSE:CVI)</t>
  </si>
  <si>
    <t>CVR Partners, LP (NYSE:UAN)</t>
  </si>
  <si>
    <t>Dana Incorporated (NYSE:DAN)</t>
  </si>
  <si>
    <t>Danimer Scientific, Inc. (NYSE:DNMR)</t>
  </si>
  <si>
    <t>Daqo New Energy Corp. (NYSE:DQ)</t>
  </si>
  <si>
    <t>Delek Logistics Partners, LP (NYSE:DKL)</t>
  </si>
  <si>
    <t>Delek US Holdings, Inc. (NYSE:DK)</t>
  </si>
  <si>
    <t>Deluxe Corporation (NYSE:DLX)</t>
  </si>
  <si>
    <t>Designer Brands Inc. (NYSE:DBI)</t>
  </si>
  <si>
    <t>Desktop Metal, Inc. (NYSE:DM)</t>
  </si>
  <si>
    <t>DiamondRock Hospitality Company (NYSE:DRH)</t>
  </si>
  <si>
    <t>Diebold Nixdorf, Incorporated (NYSE:DBD)</t>
  </si>
  <si>
    <t>Dine Brands Global, Inc. (NYSE:DIN)</t>
  </si>
  <si>
    <t>DNP Select Income Fund Inc. (NYSE:DNP)</t>
  </si>
  <si>
    <t>Donnelley Financial Solutions, Inc. (NYSE:DFIN)</t>
  </si>
  <si>
    <t>DoubleLine Yield Opportunities Fund (NYSE:DLY)</t>
  </si>
  <si>
    <t>Douglas Dynamics, Inc. (NYSE:PLOW)</t>
  </si>
  <si>
    <t>Douglas Elliman Inc. (NYSE:DOUG)</t>
  </si>
  <si>
    <t>Douglas Emmett, Inc. (NYSE:DEI)</t>
  </si>
  <si>
    <t>DRDGOLD Limited (NYSE:DRD)</t>
  </si>
  <si>
    <t>DTF Tax-Free Income 2028 Term Fund Inc. (NYSE:DTF)</t>
  </si>
  <si>
    <t>D-Wave Quantum Inc. (NYSE:QBTS)</t>
  </si>
  <si>
    <t>DWS Municipal Income Trust (NYSE:KTF)</t>
  </si>
  <si>
    <t>DWS Strategic Municipal Income Trust (NYSE:KSM)</t>
  </si>
  <si>
    <t>Dynex Capital, Inc. (NYSE:DX)</t>
  </si>
  <si>
    <t>E2open Parent Holdings, Inc. (NYSE:ETWO)</t>
  </si>
  <si>
    <t>Eagle Point Credit Company Inc. (NYSE:ECC)</t>
  </si>
  <si>
    <t>Eagle Point Income Company Inc. (NYSE:EIC)</t>
  </si>
  <si>
    <t>Easterly Government Properties, Inc. (NYSE:DEA)</t>
  </si>
  <si>
    <t>EastGroup Properties, Inc. (NYSE:EGP)</t>
  </si>
  <si>
    <t>Eastman Kodak Company (NYSE:KODK)</t>
  </si>
  <si>
    <t>Eaton Vance Enhanced Equity Income Fund (NYSE:EOI)</t>
  </si>
  <si>
    <t>Eaton Vance Enhanced Equity Income Fund II (NYSE:EOS)</t>
  </si>
  <si>
    <t>Eaton Vance Floating-Rate Income Trust (NYSE:EFT)</t>
  </si>
  <si>
    <t>Eaton Vance Municipal Income Trust (NYSE:EVN)</t>
  </si>
  <si>
    <t>Eaton Vance Senior Floating-Rate Trust (NYSE:EFR)</t>
  </si>
  <si>
    <t>Eaton Vance Senior Income Trust (NYSE:EVF)</t>
  </si>
  <si>
    <t>Eaton Vance Short Duration Diversified Income Fund (NYSE:EVG)</t>
  </si>
  <si>
    <t>Eaton Vance Tax-Advantaged Dividend Income Fund (NYSE:EVT)</t>
  </si>
  <si>
    <t>Eaton Vance Tax-Advantaged Global Dividend Income Fund (NYSE:ETG)</t>
  </si>
  <si>
    <t>Eaton Vance Tax-Advantaged Global Dividend Opportunities Fund (NYSE:ETO)</t>
  </si>
  <si>
    <t>Eaton Vance Tax-Managed Buy-Write Income Fund (NYSE:ETB)</t>
  </si>
  <si>
    <t>Eaton Vance Tax-Managed Buy-Write Opportunities Fund (NYSE:ETV)</t>
  </si>
  <si>
    <t>Eaton Vance Tax-Managed Diversified Equity Income Fund (NYSE:ETY)</t>
  </si>
  <si>
    <t>Eaton Vance Tax-Managed Global Buy-Write Opportunities Fund (NYSE:ETW)</t>
  </si>
  <si>
    <t>Ecofin Sustainable and Social Impact Term Fund (NYSE:TEAF)</t>
  </si>
  <si>
    <t>Ecovyst Inc. (NYSE:ECVT)</t>
  </si>
  <si>
    <t>Edgewell Personal Care Company (NYSE:EPC)</t>
  </si>
  <si>
    <t>Ellington Credit Company (NYSE:EARN)</t>
  </si>
  <si>
    <t>Ellington Financial Inc. (NYSE:EFC)</t>
  </si>
  <si>
    <t>Emerald Holding, Inc. (NYSE:EEX)</t>
  </si>
  <si>
    <t>Emergent BioSolutions Inc. (NYSE:EBS)</t>
  </si>
  <si>
    <t>Empire State Realty Trust, Inc. (NYSE:ESRT)</t>
  </si>
  <si>
    <t>Employers Holdings, Inc. (NYSE:EIG)</t>
  </si>
  <si>
    <t>Enfusion, Inc. (NYSE:ENFN)</t>
  </si>
  <si>
    <t>Enhabit, Inc. (NYSE:EHAB)</t>
  </si>
  <si>
    <t>Ennis, Inc. (NYSE:EBF)</t>
  </si>
  <si>
    <t>Entravision Communications Corporation (NYSE:EVC)</t>
  </si>
  <si>
    <t>Enviri Corporation (NYSE:NVRI)</t>
  </si>
  <si>
    <t>Enzo Biochem, Inc. (NYSE:ENZ)</t>
  </si>
  <si>
    <t>Equity Bancshares, Inc. (NYSE:EQBK)</t>
  </si>
  <si>
    <t>Equity LifeStyle Properties, Inc. (NYSE:ELS)</t>
  </si>
  <si>
    <t>Equus Total Return, Inc. (NYSE:EQS)</t>
  </si>
  <si>
    <t>ESS Tech, Inc. (NYSE:GWH)</t>
  </si>
  <si>
    <t>Essex Property Trust, Inc. (NYSE:ESS)</t>
  </si>
  <si>
    <t>Eve Holding, Inc. (NYSE:EVEX)</t>
  </si>
  <si>
    <t>Eventbrite, Inc. (NYSE:EB)</t>
  </si>
  <si>
    <t>Everest Consolidator Acquisition Corporation (NYSE:MNTN)</t>
  </si>
  <si>
    <t>Everi Holdings Inc. (NYSE:EVRI)</t>
  </si>
  <si>
    <t>Evolent Health, Inc. (NYSE:EVH)</t>
  </si>
  <si>
    <t>Excelerate Energy, Inc. (NYSE:EE)</t>
  </si>
  <si>
    <t>Farmland Partners Inc. (NYSE:FPI)</t>
  </si>
  <si>
    <t>Fastly, Inc. (NYSE:FSLY)</t>
  </si>
  <si>
    <t>Federal Realty Investment Trust (NYSE:FRT)</t>
  </si>
  <si>
    <t>Federated Hermes Premier Municipal Income Fund (NYSE:FMN)</t>
  </si>
  <si>
    <t>FIGS, Inc. (NYSE:FIGS)</t>
  </si>
  <si>
    <t>Finance of America Companies Inc. (NYSE:FOA)</t>
  </si>
  <si>
    <t>FinVolution Group (NYSE:FINV)</t>
  </si>
  <si>
    <t>First Commonwealth Financial Corporation (NYSE:FCF)</t>
  </si>
  <si>
    <t>First Foundation Inc. (NYSE:FFWM)</t>
  </si>
  <si>
    <t>First Trust Enhanced Equity Income Fund (NYSE:FFA)</t>
  </si>
  <si>
    <t>First Trust High Yield Opportunities 2027 Term Fund (NYSE:FTHY)</t>
  </si>
  <si>
    <t>First Trust Mortgage Income Fund (NYSE:FMY)</t>
  </si>
  <si>
    <t>First Trust Senior Floating Rate Income Fund II (NYSE:FCT)</t>
  </si>
  <si>
    <t>FiscalNote Holdings, Inc. (NYSE:NOTE)</t>
  </si>
  <si>
    <t>Five Point Holdings, LLC (NYSE:FPH)</t>
  </si>
  <si>
    <t>Flaherty &amp; Crumrine Preferred Income Fund Inc. (NYSE:PFD)</t>
  </si>
  <si>
    <t>Flaherty &amp; Crumrine Preferred Income Opportunity Fund Inc. (NYSE:PFO)</t>
  </si>
  <si>
    <t>Flaherty &amp; Crumrine Preferred Securities Income Fund Inc. (NYSE:FFC)</t>
  </si>
  <si>
    <t>Flaherty &amp; Crumrine Total Return Fund Inc. (NYSE:FLC)</t>
  </si>
  <si>
    <t>Flotek Industries, Inc. (NYSE:FTK)</t>
  </si>
  <si>
    <t>Forestar Group Inc. (NYSE:FOR)</t>
  </si>
  <si>
    <t>Forge Global Holdings, Inc. (NYSE:FRGE)</t>
  </si>
  <si>
    <t>Forum Energy Technologies, Inc. (NYSE:FET)</t>
  </si>
  <si>
    <t>Franklin BSP Realty Trust, Inc. (NYSE:FBRT)</t>
  </si>
  <si>
    <t>Franklin Covey Co. (NYSE:FC)</t>
  </si>
  <si>
    <t>Franklin Universal Trust (NYSE:FT)</t>
  </si>
  <si>
    <t>FREYR Battery, Inc. (NYSE:FREY)</t>
  </si>
  <si>
    <t>FS KKR Capital Corp. (NYSE:FSK)</t>
  </si>
  <si>
    <t>fuboTV Inc. (NYSE:FUBO)</t>
  </si>
  <si>
    <t>FutureFuel Corp. (NYSE:FF)</t>
  </si>
  <si>
    <t>Gannett Co., Inc. (NYSE:GCI)</t>
  </si>
  <si>
    <t>Gaotu Techedu Inc. (NYSE:GOTU)</t>
  </si>
  <si>
    <t>Gatos Silver, Inc. (NYSE:GATO)</t>
  </si>
  <si>
    <t>GCT Semiconductor Holding, Inc. (NYSE:GCTS)</t>
  </si>
  <si>
    <t>General American Investors Company, Inc. (NYSE:GAM)</t>
  </si>
  <si>
    <t>Genesco Inc. (NYSE:GCO)</t>
  </si>
  <si>
    <t>Genesis Energy, L.P. (NYSE:GEL)</t>
  </si>
  <si>
    <t>Genie Energy Ltd. (NYSE:GNE)</t>
  </si>
  <si>
    <t>Getty Images Holdings, Inc. (NYSE:GETY)</t>
  </si>
  <si>
    <t>Getty Realty Corp. (NYSE:GTY)</t>
  </si>
  <si>
    <t>Ginkgo Bioworks Holdings, Inc. (NYSE:DNA)</t>
  </si>
  <si>
    <t>Global Indemnity Group, LLC (NYSE:GBLI)</t>
  </si>
  <si>
    <t>Global Industrial Company (NYSE:GIC)</t>
  </si>
  <si>
    <t>Global Medical REIT Inc. (NYSE:GMRE)</t>
  </si>
  <si>
    <t>Global Net Lease, Inc. (NYSE:GNL)</t>
  </si>
  <si>
    <t>Global Partners LP (NYSE:GLP)</t>
  </si>
  <si>
    <t>Goldman Sachs BDC, Inc. (NYSE:GSBD)</t>
  </si>
  <si>
    <t>GrafTech International Ltd. (NYSE:EAF)</t>
  </si>
  <si>
    <t>Granite Point Mortgage Trust Inc. (NYSE:GPMT)</t>
  </si>
  <si>
    <t>Granite Ridge Resources, Inc. (NYSE:GRNT)</t>
  </si>
  <si>
    <t>Gray Television, Inc. (NYSE:GTN)</t>
  </si>
  <si>
    <t>Great Ajax Corp. (NYSE:AJX)</t>
  </si>
  <si>
    <t>Green Dot Corporation (NYSE:GDOT)</t>
  </si>
  <si>
    <t>Greenfire Resources Ltd. (NYSE:GFR)</t>
  </si>
  <si>
    <t>GreenTree Hospitality Group Ltd. (NYSE:GHG)</t>
  </si>
  <si>
    <t>Greystone Housing Impact Investors LP (NYSE:GHI)</t>
  </si>
  <si>
    <t>Grove Collaborative Holdings, Inc. (NYSE:GROV)</t>
  </si>
  <si>
    <t>Guaranty Bancshares, Inc. (NYSE:GNTY)</t>
  </si>
  <si>
    <t>Guess?, Inc. (NYSE:GES)</t>
  </si>
  <si>
    <t>Guggenheim Active Allocation Fund (NYSE:GUG)</t>
  </si>
  <si>
    <t>Guild Holdings Company (NYSE:GHLD)</t>
  </si>
  <si>
    <t>Hagerty, Inc. (NYSE:HGTY)</t>
  </si>
  <si>
    <t>Hamilton Beach Brands Holding Company (NYSE:HBB)</t>
  </si>
  <si>
    <t>Haverty Furniture Companies, Inc. (NYSE:HVT)</t>
  </si>
  <si>
    <t>Hawaiian Electric Industries, Inc. (NYSE:HE)</t>
  </si>
  <si>
    <t>HCI Group, Inc. (NYSE:HCI)</t>
  </si>
  <si>
    <t>Healthcare Realty Trust Incorporated (NYSE:HR)</t>
  </si>
  <si>
    <t>Helios Technologies, Inc. (NYSE:HLIO)</t>
  </si>
  <si>
    <t>Hercules Capital, Inc. (NYSE:HTGC)</t>
  </si>
  <si>
    <t>Heritage Insurance Holdings, Inc. (NYSE:HRTG)</t>
  </si>
  <si>
    <t>High Income Securities Fund (NYSE:PCF)</t>
  </si>
  <si>
    <t>Highwoods Properties, Inc. (NYSE:HIW)</t>
  </si>
  <si>
    <t>Hippo Holdings Inc. (NYSE:HIPO)</t>
  </si>
  <si>
    <t>Holley Inc. (NYSE:HLLY)</t>
  </si>
  <si>
    <t>Horace Mann Educators Corporation (NYSE:HMN)</t>
  </si>
  <si>
    <t>Hudson Pacific Properties, Inc. (NYSE:HPP)</t>
  </si>
  <si>
    <t>IDT Corporation (NYSE:IDT)</t>
  </si>
  <si>
    <t>Independence Realty Trust, Inc. (NYSE:IRT)</t>
  </si>
  <si>
    <t>Ingevity Corporation (NYSE:NGVT)</t>
  </si>
  <si>
    <t>Innovative Industrial Properties, Inc. (NYSE:IIPR)</t>
  </si>
  <si>
    <t>Innovid Corp. (NYSE:CTV)</t>
  </si>
  <si>
    <t>Insight Select Income Fund (NYSE:INSI)</t>
  </si>
  <si>
    <t>Insteel Industries, Inc. (NYSE:IIIN)</t>
  </si>
  <si>
    <t>John Hancock Financial Opportunities Fund (NYSE:BTO)</t>
  </si>
  <si>
    <t>John Hancock Income Securities Trust (NYSE:JHS)</t>
  </si>
  <si>
    <t>John Hancock Investors Trust (NYSE:JHI)</t>
  </si>
  <si>
    <t>John Hancock Preferred Income Fund (NYSE:HPI)</t>
  </si>
  <si>
    <t>John Hancock Preferred Income Fund II (NYSE:HPF)</t>
  </si>
  <si>
    <t>John Hancock Preferred Income Fund III (NYSE:HPS)</t>
  </si>
  <si>
    <t>John Hancock Premium Dividend Fund (NYSE:PDT)</t>
  </si>
  <si>
    <t>John Hancock Tax-Advantaged Dividend Income Fund (NYSE:HTD)</t>
  </si>
  <si>
    <t>NeueHealth, Inc. (NYSE:NEUE)</t>
  </si>
  <si>
    <t>Peakstone Realty Trust (NYSE:PKST)</t>
  </si>
  <si>
    <t>Pinstripes Holdings Inc. (NYSE:PNST)</t>
  </si>
  <si>
    <t>Sila Realty Trust, Inc. (NYSE:SILA)</t>
  </si>
  <si>
    <t>Sonida Senior Living, Inc. (NYSE:SNDA)</t>
  </si>
  <si>
    <t>SRH Total Return Fund, Inc. (NYSE:STEW)</t>
  </si>
  <si>
    <t>The Beachbody Company, Inc. (NYSE:BODI)</t>
  </si>
  <si>
    <t>The Cato Corporation (NYSE:CATO)</t>
  </si>
  <si>
    <t>The Central and Eastern Europe Fund, Inc. (NYSE:CEE)</t>
  </si>
  <si>
    <t>The China Fund, Inc. (NYSE:CHN)</t>
  </si>
  <si>
    <t>The Container Store Group, Inc. (NYSE:TCS)</t>
  </si>
  <si>
    <t>The Duckhorn Portfolio, Inc. (NYSE:NAPA)</t>
  </si>
  <si>
    <t>The European Equity Fund, Inc. (NYSE:EEA)</t>
  </si>
  <si>
    <t>The First Bancshares, Inc. (NYSE:FBMS)</t>
  </si>
  <si>
    <t>The Gabelli Convertible and Income Securities Fund Inc. (NYSE:GCV)</t>
  </si>
  <si>
    <t>The Gabelli Dividend &amp; Income Trust (NYSE:GDV)</t>
  </si>
  <si>
    <t>The Gabelli Equity Trust Inc. (NYSE:GAB)</t>
  </si>
  <si>
    <t>The Gabelli Multimedia Trust Inc. (NYSE:GGT)</t>
  </si>
  <si>
    <t>The Gabelli Utility Trust (NYSE:GUT)</t>
  </si>
  <si>
    <t>The India Fund, Inc. (NYSE:IFN)</t>
  </si>
  <si>
    <t>Topgolf Callaway Brands Corp. (NYSE:MODG)</t>
  </si>
  <si>
    <t>Vestis Corporation (NYSE:VSTS)</t>
  </si>
  <si>
    <t>SP_SHORT_INT_SHARES_OUT</t>
  </si>
  <si>
    <t>SP_NO_INSTITUTIONAL_INVESTORS</t>
  </si>
  <si>
    <t>87.90</t>
  </si>
  <si>
    <t>2.8508</t>
  </si>
  <si>
    <t>100.03</t>
  </si>
  <si>
    <t>50.70</t>
  </si>
  <si>
    <t>58.20</t>
  </si>
  <si>
    <t>93.60</t>
  </si>
  <si>
    <t>46.20</t>
  </si>
  <si>
    <t>103.01</t>
  </si>
  <si>
    <t>8.40</t>
  </si>
  <si>
    <t>3.30</t>
  </si>
  <si>
    <t>16.60</t>
  </si>
  <si>
    <t>26.00</t>
  </si>
  <si>
    <t>34.60</t>
  </si>
  <si>
    <t>30.60</t>
  </si>
  <si>
    <t>39.30</t>
  </si>
  <si>
    <t>8.25</t>
  </si>
  <si>
    <t>16.50</t>
  </si>
  <si>
    <t>92.30</t>
  </si>
  <si>
    <t>53.60</t>
  </si>
  <si>
    <t>26.60</t>
  </si>
  <si>
    <t>99.80</t>
  </si>
  <si>
    <t>46.80</t>
  </si>
  <si>
    <t>121.50</t>
  </si>
  <si>
    <t>0.40</t>
  </si>
  <si>
    <t>54.70</t>
  </si>
  <si>
    <t>98.40</t>
  </si>
  <si>
    <t>59.70</t>
  </si>
  <si>
    <t>66.40</t>
  </si>
  <si>
    <t>108.06</t>
  </si>
  <si>
    <t>3.11</t>
  </si>
  <si>
    <t>94.70</t>
  </si>
  <si>
    <t>106.03</t>
  </si>
  <si>
    <t>20.30</t>
  </si>
  <si>
    <t>98.80</t>
  </si>
  <si>
    <t>83.50</t>
  </si>
  <si>
    <t>1.10</t>
  </si>
  <si>
    <t>61.10</t>
  </si>
  <si>
    <t>95.30</t>
  </si>
  <si>
    <t>12.18</t>
  </si>
  <si>
    <t>57.90</t>
  </si>
  <si>
    <t>6.06</t>
  </si>
  <si>
    <t>36.10</t>
  </si>
  <si>
    <t>12.19</t>
  </si>
  <si>
    <t>28.80</t>
  </si>
  <si>
    <t>25.10</t>
  </si>
  <si>
    <t>90.10</t>
  </si>
  <si>
    <t>90.90</t>
  </si>
  <si>
    <t>53.40</t>
  </si>
  <si>
    <t>85.30</t>
  </si>
  <si>
    <t>45.30</t>
  </si>
  <si>
    <t>30.90</t>
  </si>
  <si>
    <t>121.90</t>
  </si>
  <si>
    <t>92.20</t>
  </si>
  <si>
    <t>12.27</t>
  </si>
  <si>
    <t>15.30</t>
  </si>
  <si>
    <t>12.24</t>
  </si>
  <si>
    <t>57.10</t>
  </si>
  <si>
    <t>74.10</t>
  </si>
  <si>
    <t>Step 1. go to Screener / Companies / IO Short Interest ---&gt; Export to A4</t>
  </si>
  <si>
    <t>RD_CREDIT_RATING_GLOBAL</t>
  </si>
  <si>
    <t>142.12</t>
  </si>
  <si>
    <t>176.9</t>
  </si>
  <si>
    <t>11/14/2024</t>
  </si>
  <si>
    <t>186.09</t>
  </si>
  <si>
    <t>09/02/2022</t>
  </si>
  <si>
    <t>06/09/2021</t>
  </si>
  <si>
    <t>09/22/2023</t>
  </si>
  <si>
    <t>2.0028</t>
  </si>
  <si>
    <t>4.05855</t>
  </si>
  <si>
    <t>Viking Therapeutics, Inc. (NASDAQCM:VKTX)</t>
  </si>
  <si>
    <t>Madrigal Pharmaceuticals, Inc. (NASDAQGS:MDGL)</t>
  </si>
  <si>
    <t>Dyne Therapeutics, Inc. (NASDAQGS:DYN)</t>
  </si>
  <si>
    <t>Vera Therapeutics, Inc. (NASDAQGM:VERA)</t>
  </si>
  <si>
    <t>PROCEPT BioRobotics Corporation (NASDAQGM:PRCT)</t>
  </si>
  <si>
    <t>Avidity Biosciences, Inc. (NASDAQGM:RNA)</t>
  </si>
  <si>
    <t>Apogee Therapeutics, Inc. (NASDAQGM:APGE)</t>
  </si>
  <si>
    <t>SP_VOLUME_AVG_WEEKLY_TO_SHARES_OUT</t>
  </si>
  <si>
    <t>132.06</t>
  </si>
  <si>
    <t>11.16</t>
  </si>
  <si>
    <t>147.3</t>
  </si>
  <si>
    <t>Edgewise Therapeutics, Inc. (NASDAQGS:EWTX)</t>
  </si>
  <si>
    <t>Kymera Therapeutics, Inc. (NASDAQGM:KYMR)</t>
  </si>
  <si>
    <t>6.7</t>
  </si>
  <si>
    <t>135.09</t>
  </si>
  <si>
    <t>IQ_INDUSTRY_GROUP</t>
  </si>
  <si>
    <t>NAICS_CODE</t>
  </si>
  <si>
    <t>Software and Services</t>
  </si>
  <si>
    <t>513210 - Software Publishers</t>
  </si>
  <si>
    <t>522291 - Consumer Lending</t>
  </si>
  <si>
    <t>523210 - Securities and Commodity Exchanges</t>
  </si>
  <si>
    <t>Transportation</t>
  </si>
  <si>
    <t>483 - Water Transportation</t>
  </si>
  <si>
    <t>Telecommunication Services</t>
  </si>
  <si>
    <t>517410 - Satellite Telecommunications</t>
  </si>
  <si>
    <t>Media and Entertainment</t>
  </si>
  <si>
    <t>5192 - Web Search Portals, Libraries, Archives, and Other Information Services</t>
  </si>
  <si>
    <t>Consumer Discretionary Distribution and Retail</t>
  </si>
  <si>
    <t>441120 - Used Car Dealers</t>
  </si>
  <si>
    <t>449210 - Electronics and Appliance Retailers</t>
  </si>
  <si>
    <t>Pharmaceuticals, Biotechnology and Life Sciences</t>
  </si>
  <si>
    <t>32541 - Pharmaceutical and Medicine Manufacturing</t>
  </si>
  <si>
    <t>Health Care Equipment and Services</t>
  </si>
  <si>
    <t>621111 - Offices of Physicians (except Mental Health Specialists)</t>
  </si>
  <si>
    <t>Technology Hardware and Equipment</t>
  </si>
  <si>
    <t>334 - Computer and Electronic Product Manufacturing</t>
  </si>
  <si>
    <t>458110 - Clothing and Clothing Accessories Retailers</t>
  </si>
  <si>
    <t>Consumer Services</t>
  </si>
  <si>
    <t>722511 - Full-Service Restaurants</t>
  </si>
  <si>
    <t>Capital Goods</t>
  </si>
  <si>
    <t>335313 - Switchgear and Switchboard Apparatus Manufacturing</t>
  </si>
  <si>
    <t>325414 - Biological Product (except Diagnostic) Manufacturing</t>
  </si>
  <si>
    <t>72251 - Restaurants and Other Eating Places</t>
  </si>
  <si>
    <t>48111 - Scheduled Air Transportation</t>
  </si>
  <si>
    <t>334413 - Semiconductor and Related Device Manufacturing</t>
  </si>
  <si>
    <t>51213 - Motion Picture and Video Exhibition</t>
  </si>
  <si>
    <t>722513 - Limited-Service Restaurants</t>
  </si>
  <si>
    <t>334419 - Other Electronic Component Manufacturing</t>
  </si>
  <si>
    <t>5231 - Securities and Commodity Contracts Intermediation and Brokerage</t>
  </si>
  <si>
    <t>334290 - Other Communications Equipment Manufacturing</t>
  </si>
  <si>
    <t>336414 - Guided Missile and Space Vehicle Manufacturing</t>
  </si>
  <si>
    <t>325412 - Pharmaceutical Preparation Manufacturing</t>
  </si>
  <si>
    <t>336390 - Other Motor Vehicle Parts Manufacturing</t>
  </si>
  <si>
    <t>Commercial and Professional Services</t>
  </si>
  <si>
    <t>561210 - Facilities Support Services</t>
  </si>
  <si>
    <t>22111 - Electric Power Generation</t>
  </si>
  <si>
    <t>517111 - Wired Telecommunications Carriers</t>
  </si>
  <si>
    <t>Equity Real Estate Investment Trusts (REITs)</t>
  </si>
  <si>
    <t>531110 - Lessors of Residential Buildings and Dwellings</t>
  </si>
  <si>
    <t>Consumer Durables and Apparel</t>
  </si>
  <si>
    <t>316210 - Footwear Manufacturing</t>
  </si>
  <si>
    <t>518210 - Computing Infrastructure Providers, Data Processing, Web Hosting, and Related Services</t>
  </si>
  <si>
    <t>522320 - Financial Transactions Processing, Reserve, and Clearinghouse Activities</t>
  </si>
  <si>
    <t>Automobiles and Components</t>
  </si>
  <si>
    <t>458 - Clothing, Clothing Accessories, Shoe, and Jewelry Retailers</t>
  </si>
  <si>
    <t>33441 - Semiconductor and Other Electronic Component Manufacturing</t>
  </si>
  <si>
    <t>336110 - Automobile and Light Duty Motor Vehicle Manufacturing</t>
  </si>
  <si>
    <t>523 - Securities, Commodity Contracts, and Other Financial Investments and Related Activities</t>
  </si>
  <si>
    <t>4451 - Grocery and Convenience Retailers</t>
  </si>
  <si>
    <t>33531 - Electrical Equipment Manufacturing</t>
  </si>
  <si>
    <t>622 - Hospitals</t>
  </si>
  <si>
    <t>517 - Telecommunications</t>
  </si>
  <si>
    <t>339112 - Surgical and Medical Instrument Manufacturing</t>
  </si>
  <si>
    <t>522110 - Commercial Banking</t>
  </si>
  <si>
    <t>Food, Beverage and Tobacco</t>
  </si>
  <si>
    <t>311111 - Dog and Cat Food Manufacturing</t>
  </si>
  <si>
    <t>33911 - Medical Equipment and Supplies Manufacturing</t>
  </si>
  <si>
    <t>331110 - Iron and Steel Mills and Ferroalloy Manufacturing</t>
  </si>
  <si>
    <t>237310 - Highway, Street, and Bridge Construction</t>
  </si>
  <si>
    <t>221112 - Fossil Fuel Electric Power Generation</t>
  </si>
  <si>
    <t>237130 - Power and Communication Line and Related Structures Construction</t>
  </si>
  <si>
    <t>237 - Heavy and Civil Engineering Construction</t>
  </si>
  <si>
    <t>238 - Specialty Trade Contractors</t>
  </si>
  <si>
    <t>522180 - Savings Institutions and Other Depository Credit Intermediation</t>
  </si>
  <si>
    <t>325413 - In-Vitro Diagnostic Substance Manufacturing</t>
  </si>
  <si>
    <t>523940 - Portfolio Management and Investment Advice</t>
  </si>
  <si>
    <t>522210 - Credit Card Issuing</t>
  </si>
  <si>
    <r>
      <t xml:space="preserve">go to Screener / Companies / Mom6M_Vol </t>
    </r>
    <r>
      <rPr>
        <sz val="11"/>
        <color rgb="FFFF0000"/>
        <rFont val="Calibri"/>
        <family val="2"/>
        <scheme val="minor"/>
      </rPr>
      <t>@ A5</t>
    </r>
  </si>
  <si>
    <t>Longboard Pharmaceuticals, Inc. (NASDAQGM:LBPH)</t>
  </si>
  <si>
    <t>Fitell Corporation (NASDAQCM:FTEL)</t>
  </si>
  <si>
    <t>Root, Inc. (NASDAQGS:ROOT)</t>
  </si>
  <si>
    <t>Janux Therapeutics, Inc. (NASDAQGM:JANX)</t>
  </si>
  <si>
    <t>Praxis Precision Medicines, Inc. (NASDAQGS:PRAX)</t>
  </si>
  <si>
    <t>Arcutis Biotherapeutics, Inc. (NASDAQGS:ARQT)</t>
  </si>
  <si>
    <t>ASP Isotopes Inc. (NASDAQCM:ASPI)</t>
  </si>
  <si>
    <t>NANO Nuclear Energy Inc. (NASDAQCM:NNE)</t>
  </si>
  <si>
    <t>Nurix Therapeutics, Inc. (NASDAQGM:NRIX)</t>
  </si>
  <si>
    <t>Applied Therapeutics, Inc. (NASDAQGM:APLT)</t>
  </si>
  <si>
    <t>The Honest Company, Inc. (NASDAQGS:HNST)</t>
  </si>
  <si>
    <t>LandBridge Company LLC (NYSE:LB)</t>
  </si>
  <si>
    <t>Stoke Therapeutics, Inc. (NASDAQGS:STOK)</t>
  </si>
  <si>
    <t>Aveanna Healthcare Holdings Inc. (NASDAQGS:AVAH)</t>
  </si>
  <si>
    <t>MYT Netherlands Parent B.V. (NYSE:MYTE)</t>
  </si>
  <si>
    <t>Bioventus Inc. (NASDAQGS:BVS)</t>
  </si>
  <si>
    <t>XCHG Limited (NASDAQGM:XCH)</t>
  </si>
  <si>
    <t>Annexon, Inc. (NASDAQGS:ANNX)</t>
  </si>
  <si>
    <t>Tarsus Pharmaceuticals, Inc. (NASDAQGS:TARS)</t>
  </si>
  <si>
    <t>Y-mAbs Therapeutics, Inc. (NASDAQGS:YMAB)</t>
  </si>
  <si>
    <t>SP_IPO_DATE</t>
  </si>
  <si>
    <t>SP_INSTN_COV_LEVEL</t>
  </si>
  <si>
    <t>SP_LONG_BUSINESS_DESCRIPTION</t>
  </si>
  <si>
    <t>SP_TOPICTAG</t>
  </si>
  <si>
    <t>IQ_PRIMARY_INDUSTRY</t>
  </si>
  <si>
    <t>SP_VOLUME_AVG_DAILY_TO_1YR_AVG_DAILY</t>
  </si>
  <si>
    <t>382.09</t>
  </si>
  <si>
    <t>07/29/2019</t>
  </si>
  <si>
    <t>Full</t>
  </si>
  <si>
    <t>Sezzle Inc. (Sezzle) operates as an early stage financial technology company.
The company is a purpose-driven payments company on an intention to financially empower the next generation. Launched in 2017, the company built a digital payments platform that allows merchants to offer their consumers a flexible alternative to traditional credit. As of December 31, 2023, the company’s platform served approximately 2.6 million Active Consumers. Through the company’s products, the company intends to enable consumers to take control over their spending, be more responsible, and gain financial freedom.
The company launched Sezzle amid a backdrop in which digital shopping began to claim a larger share of the retail sector and younger generations (i.e., Gen Z and Millennials) started to demonstrate a need for credit. Gen Z and Millennial consumers, which the company defines as individuals between ages 18–27 and 28–46, respectively, use credit cards less frequently relative to other generations, and in many cases, lack access to traditional credit. These same consumers are tech-savvy, gravitating towards modern, streamlined commerce solutions whether online or in-person. The company’s platform addresses the shortcomings in legacy payment offerings consumers face by providing a flexible, secure, omnichannel alternative with the structural benefit of ‘creditizing’ traditional debit products. The technology solutions the company has designed specifically align with the company’s intention of financially empowering the next generation.
The company primarily operates in the United States and Canada, and is winding down and exiting operations in India and certain countries in Europe.
Products
Sezzle Platform
The Sezzle Platform offers a payments solution for consumers that instantly extends credit at the point-of-sale, allowing consumers to purchase and receive the ordered merchandise at the time of sale while paying in installments over time.
The Sezzle Platform can be integrated into merchants’ websites via the company’s direct Application Programming Interface and accessed by the company’s consumers through the Sezzle mobile application or Sezzle website. The company is able to rapidly onboard and integrate merchants through an increasingly automated merchant underwriting process, and once integrated, consumers can choose the Sezzle Platform as a payment method at the merchant. The Sezzle Platform is presented alongside other payment options on the merchant’s checkout page. Consumers then select Sezzle as their payment option and, if they are a first-time user, create an account with Sezzle in a quick and streamlined process incorporated into the selected merchant’s checkout.
The Sezzle Platform reviews the transaction and consumer profile in real-time and, if approved, quickly confirms the transaction for both the consumer and the merchant. Once an initial transaction is approved, consumers are granted a spending limit. The company’s underwriting platform analyzes above-limit purchase attempts and may provide alternative terms so that the consumer is not denied outright. After a transaction is approved and merchant checkout is completed, the merchant ships the item(s) and receives payment, just as if the consumer had paid in cash or used a traditional credit or debit card. The merchant pays the company a merchant processing fee, which is subtracted from the sales price when the company pays the merchant.
In addition, the company periodically offers promotions and incentives for consumers to earn Sezzle Spend at certain merchants. Sezzle Spend are credits issued to consumers and can be applied to future orders made on the Sezzle Platform.
Pay-in-Four
The Sezzle Platform flagship product, ‘pay-in-four,’ allows consumers to pay a fourth of the purchase price up front, and then another fourth of the purchase price every two weeks thereafter over a total of six weeks. The company’s ‘pay-in-four’ product is completely free to consumers who pay on time and use a bank account to make their installment payments, excluding their first payment. In order to complete their installment payments, consumers receive a notification via email, text message, or the Sezzle iOS or Android app two days prior to the date the installment payment is automatically debited by the Sezzle Platform from the consumer’s payment method provided under the consumer’s account. The consumer is able to review and manage their Sezzle account via the Sezzle Platform’s online dashboard or mobile application. Consumers are also able to reschedule a payment without charge the first time, and may subsequently reschedule a payment up to two additional times for a fee, subject to applicable state laws. Consumers who fail to pay for their purchases on time (or reschedule their payments as permitted above) may incur a late payment fee, which requires the settlement of an outstanding balance (including the late payment fee) before they may use the company’s platform again in the future. The company typically does not report delinquent consumer Sezzle accounts to any credit bureaus, unless the consumer has elected to participate in Sezzle Up (as discussed below). As a result, consumer behavior using the ‘pay-in-four’ product has no impact on a consumer’s credit score.
Pay-in-Full
Beginning in 2022, the company began offering a ‘pay-in-full’ option to consumers. This option allows consumers to pay for the full value of their order up-front through the Sezzle Platform without the extension of credit. This provides value for both new and existing consumers on the Sezzle Platform. This allows new consumers who are denied credit to complete their order through the company’s platform without the need to re-enter any payment information. For existing consumers with payment information already saved, pay-in-full allows an express checkout option in instances where the consumer may not want to enter into a new installment plan.
Pay-in-Two and Other Alternative Installment Options
In 2023, the company also began offering a ‘pay-in-two’ option to certain consumers who are not qualified for the company’s ‘pay-in-four’ product. In ‘pay-in-two,’ a consumer pays half of the value of their order up-front and the second half in two weeks.
In addition, the company may offer customized installment terms that differ from the company’s traditional four payment, six week terms with select enterprise merchants. An example of these alternative terms is a four payment, three month product. The company offers these special products to consumers through selected merchants at the company’s discretion in situations where alternative terms would provide additional value to both the consumer and merchant, while also better aligning with the typical purchase frequency at these select merchants.
Sezzle Virtual Card
The Sezzle Virtual Card, issued to Sezzle by Sutton Bank, member FDIC, pursuant to a license form Visa U.S.A Inc., allows consumers to access the Sezzle Platform in the form of close-end installment loans and shop with merchants (in-store and online) that are not integrated with Sezzle. The Sezzle Virtual Card bolsters the company’s omnichannel offering and provides a rapid-installation, point-of-sale option for brick-and-mortar retailers through its compatibility with Apple Pay and Google Pay. With the Sezzle Virtual Card solution, consumers can enjoy in-store shopping with the convenience of immediately tapping into the Sezzle Platform with the ‘tap’ of their virtual card at the point-of-sale.
Sezzle Anywhere
In 2023, the company launched Sezzle Anywhere—a paid subscription service that allows consumers to use their Sezzle Virtual Card at any merchant online or in-store, subject to certain merchant, product, goods, and service restrictions, for a recurring fee. Consumers enrolled in Sezzle Anywhere also gain access to all the benefits of Sezzle Premium, as well as earning 1% back in Sezzle Spend on pay-in-full transactions.
Sezzle Premium
In 2022, the company launched Sezzle Premium—a paid subscription service that allows the company’s consumers to access large, non-integrated ‘premium merchants’ for a recurring fee. Besides being able to use Sezzle online or in-store at these premium merchants, consumers enrolled in Sezzle Premium also gain access to several other benefits, including exclusive deals and discounts, the ability to earn Sezzle Spend back on purchases, and one additional free reschedule per order.
Sezzle Up
Sezzle Up is an opt-in feature of the Sezzle Platform. Consumers who elect to participate in Sezzle Up allow the company to report the consumer’s transactions made with the use of the Sezzle Platform to establish a record of payments. Building a record of timely payments on financial obligations is generally positive for a consumer’s credit record. As these consumers pay their financial obligations to the company when due, their spending limits on the Sezzle Platform and overall credit score may increase over time.
To qualify for Sezzle Up, consumers must place at least one order and commit to complete installment payments over the Automated Clearing House (‘ACH’) network instead of over a card network. Consumers’ initial down payments are still completed over a card network. Using the ACH network benefits the company by typically reducing processing fees and, in turn, lowering the company’s transaction costs.
Long-Term Lending — Access to Third-Party Lenders
Through collaboration with third-party lenders, the company enables its consumers at participating merchants access to interest-bearing monthly fixed-rate installment-loan products for larger-ticket items (up to $15,000), which extend up to 60 months. The company earns a fee from its lending collaborators for marketing and referring the potential consumers to them and processing applications using the company’s proprietary underwriting analysis; however, the company does not make final credit decisions or originate or hold the loans in the company’s portfolio, which limits its capital needs and credit risk. Providing consumers access to long-term borrowing options has the potential to enhance the company’s relationship with both merchants and consumers, while generating an attractive fee stream with no capital requirements or credit risk for the company, and complementing the company’s existing short-term, interest-free offering.
Product Innovation
Outside of the company’s existing Sezzle Platform offerings, the company continuously strategizes on new products and additional features that would complement the company’s platform and add additional value for the company’s stakeholders. As part of the company’s next round of initiatives in product innovation, the company is in the early stages of selecting and partnering with a bank sponsor to further expand the suite of products the company can offer its consumers.
Merchants
The company offers a unique and user-friendly platform to its merchants. The company’s easy integration and seamless onboarding allows most merchants to go live on the company’s platform within one day of activation to quickly realize the benefits of partnering with Sezzle. The company’s merchants benefit from its platform’s network effects through increased access to a deep pool of consumers equipped with the company’s flexible payment product who would otherwise not be able to finance a transaction. Additionally, merchants benefit from associating with an innovative, certified B Corporation payments company which shares their consumers’ values across environmental, social, and economic causes. The company’s merchant segments are small-to-medium–sized businesses (‘SMBs’) and enterprise merchants that span numerous verticals.
The company also provides its merchants with a toolkit to grow their businesses, which is unmatched among digital payments platforms. All of the company’s merchants are provided complimentary placement in the company’s marketplace presented across both the Sezzle website and mobile app. Additionally, the company’s merchants are offered paid placements in the marketplace to assist with user acquisition efforts. The company provides select merchants with incentives to grow their sales and introduce Sezzle into new merchant categories through initiatives, such as Sezzle Spend and co-branded marketing. To eligible merchants, Sezzle also facilitates access to working capital loans up to $20 million issued by third-party lenders (‘Sezzle Capital’). Loans facilitated by Sezzle through Sezzle Capital are unsecured and repaid based on a percentage of daily sales. To be eligible for a Sezzle Capital loan, merchants must, at minimum, sell a physical product, have at least $10,000 in average monthly sales, have been in business for at least six months, and be incorporated in a country acceptable to the third-party lender.
The continued expansion of the company’s platform should continue to enhance the benefits for the company’s merchants. The company’s integration into scaled e-commerce platforms is expected to give more merchants the opportunity to seamlessly offer Sezzle as a payment option at checkout. Other products on the Sezzle Platform, such as long-term lending and alternative installment options, further adds to the value of the company’s platform for merchants. This all occurs without any credit risk being transferred to the merchant.
SMBs
SMBs, which the company defines as merchants with total annual gross sales of less than $500 million, have historically comprised the largest segment of the company’s merchant base. The company’s fast, easy application process makes onboarding simple, and its user-friendly merchant interface streamlines the integration process. Through Sezzle, these merchants are able to offer their consumers an optimized, effortless checkout process that enables them to complete sales. Included in SMB are a diverse, growing array of ‘direct-to consumer’ brands that are online-first and seek to connect with consumers without the use of secondary retailers, which naturally fits within the company’s core offering. As the company builds out a larger consumer base, the company also enhances its value proposition to this segment by driving increased traffic toward brands that may not otherwise gain exposure through traditional retail channels by creating marketing campaigns designed to increase consumer exposure.
Enterprise Merchants
An ongoing major initiative is greater engagement with enterprise merchants, which the company defines as merchants with over $500 million in total annual gross sales. The core Sezzle product helps these merchants to facilitate a sale by providing access to credit for a consumer who has limited-to-no credit history. Without the company’s payments platform, the consumer that lacks credit history may otherwise not have completed the purchase, or be rejected after applying for the store’s private label or co-branded credit card. Importantly, the company is not competing with a large retailer’s card offering. Instead, the company works collaboratively with these retailers to drive sales and over time serve as a lead generator to consumers who are ready to ‘graduate’ to the retailer’s card program.
Merchant and Partner Concentration
The concentration of a significant portion of the company’s business and transaction volume with a limited number of scaled e-commerce platforms exposes the company disproportionately to any of those partners choosing to no longer partner with the company or choosing to partner with a competitor, and to any events, circumstances, or risks affecting such partners. In addition, a material modification in the financial operations of any significant scaled e-commerce partner could affect the results of the company’s operations, financial condition, and future prospects.
Consumers
Sezzle focuses on a young consumer base that is tech-savvy, socially-minded, and expects brands to possess ethical and social principles. As of December 31, 2023, 76.2% of the company’s Active Consumers included members of the Gen Z (18-27) and Millennial (28-46) generations which are generally early in their credit journey. For many of these consumers, Sezzle has provided a way to improve financial responsibility and develop a sense of financial empowerment—not only through enhanced budgeting and payments capabilities, but also through an opportunity to build beneficial credit records with the Sezzle Up feature.
Gen Z and Millennial consumers use credit cards less frequently relative to other generations, and in many cases lack access to traditional credit. As a result, they tend to have fewer viable options for budgeting, achieving financial flexibility, and building credit history. Consumers in these generations also tend to transact frequently across e-commerce and brick-and-mortar retail, but spend less on average per transaction than older generations. In doing so, these consumers prefer to avoid loans that are not transparent or require payments that are not affordable. Sezzle’s core product, the ‘pay-in-four,’ provides these younger generations, who are newer to credit and are likely to move up the FICO score spectrum as they grow older and transact more often, with a unique solution to these payment challenges. In addition, consumers benefit from the company’s platform’s network effects. As the company’s platform grows and the company establishes more ways to pay, the company’s consumers enjoy a wider variety of shopping options.
Business Model
Revenue
The company has built a sustainable, transparent business model in which the company’s success is aligned with the financial success of the company’s merchants and consumers. The Sezzle Platform is completely free to consumers who pay on time and use a bank account to make their installment payments, excluding their first payment. The company’s primary source of revenue is from merchant processing fees, which are based on a percentage of UMS plus a fixed fee per transaction. The company pays its merchants for the transaction value upfront, net of the merchant processing fees owed to Sezzle, and assume all costs associated with consumer payment processing and credit risk. Merchant and partner-related income comprised 62% of the company’s total revenues for the year ended December 31, 2023.
Another significant portion of the company’s revenue is derived from subscription revenue. The company offers its consumers the ability to subscribe to two paid services: Sezzle Premium and Sezzle Anywhere. Sezzle Premium allows consumers to shop at select large, non-integrated premium merchants, along with other benefits, for a recurring fee. Sezzle Anywhere allows consumers to use their Sezzle Virtual Card at any merchant online or in-store, subject to certain merchant, product, goods, and service restrictions, for a recurring fee. Subscription revenue comprised 19% of the company’s total revenues for the year ended December 31, 2023.
A smaller portion of the company’s revenue is derived from consumer fees. The company does not charge its consumers any interest, finance charges, or initiation fees, and do not seek to profit from the company’s consumers’ errors or financial adversity. Any consumer fees that the company earns are either from late payment fees charged to a consumer following a failed principal payment, convenience fees when a consumer uses a card for their installment payments (excluding the first payment), or when consumers elect to reschedule a payment. Consumers are not allowed to make any new purchases with the company until any past-due principal and fees are paid. If consumers correct a failed payment within 48 hours after the failed payment, the company waives their late payment fees. Additionally, consumers are able to reschedule a payment without charge the first time, and can subsequently reschedule a payment up to two additional times for a small fee, subject to applicable state laws. The company allows qualifying consumers to have fees waived under the company’s hardship and fee forgiveness program.
Intellectual Property
The company holds trademarks in the United States, the United Kingdom, the European Union, Brazil, and India. The company has pending trademark applications in Canada.
Regulatory Environment
The United States
The company is required to comply with Section 5 of the Federal Trade Commission Act (‘FTC Act’), which prohibits unfair and deceptive acts or practices (‘UDAP’) in or affecting commerce, and analogous provisions in each state; the Consumer Financial Protections Act, which prohibits unfair, deceptive or abusive acts or practices (‘UDAAP’) in connection with consumer financial products and services; the Equal Credit Opportunity Act and Regulation B promulgated thereunder, which prohibit creditors from discriminating against credit applicants on the basis of race, color, sex, age, religion, national origin, marital status, the fact that all or part of the applicant’s income derives from any public assistance program, or the fact that the applicant has in good faith exercised any right under the Federal Consumer Credit Protection Act or applicable state law; the Fair Credit Reporting Act (‘FCRA’), which promotes the accuracy, fairness, and privacy of information in the files of consumer reporting agencies; the Fair Debt Collection Practices Act (the ‘FDCPA’), which provides guidelines and limitations concerning the conduct of third-party debt collectors in connection with the collection of consumer debts; and the Telephone Consumer Protection Act (the ‘TCPA’), which regulates the use of telephone and texting technology to contact customers.
The company is also subject to the Holder in Due Course Rule of the Federal Trade Commission (‘FTC’), and equivalent state laws, which requires any holder of a consumer credit contract to include a required notice and become subject to all claims and defenses that a borrower could assert against the seller of goods or services; the Electronic Fund Transfer Act, which provides disclosure requirements, guidelines, and restrictions on the electronic transfer of funds from consumers’ bank accounts; the Electronic Signatures in Global and National Commerce Act and similar state laws, which authorize the creation of legally binding and enforceable agreements utilizing electronic records and signatures; the Military Lending Act and similar state laws, which provide obligations and prohibitions relating to loans made to servicemembers and their dependents; and the Servicemembers Civil Relief Act, which allows active duty military members to suspend or postpone certain civil obligations.
Canada
In Canada, the company is required to comply with the Canada Anti-Spam Law, which regulates the transmittal of commercial email messages, the Canadian Personal Information Protection and Electronic Documents Act and equivalent provincial privacy laws in the provinces of Alberta, British Columbia and Quebec, each of which includes requirements surrounding the use, disclosure, and other processing of certain personal information about Canadian residents. The company is also subject to Canadian provincial and territorial e-commerce laws.
Payment Regulations
The company is subject to the rules, codes of conduct and standards of Visa, Mastercard and other payment networks and their participants. In order to provide the company’s payment processing services, the company must be registered either indirectly or directly as service providers with the payment networks that the company uses. As such, the company is subject to applicable card association and payment network rules, standards and regulations, which impose various requirements and could subject the company to a variety of fines or penalties that may be levied by such associations or networks for certain acts or omissions.
The company is also subject to the Payment Card Industry Data Security Standard (‘PCI DSS’) with respect to the acceptance of payment cards, which provides for security standards relating to the processing of cardholder data and the systems that process such data.
In Canada, the company is required to comply with the Payments Canada Rule H1- Pre-Authorized Debit Rules in respect of the acceptance of payments from Canadian bank accounts and the Quebec Charter of French Language laws which regulates the language of communication in commerce and business and applies to entities carrying on business in Quebec.
Data Privacy and Data Security Laws
In the United States, the company is subject to the Gramm-Leach-Bliley Act (the ‘GLBA’) and implementing regulations and guidance thereunder, in addition to applicable privacy and data protection laws in the other jurisdictions in which the company carries on business activities or process personal information. Among other requirements, the GLBA imposes certain limitations on the ability to share consumers’ nonpublic personal information with nonaffiliated third parties and requires certain disclosures to consumers about information collection, sharing, and security practices and their right to ‘opt out’ of the institution’s disclosure of their nonpublic personal information to nonaffiliated third parties. Privacy requirements, including notice and opt out requirements, under the GLBA and the FCRA are enforced by the FTC and by the Consumer Financial Protection Bureau (‘CFPB’) through UDAAP claims, and are a standard component of CFPB examinations.
Other Applicable Regulations
The company is subject to regulations relating to its corporate conduct and the conduct of the company’s business, including securities laws, trade regulations, anti-money laundering (‘AML’) laws, and Know-Your-Customer (‘KYC’) laws, as well as anti-corruption legislation.
The company is required to comply with the U.S. Foreign Corrupt Practices Act, the Foreign Public Officials Act (Canada), and similar anti-bribery laws in other jurisdictions, which prohibit companies and their intermediaries from making improper payments for the purpose of obtaining or retaining business.
The company is also subject to certain economic and trade sanctions programs including Canadian sanctions laws and the sanctions programs administered by the U.S. Department of the Treasury’s Office of Foreign Assets Control (‘OFAC’), which prohibit or restrict transactions or dealings with specified countries, individuals, and entities.
History
Sezzle Inc. was founded in 2016. The company was incorporated in the state of Delaware in 2016.</t>
  </si>
  <si>
    <t>Anti-Fraud;Buy Now Pay Later (BNPL);Consumer Lending;Data Protection;Fintech;Online Payments;RegTech</t>
  </si>
  <si>
    <t>Transaction and Payment Processing Services</t>
  </si>
  <si>
    <t>03/11/2021</t>
  </si>
  <si>
    <t>Longboard Pharmaceuticals, Inc. operates as a clinical-stage biopharmaceutical company. The company focuses on developing novel, transformative medicines for neurological diseases.
The company focuses on developing the following product candidates in its pipeline:
Bexicaserin (LP352) is an oral, centrally acting, 5-hydroxytryptamine 2C receptor subtype (5-HT2C) superagonist. In the first quarter of 2024, the company announced topline data from a Phase 1b/2a clinical trial, the PACIFIC Study, evaluating participants ages 12 to 65 years old with a broad range of developmental and epileptic encephalopathies (DEEs), including Dravet syndrome (DS), Lennox-Gastaut syndrome (LGS), and other DEEs. The company is in the planning stages of its bexicaserin global Phase 3 program; and
LP659 is an oral, centrally acting, sphingosine-1-phosphate (S1P) receptor subtypes 1 and 5 (S1P1,5) modulator. In November 2023, the company initiated a Phase 1 single-ascending dose (SAD) clinical trial for LP659 in healthy volunteers, with topline data expected in the first half of 2024.
Bexicaserin, the company's most advanced product candidate, is a potentially best-in-class serotonin receptor agonist anti-seizure medication (ASM) for patients with DEEs. Bexicaserin has shown no measurable impact on 5-HT2B and 5-HT2A receptor subtypes in preclinical studies to date. 5-HT2B and 5-HT2A receptor agonism have been associated with significant adverse side effects, including valvular heart disease and pulmonary arterial hypertension in the case of the 5-HT2B receptor, and euphoria, hallucination, and dissociation in the case of the 5-HT2A receptor. Bexicaserin has the potential to be a clinically differentiated 5-HT2C superagonist for patients with DEEs, a group of severe early-childhood onset epilepsies characterized by refractory seizures and developmental delay and/or regression. Certain compounds in the 5-HT2C agonist class, including FINTEPLA and lorcaserin, have been shown to produce clinical benefit in epilepsy patients, although the side effect profiles of available non-selective 5-HT2 therapies may limit their use due to their activity on receptor subtypes 5-HT2B and/or 5-HT2A.
The company is also developing LP659, a centrally acting, S1P1,5 receptor modulator for which aberrant modulation has been shown to be involved in a wide range of neurological diseases.
Pipeline
The company's product candidates are targeted towards specific GPCRs. GPCRs mediate cell-to-cell communication in humans, and approximately 40% of prescription drugs currently on the market target mainly GPCRs, making GPCRs a highly validated class of drug targets. The company's GPCR product candidates are designed to increase the likelihood of the desired pharmacology and PK and minimize the risk of off-target effects.
Bexicaserin (LP352)
The company is developing bexicaserin, an oral, centrally acting, 5-HT2C superagonist for DEEs and other epileptic disorders. Bexicaserin is the only 5-HT2C receptor agonist being dose optimized specifically for DEEs, a group of severe early-childhood onset epilepsies characterized by refractory seizures and developmental delay and/or regression. These diseases are often progressive and resistant to treatment.
Bexicaserin selectively targets the 5-HT2C receptor, which has been shown to upregulate the release of gamma-aminobutyric acid (GABA), a principal neurotransmitter in the brain. In the first quarter of 2024, the company announced topline data from its first clinical trial in patients with DEEs (the PACIFIC Study), evaluating 52 participants, ages 12 to 65 years old, with a range of DEEs, across sites in the United States and Australia. In addition, the company has conducted multiple Phase 1 clinical trials in healthy volunteers, and will continue to conduct such trials to further explore the potential of bexicaserin.
LP659
The company is developing LP659, a centrally acting, S1P1,5 receptor modulator for rare neuroinflammatory conditions with high unmet medical need. LP659 was designed for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demonstrated an initial dose-dependent decrease in disease progression over 17 days in a mouse model of demyelinating disease. LP659 rapidly reduced circulating lymphocytes, which returned to baseline after its clearance. We believe LP659 has high oral bioavailability with a direct impact on CNS glial cell S1P receptors. In November 2023, the company initiated a Phase 1 SAD clinical trial for LP659 in healthy volunteers, with topline data expected in the first half of 2024.
Strategy
The key elements of the company's strategy to advance its lead product candidate bexicaserin through clinical development and approval in DEEs; continue preclinical development of LP659, an S1P1,5 receptor modulator, across a range of neurological diseases and progress into clinical development; identify additional product candidates, including those that it holds rights to, and expand current candidates into additional neurological diseases; and explore strategic collaborations to maximize the value of its product candidates.
Product Candidates
Bexicaserin, , 5-HT2C superagonist
The company is developing bexicaserin, an oral, centrally acting, 5-HT2C superagonist for DEEs and other epileptic disorders. Bexicaserin is designed to selectively target 5-HT2C, which has been shown to upregulate the release of GABA, a principal inhibitory neurotransmitter in the brain. The release of GABA increases the threshold for neuronal hyperexcitability and decreases the likelihood of seizure occurrence. The company has conducted multiple clinical trials in healthy volunteers with bexicaserin. The company announced topline data from the PACIFIC Study in the first quarter of 2024, and is in the planning stages of its bexicaserin global Phase 3 program.
The PACIFIC Study Results
In January 2024, the company announced topline results from the PACIFIC Study, evaluating 52 participants ages 12-65 years old with DEEs across 34 study sites in the United States and Australia to evaluate the safety, tolerability, efficacy and pharmacokinetics of oral bexicaserin (6 mg, 9 mg and 12 mg) three times daily (TID) versus placebo.
Bexicaserin in Epilepsies
Bexicaserin is an oral, centrally acting, 5-HT2C superagonist. A superagonist displays higher receptor signaling output than the natural agonist. As a 5-HT2C superagonist, bexicaserin is designed to modulate GABA inhibition and as a result, suppress the hyperexcitability that is characteristic of seizures. Based on its potential mechanism of action, we believe that bexicaserin has the potential to reduce the frequency of seizures in Dravet syndrome, LGS, and across a broad range of refractory epilepsies. 5-HT2C agonism has shown clinical benefit in epilepsy patients, however, available 5-HT2 agonists have been associated with significant AEs. Bexicaserin was discovered at Arena and was developed to be the next-generation selective 5-HT2C receptor agonist. Bexicaserin has novel chemistry and attributes, and was designed with the goal of being a safer, more effective 5-HT2C superagonist. The company holds worldwide rights to bexicaserin through the Arena License Agreement.
Other Clinical Development - Bexicaserin
Phase 1 Clinical Trials
In December 2022, the company announced topline data from a Phase 1 clinical trial (cohorts 1 and 2) assessing CNS PK/PD parameters in healthy adult male and female participants between 18 and 55 years of age. In these cohorts bexicaserin exhibited a strong correlation between plasma and cerebrospinal fluid (CSF) PK concentration, which increased in a dose-dependent and consistent manner. In these cohorts bexicaserin also demonstrated early quantitative electroencephalogram (qEEG) changes and sustained effects on qEEG activity after continuous dosing in a dose-dependent manner indicating receptor engagement, and favorable safety and tolerability results were observed, with AEs generally consistent with previous clinical studies.
In December 2023, the company presented additional data from a Phase 1 clinical trial (cohorts 3 and 4) evaluating the PK/PD of TID and twice daily (BID) immediate release doses of bexicaserin. The plasma and CSF PK data of bexicaserin, in conjunction with the observed PD qEEG changes, demonstrate that BID dosing of bexicaserin is a viable alternative option for use in future clinical studies. Using an up-titration dose escalation scheme, the safety, tolerability, and general treatment emergent adverse event (TEAE) profile of bexicaserin for the BID regimen were comparable to those previously observed for the TID regimen.
The company is conducting and plans to conduct additional Phase 1 clinical trials to further characterize and differentiate bexicaserin.
LP659, a centrally acting, S1P1,5 modulator
The company is developing LP659, a centrally acting, S1P1,5 receptor modulator for rare neuroinflammatory conditions with high unmet medical need. LP659 was designed to have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in a mouse model of demyelinating disease demonstrated that LP659 treatment produced a dose-dependent decrease in disease progression over 17 days. LP659 rapidly reduced circulating lymphocytes, which returned to baseline after its clearance. In a PK/PD study to assess LP659 effects on lymphocytes in rats, male rats were given a 0.00 (vehicle control), 0.300 or 1.00 mg/kg oral dose of LP659 (n=3 per dosing group). Fingolimod, the positive control for blood lymphopenia, was given as an oral dose (n=4) at 1.00 mg/kg to a separate group of rats. Blood samples were collected at 0, 1, 3, 5, 8, 16, 24, 32, 48 and 72 hours post-dose for blood lymphocyte and plasma drug concentration measurements. LP659 at both doses demonstrated a rapid reduction in lymphocytes which returned to baseline, whereas no return to baseline was observed for fingolimod over the study duration.
LP659 in Neurological Diseases
LP659 acts as a S1P1 and S1P5 receptor subtypes modulator with no observed impact on S1P2 or S1P3 and has been selectively developed to cross the blood-brain barrier and target neurological diseases. In addition to its receptor subtype selectivity, LP659 has demonstrated rapid onset and offset of action (in preclinical models), with a low half-maximal inhibitory concentration in plasma (IC50 approximately 25 ng/ml in rat) to inhibit entrance of lymphocytes into blood. A single dose of LP659 causes rapid depletion of circulating lymphocytes and rapid recovery, paralleling elimination of LP659 from plasma. The S1P receptor has been well-validated in slowing the progression of neurodegeneration, notably in multiple sclerosis, for which disease area the FDA has approved four S1P receptor modulators. LP659 was designed to avoid the negative effects connected to the receptor subtypes 2 and 3, which may be associated with more serious, off-target cardiac, pulmonary, and cancer-related effects. While initial studies have shown that LP659 is efficacious in reducing the development and severity of disease in a widely accepted model of demyelinating disease (e.g., multiple sclerosis), the company has not finalized a target indication as it sees potential for a selective S1P1 receptor modulator to treat a spectrum of rare neuroinflammatory conditions.
License Agreement with Arena
The Arena License Agreement was originally entered into in October 2020 and amended in January 2022 and again in September 2022. Pursuant to the Arena License Agreement, Arena granted the company an exclusive, royalty bearing, sublicensable, worldwide license under certain know-how and patents of Arena to bexicaserin for any use in humans, LP659 for the treatment of developmental, degenerative and autoimmune disease, disorders or conditions of the CNS or peripheral nervous system in humans and certain other compounds for the treatment of CNS indications in humans (pharmaceutical products containing any such compounds, Licensed Products). Arena retained the exclusive right to use the licensed intellectual property to develop, make or use intermediates, pro-drugs and metabolites related to the Licensed Products to exploit Arena's VELSIPITY, lorcaserin, olorinab, or temanogrel products, in any dosage strength or formulation, and the company granted Arena a covenant not to sue with respect to such activities under certain of its intellectual property related to such compounds and the Licensed Products. In September 2022, the company provided Arena a right of first negotiation, for a specified period of time, to acquire certain development and commercial rights to LP659 products subject to Arena and it mutually agreeing on terms. This right of first negotiation is triggered by the company's announcing Phase 2 clinical results relating to an LP659 product for an indication that was not in the original field of the license or if the company otherwise intend to commence discussions or negotiations to license or partner rights to LP659 in such field.
Intellectual Property
As of February 1, 2024, the company held an exclusive, worldwide license to issued and pending patent claims for compositions of matter and certain methods of treatment using bexicaserin in several jurisdictions, including issued patents in the United States, Europe (17 countries), China, Japan, India, Russia, South Korea, Australia, Mexico, New Zealand, Israel, Brazil and Macao, and a pending application in Canada. The terms of these patents (and applications, if issued) are capable of continuing into 2036, without taking into account any patent term adjustment or extension regimes of any country (e.g., up to five additional years in certain jurisdictions if maximum PTE or SPC applies) or any additional term of exclusivity the company might obtain by virtue of later filed patent applications. For example, the company exclusively licenses pending patent claims directed to methods of dosing bexicaserin in a later patent application having a term capable of continuing into 2043 in certain jurisdictions, without taking into account any applicable patent term adjustment or extension.
As of February 1, 2024, the company held an exclusive, worldwide license to issued and pending patent claims for compositions of matter and certain methods of treatment using LP659 in several jurisdictions, including issued patents in the United States, Europe (39 countries), Brazil, China, Japan, Canada, Russia, South Korea, Australia, Mexico, South Africa, New Zealand, Singapore, and Israel. The terms of these patents (and applications, if issued) are capable of continuing into 2029, without taking into account any patent term adjustment or extension regimes of any country (e.g., up to five additional years in certain jurisdictions if maximum PTE or SPC applies) or any additional term of exclusivity we might obtain by virtue of later filed patent applications. For example, we exclusively license patent claims for compositions of matter and certain methods of treatment using salt and crystalline forms of LP659 in several jurisdictions, including issued patents in the United States and Europe (10 countries). The terms of these patents are capable of continuing into 2031 in certain jurisdictions, without taking into account any patent term adjustment or extension.
In jt to patent protection, the company relies on trade secret protection, trademark protection and know-how to expand its proprietary position around our chemistry, technology and other discoveries and inventions that it considers important to its business. The company is a party to a license agreement with Arena under which it granted intellectual property rights to know-how that are important to our business. The company has licensed know-how related to the Licensed Products (including bexicaserin and LP659) in all countries around the world from Arena. The Arena License Agreement imposes various development, regulatory and/or commercial diligence obligations, payment of royalties, including a mid-single digit royalty on net sales of Licensed Products of bexicaserin, and a low-single digit royalty on net sales of all other Licensed Products, by the company, its affiliates or its sublicensees, subject to standard reductions, and other obligations.
Sales and Marketing
The company intends to build a commercial infrastructure to support sales of any of its approved products. The company expects to manage sales, marketing and distribution through internal resources and third-party relationships.
Research and Development
The company's research and development expenses were $43.8 million for the year ended December 31, 2023.
Government Regulation and Product Approval
Product candidates that the company develops must be approved by the U.S. Food and Drug Administration (FDA), before they may be legally marketed in the United States and by the appropriate foreign regulatory agency before they may be legally marketed in foreign countries.
History
Longboard Pharmaceuticals, Inc. was founded in 2020. The company was incorporated in state of Delaware in 2020.</t>
  </si>
  <si>
    <t>Cannabis;Central Nervous System;Genetic Disorder;Inflammation;Neurology;Neuroscience</t>
  </si>
  <si>
    <t>08/07/2023</t>
  </si>
  <si>
    <t>Fitell Corporation, together with its subsidiaries, operates as an online retailer of gym and fitness equipment both under its proprietary brands and other brand names. The company's brand portfolio can be categorized into three proprietary brands under its Gym Direct brand: Muscle Motion, Rapid Motion, and FleetX, in closed to 2,000 stock-keeping units (SKUs).
In addition to its all-around fitness equipment portfolio to individual and commercial customers, the company launched three new business verticals with integration of technology in 2021.
Smart Connected Equipment: Still in development and initiated in 2021, the company's smart fitness equipment is a natural extension of its core business and includes interactive exercise bikes and workout mirrors.
1FinalRound: The company's AI-powered interactive platform with its proprietary online training content and capability to be interactive with personal trainers, follow members and track workout progress.
Boutique Fitness Clubs Licensing: Leveraging the company's years of experience in the fitness and wellness industry servicing both businesses and individual customers, it launched its licensing business in late 2021. mYSTEPS Training Clinic, a new concept fitness club chain, is the company's first licensee and dedicated to helping fitness-savvy and health-conscious consumers with higher disposable incomes achieve a motivating and healthy lifestyle with an engaging and dynamic fitness community in both online and offline settings.
Products and Services
Fitness Equipment
The company markets and sells fitness equipment and related products, as well as serving as a one-stop shop for business setup from personal training studios to commercial gyms. The company's full spectrum of product coverage is exemplified by the following three proprietary brand names, which represent over 84% of its revenues in the fiscal year ended June 30, 2023.
The company's Muscle Motion brand is a supplier of home gym and commercial strength-training equipment. Products have an emphasis on weights, bars, power racks, benches, and gym machines.
The company's Rapid Motion brand features similar products as Muscle Motion but with a stronger focus on commercial items.
The company's FleetX brand focuses on cardio equipment, including products, such as rowing machines, exercise bikes, treadmills and more. All of these items are available in both home and commercial-grade quality.
In its fitness equipment business segment, the company sells its products directly to customers through online or offline platforms. Revenue from the company's own e-commerce website accounted for approximately 67.73% of its total sales for the fiscal year ended June 30, 2023, with the remaining sales derived from commercial sale orders, its showroom and phone orders, as well as third party channels, such as Bunnings Marketplace and eBay.
Licensing Business
The company offers a turnkey solution for personal training studios and commercial gym chains. The primary focus of the company's licensing business is the new concept fitness studios established to meet the increasing demand of affluent, educated, middle class individuals with higher brand awareness and loyalty, usually from ages 28 to 55. The company's typical licensees are either entrepreneurs or fitness professionals and teams with established track records who share the same vision of building the next-generation of multi-dimensional fitness centers. The company works closely with its licensees and offers various services: site selection and preparation; designing and build-out; outfitting their facilities with its proprietary state-of-the-art equipment and related products; comprehensive pre-opening support; installation of intuitive members management systems and in-depth training; integrating social communication apps; training services for personal trainers and coaches; and in-person training and virtual training which gives greater flexibility and convenience to time poor users.
The company assisted its first licensee, Js &amp; Je Company Limited, in opening 6 mYSTEPS fitness centers in Eastern China as of April 25, 2022. Pursuant to its license agreement with the company's first licensee, the territories in which its licensee will seek opportunities to open fitness centers are Indonesia, Singapore, Malaysia, mainland China, Hong Kong, and Macau. The company plans to support its licensee with access to high quality accredited health supplements selected by it and to introduce trendsetting designers to design proprietarily branded clothing and accessories to the members of its licensees, enhancing both their brand loyalty and profitability. The company's licensee is evaluating various sites opportunities and offers, and expects to open 5 to 10 more studios in next 6 months, and will continue to explore opportunities in Indonesia, Singapore, and Malaysia.
Interactive Fitness Equipment and Platform/Mobile Application
The company is developing its smart fitness equipment through a Shenzhen, China-based service provider specializing in AI-powered products like interactive-monitors/screens, handheld devices, as well as platform development, in building innovative integrated fitness equipment and interactive platforms designed to provide a seamless connection between users and its user-friendly platform, proprietary content, and interactive equipment. Fitness Mirror, an e-training platform, and Yoga-Mirror are in final testing stages, and it expects to commercially launch these platforms in March 2024.
The company's joint development of interactive fitness equipment and platforms with subscription service comprises smart connected equipment: interactive exercise bikes, treadmills, and workout mirrors with built-in touchscreens and training content platforms; and 1FinalRound: its proprietary artificial intelligence training platform under development, in its final testing stage. 1FinalRound will come pre-installed with its interactive fitness equipment. Its key features include visual and trackable workout progress and results available to mobile users. Customized solutions will be available as a premium for one-on-one remote coaching. Users pay a premium and will receive customized programs to fit individual schedules and personalized needs. It will allow both online and offline users to participate in the training either on their own schedule or via livestreaming to interact with other subscribed members to encourage a more interactive, engaging and motivating lifestyle.
Sales and Marketing
In its fitness equipment business segment, the company sells its products directly to customers through online or offline platforms. Revenue from its own e-commerce website accounted for approximately 67.73% of the company's total sales for the fiscal year ended June 30, 2023 with the remaining sales derived from commercial sale orders, its showroom and phone orders as well as third party channels, such as Bunnings Marketplace and eBay.
The company's marketing strategy focuses on delivering fitness equipment to its customers and, in the future, to its licensees and their members and raising awareness of its brand through a broad range of channels. These channels include Google Search (organic and paid), Google Shopping Campaign, Google Ads word, affiliate partners programs, social media, such as Facebook and Instagram, e-mail marketing, SMS marketing, E catalogue, and First Australia Fitness Mobile App. The company utilizes a multi-prong marketing strategy focused on attracting and educating prospective customers and licensees, driving demand with new and existing customers and increasing general awareness and affinity for its brand. The company's loyalty program Gym Direct Lion Rewards Club is used to encourage both repeat purchases and order sizes and enhance brand loyalty.
Online
In its online business, the company predominately sells its fitness products directly to consumers through its website GymDirect.com.au, which was first launched in 2007. Customers can find the three proprietary brands of Gym Direct along with other fitness equipment retail brands on the company's e-commerce website. All of its products are listed on its website, which is also a key channel for the company's customer acquisition.
Offline
The company's offline business is conducted through phone, e-mail, and showroom sales for large and repeat customers. The company generally provides opportunities for its commercial or repeat customers (including fitness studios, gyms, and government institutions) to view its products prior to ordering to help secure large customer orders. Alternatively, the company often customizes the combination of products to its commercial customers based on their budgets and actual floor plans. The company's showroom carries a large variety of strength and cardio equipment and other fitness equipment/machines, as well as accessories. In addition, the company offers programs that provide price promotion to incentivize sales, such as its Lion Loyalty Reward Program and Special EDM campaign that target different groups of customers on a regular basis.
Licensing Business Marketing
Propelled by the momentum of its first licensee, the company's primary focus for marketing to prospective licensees includes a mix of social, digital, search, referral, and experiential marketing. The company offers prospective licensees a turnkey solution with its high-quality products and license its trademarks, including Gym Direct, Muscle Motion, FleetX, and Rapid Motion, which cover the functional needs of the studios, as well as enable users to access the one-stop shop of Gym Direct via website or application.
In addition, with the introduction of 1FinalRound and smart connected fitness equipment via its corporate website and application, which are accessible to the company's licensees, it is able to broaden its marketing coverage virtually, as well as with its physical branded products.
Product Design and Innovation
To provide its customers with high quality user experience, the company constantly searches for creativity and innovation to expand and diversify its product portfolio by leveraging different resources and channels. The company's procurement team identifies trends and popular fitness equipment development locally and globally to create on-trend fitness equipment and content for its customers and users. The company's customer team also conducts surveys periodically to obtain feedback for product modification and improvement.
Suppliers and Customers
Approximately 53% of the company's products come from overseas suppliers and they predominantly manufacture made-to-order products, such as commercial machine equipment XRFM series and FT1009 under its proprietary brands Muscle Motion and Rapid Motion and FX AB03 bike and FleetX Rower are under the company's proprietary brand FleetX. Payment terms with its suppliers vary.
The company's suppliers include Nantong Tengtai Sporting Fitness (28.63%); Nantong Duro Fitness Co Ltd (16.55%); QINGDAO IMBELL SPORTING GOODS CO.,LTD. (10.66%); Morgan Imports Pty Ltd (9.64%); Leisure Concepts (7.66%); and IFit (5.16%).
Strategy
The key elements of the company's strategy include increasing fitness equipment product marketing; developing private-label cardio equipment; developing gym direct mobile application; expanding licensing business; developing smart connected equipment and digital fitness program; planning to develop a host of solutions for white-label functional health supplement products, including muscle building beverages, vitamins and other sports nutrition products in Australia and Asia-Pacific regions; leveraging its expertise in developing and marketing fitness equipment, there is the opportunity for it to expand its businesses into used fitness equipment sales (e-commerce), including used home cardio machines and other domestic used fitness equipment; and expanding its business segments to target the health and fitness needs of its target consumers in the following cross selling opportunities: apparel, niche sports and health equipment, and sporting footwear, among others, which widen the shopping choices to fitness-conscious or generic consumers.
Competition
The company's principal competitors include Nautilus, Peloton, ICON Health &amp; Fitness (NordicTrack), Johnson Health Tech, Technogym, Echelon, Mirror, Hydrow, Tonal, JaxJox and Tempo. The company also competes with marketers of smart device applications focused on fitness training and coaching, such as Peloton, Zwift, Strava, Mirror, BeachBody, Apple Fitness+, NeoU, Equinox+, FitScope, FitOn, Fulgaz Video Cycling, Sufferfest Training Systems, At Home Workouts by Daily Burn, and NIKE Training Club. Additional marketers of competitive products include the following: activity trackers and content-driven physical activity products, such as Fitbit, Garmin vivofit, Whoop, and Oura; group fitness, such as cross-fit classes; and gym memberships, each of which offers alternative solutions for a fit and healthy lifestyle.
Intellectual Property
The company owns various trademarks, such as Gym Direct, Muscle Motion, Rapid Motion and FleetX.
Regulations
The company sells products to Australian consumers online and therefore are subject to the requirements of the Competition and Consumer Act 2010 (Cth) (CCA) and the Australian Competition &amp; Consumer Commission's oversight. The CCA regulates anti-competitive behavior, misleading and deceptive conduct and price-fixing. In addition, the Australian Consumer Law, which is set out in Schedule 2 of the CCA regulates unfair contract terms, guarantees consumer rights when buying goods and services and applies product safety standards.
The company operates in the Australian online market and therefore are required to comply with the privacy regime as outlined in the Privacy Act 1988 (Cth), which includes the Australian Privacy Principles (APPs) and the Office of the Australian Information Commissioner's oversight. The company operates in the Australian online market and use telecommunication services to publish and distribute electronic marketing material. Such operations of its are subject to the Spam Act 2003 (Cth) (Spam Act) and the Spam Regulations 2021 (Cth)(Spam Regulations), which the Australian Communications and Media Authority (ACMA) can enforce through court action. Breaches of the Spam Act or Spam Regulations may result in the ACMA issuing a formal warning, giving an infringement notice, requiring the party in breach to accept enforceable undertaking or taking the matter to the Federal Court.
History
Fitell Corporation was founded in 2007. The company was incorporated in the Cayman Islands in 2022.</t>
  </si>
  <si>
    <t>Artificial Intelligence;E-learning;Fitness;Lifestyle;MHealth;Wearables</t>
  </si>
  <si>
    <t>Other Specialty Retail</t>
  </si>
  <si>
    <t>4591 - Sporting Goods, Hobby, and Musical Instrument Retailers</t>
  </si>
  <si>
    <t>06/11/2020</t>
  </si>
  <si>
    <t>Avidity Biosciences, Inc. operates as a biopharmaceutical company committed to delivering a new class of RNA therapeutics called Antibody Oligonucleotide Conjugates, or AOCs.
The company's proprietary AOC platform is designed to combine the specificity of monoclonal antibodies, or mAbs, with the precision of RNA therapeutics to target the root cause of diseases previously untreatable with RNA therapeutics.
The company's advancing and expanding pipeline has three programs in clinical development. AOC 1001 is designed to treat people with myotonic dystrophy type 1, or DM1, and is in Phase 1/2 development with the ongoing MARINA open label extension study, or MARINA-OLE. In mid-2024, the company plans to initiate the global Phase 3 HARBOR trial of AOC 1001 for adults living with DM1. AOC 1020 is designed to treat people living with facioscapulohumeral muscular dystrophy, or FSHD, and is in Phase 1/2 development with the FORTITUDE trial. AOC 1044 is designed for people with Duchenne muscular dystrophy and is in Phase 1/2 development with the EXPLORE44 trial. AOC 1044 is specifically designed for people with mutations amenable to exon 44 skipping, or DMD44, and is the first of multiple AOCs the company is developing for DMD. AOC 1001, AOC 1020 and AOC 1044 have all been granted Orphan Designation by the FDA and the European Medicines Agency, or EMA, and Fast Track Designation by the FDA. The FDA has also granted AOC 1044 Rare Pediatric Disease Designation. The company continues to advance and expand its internal discovery pipeline with the addition of new research and development candidates to treat conditions in skeletal muscle and cardiology as the company continues to deliver on the RNA revolution. In addition to the company's own internal research programs, the company continues to explore the full potential of its AOC platform through collaborations and partnerships that the company has initiated, including programs in cardiology, immunology, and other select indications outside of muscle.
With three AOC product candidates in clinical development, the company plans to report data from multiple ongoing trials in 2024, dose escalate the remaining participants in the MARINA-OLE study from 2 mg/kg to 4 mg/kg of AOC 1001, and in mid-2024 initiate the company's global Phase 3 HARBOR trial of AOC 1001 for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Strategy
The key elements of the company's strategy are to harness the power of the company's AOC platform to develop a new class of drugs; continue advancing and expanding the company's pipeline (advancing the company's lead muscle disease product candidates through ongoing and planned clinical trials to approval, progressing the company's skeletal muscle pipeline, and expanding the company's pipeline into other indications); and build an agile and diverse company.
AOC Product Platform
The company is committed to delivering a new class of RNA therapeutics called AOCs designed to overcome the current limitations of oligonucleotide therapies in order to treat a wide range of serious diseases. The company utilizes its proprietary AOC platform to design, engineer and develop therapeutics that combine specificity of mAbs with the precision of oligonucleotide therapies to target the root cause of diseases previously untreatable with such therapeutics. All of the company's oligonucleotides target disease-related RNA. RNA is a polymeric molecule essential in the coding, decoding, regulation and expression of genes. The company has accumulated deep experience regarding oligonucleotide therapeutics, modulation of RNA processes, antibody engineering and conjugation, and drug delivery techniques. The company collectively refers to the know-how and proprietary technology born out of this experience, and their systematic application in the design and development of the company's product candidates, as its AOC platform.
In January 2024, the company announced that the company plans to report data from the company's ongoing clinical trials in 2024, dose-escalate the remaining participants in MARINA-OLE from 2 mg/kg to 4 mg/kg of AOC 1001, and in mid-2024 initiate the company's global Phase 3 HARBOR trial of AOC 1001 for people living with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In December 2023, the company announced positive AOC 1044 data in healthy volunteers from the Phase 1/2 EXPLORE44 clinical trial for the treatment of DMD44. The data demonstrated that AOC 1044 delivered increases in PMO concentrations in skeletal muscle following a single dose of 5 mg/kg or 10 mg/kg, providing up to 50-times greater PMO concentrations in skeletal muscle when compared to a single dose of peptide conjugated PMOs in healthy volunteers. AOC 1044 was well tolerated in healthy volunteers, produced statistically significant exon 44 skipping compared to placebo of up to 1.5% in healthy volunteers after a single dose of 10 mg/kg of AOC 1044 at Day 29 and increased exon skipping in all participants.
In November 2023, the company announced an exclusive global licensing and research collaboration with BMS focused on the discovery, development and commercialization of multiple cardiovascular targets. This strategic collaboration broadens the reach of AOCs through the expansion of the company's existing relationship with BMS. The collaboration with BMS is separate from the company's internal discovery pipeline consisting of research and development candidates to treat rare skeletal muscle conditions and rare cardiac muscle diseases that are not competitive to the cardiovascular targets included in the BMS collaboration.
In October 2023, the company announced new Phase 1/2 AOC 1001 data demonstrating improvement in additional functional measures, including hand grip, muscle strength (Manual Muscle Testing composite score and both upper and lower Quantitative Muscle Testing composite scores) and patient reported outcomes, or PROs. These data augment previously reported data from April 2023 that showed improvements in myotonia, muscle strength and mobility. The data reported in October for AOC 1001 continued to demonstrate favorable safety and tolerability results.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Development Programs
The company is advancing and expanding its AOC pipeline to develop potential treatment options for patients and their families across a wide-range of therapeutic areas. The company's first AOC programs are from the company's muscle disease franchise where the company has leveraged its deep experience with oligonucleotide therapeutics, modulation of RNA processes, antibody engineering and conjugation and drug delivery techniques. The company now has programs in its early-stage development pipeline through internal efforts and external collaborations that explore utilizing AOCs in additional indications, including cardiology and immunology.
Muscle Disease Franchise
The company has selected muscle as the first tissue type in which to explore the potential of the company's AOCs. The company uses the same proprietary mAb targeting TfR1 across the company's muscle programs.
Clinical Programs
AOC 1001 for the Treatment of Myotonic Dystrophy Type 1 (DM1)
The company's lead product candidate utilizing the AOC platform, AOC 1001, is designed to address the root cause of DM1 by reducing levels of a disease-related mRNA called DMPK. AOC 1001 consists of a proprietary mAb that binds to TfR1 conjugated with a siRNA targeting DMPK mRNA. The FDA and EMA have granted Orphan Designation for AOC 1001. The FDA also granted Fast Track Designation to AOC 1001 for the treatment of DM1.
Phase 1/2 MARINA Clinical Trial
The Phase 1/2 MARINA clinical trial was designed to evaluate the safety and tolerability of single and multiple ascending doses of AOC 1001 administered intravenously in adults with DM1. The MARINA trial was a randomized, double-blind, placebo-controlled, Phase 1/2 clinical trial that assessed the activity of AOC 1001 across key biomarkers, including spliceopathy, an important biomarker for DM1, and knockdown of DMPK mRNA. Though the Phase 1/2 trial was not powered to assess functional benefit, it explored the clinical activity of AOC 1001 in multiple measures of muscle function, including myotonia, muscle strength, measures of mobility, as well as PROs and quality of life measures. Patients had the option to enroll in MARINA-OLE, an open-label extension study, at the end of the post-treatment period. All eligible participants chose to enroll in the MARINA-OLE study.
The U.S. Food and Drug Administration, or FDA, placed a partial clinical hold on new participant enrollment in the Phase 1/2 MARINA clinical trial of AOC 1001 in September 2022. The partial clinical hold is in response to a serious adverse event, or SAE, reported in a single participant in the 4mg/kg cohort of the MARINA study.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The sites participating in the MARINA-OLE study are all part of the Myotonic Dystrophy Clinical Research Network, or DMCRN. The DMCRN is running a natural history study called Establishing Biomarkers and Clinical Endpoints in Myotonic Dystrophy Type 1, or END-DM1. The company has entered into an agreement supporting END-DM1, a non-interventional study designed to advance the understanding of disease progression in approximately 700 people with DM1. This agreement allows the company to assess the data from END-DM1, which continues to support the clinical development of AOC 1001.
Solution
AOC 1001 consists of a proprietary mAb that binds to TfR1 conjugated with a siRNA, siDMPK.19, targeted to DMPK RNA, and is designed to be administered to the patient as an intravenous infusion.
AOC 1001 Data Reported in October 2023 from the Phase 1/2 MARINA Trial and MARINA-OLE Study
AOC 1001 data released in October 2023 demonstrated improvement in additional functional measures augmenting previously reported positive data that demonstrated improvements in functional assessments of myotonia (video hand opening time, or vHOT), strength (Quantitative Muscle Testing total score, or QMT) and mobility (10-meter walk run test, or 10mWRT and the Timed Up and Go test, or TUG).
Topline Data from AOC 1001 Phase 1/2 MARINA Trial
In April 2023, the company reported top-line data of AOC 1001 from the MARINA trial. The MARINA trial concluded with 38 participants enrolled at 1 mg/kg, 2 mg/kg or 4 mg/kg of AOC 1001.
AOC 1020 for the Treatment of Facioscapulohumeral Muscular Dystrophy (FSHD)
The company is developing AOC 1020 to treat the underlying cause of FSHD, one of the most common forms of muscular dystrophy. The company's therapeutic strategy in FSHD is to use an AOC based on the company's proprietary mAb that targets TfR1 to deliver a siRNA targeted to DUX4 mRNA. The FDA and EMA have granted Orphan Designation for AOC 1020. The FDA also granted Fast Track Designation to AOC 1020 for the treatment of FSHD.
Phase 1/2 FORTITUDE Clinical Trial
AOC 1020 is being studied in the Phase 1/2 FORTITUDE trial in adult participants with FSHD. The FORTITUDE trial is a randomized, placebo-controlled, double-blind, Phase 1/2 clinical trial designed to evaluate single and multiple doses of AOC 1020 in approximately 70 adult participants with FSHD. FORTITUDE will evaluate the safety, tolerability, pharmacokinetics, and pharmacodynamics of AOC 1020 administered intravenously, with the primary objective being the safety and tolerability of AOC 1020 in FSHD patients. Activity of AOC 1020 will be assessed using key biomarkers, including magnetic resonance imaging, or MRI, measures of muscle volume and composition. Though the Phase 1/2 trial is not statistically powered to assess functional benefit, it will explore the clinical activity of AOC 1020, including measures of mobility and muscle strength, as well as PROs and quality of life measures. Participants will have the option to enroll in an open-label extension study at the end of the treatment period in the FORTITUDE study. In the second quarter of 2024, the company anticipates reporting preliminary data in approximately half of the study participants in the FORTITUDE trial in FSHD. The FDA and EMA have granted Orphan Designation for AOC 1020. The FDA also granted Fast Track Designation to AOC 1020 for the treatment of FSHD.
The majority of sites participating in the FORTITUDE trial are part of the FSHD clinical trial research network, or FSHD CTRN. The company is partnering with the FSHD CTRN on the ongoing natural history study called Motor Outcomes to Validate Evaluations in FSHD, or MOVE FSHD. The company is sponsoring the MOVE Plus, or MOVE+, sub-study which is enrolling approximately 100 participants in the U.S. The intention of MOVE+ is to enhance the community's understanding of how to utilize whole-body MRI and other tools to identify specific biomarkers for FSHD that can accelerate and support future clinical trial design.
Solution
AOC 1020 consists of the company's proprietary mAb that is designed to bind to TfR1 conjugated with a siRNA targeted to DUX4 mRNA to be administered as an intravenous infusion. The company's preclinical data support the company's hypotheses on the potential advantages of AOC 1020. These data suggest that AOC 1020 targets the root cause of FSHD.
Preclinical Data supporting AOC 1020
Results from preclinical studies in FSHD patient myotubes and in an FSHD mouse disease model showed potent inhibition of DUX4-mediated gene signature in skeletal muscles. Additional preclinical studies showed that a single intravenous dose with the murine version of AOC 1020 prevented development of muscle weakness demonstrated by three functional assays: i) treadmill running, ii) in vivo force and iii) compound muscle action potential. Data from a preclinical study conducted to assess pharmacology in the mouse model of FSHD showed robust, dose-dependent downregulation of DUX4 genes in skeletal muscle for eight weeks following a single intravenous dose of the murine version of AOC 1020.
Results from a non-GLP, pharmacokinetic/pharmacodynamic study in NHP showed that AOC 1020 produced a dose-dependent increase in siRNA plasma exposure following single doses, and AOC 1020 was observed to be stable in plasma with no evidence of degradation of the intact AOC. AOC 1020 also produced a dose-dependent increase in siRNA tissue exposure following single doses in a broad panel of muscle tissue.
The company completed an IND-enabling GLP toxicology study of AOC 1020 in NHP which showed that AOC 1020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These data suggest that AOC 1020 has the potential to be a potent, infrequently dosed therapy for people with FSHD.
Duchenne Muscular Dystrophy (DMD) Programs
The company is developing AOCs to treat the underlying cause of DMD, a monogenic, X-linked, recessive, neuromuscular disease that almost exclusively occurs in males. DMD is caused by mutations in the gene that encodes for dystrophin, a protein critical for the normal function of muscle cells. The oligonucleotides in the company's AOCs are designed to promote the skipping of specific exons to allow the production of the dystrophin gene product. The company's most advanced DMD program, AOC 1044, is designed to treat people with DMD44 mutations amenable to Exon 44 skipping. AOC 1044 is in clinical development in the Phase 1/2 EXPLORE44 trial. Additionally, the company's ongoing preclinical development programs target additional exons involved in DMD, including Exon 45, and the company intend to conjugate these individual oligonucleotides to the company's proprietary mAb targeting TfR1.
AOC 1044 Phase 1/2 EXPLORE44 clinical trial
AOC 1044 is being studied in the Phase 1/2 EXPLORE44 trial in healthy volunteers and participants with DMD44. The EXPLORE44 trial is a randomized, placebo-controlled, double-blind, Phase 1/2 clinical trial to evaluate the safety, tolerability, pharmacokinetics, and pharmacodynamic effects of single and multiple ascending doses of AOC 1044 administered intravenously, with the primary objective being the safety and tolerability of AOC 1044 in adult healthy volunteers and pediatric and adult participants with DMD44. The EXPLORE44 trial will assess exon skipping and dystrophin protein levels in participants with DMD44 and will also explore measures of muscle function, patient-reported outcomes and quality of life. Participants with DMD44 will have the option to enroll in an extension study at the end of the treatment period in the EXPLORE44 trial. The overall development program for AOC 1044, which includes the EXPLORE44 trial and the extension study, is designed to potentially support accelerated approval in the United States.
In December 2023, the company announced results from the healthy volunteer portion of the EXPLORE44 trial. AOC 1044 delivered increases in concentrations of PMOs in skeletal muscle with up to 50-times greater concentrations of PMO in skeletal muscle following a single dose compared to peptide conjugated PMOs in healthy volunteers. AOC 1044 was well tolerated, demonstrated statistically significant exon 44 skipping compared to placebo of up to 1.5% in healthy volunteers after a single dose of 10 mg/kg AOC 1044 and increased exon skipping in all participants. In the second half of 2024, the company plans to share 5 mg/kg cohort data from the Phase 1/2 EXPLORE44 trial of AOC 1044 in people living with DMD44. The FDA and EMA have granted Orphan Designation for AOC 1044. The FDA also granted Fast Track and Rare Pediatric Disease Designation to AOC 1044 for the treatment of DMD44.
Solution
The company's initial development efforts in DMD are focused on AOCs based on PMOs that can induce exon skipping for Exon 44 and additional exons, including Exon 45, conjugated to the company's proprietary mAb targeting TfR1. AOC 1044 is the company's lead program in the development for DMD and targets Exon 44. The company's AOCs have the potential to increase the production of dystrophin in people with DMD for two reasons. First, because of recent advances in the understanding of the splicing process and placement of skipping agents on pre-mRNA described in published literature and based on these advances, the company has screened for and identified PMOs with optimized skipping activity. Second, the mAb targeting TfR1 allows for more efficient delivery to muscle cells, therefore allowing for better uptake of the PMO. In preclinical studies, the company also observed that its TfR1-based AOCs induced exon skipping in cardiac muscle, which may address some of the cardiomyopathies in people with DMD, a key complication of the disease. Based on their mechanism of action, the company's AOCs could have utility in several additional DMD mutations.
Preclinical Data Supporting AOCs in DMD
In preclinical studies, the company observed that treatment of an mdx mouse with an AOC caused a greater than 50-fold increase in exon skipping compared to an equimolar dose of the unconjugated oligonucleotide. In an mdx mouse model of DMD, a widely accepted mouse model in DMD, the company observed that conjugating an oligonucleotide designed to bind to a specific exon can induce exon skipping and production of dystrophin protein more efficiently than unconjugated oligonucleotides. Fourteen days following treatment with a single 8mg/kg dose of a mouse Exon 23-targeting PMO conjugated to a mouse-specific- mAb targeting TfR1, the company observed an approximately 50-fold increase in the degree of splice switching as compared to an equimolar dose of the unconjugated PMO). Additional preclinical studies showed that an AOC approach targeting exon 23 in a murine model of DMD demonstrated exon skipping, dystrophin restoration and improved muscle function and serum biomarkers of muscle damage.
Preclinical Data Supporting AOC 1044
Data from a preclinical study of AOC 1044 in patient-derived myotubes showed dose-dependent dystrophin restoration, and a preclinical study in NHP observed dose-dependent exon skipping in skeletal and heart muscle with AOC 1044.
Additionally, in an IND-enabling GLP toxicology study of AOC 1044 in NHP, results showed that AOC 1044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Results of a nine-month chronic toxicology study of AOC 1044 in NHPs was consistent with the results of the IND-enabling study. These data suggest that AOC 1044 has the potential to be a potent therapy for people with DMD44.
Discovery Programs
Opportunities in Additional Skeletal Muscle Diseases, Cardiology and Immunology
The company is committed to the advancement and expansion of its pipeline with multiple research and development candidates to treat conditions in skeletal muscle, cardiology and immunology as part of the company's internal discovery efforts and its collaborations with Lilly and BMS. All of the preclinical programs have been engineered using the company's AOC platform technology. Internally, the company added a rare cardiac program and a rare skeletal muscle program. Both programs utilize the transferrin antibody. The RNA targets for both remain undisclosed.
The company is collaborating with Lilly for the discovery, development and commercialization of AOCs directed to up to six selected mRNA targets in immunology and other select indications outside of muscle. Through the company's research collaboration with BMS and the company's internal discovery efforts, the company's development activities target multiple cardiac-specific indications.
The company has multiple early stage research programs ongoing that look at other indications, as well as new receptor and antibody pairs to target additional diseases, tissues and cell types with AOCs.
Intellectual Property
As of December 31, 2023, the company's intellectual property portfolio consisted of 29 issued U.S. patents and 28 pending U.S. patent applications that the company owns. Collectively, these patent rights relate to various aspects of the company's AOC product candidates and technology platform. In addition, the company has an exclusive license to certain patent rights from the University of Alberta and Fred Hutchinson Cancer Center. In addition to filing and prosecuting patent applications in the United States, the company often files counterpart patent applications in additional countries where such foreign filing is likely to be beneficial, including Australia, Brazil, Canada, China, Europe, Hong Kong, Israel, Japan, Mexico, Singapore, New Zealand, Taiwan, and South Korea. The company also files patent applications pursuant to the Patent Cooperation Treaty, or PCT. The company's PCT patent applications are in the first phase of the PCT process, which is the international phase, in which patent protection is pending under a single patent application filed with the United States Patent and Trademark Office, or USPTO, as a contracting state of the PCT. These PCT patent applications have not yet entered the second phase of the PCT process, which is the national and regional phase, in which rights are continued by filing necessary documents with the patent offices of separate contracting states of the PCT. The national phase of the PCT patent application process occurs 30 months after the earliest priority date of the PCT patent application.
Intellectual Property Relating to AOC 1001
With regard to AOC 1001, as of December 31, 2023, the company owned four issued U.S. patents, three pending U.S. patent applications, two granted foreign patents, and 24 pending patent applications in foreign jurisdictions, including Australia, Brazil, Canada, China, Europe, Hong Kong, Israel, Japan, Mexico, Singapore, Taiwan, New Zealand, and South Korea. These patent rights relate to AOC 1001 composition of matter, formulations containing AOC 1001, methods of manufacturing, and methods of treating diseases, using AOC 1001. Any patents issued from these applications are expected to expire in 2038-2041; however, a patent term extension may be available.
Intellectual Property Relating to AOC 1020 and Other FSHD AOC Product Candidates
With regard to AOC 1020 and other FSHD AOC product candidates, as of December 31, 2023, the company owned two issued U.S. patents, four pending U.S. patent applications, 12 pending patent applications in foreign jurisdictions, and one pending patent application filed pursuant to the PCT. These patent rights relate to the AOC 1020 and other FSHD AOC composition of matter, formulations containing AOC 1020 and other the FSHD AOC, methods of manufacturing, and methods of treating diseases, using the company's FSHD AOC. Any patents issued from these applications are expected to expire in 2041-2042; however, a patent term extension may be available. The company has one patent family licensed from Fred Hutchinson Cancer Center, which includes one issued U.S. patent, one pending U.S. patent application, two granted foreign patents, and one pending application in Europe.
Intellectual Property Relating to AOC 1044 and Other DMD AOC Product Candidates
With regard to AOC 1044 and other DMD AOC product candidates, as of December 31, 2023, the company owned four issued U.S. patents, six pending U.S. patent applications, 29 pending patent applications in various countries and regions including Australia, Canada, China, Europe, Hong Kong, Israel, Japan, Mexico, Singapore, Taiwan and South Korea, and one pending patent application filed pursuant to the PCT. These patent rights relate to AOC 1044 and other DMD AOCs composition of matter, formulations containing AOC 1044 and other DMD AOCs, methods of manufacturing, and methods of treating diseases, using AOC 1044 and other DMD AOCs. Any patents issued from these applications are expected to expire in 2038-2044; however, a patent term extension may be available.
Intellectual Property Relating to the company's AOC Product Platform
As of December 31, 2023, the company owned 21 families of U.S. and foreign patents and patent applications generally covering the company's AOC product platform. These families include 26 issued U.S. patents, five issued foreign patents, 26 pending U.S. patent applications, two pending PCT patent applications and 104 pending foreign patent applications in Europe, Australia, Canada, China, Israel, Hong Kong, Japan, South Korea, Mexico, Singapore, New Zealand, and Taiwan, relating to key aspects and components of the company's AOC product platform systems. The company's patent applications contain claims covering (i) proprietary antibodies; (ii) proprietary oligonucleotide chemical structures; (iii) proprietary oligonucleotide sequences; (iv) proprietary AOC structures; and (v) methods for manufacturing and using the company's AOC technologies. Some of these AOC platform cases generically cover the company's various product candidates. The issued U.S. patents and any U.S. patents issuing from the company's pending U.S. patent applications are expected to expire between 2037 and 2044. The company has one patent family licensed from the University of Alberta, which includes one issued U.S. patent, two pending U.S. patent applications, two granted foreign patents, and six pending applications in Europe, Canada, China, Japan, South Korea and Hong Kong.
If patents are issued on the company's pending patent applications, the resulting patents are projected to expire on dates ranging from 2037 to 2044, unless the company receives patent term extension or patent term adjustment, or both.
The company intends to file applications for trademark registrations in connection with the company's product candidates in various jurisdictions, including the United States. The company has filed for trademark protection of the Avidity Biosciences mark with the United States Patent and Trademark Office and foreign patent and trademark organizations.
Research Collaboration with Bristol Myers Squibb
In November 2023, the company entered into (i) a Research Collaboration and License Agreement with BMS, or the BMS Collaboration Agreement, to expand on the research with MyoKardia for up to five targets utilizing the company's proprietary AOC platform technology.
Research Collaboration with Lilly
In April 2019, the company entered into the Lilly Agreement with Lilly for the discovery, development and commercialization of antibody-oligonucleotide conjugate products, or Products, in immunology and other select indications on a worldwide basis.
Under the Lilly Agreement, the company granted Lilly an exclusive, worldwide, royalty-bearing license under the company's technology to research, develop, manufacture, and sell Products directed to up to six mRNA targets. Lilly has the right to sublicense its rights under the Lilly Agreement subject to certain conditions. Lilly granted the company a non-exclusive license under certain Lilly technology solely to conduct research under the Lilly Agreement. The company retains the right to use its technology to perform its obligations under the Lilly Agreement and for all purposes not granted to Lilly. The company agreed that it will not, itself or with a third party, research, develop, manufacture or commercialize or otherwise exploit any compound or product directed against targets subject to the collaboration.
Research Collaboration with MyoKardia, a wholly-owned subsidiary of BMS
In December 2020, the company entered into a research collaboration, or the MyoKarida Agreement, with MyoKardia, a wholly-owned subsidiary of BMS, to demonstrate the potential utility of AOCs in cardiac tissue by leveraging MyoKardia's genetic cardiomyopathy platform, including among other aspects, its novel target discovery engine and proprietary cardiac disease models. Under the terms of the MyoKardia Agreeme</t>
  </si>
  <si>
    <t>Cardiovascular;Genetic Disorder;Genetics;Immunology;Neurology</t>
  </si>
  <si>
    <t>10/27/2020</t>
  </si>
  <si>
    <t>Root, Inc. operates as a technology insurance company. The company operates primarily a direct-to-consumer model in which it acquires the majority of its customers through mobile apps. The company focuses on expanding its partnership channel, where it acquires customers using various means, including through embedded integrations.
The company’s primary focus is on the U.S. auto insurance market, and it has built a company that recognizes each individual is unique and puts customers in control, rewarding them for their actions. The company engages with customers at a point of high intent across various channels, offers a product with significant ease of use and utilizes data science to fairly price its policies.
As it matures as an insurance company a more significant portion of the company’s premiums are expected to be earned from customer renewals. The company’s data- and technology-driven approach allows for rapid response to macroeconomic trends through quick, appropriate rate actions.
Distribution
The company opportunistically distributes largely through the mobile, web and partnership channels. Mobile is the fastest growing retail channel in the United States, as customers spend less time in front of computers and utilize smart phones for more convenient shopping. To further differentiate access to its products the company is continuing to develop its partnership channel.
Direct: Seamless experiences driven by performance marketing and organic traffic connecting consumers directly to the product.
Digital: The company’s direct digital channel is designed to drive volume by efficiently capturing high-intent customers. The company accomplishes this by meeting its customers within platforms they use extensively, such as Google or select marketplace platforms where consumers are actively shopping for insurance. The company deploys dynamic data science models to optimize targeting and bidding strategies across its digital platforms, aligning customer acquisition cost to expected lifetime value of the potential customer.
Referral: The company encourages its existing customers to spread its value proposition. The company’s referral channel compensates existing customers who refer new customers who subsequently complete a test drive. This channel facilitates community-based growth to those who value the company’s fair and transparent approach to insurance.
Channel Media: The company builds consideration and drives intent through household-level targeted media channels, including direct mail, billboards, and regional TV and radio. The company utilizes these media channels to drive awareness when launching in new markets and to actively target customers in active states.
Partnerships: A wide array of integrations, spanning early-stage marketing partnerships through fully embedded user experiences.
Embedded: The company builds upon the mobile and web customer experiences of distribution partners to reach a captive customer base with an embedded solution. With varying levels of connectivity, including its proprietary and fully-integrated application programming interfaces, or APIs, the company is able to engage high intent prospective customers in contextually relevant third-party applications.
Agency: The company continues to invest in a product to bring the speed and ease of its technology to the independent agency channel. This channel provides access to a larger demographic of customers and it has staying power. The company developed an efficient quote and bind process through its agent platform that enables simplified distribution from agents to their customers. The technology driven approach makes this an appealing platform for agents and an efficient acquisition channel for the company.
Capital Management
As a full-stack insurance company, the company operates a capital-efficient business model, which utilizes a variety of reinsurance structures. These include excess of loss and quota share reinsurance. Excess of loss provides the company with volatility protection against a portion of large individual losses or an aggregation of losses from catastrophes. Quota share provides, among other advantages, regulatory surplus relief for growing companies.
Reinsurance is a cornerstone of the company’s capital management framework. The company utilizes a wholly-owned, Cayman Islands-based reinsurer, Root Reinsurance Company, Ltd., or Root Re. The company also has multiple strategic business partnerships with leading global reinsurers who offer it reinsurance solutions.
Strategy
The company focuses on the following strategies to continue penetrating the more than $300 billion U.S. auto insurance market. In the near term, the company’s primary focus is to execute on the auto opportunity at hand. In the longer-term, the company plans to continue to develop additional growth opportunities through the expansion of product offerings.
The key elements of the company’s strategy are to execute the auto opportunity; enhance marketing efficiency; expand partnership experience; and grow national auto insurance presence.
Investments
The company’s portfolio of investable assets is primarily held in cash, cash equivalents and available-for-sale fixed maturity securities, including the U.S. Treasury securities, corporate debt securities, mortgage-backed securities, municipal securities and other debt obligations.
Intellectual Property
As of December 31, 2023, the company had eight issued patents, six non-provisional patent applications and four continuation applications pending examination in the United States.
Regulations
Regulations to which the company’s licensed insurance carriers and producer subsidiaries are subject include, but are not limited to:
prior approval of transactions resulting in a change of control (as such term is defined under the Insurance Holding Company System Regulatory Act of Ohio, or the Ohio Holding Company Act);
As the ultimate controlling person in the insurance holding company system under the Ohio Holding Company Act, the company is required to file annual enterprise risk reports, corporate governance disclosures and own risk solvency assessments with its domiciliary regulators. Moreover, in Ohio for example, any person divesting control of an insurer must provide 30 days’ notice to the regulator and the insurer.
Competition
The company’s competitors include large national insurance companies, such as Geico, Progressive, and Allstate.
History
Root, Inc. was founded in 2015. The company was incorporated in 2015.</t>
  </si>
  <si>
    <t>Cloud Infrastructure;Cloud Management;Cloud Security;Cloud Storage;Customer Relationship Management;Data Integration</t>
  </si>
  <si>
    <t>Property and Casualty Insurance</t>
  </si>
  <si>
    <t>5241 - Insurance Carriers</t>
  </si>
  <si>
    <t>04/14/2021</t>
  </si>
  <si>
    <t>11/07/2024</t>
  </si>
  <si>
    <t>AppLovin Corporation (AppLovin) is a leader in the advertising ecosystem providing an end-to-end software platform that allows businesses to reach, monetize and grow their global audiences. The company also has a globally diversified portfolio of apps—free-to-play mobile games that it operates through its owned or partner studios.
The company’s software platform provides end-to-end software and artificial intelligence-powered (‘AI’) solutions for businesses to reach, monetize and grow their global audience (‘Software Platform’). The company also operates a portfolio of owned mobile apps (‘Apps’). The company’s scaled business model sits at the nexus of the advertising ecosystem.
Through the company’s technologies and scaled distribution, advertisers are able to better place content so that it is discovered by the right audience, manage, optimize, and analyze their marketing investments, and improve the monetization of their content. The company’s Software Platform includes a comprehensive suite of tools including:
AppDiscovery, the company’s marketing software solution, is the cornerstone of the company’s Software Platform, augmented by the company’s rapidly growing MAX monetization solution. AppDiscovery is powered by AXON, the company’s AI-powered advertising engine, and matches advertiser demand with publisher supply through auctions at vast scale and at microsecond-level speeds.
MAX is the company’s monetization solution, utilizing an advanced in-app bidding technology that optimizes the value of a publisher’s advertising inventory by running a real-time competitive auction, driving more competition, and higher returns for publishers.
Adjust is the company’s measurement and analytics marketing platform which provides marketers with the visibility, insights, and data needed to scale their apps marketing and drive more informed results.
Wurl is the company’s connected TV (‘CTV’) platform that both distributes streaming video for content companies and provides advanced advertising and publishing solutions to attract viewers and maximize revenue.
The company generates its revenue from its Software Platform and the company’s Apps. As more advertisers use the company’s Software Platform to market and monetize their content, the company gains access to more data regarding users and user engagement, further strengthening the company’s scaled distribution. As the company’s distribution grows, the company gains better insights for its AXON recommendation engine, which then further enhances the company’s Software Platform. The company’s Apps consist of a globally diversified portfolio of over 200 free-to-play mobile games across five genres, run by eleven studios, some of which the company owns and others that the company partners with. The company’s studios generally focus on the development of easy to learn and play games, which appeal to a broad range of demographics, but the company’s portfolio also includes several games for other genres.
The company reports its operating results through two reportable segments: Software Platform and Apps.
AppLovin Software Platform
The company’s comprehensive, end-to-end Software Platform delivers value by helping companies scale their businesses and maximize their revenue. Specifically, the company’s Software Platform, which is powered by AXON, the company’s AI-based recommendation engine, enables advertisers to automate their marketing, engagement, and monetization efforts in three core ways. First, the company provides marketing technology that allows advertisers to reach more of the most suitable users with personalized content in order to increase the number of users who download and engage with their content. Second, the company provides advertisers with monetization and analytics technology to maximize the value of their advertising inventory by obtaining a high price for each impression. Third, the company provides developers a set of capabilities to optimize their apps and help streamline their businesses. Additionally, the company has entered the CTV advertising market with the integration of Wurl.
The company’s Software Platform also enables publishers to leverage real-time auctions that optimize the value for each impression, while simultaneously enabling them to attain an attractive value for each of the impressions from their advertising inventory. When these mutually reinforcing elements of the company’s Software Platform are combined, it creates a robust and successful marketing and monetization engine that both sells attractive advertising inventory to advertisers while monetizing it for publishers.
The company’s Software Platform is primarily made up of four key solutions: AppDiscovery, MAX, Adjust, and Wurl.
AppDiscovery
AppDiscovery is a suite of marketing solutions that enables developers to automate, optimize, and manage their marketing efforts. AppDiscovery is powered by AXON's predictive algorithms to enable advertisers to match their apps to users that are more likely to download them. This form of personalized advertising focuses on the end user, enabling the advertisers to find the right users and delivering to users more of what they are likely to be interested in. Advertisers are not only able to attract users that download, but also find a high volume of users that stay and engage with their apps for greater retention and ultimately, increased opportunities for better monetization. Revenue from AppDiscovery comprises a vast majority of revenue from the company’s Software Platform.
With AppDiscovery, advertisers can define the framework of their campaigns in the following ways:
Reach: Advertisers identify what they are willing to pay to acquire their target users. The company’s technology finds the users at that value who are most likely to download and engage with the app.
Global scale: Advertisers can choose to connect with users in different regions around the world, and the company’s technology suggests the best locations based on their parameters.
Retain and engage: The company’s system is built around optimizing to the advertisers revenue so the company’s algorithms automatically adjust based on the likelihood users will engage. The company’s clients can analyze by retention periods from initial app download onwards, so that advertisers understand the effectiveness of their marketing investments.
Targeted returns: Advertisers set their goals and target return on ad sales and the company’s algorithms adjust cost and campaign specifics to meet them.
AppDiscovery includes the following features:
Advanced campaign management: An interface to create, manage, and automatically optimize campaigns based on return on ad sales goals.
Real-time analytics: An interface to see results and optimize against them with the company’s ROI-based analytics environment.
Lifetime Value (‘LTV’) reporting: A tool that breaks down campaign results by source and location, allowing advertisers to make real-time, informed decisions about the value and longevity of their campaigns.
High quality and quantity creatives: Advertisers can make and test as many creatives as needed. They also have access to the company’s in-house creative team, SparkLabs, for expert ad creation and testing strategies.
MAX
MAX is the company’s in-app bidding software that optimizes the value of publishers' advertising inventory by running a single unbiased, real-time competitive auction, driving more competition and higher returns for publishers. MAX auctions are more effective than historical tools and approaches because MAX yields more targeted users for advertisers and enables publishers to achieve better competitive prices for each impression. Many developers who integrate MAX have experienced a measurable increase in their average revenue per daily active user (‘ARPDAU’) over traditional monetization tools and save countless hours because they are able to automate manual monetization work through its advanced feature set. As a result, MAX has become the preferred in-app bidding solution for many publishers worldwide, helping drive meaningful growth and momentum for AppLovin.
MAX includes the following features:
Advanced in-app bidding technology: MAX’s competitive auctions happen in real time with most bidding platforms in the industry bidding simultaneously for developers’ inventory at high volume. The competitive global demand helps maximize average revenue per user on each impression with many developers experiencing a measurable increase when moving to MAX.
Automated monetization: MAX saves developers time through its extensive suite of APIs for automation.
Ad quality assurance and review: MAX drives superior user experience with exclusive features that automatically flag risky content to keep developers’ brands safe.
Powerful insights: MAX helps developers better understand the LTV for each user and increase revenue to maximize yield for each ad opportunity.
Adjust
Adjust is the company’s measurement and analytics marketing platform, which provides the visibility, insights, and tools marketers need to grow their apps from early stage to maturity. The company’s software-as-a-service (‘SaaS’) platform is an end-to-end solution for optimizing ad performance and maximizing returns, powered by accurate attribution data and in-depth reporting that are essential for meeting business goals. Adjust allows clients to better understand their users’ journey while allowing marketers to make smarter decisions through measurement, attribution, and fraud prevention.
The Adjust product solutions allow customers to benefit from the following key features:
Impact through measurement: Drive results faster with accurate, timely measurement on marketing and ad spend across channels.
Insights through real-time data and reports: Easily share timely, actionable insights with stakeholders to drive their business forward.
Strategic growth with automated attribution solutions: Scale profits with automated solutions that attribute sources and help customers work smarter and accomplish more.
Wurl
Wurl is the company’s connected TV (‘CTV’) platform which distributes streaming video for content companies and provides advertising and publishing solutions to maximize advertising revenue, grow their CTV viewership, and strengthen their brand value. Wurl focuses on driving the streaming industry forward with market-leading solutions that help connect the right viewers to the right content. It brings data-driven advertising and measurement to Connected TV. The technology helps companies engage with the highest-value viewers, and ultimately increase their revenue.
Wurl has built the following products to meet their customers’ needs:
AdPool: is a monetization solution that connects CTV supply with top advertisers and access to exclusive demand.
ContentDiscovery: is an advertising solution that grows audiences, increases engagement, and reduces churn for streaming platforms and apps.
Global FAST Pass (GFP): is a distribution solution that makes it easy to launch Free Ad-supported Streaming TV channels.
AppLovin Apps
The company’s Apps consist of a globally diversified portfolio of over 200 free-to-play mobile games across five genres, run by eleven studios located worldwide with a deep bench of talented developers. The company’s studios have developed and published games across a number of genres, including casual, match-three, card/casino, midcore, and hyper-casual. A large portion of the company’s portfolio are casual, match-three and card/casino games that have a lower risk of development and generally have more predictable revenue streams and return. These games can be played a few minutes at a time and appeal to a wide range of users across many highly attractive demographics. The company’s studios leverage live ops to quickly iterate and increase in-game monetization by optimizing app economies and improving in-game conversion on items and offers. The studios operating the company’s portfolio of Apps utilize its Software Platform to market, scale, and monetize the company’s Apps.
Strategy for Growth
The company has a comprehensive strategy to continue the company’s growth and further enhance its market position in the advertising ecosystem: existing market expansion; enhance and extend AI-based technologies; new market expansion; non-gaming mobile app segments and industries (such as other content industries and industry partnerships); and pursue strategic investments and partnerships.
Customers and Developer Community
The company’s globally diverse customers range from the largest enterprises to small and independent businesses and individuals across a variety of industries. The company’s customers comprise multiple groups within the advertising ecosystem, including advertisers leveraging the company’s platform to find users and advertising networks using the company’s mediation solution to purchase advertising inventory. The company’s Apps also work with advertising networks who purchase advertising inventory and consumers who purchase in-app products. The company also works with the mobile app publisher community who leverage the company’s mediation solution to monetize their inventory.
Intellectual Property
As of December 31, 2023, the company owned the following trademarks related to the business: 45 registered trademarks in the United States, 10 pending trademark applications in the United States, as well as 477 registered trademarks in non-U.S. jurisdictions, and 11 pending trademark applications in various non-U.S. jurisdictions. The company also has registered domain names for websites that the company uses in its business, such as www.applovin.com. Finally, as of December 31, 2023, the company owned the following patents related to the business: 28 issued U.S. patents and 1 U.S. patent application. The company’s issued U.S. patents, and any patents that may issue from its pending applications, are scheduled to expire at dates ranging between 2033 and 2039, excluding any additional term for patent term adjustments or extensions.
‘AppLovin’, the company’s logo, and the company’s other registered or common law trademarks, service marks, or trade names are the property of AppLovin.
Data Privacy and Security Laws
The company’s collection, use, receipt, and other processing of data in the company’s business subjects the company to numerous U.S. state and federal laws and regulations, and foreign laws and regulations, addressing privacy, data protection and the collection, storing, sharing, use, transfer, disclosure, protection and processing of certain types of data. Such regulations include, for example, the European Union General Data Protection Regulation, the Children’s Online Privacy Protection Act, Section 5(a) of the Federal Trade Commission Act, and the California Consumer Privacy Act.
Competition
The company faces competition from providers of developer tools that enable developers to reach their audiences or manage or optimize their advertising campaigns. These companies vary in size and include Facebook, Google, and Unity Software. Several of these companies, including Facebook, Google, and Unity Software, are also the company’s partners and clients.
Additionally, the company competes with businesses that develop online and mobile games and other mobile apps, which vary in size and include companies, such as Activision Blizzard (which entered into an agreement to be acquired by Microsoft), Tencent, and Zynga (Take-Two Interactive).
As the company expands its global operations and mobile app offerings, it increasingly faces competition from high-profile companies with significant online presences that may introduce new or expanded offerings, such as Apple, Facebook, Google, Microsoft, and Snap.
History
AppLovin Corporation was founded in 2011. The company was incorporated under the laws of the state of Delaware in 2011.</t>
  </si>
  <si>
    <t>App Marketing;Artificial Intelligence;Customer Analytics;Machine Learning;Marketing Automation;Mobile Development Tools;Software Development</t>
  </si>
  <si>
    <t>Application Software</t>
  </si>
  <si>
    <t>BBB-</t>
  </si>
  <si>
    <t>06/11/2021</t>
  </si>
  <si>
    <t>Janux Therapeutics, Inc. is a clinical-stage biopharmaceutical company developing tumor-activated immunotherapies for cancer.
The company's proprietary technology has enabled the development of two distinct bispecific platforms: Tumor Activated T Cell Engagers (TRACTr) and Tumor Activated Immunomodulators (TRACIr). The TRACTr platform produces T cell engagers (TCEs) with a tumor antigen-binding domain and a CD3 T cell binding domain, while the TRACIr platform produces bispecifics with a tumor antigen-binding domain and a costimulatory CD28 binding domain. The goal of both platforms is to provide cancer patients with safe and effective therapeutics that direct and guide their immune system to eradicate tumors while minimizing safety concerns. The company's initial focus is on developing a novel class of TRACTr therapeutics designed to target clinically validated TCE drug targets, but overcome liabilities associated with prior generations of TCEs. While TCE therapeutics have displayed potent anti-tumor activity in hematological cancers, developing TCEs to treat solid tumors has faced challenges due to the limitations of prior TCE technologies, namely (i) on-target healthy tissue immune activation that contributes to cytokine release syndrome (CRS) and healthy tissue toxicity and (ii) poor pharmacokinetics (PK) leading to short half-life.
The company's first clinical candidate, JANX007, is a prostate-specific membrane antigen or PSMA-TRACTr and is being investigated in a Phase 1 clinical trial in adult subjects with metastatic castration-resistant prostate cancer (mCRPC). In February 2024 the company announced updated interim clinical data for JANX007 which displayed meaningful PSA drops, and a favorable safety profile, low-grade CRS, and PK, consistent with the TRACTr mechanism-of-action. The company's second clinical candidate, JANX008, is an epidermal growth factor receptor or EGFR-TRACTr and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The company is also generating a number of unnamed TRACTr and TRACIr programs for potential future development, some of which are at development candidate stage or later. The company is assessing priorities in its preclinical pipeline.
TRACTr and TRACIr platforms
The company's proprietary TRACTr and TRACIr platforms offer the potential to expand the breadth of patients that can be treated with TCEs and non-TCE based immunomodulators while reducing the risk of life-threatening toxicities. Each of the company's proprietary TRACTrs and TRACIrs are consisted of an antigen-binding domain, a T cell-binding domain, domain-optimized peptide masks, an albumin-binding domain, and cleavable peptide linkers. The mask is a peptide designed to bind to the tumor or T cell-binding domain. It inhibits the binding domain's interaction with its target, thereby inhibiting the activation of T cells. The antigen and T cell-binding domains in the company's TRACTr and TRACIr product candidates may be covalently attached to peptide masks that block binding and activity until they are removed. The company uses proprietary peptide linker sequences composed of tumor protease recognition sites to attach these masks to the antigen-binding domains in a way designed to make the masks highly sensitive to removal by tumor proteases but highly stable in the absence of these proteases. In addition, the company attaches an albumin-binding domain to one mask, which is designed to extend the half-life of the company's TRACTr and TRACIr product candidates until they become activated inside a tumor.
While the company's TRACTr and TRACIr platforms are novel and unproven and the company's product candidates remain in the early clinical, preclinical or discovery stage, the company's technology is designed to offer the following features for the discovery and development of novel therapies for the treatment of solid tumors:
Potential to reduce CRS and on-target, healthy tissue toxicity risk. By engineering the company's TRACTrs and TRACIrs with novel peptide masks that are designed (i) to be selectively activated in the tumor microenvironment and (ii) for any activated TCEs or non-TCE based immunomodulators to be rapidly cleared from healthy tissue upon escaping from the tumor, the company's product candidates have the potential to overcome the toxicity challenges of TCEs, non-TCE based immunomodulators and systemic immunotherapies in general.
Potential for extended half-life of the company's TRACTrs and TRACIrs. The company designed its TRACTrs and TRACIrs with an albumin-binding domain to be stable in the bloodstream and to have an extended serum half-life before activation. The company's TRACTrs and TRACIrs have demonstrated long half-lives in NHPs. This contrasts to first-generation TCEs and non-TCE based immunomodulators that are rapidly cleared and require high frequency or continuous dosing.
Potential for activity at low levels of target expression. The company's TRACTrs and TRACIrs are designed to be active at low levels of tumor target expression where other treatment modalities lose efficacy. In preclinical studies, the company's TRACTrs and TRACIrs did not require high levels of tumor target expression to activate T cells to kill cancer cells.
Modularity. The company's TRACTr and TRACIr platforms' modular characteristics enable the company to leverage the learnings from the development of the company's product candidates to progress the discovery process of new TRACTr and TRACIr candidates against a wide variety of targets.
Manufacturability. The development, manufacturing and control processes of the company's TRACTr and TRACIr molecules closely resemble those used for monoclonal antibodies (mAbs) with the expectation for a relatively lower cost of goods.
Lead Programs
The company's lead TRACTr clinical candidates are designed to target PSMA and EGFR. Each of these tumor targets is clinically validated and implicated in solid tumors with high prevalence, including metastatic castrate-resistant prostate cancer (mCRPC), colorectal cancer (CRC), renal cell carcinoma (RCC), squamous cell carcinoma of the head and neck (SCCHN), and non-small cell lung cancer (NSCLC). The company is also generating a number of unnamed TRACTr and TRACIr programs for potential future development, some of which are at development candidate stage or later.
In addition to the company's wholly-owned pipeline programs, the company has a strategic research collaboration with Merck Sharp &amp; Dohme Corp. (Merck) to develop TRACTr product candidates directed against two cancer targets selected by Merck.
Clinical TRACTr Programs
The company is building a broad portfolio of TRACTr programs led by the company's PSMA and EGFR targeted TRACTrs.
PSMA-TRACTr (JANX007)
The company's lead clinical candidate is JANX007, the company's PSMA-TRACTr designed to target PSMA, a protein expressed in prostate cancer tumors and the vasculature of other tumors. Excluding nonmelanoma skin cancer, prostate cancer is the second most common cancer and led to an estimated 34,700 deaths in the United States in 2023. PSMA is highly expressed in prostate cancer which has led to the development of PSMA-targeted biologics, including TCEs. A third-party clinical trial with a continuously infused PSMA-TCE demonstrated clinical benefit, suggesting the potential of a PSMA-TCE approach. Given the challenges of continuous infusion, other companies are developing TCEs that enable less frequent dosing. However, clinical trial results have shown dose-limiting CRS toxicities as single agents, highlighting the limitations of traditional TCEs. The company's PSMA-TRACTr is designed to generate potent anti-tumor activity in mCRPC patients by enabling the delivery of higher concentrations of active drugs to tumors than traditional TCEs. The company's PSMA-TRACTr product candidate has the potential to deliver therapeutic benefits to patients while minimizing severe adverse events (SAEs), including the prevention of dose-limiting CRS. In February 2024, the company announced updated interim clinical data for JANX007 which displayed meaningful PSA drops, and a favorable safety profile, low-grade CRS, and PK, consistent with the TRACTr mechanism-of-action.
Clinical Development
In October 2022, the first patient was dosed with the company's PSMA-TRACTr (JANX007) in the company's first-in-human Phase 1 clinical trial in patients with prostate cancer. This study is an open-label, multicenter study to assess the safety, tolerability, PK, PD, and the preliminary efficacy of JANX007 administered as a single agent in adult subjects with mCRPC (NCT05519449). In February 2024 the company announced updated interim clinical data for JANX007, which displayed meaningful PSA drops, and a favorable safety profile, low-grade CRS, and PK, consistent with the TRACTr mechanism-of-action.
PK Data
JANX007 interim PK data in humans showed consistency with tumor cleavage dependent activity and TRACTr cleavage was observed without TCE accumulation. This is consistent with TRACTr design principles and the company's desired mechanism of action. Specifically, the sDa cleavage fragment indicates TRACTr activation is occurring and the company observed TRACTr and TCE plasma levels below the preclinical activity threshold with no TCE detected in any samples, displaying activation was occurring without TCE accumulation in blood.
EGFR-TRACTr (JANX008)
The company's second clinical candidate is JANX008, its EGFR-TRACTr designed to target EGFR, a well-validated target that is overexpressed in many cancer types with multiple approved mAbs, including ERBITUX, marketed by Eli Lilly and Merck KGaA, for the treatment of CRC and SCCHN, and VECTIBIX, marketed by Amgen and Takeda, for the treatment of CRC. Beyond CRC and SCCHN, the below figure describes cancers included in the company's Phase 1 clinical trial.
The company's EGFR-TRACTr is designed to generate potent anti-tumor activity by enabling the delivery of higher concentrations of active drug to tumors than traditional TCEs. The company's EGFR-TRACTr product candidate has the potential to deliver therapeutic benefits to patients while minimizing SAEs, including on-target, off-tumor healthy tissue toxicities and dose-limiting CRS. JANX008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The company's EGFR-TRACTr product candidate has the potential to deliver therapeutic benefits to patients while minimizing SAEs, including on-target, off-tumor healthy tissue toxicities and dose-limiting CRS.
Clinical Development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Research Collaboration with Merck Sharp &amp; Dohme Corp.
In December 2020, the company entered into a research collaboration and exclusive license agreement with Merck to develop TRACTr product candidates distinct from those in the company's internally developed pipeline. Merck had the right to select up to two collaboration targets related to next-generation TCE immunotherapies for cancer treatment, both of which have been selected. Merck received an exclusive worldwide license for each selected target and intellectual property from the collaboration. Merck is providing research funding under the collaboration.
The company plans to selectively consider other strategic collaboration opportunities in the future.
Strategy
The critical elements of the company's strategy are to advance its lead TRACTr programs through clinical development; broaden the company's portfolio of TRACTr product candidates; expand the company's internal pipeline into logical classes of therapeutics beyond TCEs; and selectively evaluate opportunities to maximize the potential of the company's programs in partnership with leading biopharmaceutical companies.
License Agreement with WuXi Biologics (Hong Kong) Limited
In April 2021, the company entered into a cell line license agreement (Cell Line License Agreement) with WuXi Biologics (Hong Kong) Limited (WuXi Biologics), pursuant to which the company received a non-exclusive, worldwide, sublicensable license under certain of WuXi Biologics' patent rights, know-how and biological materials (WuXi Biologics Licensed Technology), to use the WuXi Biologics Licensed Technology to make, use, sell, offer for sale and import certain therapeutic products produced through the use of the cell line licensed by WuXi Biologics under the Cell Line License Agreement (WuXi Biologics Licensed Product). Specifically, the WuXi Biologics Licensed Technology is used to manufacture a component of the company's PSMA-TRACTr and EGFR-TRACTr product candidates.
Intellectual Property
As of February 16, 2024, the company owned 24 pending U.S. provisional and non-provisional patent applications, two U.S. patents, seven pending patent applications filed under the Patent Cooperation Treaty (PCT) and 72 foreign patent applications. Specifically, the company has one U.S. non-provisional patent application and five foreign patent applications directed to compositions of the company's TRACTr and TRACIr platform technologies that are applicable across the company's product candidates for its PSMA-TRACTr (JANX007) and EGFR-TRACTr (JANX008) programs. The company also has one U.S. patent, two U.S. non-provisional patent applications, 17 foreign patent applications that cover compositions and applications of various components and aspects of the company's TRACTr and TRACIr platform technologies and have general applicability across product candidates. The company has one U.S. non-provisional patent application, eight foreign patent applications, one PCT patent application, and one U.S. provisional patent application that covers compositions and applications of components of the company's TRACTr platform technology that has general applicability to TRACTr product candidates or backup sequences for future development. The company further has one U.S. patent, one U.S. provisional patent application, one PCT patent application, three U.S. non-provisional patent applications, and 12 foreign patent applications specific to JANX007 and two U.S. non-provisional patent applications, two PCT patent applications, and 12 foreign patent applications specific to JANX008.The company has three U.S. provisional patent applications, five U.S. non-provisional patent applications, three PCT patent applications, and 18 foreign patent applications that are directed to unnamed TRACTr and TRACIr programs for potential future development and one U.S. provisional patent application that covers components and aspects of TRACIr platform technology. In addition, the company has one U.S. provisional patent application and four U.S. non-provisional patent applications relating to compositions of the company's other proprietary antibodies, compounds, technology, inventions, improvements, and other aspects of the company's technology. Any patents that issue from these pending patent applications are expected to expire between 2038 and 2044, absent any patent term adjustments or extensions.
Government Regulation
The company's operations are subject to regulation by various federal, state and local authorities in addition to the FDA, including but not limited to the Centers for Medicare and Medicaid Services (CMS), U.S. Department of Health and Human Services, (HHS) (including the Office of Inspector General, Office for Civil Rights and the Health Resources and Service Administration), the U.S. Department of Justice (DOJ) and individual U.S. Attorney offices within the DOJ, and state and local governments.
Research and Development
The company's research and development expenses were $54.9 million for the year ended December 31, 2023.
Competition
With respect to the company's lead PSMA-TRACTr, the company is aware of other competing PSMA-targeting clinical-stage therapeutics, which include, but are not limited to: T cell engagers from Amgen, Crescendo Biologics, Johnson and Johnson, Lava Therapeutics, Chugai/Roche and Regeneron; T cell immunomodulators from Regeneron and Johnson &amp; Johnson; antibody-drug conjugates from Ambrx; CAR T cell therapies from Tmunity Therapeutics/Gilead; and radiopharmaceuticals from Novartis, Lantheus/Lilly/Point Biopharma, Fusion Pharmaceuticals, Telix and Bayer.
With respect to the company's EGFR-TRACTr, the company faces competition from several targeted therapies approved by the FDA to treat NSCLC, SCCHN, RCC and CRC, including, but not limited to, Genmab/Janssen's amivantamab, Roche's bevacizumab, Amgen's panitumumab, Eli Lilly/Merck KGaA's cetuximab, Bayer's regorafenib, and Eli Lilly's ramucirumab. The company also faces competition from other anti-EGFR immunotherapies that are in clinical development. The most advanced candidates are those being developed by Amgen/CytomX, AstraZeneca/Fusion, Bristol Myers Squibb, Dragonfly, Lava Therapeutics/Pfizer, Merus, Regeneron, Chugai/Roche, and Takeda.
The company is developing a pipeline of TRACTr and other protease-activated therapeutics that face increasing competition from other biologic prodrug developers, which include, but are not limited to, Adagene, BioAtla, Chugai Pharmaceutical Co./Roche Holding AG, CytomX Therapeutics, Harpoon Therapeutics, Merck &amp; Co., Sanofi, and Xilio Therapeutics.
History
Janux Therapeutics, Inc. was founded in 2017. The company was incorporated under the laws of the state of Delaware in 2017.</t>
  </si>
  <si>
    <t>Immunology;Oncology;Urology</t>
  </si>
  <si>
    <t>75.30</t>
  </si>
  <si>
    <t>10/15/2020</t>
  </si>
  <si>
    <t>Praxis Precision Medicines, Inc. is a clinical-stage biopharmaceutical company. The company is translating insights from genetic epilepsies into the development of therapies for central nervous system, or CNS, disorders characterized by neuronal excitation-inhibition imbalance.
The company is applying genetic insights to the discovery and development of therapies for neurological disorders through two proprietary platforms, using its understanding of shared biological targets and circuits in the brain. Each platform has multiple programs, with significant potential for additional program and indication expansion:
Cerebrum, the company's small molecule platform, utilizes deep understanding of neuronal excitability and neuronal networks and applies a series of computational and experimental tools to develop orally available precision therapies.
Solidus, the company's antisense oligonucleotide, or ASO, platform, is an efficient, targeted precision medicine discovery and development engine anchored on a proprietary, computational methodology.
The company's platforms utilize a deliberate, pragmatic and patient-guided approach, leveraging a suite of translational tools, including novel transgenic and predictive translational animal models and electrophysiology markers, to enable an efficient path to proof-of-concept in patients. Through this approach, the company has established a diversified, multimodal CNS portfolio with four clinical-stage product candidates across movement disorders and epilepsy.
Cerebrum (Small Molecule Platform)
The company has built a platform, Cerebrum, which is enabled by innovative computational and experimental tools, to discover and develop first- and best-in-class CNS small molecule therapies. The company's world-class ion channel discovery science team, along with external collaborators, accelerate the company's ability to create and execute novel screening cascades for its selected genetic targets. Fundamental to advancement of candidates are the company's multiscale disease models that link genetic cause to network function to elucidate novel drivers of disease phenotype. The company employs translational biomarkers such as quantitative electroencephalography, or qEEG, to guide dose selection, with the goal of improving probability of success in the clinic. The precision application of the company's candidates is guided by genomics and informatics to identify, stratify and activate patients for trial recruitment and execution. To date, Cerebrum has generated three clinical stage product candidates - ulixacaltamide, PRAX-562 and PRAX-628, and has the potential to continue delivering first- and best-in-class orally available therapies for genetic CNS targets.
Solidus (ASO platform)
The company has built a platform, Solidus, to discover and develop first- and best-in-class ASOs with high probability of advancement into the clinic. Solidus is enabled by the company's proprietary, computational workflow to discover ASOs with desired drug-like properties to optimize for up/down-regulation, avoidance of toxic motifs and optimization of binding affinity and specificity. Led by the company's clinical-stage product candidate, elsunersen, Solidus has also generated novel ASOs with preclinical proof of mechanism, including PRAX-080, for which the company expects to nominate a development candidate for the treatment of PCDH19 in 2024, PRAX-090, and PRAX-100. The platform is uniquely positioned to continue discovering and advancing other new ASOs for novel genetic CNS targets.
Strategy and Approach to Drug Development
The company leverages the genetics of epilepsy as a gateway for CNS drug discovery and development. Recent investigations have led to the identification of over 500 genes that are causal or risk factors for different forms of epilepsy, providing the field with an outsized understanding of epilepsy genetics relative to other diseases such as Alzheimer's disease, amyotrophic lateral sclerosis, or ALS, and many others. The genetic origin provides clarity around how to address the underlying disease biology and precisely meet the needs of patients not only suffering from epilepsy, but also other neurological disorders of neuronal imbalance with shared pathophysiological mechanisms informed by the same genetics, including movement disorders. It is through the company's two platforms, Cerebrum and Solidus, that it aims to translate these insights into the discovery, development and potential commercialization of clinically meaningful medicines for patients.
The company's collaborators include world-renowned research groups and drug developers, clinical research organizations, or CROs, innovative patient mapping database companies, experts in translational tools, next-generation drug delivery technology companies and others. In addition, the company is deeply embedded within the communities that it serves.
The key elements of the company's strategy are to focus on therapeutic targets identified through human genetics; utilize translational tools to validate the potential of its targets and product candidates; pursue efficient, rigorous clinical development paths to proof-of-concept in humans; and apply patient-guided development strategies.
Clinical Stage Programs
The company has advanced four product candidates to clinical stage, including three small molecules through the Cerebrum platform and one ASO through the Solidus platform:
Ulixacaltamide for Essential Tremor
The company's most advanced program, ulixacaltamide, is a differentiated and highly selective small molecule inhibitor of T-type calcium channels currently in Phase 3 clinical development for the treatment of Essential Tremor, or ET. Additionally, the company has an exclusive collaboration and license agreement with Tenacia Biotechnology (Shanghai) Company, Ltd., a China-based portfolio company of Bain Capital, to develop and commercialize ulixacaltamide for the treatment of ET in China, Hong Kong, Macau and Taiwan.
Ulixacaltamide Phase 3 Essential3 trial
Essential3 is a decentralized, Phase 3, multi-study, clinical trial evaluating the safety and efficacy of 60 mg of ulixacaltamide in ET. The study includes two separate and simultaneous Phase 3 pivotal studies, of which one is a 12-week parallel design and the other a 12-week randomized withdrawal design, with all participants undergoing one screening process and a long-term safety study, or LTSS. The study uses the modified Activities of Daily Living 11, or mADL11, as the primary endpoint. Enrollment for the Phase 3 trials is expected to be completed in the first half of 2024, with topline results expected in the second half of 2024 to support a potential New Drug Application, or NDA, submission in 2025.
Essential1 study
The Essential1 study was a multi-center, randomized, double-blind, placebo-controlled, dose-range finding Phase 2b clinical trial evaluating the efficacy, safety and tolerability of once-daily treatment of ulixacaltamide compared to placebo after 56 days in participants with moderate-to-severe ET. Topline results for the Phase 2b Essential1 study were announced in the first quarter of 2023. Results of the Essential1 study informed an end-of-Phase 2 meeting with the FDA and the design of the Phase 3 Essential3 program.
Essential Tremor
ET is the most common movement disorder with a prevalence of approximately 7 million patients in the United States alone, including more than two million diagnosed patients, one million of whom are actively treated for their ET. ET is characterized by involuntary rhythmic movements in the upper limbs that significantly disrupt ability to function and are progressive in nature.
PRAX-628 for Focal Epilepsy
PRAX-628 is a next-generation, functionally selective small molecule targeting the hyperexcitable state of sodium-channels in the brain and is currently being developed as a once daily, oral treatment for adult focal onset epilepsy. Preclinical data demonstrates PRAX-628 is differentiated from standard of care, with the potential to be best-in-class for focal epilepsy. In vitro, PRAX-628 has demonstrated superior selectivity for disease-state NaV channel hyperexcitability. In vivo studies of PRAX-628 have demonstrated unprecedented potency in the maximal electroshock seizure, or MES, model, a highly predictive translational model for efficacy in focal epilepsy. Data from the PRAX-628 Phase 1 study demonstrated that PRAX-628 was well tolerated in healthy subjects at greater than 15 times the predicted human equivalent of the mouse MES,EC50. The company intends to initiate a Phase 2b study of PRAX-628 in focal epilepsy in the second half of 2024.
PRAX-628 Phase 2a Photo-Paroxysmal Response study
The company is conducting a Phase 2a Photo-Paroxysmal Response, or PPR, study to evaluate the efficacy and safety of PRAX-628 across two cohorts, dosed at 15 mg and 45 mg. PPR studies measure EEG signatures after intermittent photic stimulation and are widely used as a marker of anti-seizure efficacy and to aid in dose determination. A preliminary analysis of the 15 mg cohort completed in January 2024 showed that this cohort exceeded the company's expectations in terms of drug activity. Topline results, including data from the ongoing 45 mg cohort, are anticipated in the first quarter of 2024.
PRAX-628 Phase 1 first-in-human study
The company initiated a Phase 1 healthy volunteer study of PRAX-628 in the fourth quarter of 2022 to evaluate the tolerability, pharmacokinetics, or PK, pharmacodynamics, or PD, and food effect of PRAX-628 across single and multiple ascending dose cohorts. Topline results from the study were announced in the second quarter of 2023. This first clinical study of PRAX-628 was a randomized, double-blind, placebo-controlled single ascending dose, or SAD, and multiple ascending dose, or MAD, trial in healthy participants aged 18-55 years. Interim analysis from Part A (SAD, 5 to 45 mg) and Part B (MAD, 20 to 30 mg) demonstrated drug plasma exposure increases with both dose and time. The concentrations achieved exceeded the predicted efficacious level based on the mouse MES EC50 and were reached in all cohorts. In the SAD cohorts, average concentrations 2-4x the MES EC50 were maintained for 8 hours with a single dose of 15 mg. In the MAD cohorts, concentrations in excess of 15x the MES EC50 were achieved at Cmax with average Ctrough around 3-5x the MES EC50 at steady-state. PRAX-628 was well tolerated with no serious adverse events, or SAEs, observed at repeated doses up to 30 mg/day for 10 days. No adverse events, or AEs, or AEs of special interest led to study drug withdrawal, and no clinically significant findings on vital signs, electrocardiogram or neurological examination were observed. All AEs were mild, mostly transient (lasting minutes to hours), and resolved spontaneously, with the most common AEs being CNS-related.
Focal Epilepsy
In the United States alone, it is estimated that focal epilepsy affects approximately two million people. Focal epilepsy is characterized by seizures that originate in one side or area of the brain and affects one side of the body. Focal epilepsy patients are treated with sodium channel targeting antiepileptic drugs, or AEDs, such as Tegretol (carbamazepine), Lamictal (lamotrigine), Xcopri (cenobamate) and many others.
PRAX-562 for rare, monogenic Developmental and Epileptic Encephalopathies
PRAX-562 is a first-in-class preferential inhibitor of persistent sodium current, presently in development for the treatment of rare developmental and epileptic encephalopathies, or DEEs. In-vivo studies of PRAX-562 have demonstrated dose-dependent block of seizures up to complete inhibition of seizure activity in SCN2A, SCN8A and other DEE mouse models. PRAX-562 has been generally well-tolerated in three Phase 1 studies and has demonstrated biomarker changes indicative of voltage-gated sodium channel, or NaV channel, blocking effects. PRAX-562 has received Orphan Drug Designation, or ODD, and Rare Pediatric Disease Designation, or RPD, from the FDA, and ODD from the European Medicines Agency, or EMA, for the treatment of SCN2A-DEE and SCN8A-DEE, respectively.
PRAX-562 Phase 2 EMBOLD study
In the first quarter of 2023, the company initiated the PRAX-562 Phase 2 EMBOLD study for the treatment of pediatric patients with DEEs, with two cohorts in early-onset SCN2A-DEE and SCN8A-DEE patients. The EMBOLD study is a randomized, double-blind, placebo-controlled Phase 2 clinical trial to evaluate the safety, tolerability, efficacy (motor seizure frequency) and PK of PRAX-562 in pediatric participants aged 2 to 18 years with DEEs, followed by an open-label extension. Approximately 20 participants will be enrolled initially in two distinct cohorts ([n approximately equal to 10 for SCN2A-DEE and n approximately equal to 10 for SCN8A-DEE]). Topline results for both cohorts are expected in mid-year 2024.
Rare, Monogenic DEEs
Epilepsies are common neurological disorders characterized by brain excitation-inhibition, or E/I, imbalance.
SCN2A-DEE
Early onset SCN2A-DEE is a rare condition caused by a gain-of-function, or GoF, variant in the SCN2A gene. The SCN2A gene encodes the NaV1.2 subunit of brain sodium channels, which control neuronal excitability by regulating the flow of sodium ions into neurons. This movement of sodium ions is a major component of generating electrical signals called action potentials, the way in which the cells communicate. Early-onset SCN2A-DEE presents before three months of life and can lead to profound impact on patients, including drug-resistant seizures, significant cognitive impairment, movement disorders such as dystonia or ataxia, and problems in other body systems such as the gastrointestinal or ocular systems. There are no approved treatments for SCN2A-DEE, and the standard-of-care typically involves a regimen of many concurrent anti-seizure medications, as well as medications for comorbidities. Despite these interventions, it is estimated that more than 80% of early-onset SCN2A-DEE patients live with uncontrolled seizures, and approximately 75% live with severe intellectual disability.
SCN8A-DEE
SCN8A-DEE is a rare DEE caused by a gain-of-function variant in the SCN8A gene. Similar to SCN2A-DEE, patients with SCN8A-DEE suffer from recurrent, typically drug-resistant seizures, which start as early as the first day of life. The seizures can be of multiple different types, up to dozens per day, with poor response to treatment options. Patients with SCN8A-DEE have significant cognitive disabilities, ranging from moderate to severe, often have movement disorders, such as dystonia or ataxia, and have problems in other body systems such as the gastrointestinal or ocular systems. SCN8A-DEE patients also may experience autonomic features such as increases or decreases in heart rate, abnormal breathing and cyanosis. It is estimated that there are approximately 2,000 patients in the United States with SCN8A-DEE.
Elsunersen for SCN2A-DEE
Elsunersen is a clinical-stage ASO designed to down-regulate NaV1.2 expression, an effect that has demonstrated disease-modifying activity in animal models of SCN2A epileptic encephalopathy. In transgenic mice carrying a human SCN2A GoF mutation, the company observed a significant, dose-dependent reduction in seizures and increased survival of mice treated with a mouse ASO that is designed to down-regulate SCN2A. The survival benefit from the ASO was maintained with repeat dosing. The company also observed survival benefits following administration of a mouse ASO to a group of mice after onset of disease and around the time of onset of mortality. Elsunersen has received ODD and RPD from the FDA, and ODD and PRIority MEdicines, or PRIME, designation from the EMA for the treatment of SCN2A-DEE.
Elsunersen EMBRAVE study
In the second quarter of 2023, the company initiated the EMBRAVE study for the treatment of pediatric patients with early-onset SCN2A-DEE, after the FDA allowed the company to proceed under an Investigational New Drug, or IND, application for the initial dose cohort, or Part 1 of the study. Part 1 of the EMBRAVE study was a 21-week open label cohort, in which participants received elsunersen for up to 13 weeks, designed to determine the safety and tolerability of intrathecal delivery of elsunersen. Dosing for Part 1 of the EMBRAVE study was completed in the fourth quarter of 2023. No treatment related AEs or SAEs were observed. Additionally, patients observed a marked reduction in seizures and increase in seizure-free days. The company is completing multiple global regulatory interactions in the first quarter of 2024 in anticipation of starting the pivotal phase of the program later this year.
Intellectual Property
T-type Calcium Channel Blockers
The company owns twelve patent families directed to T-type Calcium channel blockers. One patent family discloses and claims compositions of matter of certain T-type calcium channel modulators, including ulixacaltamide. This patent family has issued in many major pharmaceutical markets and is pending in others and expires in 2029. A second patent family is directed to certain pharmaceutical formulations of ulixacaltamide and methods of use in treating disorders such as essential tremor. Two U.S. patents have issued in this patent family, and expire in 2040, and this family remains pending in multiple jurisdictions of potential commercial interest. A third family is directed to titration methods of using ulixacaltamide and expires in 2041. A fourth patent family is directed to certain analog compounds of ulixacaltamide and expires in 2040. A fifth patent family is directed to the adjunctive use of a beta blocker and/or certain anticonvulsants with ulixacaltamide and expires in 2043. A sixth patent family is directed to a dosage form of ulixacaltamide and expires in 2044. A seventh patent family is directed to salt forms of ulixacaltamide and expires in 2044. An eighth patent family is directed to crystalline forms of ulixacaltamide and expires in 2044. A ninth patent family is directed to methods of treatment using ulixacaltamide and expires in 2044.The remaining patent families are directed to other TTCC blockers of various core structures and methods of use in treating diseases such as movement disorders, which expire in 2039 and 2040.
Persistent Sodium Current Blockers
The company owns fifteen patent families directed to persistent sodium blockers, including a patent family that relates to PRAX-562 and PRAX-628, two additional patent families that relate to PRAX-562 program, and the remaining patent families related to other persistent sodium current blockers. One patent family discloses and claims certain persistent sodium blockers, including PRAX-562 and PRAX-628, and methods of use in treating diseases such as epilepsy (including pediatric epilepsy), as well as migraine and pain. In this patent family, PRAX-562 is covered by a patent that has granted in the United States, and patent applications pending in other potentially commercially relevant jurisdictions, which expire in 2039. In this same patent family, PRAX-628 is covered by two granted U.S. patents that will expire in 2039. A second family discloses other persistent sodium current blockers and generically claims PRAX-562, as well as methods of treating diseases such as pediatric epilepsy. This patent family is pending in multiple jurisdictions and expires in 2037. A third family is directed to pharmaceutical formulations of PRAX-562, methods of use in treating diseases, such as pediatric epilepsy, cephalgia, short-lasting unilateral neuralgiform headache attacks with conjunctival injection, or SUNCT, and tearing and short-lasting unilateral neuralgiform headache attacks with cranial autonomic symptoms, or SUNA, and methods of making PRAX-562, and expires in 2040. The remaining patent families are directed to other persistent sodium blockers of various core structures and methods of use in treating diseases such as pediatric epilepsy, expiring between 2037 and 2043.
SCN2A Downregulation
The company has exclusively in-licensed three patent families directed to its SCN2A program. Two of these patent families are owned by RogCon, Inc., and disclose and claim certain ASOs targeting SCN2A and methods of use in treating diseases such as epilepsy, including epilepsy having certain SCN2A mutations. One patent family is pending in the United States and expires in 2038. A second patent family is directed to methods of treating SCN1A encephalopathy using ASOs targeting SCN2A and expires in 2039.
The other in-licensed patent family is owned by Ionis Pharmaceuticals, Inc., and is directed to compositions of matter of PRAX-222. This family expires in 2041.
The company owns two patent families directed to its PRAX-222 program. The first has claims directed to a method of treating SCN2A gain of function neurological diseases using certain ASOs. This patent family is pending in the United States and expires in 2041. The second is directed to methods of treating SCN2A-related disorders using SCN2A inhibitors and expires in 2043.
KCNT1 Blockers
The company owns sixteen patent families directed to KCNT1 blockers. These patent families disclose and claim small molecule KCNT1 blockers and methods of use in treating diseases, such as epilepsy, including epilepsy having certain KCNT1 mutations, and expire between 2040 and 2043.
GABAA Receptor Positive Allosteric Modulators
The company owns five patent families directed to GABAA receptor positive allosteric modulators. One patent family discloses and claims salts and polymorphs of PRAX-114. Two patents are granted in the United States, which expire in 2039. A second patent family is directed to alternative salt forms of PRAX-114, and a U.S. patent has issued, which expires in 2042. Other patent applications cover processes for making related to PRAX-114 and methods of use in treating diseases (including the use of combination formulations), such as epilepsy, major depressive disorder, musculoskeletal conditions, motor disorder or essential tremor, which expire from 2042 to 2043.
License Agreements
License Agreement with RogCon
In September 2019, the company and RogCon, Inc., or RogCon, entered into a Cooperation and License Agreement, or the RogCon Agreement, to collaborate to develop ASOs for the treatment of epilepsy caused by mutations of the SCN2A gene. RogCon had an existing collaboration arrangement with Ionis Pharmaceuticals, Inc., or Ionis, and as a result, the company and Ionis negotiated a Research Collaboration, Option and License Agreement, or the Ionis Agreement, (described below) in order to complete the license agreement with RogCon. Under the RogCon Agreement, RogCon granted the company, subject to a concurrent license grant of certain rights to Ionis, an exclusive, worldwide license under RogCon's intellectual property to research, develop and commercialize products for the treatment of all forms of epilepsy and/or neurodevelopmental disorders in each case caused by any mutation of the SCN2A gene.
Ionis Collaboration Agreement
In September 2019, the company and Ionis entered into the Ionis Agreement to discover and develop ASOs to treat forms of epilepsy caused by mutations of the SCN2A gene. Pursuant to the Ionis Agreement, the company and Ionis each conducted certain research activities and Ionis was responsible for identifying a development candidate and conducting an IND-enabling toxicology study.
Manufacturing
For clinical supply, the company relies on contract development and manufacturing organizations (CDMOs) to manufacture drug substance and drug product in accordance with the FDA's current Good Manufacturing Practices, or cGMP.
Government Regulation
The FDA and comparable regulatory authorities in state and local jurisdictions and in other countries impose substantial and burdensome requirements upon companies involved in the clinical development, manufacture, marketing and distribution of prescription drugs, such as those the company is developing.
Competition
The company's competitors fall primarily into the following groups of treatment:
T-type calcium channel inhibitor programs in development targeting ET, including that of Jazz Pharmaceuticals.
Sodium channel blocker or similar ion channel-targeting programs in development for focal epilepsy, including those of SK-Pharma, Xenon Pharmaceuticals, and Biohaven Pharmaceuticals, as well as other programs in clinical development targeting other mechanisms of action including those from Longboard Pharmaceuticals, Marinus Pharmaceuticals and Stoke Therapeutics, and approved therapies including other existing ion channel blockers.
History
Praxis Precision Medicines, Inc. was incorporated in 2015 and commenced operations in 2016.</t>
  </si>
  <si>
    <t>Central Nervous System;Genetic Disorder;Genetics;Neurology;Neuroscience;Pain Management</t>
  </si>
  <si>
    <t>03/25/2021</t>
  </si>
  <si>
    <t>Edgewise Therapeutics, Inc. operates as a clinical stage biopharmaceutical company.
The company focuses on the discovery, development and commercialization of innovative treatments for severe muscle diseases for which there is significant unmet medical need. It is advancing two clinical-stage programs and a number of preclinical programs.
The company’s deep expertise in muscle physiology is driving a new generation of first-in-class therapeutics. EDG-5506 is an orally administered skeletal myosin inhibitor in multiple phase 2 clinical trials, including a pivotal cohort, in patients with either Becker, Duchenne, and Limb-Girdle muscular dystrophies or McArdle Disease. EDG-7500, in a Phase 1 trial, is a novel cardiac sarcomere modulator for the treatment of hypertrophic cardiomyopathy (HCM) and other disorders of cardiac diastolic dysfunction. The company is also continuing to advance preclinical exploration, including novel cardiometabolic targets.
The company’s platform utilizes custom-built high throughput and translatable systems that measure integrated muscle function in whole organ extracts to identify small molecule precision medicines regulating key proteins in muscle tissue, initially focused on addressing rare neuromuscular and cardiac diseases. The company has developed and characterized a library of novel sarcomere modulators exhibiting a broad range of pharmacological and pharmacokinetic (PK) properties regulating disease-related muscle biology.
The company’s lead product candidate, EDG-5506, is an orally administered allosteric, selective, fast myofiber (type II) myosin small molecule inhibitor designed to address the root cause of dystrophinopathies, including Duchenne muscular dystrophy (Duchenne) and Becker muscular dystrophy (Becker). Both of these disorders are rare and often debilitating diseases, and the company estimates that in the U.S., EU-5 and Japan there are approximately 35,000 Duchenne patients and approximately 12,000 Becker patients. There are no approved therapies for individuals with Becker.
As a selective fast myosin inhibitor, EDG-5506 presents a novel mechanism of action designed to selectively limit injurious stress caused by lack of dystrophin by moderating fast skeletal muscle myosin force development and thereby compensating for the absence of functional dystrophin. The company’s preclinical data with EDG-5506 in animal models of muscular dystrophy demonstrated that selective regulation of fast (type II) myofiber contraction protected muscle from damage, reduced systemic fibrosis and improved measures of muscle function, including strength and ability to engage in physical activities, which may provide evidence of a disease modifying effect. A unique observation from the company’s preclinical work is that EDG-5506 led to pronounced prevention of cardiac fibrosis. This is a highly relevant finding, particularly if replicated in clinical observations, since cardiac myopathy is a major driver of mortality in both Duchenne and Becker. EDG-5506 has potential therapeutic utility as either a standalone or combination therapy for patients suffering from rare muscular dystrophies, if approved.
The company has advanced EDG-5506 through the clinic including completing a Phase 1 trial evaluating safety, tolerability, PK and pharmacodynamics of EDG-5506 in adult healthy volunteers (Phase 1a) and in adults with Becker (Phase 1b). In ARCH, an open-label, single-center trial assessing long-term safety and PK, decreases in biomarkers of muscle damage and trends toward improvement in North Star Ambulatory Assessment (NSAA) have been observed following 12 months of treatment with EDG-5506. The company has completed enrollment of the Phase 2 trial cohorts, called CANYON, evaluating safety and effects on function and biomarkers of muscle damage in adult males with Becker, which has been expanded to include an additional 120 adult participants in a pivotal cohort called GRAND CANYON, which is enrolling. The company is also continuing to advance the fully enrolled DUNE Phase 2 exercise challenge study, to evaluate the effect of EDG-5506 on biomarkers of muscle damage following exercise in adults with LGMD2I, Becker or McArdle disease at a single site in Denmark. In Duchenne, the company is advancing its Phase 2 studies, LYNX and FOX, both assessing safety, PK and biomarkers of muscle damage in individuals with Duchenne and for the purpose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currently treated with corticosteroids.
The FDA granted EDG-5506 Fast Track designation for the treatment of Duchenne in February 2024, and Orphan Drug Designation (ODD) for the treatment of Duchenne and Becker and Rare Pediatric Disease Designation (RPDD) for the treatment of Duchenne in November 2023. The FDA previously granted Fast Track designation for EDG-5506 for the treatment of Becker. The FDA previously granted Fast Track designation for the investigation and development of EDG-5506 for the treatment of Becker.
The company has also evolved a second muscle-targeted initiative that focuses on the identification of novel cardiac muscle modulators. The company is initially pursuing its lead product candidate, EDG-7500, for the treatment of HCM in addition to exploring the potential of its novel mechanism in the treatment of disorders of diastolic dysfunction. In September 2023, the company announced initial dosing in a Phase 1 trial of EDG-7500 which is assessing the tolerability, PK, and pharmacodynamics of EDG-7500 in healthy adults. The company is also planning to begin single dose and multiple dose Phase 2 studies of EDG-7500 in individuals with obstructive HCM in the first half of 2024, as well as initiating an open-label extension trial in the fourth quarter of 2024 evaluating the long-term safety, tolerability, and treatment effects of EDG-7500.
Additionally, the company’s EDG-003 discovery program is exploring the potential of other unique and novel mechanisms to address a variety of disorders, including cardiometabolic disease. The company’s programs also offer substantial opportunities for the company to expand into other severe muscle diseases for which there are limited or no approved treatments.
Pipeline
Using the company’s proprietary drug discovery platform, the company is developing a pipeline of precision medicine product candidates that target key muscle proteins and modulators to address a broad array of muscle diseases. The company has retained global development and commercialization rights to all of the company’s programs.
Strategy
The key components of the company’s strategy include engaging comprehensively with patients, their families and their physicians to develop trusted relationships, transparent communications, and become a leader in the rare muscle disease communities; leveraging clinical and regulatory precedents and the company’s extensive experience in severe muscle diseases to rapidly advance EDG-5506 through clinical development in muscular dystrophies; leveraging the company’s deep expertise in muscle-disease therapeutics to expand the company’s pipeline, advancing EDG-7500 into the clinic for the treatment of HCM and other diseases of diastolic dysfunction; investing in the company’s precision medicine drug discovery platform to fuel the development of novel targeted therapies to expand the company’s pipeline into additional skeletal and cardiac muscle diseases; integrating the company’s scientific expertise, development capabilities and growing network of patient advocacy groups and collaborators to develop novel therapies addressing muscle diseases with the highest unmet need; and opportunistically evaluating strategic collaborations and asset acquisition opportunities to accelerate development and commercialization timelines, as well as potentially expand the company’s pipeline within its core therapeutic areas.
Programs
EDG-5506 for the Treatment of Patients with Duchenne and Becker
The company is developing a muscle fiber stabilizing therapy that represents a novel mechanistic approach designed to address the root cause of dystrophin deficient muscular dystrophies. EDG-5506, the company’s most advanced product candidate, is an orally administered, allosteric, selective, fast myofiber (type II) myosin inhibitor that is designed to be inactive against slow myofiber (type I) myosin present in both skeletal muscle and the heart. The company’s preclinical data for EDG-5506 in animal models with muscular dystrophy demonstrated that selective regulation of fast (type II) myofiber contraction protected muscle from damage, decreased systemic fibrosis and improved measures of muscle function, including strength and physical activity. EDG-5506 was evaluated in a Phase 1 clinical trial designed to assess the safety, tolerability, and PK of EDG-5506 in adult healthy volunteers (HVs) (Phase 1a) and in adults with Becker (Phase 1b). The company’s Phase 1a data in HVs demonstrated that EDG-5506 was generally well-tolerated and amenable to daily dosing. The company’s Phase 1b data in Becker individuals demonstrated proof of concept by showing a significant reduction in key biomarkers of muscle damage. The company also initiated a Phase 2 clinical trial in individuals with Becker in July 2022, a potentially registrational cohort in September 2023, a Phase 2 dose-finding clinical trial in children with Duchenne in October 2022 and a Phase 2 clinical trial in children and adolescents with Duchenne who have been previously treated with gene therapy in October 2023. Type II myosin inhibition prevents muscle damage via a blockade of the biophysical stress response during normal muscle contractile activity thus stabilizing the muscle and protecting the muscle from damage. As such, it is a potentially complementary approach to dystrophin replacement strategies which stabilize muscle through the re-expression of a truncated but not fully functional dystrophin.
In January 2023, Santhera in collaboration with ReveraGen Biopharma, announced the acceptance of the NDA for vamorolone, a novel steroid therapy for Duchenne, by the FDA.
In June 2023, the FDA approved Sarepta’s Biologics License Application seeking accelerated approval of their microdystrophin gene therapy, Elevidys (delandistrogene moxeparvovec), for the treatment of ambulant individuals with Duchenne four to five years of age. In October 2023, Sarepta released topline data from their Phase 3 EMBARK trial announcing the trial failed to reach its primary endpoint. Despite the miss on the primary endpoint, Sarepta filed for sBLA in December 2023 seeking label expansion for Elevidys without restrictions on age or ambulation status. Other companies focused on developing genetic based therapies for Duchenne that target dystrophin mechanisms include Pfizer Inc., Solid Biosciences Inc., Genethon, PepGen, Dyne Therapeutics, Avidity Biosciences, REGENXBIO, and Entrada Therapeutics. Gene editing treatments that are in preclinical development are also being pursued by Vertex and Sarepta Therapeutics.
Both Pfizer and Sarepta Therapeutics limited their Phase 3 patient enrollment to children aged four to seven years old, thus excluding a significant proportion of Duchenne children and adolescents. Due to weight-based dosing regimens, for older patients in particular, who are generally heavier, scaling up to produce enough AAV-based viral vector genomic particles or vector genomes, remains a potentially significant encumbrance and even if feasible, raises concerns relating to safety of administering higher viral loads to patients.
Preclinical Pharmacokinetics and Metabolism of EDG-5506
EDG-5506 displayed a terminal half-life ranging from 21 to 69 hours across species. The compound distributes to skeletal muscle, its intended therapeutic target, with high skeletal tissue to plasma ratios. Distribution to cardiac muscle is minimal and tends to be on the order of 2-fold plasma levels. High absolute oral bioavailability was observed across species when presented as a solution or highly dispersed suspension.
Cytochrome P450 (CYP) reaction phenotyping studies using recombinant enzymes have identified several isoforms that are involved in EDG-5506 metabolism, including CYP3A4, 2D6, and 2C19. Drug-drug interaction studies in human liver microsomes conducted at concentrations up to 30 µM did not indicate reversible inhibition of CYPs 1A2, 2B6, 2C9, 2C19, 2D6, and 3A4. Similarly, EDG-5506 did not display measurable inhibition in time-dependent studies in the same panel of CYPs.
EDG-5506 has been administered to mouse, rat, dog, pig and monkey by intravenous and oral administration, the intended route of administration in humans, to project human PK parameters using simple allometry.
EDG-5506 Toxicology Studies
The toxicity and safety pharmacology profile of EDG-5506 has been explored in standard good laboratory practice (GLP) safety pharmacology studies, in non-good laboratory practice exploratory and dose range studies. The company also completed a 7-week oral juvenile toxicity study in 2022 with no unanticipated off-target toxicities noted.
EDG-5506 Formulation
In the company’s Phase 1 clinical trial for EDG-5506, the company utilized a formulation of powder for suspension in a commercially available compounding agent, SyrSpend SF (sugar free), for once daily oral administration. SyrSpend SF is a sweetened, suspending vehicle for use in compounded oral liquid preparations. SyrSpend SF is composed of modified food starch, citric acid, sucralose, and sodium citrate. All ingredients are ‘Generally Recognized as Safe’ (GRAS) or classified as ‘inactive ingredients’ by the FDA when used in accordance with their intended purpose. The company has also developed an immediate release tablet formulation for the Phase 2 trials in Becker and Duchenne. As EDG-5506 is a biopharmaceutics classification system (BCS) Class 1 molecule, it can be readily formulated into solid dosage forms, including tablets and capsules.
EDG-5506 Phase 1 Clinical Trial
In October 2020, the company initiated a Phase 1 randomized, placebo-controlled, double-blind, single and multiple ascending-dose clinical trial to evaluate the safety, tolerability and PK of EDG-5506 in adult HVs (Phase 1a) and adults with Becker (Phase 1b), to address potential differences in safety, tolerability and PK in the background of dystrophic muscle. The starting dose in the SAD was informed by the no observed adverse effect levels (NOAELs) from the 13-week GLP toxicology study. The Phase 1 clinical trial was carried out at a single site in San Antonio, Texas.
Phase 1a: Single Ascending Dose (SAD) Cohorts
In the first-in-human single ascending dose (SAD) trial, oral doses of EDG-5506 (0.5, 1.5, 5, 15, 45, 90 and 135 mg) or matching placebo were administered to 57 HVs—cohorts of eight participants were randomized to six receiving EDG-5506 and two receiving a placebo for each dose group. A single dose of EDG-5506 up to 90 mg was considered generally safe and well-tolerated. The most common AEs were dizziness and somnolence, which was seen at Grade 1 (on the Division of AIDS AE Grading Scale) except in the single dose cohort of 135 mg, where Grade II somnolence and dizziness were observed.
The company’s SAD demonstrated rapid absorption of EDG-5506 following a single oral dose. EDG-5506 displayed a favorable human PK profile, consistent with extensive on-target muscle distribution and a half-life of approximately 15 days. Exposures were observed to be dose proportional up to the 45 mg dose. PK modeling utilizing the SAD dataset projected that once-daily doses of 10-15 mg will achieve steady-state Ctrough drug concentrations at or above the efficacy exposure levels achieved in preclinical models of Duchenne muscular dystrophy.
Phase 1a: Multiple Ascending Dose (MAD) Cohorts
The MAD enrolled 40 participants of whom 30 were randomized to EDG-5506 and 10 were randomized to placebo. Cohorts B1 and B2 received a suspension with a 4-day loading dose of EDG-5506 once-daily followed by 10 days at half of this dose (B1: 10 mg/5 mg, B2: 20 mg/10 mg). Cohorts B3 to B5 did not receive a loading dose and were administered a 20 mg suspension (B3) or a solid dosage form at doses of 20 mg (B4) and 40 mg (B5) daily for 14 days.
The study drug was well tolerated in all multi-dose cohorts (5 to 40 mg EDG-5506 given once daily for 14 days). Dizziness and somnolence were the most common AEs experienced and in all cases were mild and transient. At projected therapeutic doses, AEs generally decreased over time suggesting development of tolerance. There were no AEs of special interest, no SAEs, and no discontinuations due to AEs. In the MAD, the PKs on Day 1 were consistent with the PKs observed in the SAD part of the study.
In summary, the Phase 1a SAD/MAD demonstrated that EDG-5506 was generally well tolerated with no serious adverse events observed. PK data supports robust target engagement with achievement of muscle concentrations well above the efficacious levels observed in preclinical disease models of Duchenne.
Phase 1b: Becker Muscular Dystrophy Cohort (Cohort C1)
Cohort C1 enrolled seven adult males with Becker who were randomized to active (n=5) or placebo (n=2). EDG-5506 was administered at a dose of 20 mg once daily, in solid dosage form taken with food for 14 days. The primary endpoint was safety and tolerability, and secondary endpoints were PK, including tissue concentrations, and, importantly, multiple biomarkers of muscle damage in the setting of dystrophic muscle.
Becker patients in the Phase 1b were required to be ambulatory with no exclusions based on functional criteria. An overview of the Becker patient demographics is shown below. For the functional measures the median value for the 10 m walk run was over double the age normative value and the median rise from floor was 20 seconds with three participants being unable to complete the test (unaffected adults typically have a value of &lt;3 seconds). Serum creatinine was approximately half of the expected range, consistent with decreased muscle mass, while serum CK was a multiple of normal values consistent with ongoing muscle damage in these individuals.
EDG-5506 was well tolerated in Becker subjects. Seven of the seven subjects enrolled in the Phase 1b cohort experienced TEAEs and all were Grade 1. There were no AEs of special interest, no SAEs, and no discontinuations due to AEs. There were no AEs due to clinically significant abnormal vital signs, ECG or laboratory assessments. All participants that received either EDG-5506 or placebo experienced Grade 1 dizziness with 2 of 5 participants that received EDG-5506 reporting somnolence.
Overall, the findings for the Phase 1 clinical trial with EDG-5506 provide compelling evidence for EDG-5506 as a potentially disease modifying treatment for muscular dystrophies. Both in HVs and Becker patients, EDG-5506 was well tolerated and achieved muscle concentrations well above those predicted to demonstrate efficacy based on preclinical disease models of Duchenne. Moreover, EDG-5506 led to a robust, significant reduction in key biomarkers of muscle damage, driving CK, TNNI2, myoglobin and AST to either normal or near normal levels observed in healthy volunteers after only two weeks of EDG-5506 dosing.
EDG-5506 ARCH Open Label Data
In December 2021, the company initiated its ARCH open label, single-center trial of EDG-5506 in 12 adults with Becker, including all seven participants from the company’s Phase 1b first-in-human trial (following a 3-month washout). ARCH was designed to evaluate the safety, PK, changes in biomarkers of muscle damage such CK and fast skeletal muscle troponin I, measures of function with NSAA/NSAD, time function tests and patient-reported outcomes. The schematic below outlines the overall trial design. ARCH will continue to monitor patients for two years and is scheduled to complete in March 2024.
Phase 2 Clinical Trial in Becker (CANYON and GRAND CANYON Trial)
In July 2022, the company initiated its CANYON Phase 2 clinical trial of EDG-5506, assessing the effect of EDG-5506 over a 12-month period on safety, PK, biomarkers of muscle damage (e.g., CK, troponins, and myoglobin), and functional measures in individuals with Becker aged 12 years and above. This placebo-controlled trial successfully recruited 69 individuals at approximately 14 sites in the United States, United Kingdom, and the Netherlands.
In September 2023, based on the positive observations from the ARCH trial, the company amended the CANYON trial and initiated GRAND CANYON, a potentially registrational cohort in individuals with Becker. GRAND CANYON is a multicenter, randomized, double-blind, placebo-controlled trial to evaluate the safety and efficacy of EDG-5506 in adults with Becker. Data from GRAND CANYON, if positive, could support a marketing application. The primary endpoint of GRAND CANYON is the NSAA. In addition, other functional assessments, biomarkers of muscle damage and safety will be assessed. GRAND CANYON is anticipated to recruit approximately 120 individuals with Becker, aged between 18 and 50 years old, at up to 50 sites in 10 countries. The treatment period for participants will be 18 months.
Exercise Challenge Study (DUNE Study)
In November 2022, the company initiated a Phase 2 Exercise Challenge Study (DUNE), to investigate the effect of EDG-5506 on muscle injury biomarkers following exercise in individuals with LGMD2I, Becker and McArdle disease at a single site in Denmark. Dune is fully enrolled with the aim of bringing further insights into how EDG-5506 can potentially be used to treat other individuals with severe muscle diseases, such as LGMD2I and McArdle disease.
Phase 2 Open-Label Extension in Becker (MESA)
In November 2023, the company initiated its MESA Phase 2 open-label extension that will assess the long-term effect of EDG-5506 on safety, biomarkers and functional measures in adults and adolescents with Becker. MESA will provide continued access to EDG-5506 treatment to participants who were previously enrolled in ARCH, CANYON, GRAND CANYON and DUNE.
Phase 2 Clinical Trials in Duchenne (LYNX and FOX Studies)
In October 2023, the company announced the expansion of its EDG-5506 program in Duchenne. The LYNX trial in children with Duchenne rapidly enrolled at 14 sites across the United States, with the first three cohorts over-enrolled. Based on the safety profile observed to date, the company added additional cohorts to continue dose escalation of EDG-5506. LYNX is designed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treated with corticosteroids. Patients within the LYNX trial are initially dosed in placebo controlled cohorts over 12 weeks, then continue on to the open label portion of the trial for an additional 21 months.
The company initiated the FOX trial, a new Phase 2 placebo-controlled trial in children and adolescents with Duchenne who have been previously treated with gene therapy. The FOX trial will assess the effect of EDG-5506 over 12 weeks on safety, PK and biomarkers of muscle damage. The trial will also explore changes in functional measures, such as the NSAA and self-reported/caregiver-reported outcomes. Approximately 24 participants, aged six to 14 years, are expected to be enrolled in the trial at multiple sites across the United States. Participants will then continue in an open-label extension portion of the trial for a total of 56 weeks to gain further insights into safety, PK, function and biomarker measures.
Natural History Study
In 2022, the company commenced an observational natural history study being conducted in collaboration with the GRASP-LGMD Consortium.
EDG-7500: A Novel Molecule for the Treatment of Patients with HCM and Other Diseases of Diastolic Dysfunction with Significant Unmet Needs
In the course of the company’s EDG-003 cardiometabolic discovery program, a unique series of cardiac modulators with novel mechanisms of action have been identified. One of these agents, the small molecule EDG-7500, has unique properties that may lead to a novel therapeutic approach for patients with HCM. The effects of EDG-7500 on cardiac function overlap with some of the desirable attributes of the cardiac myosin inhibitors (CMIs), such as BMS’s CAMZYOS (mavacamten) and Cytokinetics’ CK-274 (aficamten). However, there are differences in EDG-7500’s effects on cardiac function from those of CMIs that have the potential to yield a potentially superior target product profile for the treatment of multiple phenotypes of HCM and may also have therapeutic benefit in sub-populations of patients with heart failure with preserved ejection fraction (HFpEF).
In April 2022, the FDA approved CAMZYOS (mavacamten), a CMI, for the treatment of adults with symptomatic New York Heart Association (NYHA) Class II-III oHCM to improve functional capacity and symptoms. Despite CAMZYOS efficacy, there are still limitations of this approach, including a narrow therapeutic index, long terminal half-life (seven to nine days) and limited ability to rescue excessive pharmacology if it develops. As oHCM or nHCM progresses, patients have limited treatment options often requiring surgical or other invasive interventions, including heart transplant.
EDG-7500 is a novel small molecule discovered by the company’s company’s scientific research efforts. Unlike CMIs, EDG-7500 does not bind to the myosin motor head but instead exerts its effects independently of myosin through direct interaction with a distinct sarcomeric protein. EDG-7500 was purposefully designed to modulate the complex protein-protein interactions that control both contraction and relaxation processes within the sarcomere. Specifically, EDG-7500 is designed to speed the rate of crossbridge detachment and slows the rate of crossbridge attachment leading to the reduction of excessive residual cross-bridges during diastole, potentially enhancing relaxation and facilitating ventricular filling.
In preclinical models, EDG-7500 has demonstrated improvement in a variety of the clinical manifestations in oHCM and nHCM.
EDG-7500 Phase 1 Clinical Plan
In September 2023, the company announced initial dosing in a Phase 1 trial of EDG-7500, which is assessing the tolerability, PK, and pharmacodynamics of EDG-7500 in healthy adults. The company is also planning to begin a Phase 2 trial of EDG-7500 in individuals with obstructive HCM in the first half of 2024.
Sales and Marketing
If any of the company’s product candidates are approved, the company intends to market and commercialize them in the United States and select international markets, either alone or in collaboration with others.
Intellectual Property
As of February 4, 2024, the company owned a patent portfolio consisting of 16 patent families. The company owns 3 issued U.S. patents, 2 issued European patents, 3 issued Japanese patents, 1 issued Indian patent, 2 issued South African patents, 2 issued Singaporean patents, 2 issued Hong Kong patents, 11 pending non-provisional U.S. patent applications, 3 pending PCT applications and 39 pending foreign applications filed in 15 different countries and regions, including Europe, Australia, Brazil, Canada, China, Eurasia, Israel, India, Japan, South Korea, Mexico, New Zealand, Singapore, South Africa, and Hong Kong. The company owns one issued U.S., one European, one South African, one Hong Kong and one Japanese patent that covers compositions of matter of EDG-5506 and methods of treatment using EDG-5506 that are expected to expire in 2039, excluding any patent term extensions. The company owns one PCT patent application that covers composition of matter of EDG-7500 and methods of treatment using EDG-7500.
Government Regulations
Any products manufactured or distributed by the company pursuant to FDA approvals are subject to pervasive and continuing regulation by the FDA, including, among other things, requirements relating to record-keeping, reporting of adverse experiences, periodic reporting, product sampling and distribution, and advertising and promotion of the product.
Drug manufacturers and their subcontractors are required to register their establishments with the FDA and certain state agencies and are subject to periodic unannounced inspections by the FDA and certain state agencies for compliance with cGMP, which impose certain procedural and documentation requirements upon the company and its third-party manufacturers.
Research and Development
The company’s research and development expenses were $90.9 million for the year ended December 31, 2023.
History
Edgewise Therapeutics, Inc. was founded in 2017. The company was incorporated in Delaware in 2017.</t>
  </si>
  <si>
    <t>Cardiovascular;Genetic Disorder;Genetics;Health Diagnostics;Neurology</t>
  </si>
  <si>
    <t>01/30/2020</t>
  </si>
  <si>
    <t>Arcutis Biotherapeutics, Inc. operates as a commercial-stage biopharmaceutical company. The company focuses on developing and commercializing treatments for dermatological diseases with high unmet medical needs. The company's portfolio consists of highly differentiated topical and systemic treatments with significant potential to treat immune-mediated dermatological diseases and conditions. The company has built the industry's leading platform for dermatologic product development and commercialization.
The company's strategy is to focus on validated biological targets, and to use its drug development platform and deep dermatology expertise to develop differentiated products that have the potential to address the major shortcomings of existing therapies in its targeted indications. The company launched its lead product, ZORYVE (roflumilast) cream 0.3% (ZORYVE cream), in August 2022 after obtaining its initial U.S. Food and Drug Administration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received FDA approval for an expanded indication in plaque psoriasis down to 6 years of age. The company is working with the FDA to potentially further expand this indication in plaque psoriasis down to 2 years of age following the generation of additional clinical data. In April 2023, the company had its first commercial launch outside of the United States following Health Canada approval of ZORYVE cream for the treatment of plaque psoriasis in individuals 12 years or age or older. ZORYVE cream is a once-daily topical formulation of roflumilast, a highly potent and selective phosphodiesterase-4 (PDE4) inhibitor. PDE4 is an established biological target in dermatology, with multiple PDE4 inhibitors approved by the FDA for the treatment of dermatological conditions.
The company has made significant progress in driving access and coverage of ZORYVE cream since launch. The company estimates that more than 10,700 unique prescribers have prescribed ZORYVE cream since launch. The company estimates that approximately one third of its prescriptions are refill prescriptions, and it experienced significant growth in refill prescriptions in the second half of 2023 following its early commercialization efforts and patient engagement. The company anticipates that it will be able to obtain Medicare and Medicaid coverage for ZORYVE as early as 2024.
In December 2023, the company received FDA approval for ZORYVE (roflumilast) topical foam 0.3% (ZORYVE foam) for the treatment of seborrheic dermatitis in individuals aged 9 years and older, with no limitation on severity, location, or duration of use. ZORYVE foam has been shown to provide rapid disease clearance and significant reduction in itch in clinical trials.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as a PDE4 inhibitor, is the first drug approved for the treatment of seborrheic dermatitis with a new mechanism of action in over two decades. ZORYVE foam became commercially available in late January 2024, and as of February 16, 2024, 7,000 prescriptions have been written since launch. Seborrheic dermatitis is estimated to occur in as many as 10 million people in the United States, and is associated with a substantial psychosocial burden for those suffering from the disease.
In addition to the approval of ZORYVE cream for plaque psoriasis and ZORYVE foam for seborrheic dermatitis (collectively, ZORYVE), the company is also developing ZORYVE cream for the treatment of atopic dermatitis. In atopic dermatitis, the company has successfully completed three pivotal Phase 3 clinical trials: INTEGUMENT-1 and -2 enrolled subjects 6 years of age or older and INTEGUMENT-PED enrolled subjects between the ages of 2 and 5 years. The company is also conducting INTEGUMENT-OLE, an open label extension study of the long-term safety of ZORYVE cream 0.15% in individuals 6 years of age or older and roflumilast cream 0.05% in subjects between the ages 2 and 5 years. In the fourth quarter of 2022, the company announced positive topline data from both INTEGUMENT-1 and -2 in atopic dermatitis, and in September 2023 it announced positive topline data from INTEGUMENT-PED and positive interim results from INTEGUMENT-OLE. In September 2023, the company submitted a supplemental new drug application (sNDA) for ZORYVE cream 0.15% for the treatment of mild to moderate atopic dermatitis in individuals 6 years of age or older, which was accepted by the FDA and assigned a Prescription Drug User Fee Act (PDUFA) target action date of July 7, 2024. Based on the positive results from the INTEGUMENT-PED study in September 2023, the company expects to submit a subsequent sNDA for topical ZORYVE cream 0.05% for children ages 2 to 5 years of age if its current sNDA for ZORYVE cream 0.15% is approved for the treatment of mild to moderate atopic dermatitis in individuals 6 years of age or older.
Beyond seborrheic dermatitis, the company is also developing ZORYVE foam for scalp and body psoriasis and have successfully completed its pivotal Phase 3 clinical trial. The company announced positive topline data in September 2022, and it plans to submit an sNDA in the second half of 2024.
Beyond ZORYVE, the company is developing ARQ-255, a deep-penetrating topical formulation of ivarmacitinib, a potent and highly selective topical Janus kinase type 1 (JAK1) inhibitor, designed to preferentially deliver the drug deep into the hair follicle, the site of inflammation in alopecia areata, in order to potentially develop the first topical treatment for this disease. In December 2022, the company announced that the first subject had been enrolled in a Phase 1b study evaluating ARQ-255 for the treatment of alopecia areata. The first subject in the alopecia areata cohort enrolled in the second quarter of 2023.
In September 2022, the company acquired Ducentis BioTherapeutics LTD (Ducentis) and its lead asset, DS-234 (ARQ-234), a fusion protein that is a potent and highly selective checkpoint agonist of the CD200 Receptor (CD200R). In the preclinical stage, the company plans to develop ARQ-234 in atopic dermatitis, where it could be a potentially highly complementary biologic treatment option to ZORYVE cream in that indication, if approved. ARQ-234 could potentially be used to treat other inflammatory conditions as well.
Strategy
The company's strategy is to leverage recent innovations in inflammation and immunology to identify molecules against validated biological targets in dermatology, and to develop and commercialize best-in-class products based on those molecules that address significant unmet needs in immuno-dermatology. The key elements of the company's strategy are to commercialize ZORYVE cream for the treatment of patients with plaque psoriasis, and obtain approval for ZORYVE cream for atopic dermatitis; commercialize ZORYVE foam for the treatment of patients with seborrheic dermatitis and further expand its addressable market with potential additional foam indications; establish an integrated development and commercial organization; execute on responsible pricing strategy and product access to enable rapid and high-quality insurance coverage; further expand its product portfolio through the development of ARQ-255 and ARQ-252; develop ARQ-234 as a complimentary treatment to ZORYVE; leverage its product development platform to continue innovating and developing novel new treatments for dermatological diseases; and evaluate strategic opportunities to in-license or acquire best-in-class dermatology assets consistent with its core strategy.
ORYVE Cream (ARQ-151)
The company's lead product, ZORYVE cream, offers symptomatic improvement in psoriasis patients similar to the combination of a high potency steroid and calcipotriene, a favorable tolerability profile, the ability to be used chronically, and little to none of the application site reactions associated with many existing topical treatments. ZORYVE cream is designed for simple once-a-day application for chronic use, does not burn or sting on application, and can be used on any part of the body, including sensitive or difficult-to-treat areas, such as the face and intertriginous regions. It quickly and easily rubs into the skin without leaving a greasy residue, does not stain clothing or bedding, or have an unpleasant smell. Roflumilast is a highly potent and selective PDE4 inhibitor that was approved by the FDA as an oral systemic treatment to reduce the risk of exacerbations of chronic obstructive pulmonary disease (COPD) in 2011. Roflumilast has demonstrated a potency advantage of approximately 25x to in excess of 300x compared to the active ingredients in the two other FDA-approved PDE4 inhibitors, Eucrisa, and Otezla.
The company commercially launched ZORYVE cream in August 2022 after obtaining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announced FDA approval of its sNDA to expand the indication of ZORYVE cream for the treatment of plaque psoriasis, including psoriasis in intertriginous areas (e.g., groin or axillae), to children ages 6 to 11 years of age. Following this approval, ZORYVE cream is indicated for use in patients 6 years of age and older.
The company is also developing topical ZORYVE cream for atopic dermatitis, and its Phase 3 program includes four studies: two identical studies with approximately 650 subjects each, ages 6 and above (INTEGUMENT-1 and -2) using ZORYVE cream 0.15%; a study with more than 650 subjects ages 2-5 in each study (INTEGUMENT-PED) using ZORYVE cream 0.05%; and an open label extension study with up to 1,500 subjects ages 2 and up (INTEGUMENT-OLE). In the fourth quarter of 2022, the company announced positive topline data from both INTEGUMENT-1 and -2. In November 2023, the FDA accepted for filing the company's sNDA for topical ZORYVE cream 0.15% for the treatment of mild to moderate atopic dermatitis in adults and children down to age 6 and assigned a PDUFA target action date of July 7, 2024. In September 2023, the company announced positive topline data from the INTEGUMENT-PED trial. The company intends to submit a subsequent sNDA for ZORYVE cream 0.05% for the younger age cohort if the FDA approves its sNDA for ZORYVE cream 0.15% for the treatment of mild to moderate atopic dermatitis in patients aged 6 years or older. In September 2023, the company announced positive interim results regarding patients 6 years of age and older from the INTEGUMENT OLE study. 
In 2018, the company executed a licensing agreement with AstraZeneca AB (AstraZeneca) for exclusive worldwide rights to roflumilast as a topical product in humans solely for dermatological indications. The company has built its own intellectual property portfolio around topical uses of roflumilast, with issued and pending formulation, pharmacokinetic, and method-of-use patents in the United States and other jurisdictions from several distinct patent families, which should provide it with exclusivity for its product at least into 2037.
ZORYVE Cream Clinical Development
Plaque Psoriasis
The company commercially launched ZORYVE cream in August 2022 after obtaining FDA approval for the treatment of plaque psoriasis, including psoriasis in the intertriginous areas (e.g. groin or axillae), in individuals 12 years of age or older. In October 2023, the company received FDA approval for an expanded indication down to 6 years of age. The company's NDA submission was supported by the positive data from the pivotal Phase 3 clinical studies, DERMIS-1 and DERMIS-2, and its long-term Phase 2b open label study.
Atopic Dermatitis
The company is also developing ZORYVE cream for the treatment of atopic dermatitis. In atopic dermatitis, the company has successfully completed three pivotal Phase 3 clinical trials: INTEGUMENT-1 and -2 enrolled subjects 6 years of age or older and studied ZORYVE cream 0.15%, and INTEGUMENT-PED enrolled subjects between the ages of 2 and 5 years and studied ZORYVE cream 0.05%. The company is also conducting INTEGUMENT-OLE, an open label extension study of the long-term safety of ZORYVE cream 0.15% in individuals 6 years of age or older and ZORYVE cream 0.05% in subjects between the ages 2 and 5 years. In 2022, the company announced positive topline data from both INTEGUMENT-1 and -2 in atopic dermatitis, and in September 2023, it announced positive topline data from INTEGUMENT-PED and positive interim results regarding patients 6 years of age and older from INTEGUMENT-OLE. In September 2023, the company submitted an sNDA for topical ZORYVE 0.15% for the treatment of mild to moderate atopic dermatitis in individuals 6 years of age or older, and in November 2023, the FDA accepted for filing its sNDA and assigned a PDUFA target action date of July 7, 2024. Based on the positive results from the INTEGUMENT-PED study announced in September 2023, the company expects to submit a subsequent sNDA for children ages 2 to 5 years of age if its current sNDA for ZORYVE cream 0.15% is approved for the treatment of mild to moderate atopic dermatitis in individuals 6 years of age or older.
Key Completed Trials
ARQ-151-311 and 312 (INTEGUMENT-1 and INTEGUMENT-2 pivotal Phase 3 studies)
The company's atopic dermatitis Phase 3 program includes four studies, one ongoing study (INTEGUMENT-OLE), and the three completed studies INTEGUMENT-1 and -2 and INTEGUMENT-PED. INTEGUMENT-1 and INTEGUMENT-2 were multi-center, double-blind, vehicle-controlled Phase 3 studies, with more than 650 subjects in each study, ages 6 and above with mild to moderate atopic dermatitis. Subjects were randomized to receive once daily topical applications for 4 weeks of ZORYVE cream 0.15%, or vehicle. The primary endpoint was the proportion of all randomized subjects who attain IGA Success, defined as a validated Investigator Global Assessment - Atopic Dermatitis (vIGA-AD) score of 'clear' or 'almost clear' plus a 2-grade improvement from Baseline at Week 4.
INTEGUMENT-PED Trial
In September 2023, the company announced positive topline data from INTEGUMENT-PED trial. This pivotal trial investigated ZORYVE cream 0.05% as a potential treatment for children 2 to 5 years of age with mild to moderate atopic dermatitis. The trial was a Phase 3, randomized, parallel group, double-blind, vehicle-controlled trial in which subjects ages 2 to 5 with mild to moderate atopic dermatitis involving 3% or greater body surface area received 4 weeks of (i) ZORYVE cream 0.05% once daily or (ii) vehicle once daily. A total of 652 children were enrolled in INTEGUMENT-PED.
Key Ongoing Trials
In addition, the company's 'INterventional Trial EvaluatinG roflUMilast cream for the treatmENt of aTopic dermatitis Open Label Extension' (INTEGUMENT-OLE) study is a Phase 3, multicenter, open label extension study that has enrolled 1220 subjects who have completed INTEGUMENT-1, -2, or -PED. The study examines the long-term safety of ZORYVE cream 0.15% in subjects 6 years of age and older with atopic dermatitis and ZORYVE cream 0.05% in subjects 2 to 5 years of age with atopic dermatitis.
In September 2023, the company announced positive interim results from this ongoing study regarding subjects 6 years of age and older with atopic dermatitis.
ZORYVE Foam (ARQ-154)
The company is also developing a foam formulation of topical ZORYVE for the treatment of scalp and body psoriasis and seborrheic dermatitis. ZORYVE foam contains the same highly potent and selective PDE4 inhibitor in ZORYVE cream, and is nearly identical to ZORYVE cream, with all ingredients in the foam being the same as those in the cream, other than reduced oil content and the addition of a propellant in the can to create the foam. ZORYVE foam is a light foam that has been designed to deliver the drug to the scalp while not leaving a greasy residue or disturbing hair style.
In December 2023, the company received FDA approval for ZORYVE foam for the treatment of seborrheic dermatitis in individuals aged 9 years and older, with no limitation on severity, location, or duration of use. ZORYVE foam has been shown to provide rapid disease clearance and significant reduction in itch in clinical studies.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the first drug approved for the treatment of seborrheic dermatitis with a new mechanism of action in over two decades. ZORYVE foam became commercially available in late January 2024.
The company has successfully completed its pivotal Phase 3 study of ZORYVE foam in scalp and body psoriasis (ARRECTOR), demonstrating promising efficacy and tolerability results. The company announced positive topline data in September 2022, and it plans to submit an sNDA in the second half of 2024.
ARQ-234
In September 2022, the company acquired Ducentis and its lead asset, DS-234 (ARQ-234), a fusion protein that is a potent and highly selective checkpoint agonist of the CD200 Receptor (CD200R). CD200R is an immune-regulatory receptor that is thought to be an important immunological checkpoint with a pivotal role in the maintenance of immune tolerance. Checkpoint agonism is an emerging immunomodulatory approach that works to amplify pathways that inhibit over-active immune cells and suppress unwanted immune responses. ARQ-234 binds to CD200R and has the potential to restore immune homeostasis by inducing inhibitory signaling on immune cells that regulate inflammation.
CD200R has been validated as a target in atopic dermatitis, with preclinical data for ARQ-234 and clinical data for a similar molecule under development by another company each providing evidence of a robust and durable therapeutic response, even after discontinuation of treatment. Ducentis completed preclinical comparisons of ARQ-234 against the clinically-validated CD200R antibody. The data compare favorably across key metrics including potency, efficacy, and pharmacokinetics and indicated potential differentiation from the clinically-validated CD200R antibody with an improved ability to modulate the CD200R pathway, a longer half-life, and a higher steady state volume of distribution. The company plans to develop ARQ-234 in atopic dermatitis, where it could be a potentially highly complementary treatment option to ZORYVE cream in that indication, if approved.
ARQ-255
The company is developing ARQ-255, an innovative topical formulation of ivarmacitinib, a potent and highly selective small molecule inhibitor of JAK1, for the treatment of alopecia areata. Alopecia areata is an autoimmune disorder that causes the immune system to incorrectly attack the body's own cells, specifically the hair follicles, leading to loss of hair-usually in patches-on the scalp, face, or sometimes other areas of the body. The company has developed a unique drug delivery technology that it refers to as Deep Dermal Drug Delivery (4D technology).
In December 2022, the company announced that the first subject had been enrolled in the healthy volunteer cohort of a Phase 1b study evaluating ARQ-255 for the treatment of alopecia areata. The first subject in the alopecia areata cohort was enrolled in the second quarter of 2023.
ARQ-255 Clinical Development
Alopecia Areata
ARQ-255-126 Study (Phase 1b Study)
In December 2022, the company announced that the first subject had been enrolled in a Phase 1b study evaluating ARQ-255 for the treatment of alopecia areata. The Phase 1b study is a vehicle-controlled, double-blind, multi-center study designed to evaluate the safety, tolerability, and pharmacokinetics of treatment with ARQ-255 topical suspension 3% or vehicle in healthy adult subjects and individuals with patchy alopecia areata.
ARQ-252
ARQ-252 is an alternative topical cream formulation of ivarmacitinib that the company is developing for chronic hand eczema and vitiligo. In May 2021, the company announced that the Phase 1/2b study of ARQ-252 in chronic hand eczema did not meet its primary endpoint, with further analyses of the study pointing to inadequate local drug delivery to the skin. The ARQ-255 formulation, a topical suspension using the company's 4D technology, is separate and distinct from the ARQ-252 cream formulation, and thus there are no implications to ARQ-255 from ARQ-252.
Competition
For psoriasis, the company's primary competitors include injected biologic therapies such as Humira, marketed by AbbVie Inc. and Eisai Co., Ltd., and Enbrel, marketed by Amgen Inc.; Pfizer Inc., and Takeda Pharmaceutical Company Limited; non-injectable systemic therapies used to treat plaque psoriasis, such as Otezla, marketed by Amgen Inc., and Sotyktu, marketed by Bristol Myers Squibb; topical therapies such as tapinarof, marketed by Dermavant Sciences, Inc.; branded and generic versions of clobetasol, such as Clobex, marketed by Galderma Laboratories, LP; generic versions of calcipotriene and the combination of betamethasone dipropionate/calcipotriene; and other treatments including various lasers and ultraviolet light-based therapies.
For atopic dermatitis, the company's primary competitors include topical therapies such as Eucrisa, marketed by Pfizer Inc.; Opzelura, marketed by Incyte Corporation; which was approved in September 2021, and generic and branded versions of low to mid-potency steroids such as hydrocortisone or triamcinolone. In the moderate-to-severe setting, the injected biologic therapy Dupixent, marketed by Regeneron Pharmaceuticals, Inc; is approved, as well as the recently approved injectable biologic therapy Adbry, marketed by LEO Pharma.
For alopecia areata, the company's primary competitors include topical therapies such as branded and generic versions of high potency steroids, including Clobex, marketed by Galderma Laboratories, LP; intralesional corticosteroid injections such as branded and generic versions of triamcinolone, including Kenalog, marketed by Bristol-Myers Squib; and systemic immunosuppressants including generic versions of systemic steroids such as prednisone, branded and generic versions of cyclosporine, including Sandimmune, marketed by Sandoz, and branded systemic JAK inhibitors, especially Olumiant (baricitinib), marketed by Eli Lilly and Company, an oral JAK inhibitor and the first FDA-approved treatment for alopecia areata.
For hand eczema, the company's primary competitors include topical therapies such as branded and generic versions of clobetasol, such as Clobex, and generic versions of betamethasone dipropionate.
For vitiligo, the company's primary competitors include topical therapies such as generic and branded versions of calcineurin inhibitors, including Elidel, marketed by Bausch Health; branded and generic versions of high potency steroids, including Clobex, marketed by Galderma Laboratories, LP; the topical JAK inhibitor Opzelura, marketed by Incyte Corporation; and other treatments including various lasers and ultraviolet light-based therapies.
Commercial Operations
The company intends to commercialize ZORYVE and its other product candidates itself in the United States and Canada within the dermatology specialty. In the United States, the company has completed the build-out of its commercial organization, including marketing, market access, sales and marketing operations, and professional relations. The company has also built its own focused specialty sales force to target dermatologists in the United States.
Intellectual Property
As of February 27, 2024, the company owned or had an exclusive license to 20 issued U.S. patents and 40 issued foreign patents, which include granted European patent rights that have been validated in various European Patent Organization (EPO) member states, and 25 pending U.S. patent applications, 136 pending foreign patent applications, including 10 applications filed under the Patent Cooperation Treaty. Of these patents and patent applications:
Roflumilast Cream &amp; Roflumilast Foam: As of February 27, 2024, the company owned 11 issued U.S. patents, two issued European patents, four issued Canadian patents, five issued Japanese patents, one issued Chinese patent, one issued Hong Kong patent, two issued Eurasian patents, one issued Indian patent, two issued Mexican patents, one issued Korean patent, and one issued New Zealand patent. The company also owns 19 pending U.S. patent applications, and 70 pending foreign applications (three in Canada, six in Hong Kong, six in Japan, five in Mexico, seven in New Zealand, one in India, six in Australia, six in Europe, six in Israel, six in Brazil, seven in China, five in Korea and one in Eurasia, one in Singapore, and four under the Patent Cooperation Treaty), relating to a roflumilast cream and/or roflumilast foam. Six of the company's U.S. patents are listed in the FDA's Orange Book for its roflumilast 0.3% cream product, and seven of its U.S. patents are listed in the Orange Book patents for its roflumilast 0.3% foam product. The issued U.S. patent that the company has licensed from AstraZeneca claiming a composition of matter encompassing roflumilast, the active pharmaceutical ingredient in roflumilast cream and roflumilast foam, expired on January 27, 2020. Data exclusivity for oral roflumilast expired on January 23, 2021. The company's issued patents relating to a roflumilast cream and/or a roflumilast foam contain claims directed to, among other things, pharmaceutical compositions comprising roflumilast and hexylene glycol, methods of making such compositions, and methods of treatment using such compositions, methods of treating a patient by topically administering compositions comprising roflumilast, diethylene glycol monoethyl ether, and an emulsifier blend comprising cetostearyl alcohol, dicetyl phosphate, and ceteth-10 phosphate, methods of treating fungal infections by administering compositions comprising roflumilast, and methods for improving treatment adherence by improving delivery and extending the plasma half-life of a roflumilast composition. These issued U.S. patents relating to roflumilast cream and roflumilast foam will expire not earlier than June 2037. The company also has a method of treatment patent for roflumilast foam in the treatment of seborrheic dermatitis which expires 2041. The company's pending patents relating to roflumilast cream and roflumilast foam contain claims directed to, among other things, pharmaceutical compositions of roflumilast and diethylene glycol monoethyl ether, pharmaceutical compositions of roflumilast and cetostearyl alcohol, dicetyl phosphate, and ceteth-10 phosphate, methods of treatment using such compositions, methods of manufacturing such compositions, and other aspects of its roflumilast formulations, including unique pharmacokinetic aspects of topical roflumilast compositions.
ARQ-252 &amp; ARQ-255: As of February 27, 2024, the company had an exclusive license from Hengrui to six issued U.S. patents, five issued Japanese patents, and five issued EU patents (validated in various European Patent Organisation (EPO) member states) relating to ivarmacitinib. These patents and patent applications contain claims directed towards the composition of matter of the ivarmacitinib compound and bisulfate and crystalline forms thereof, pharmaceutical compositions and treatment methods. The issued patents and pending applications, if issued, relating to ivarmacitinib will not begin to expire until December 2032. The company owns one issued U.S. patent and have filed four pending U.S. patent applications and 38 pending foreign patent applications (three in each of Australia, Brazil, Canada, Europe, Israel, Japan, Korea, Mexico, Singapore, and New Zealand, two in each of China and India, one in each of Indonesia, Thailand, and Vietnam, and one under the Patent Cooperation Treaty) relating to, among other things, ivarmacitinib compositions and methods of treatment using ivarmacitinib compositions. The company anticipates filing additional patent applications directed towards compositions, methods and other aspects of its technology relating to ARQ-252 and ARQ-255 which it may develop in the future.
ARQ-234 and other CD200 mutant proteins: As of February 27, 2024, the company owned one issued U.S. patent, one issued Australian patent, one issued Chinese patent, one issued Eurasian patent, one issued Israeli patent, one issued Indian patent, one issued Japanese patent, one issued Mexican patent, one issued South Korean patent, one issued Singapore patent, one issued South African patent, and 9 pending foreign applications (one each in Brazil, Canada, Europe, Great Britain, Hong Kong, Korea, New Zealand; and three under the Patent Cooperation Treaty), relating to ARQ-234 and other CD200 mutant proteins.
Exclusive License and Option Agreements
AstraZeneca
In July 2018, the company entered into an exclusive license agreement, or the AstraZeneca License Agreement, with AstraZeneca, pursuant to which the company obtained a worldwide exclusive license, with the right to sublicense through multiple tiers, under certain AstraZeneca-controlled patent rights, know-how and regulatory documentation, to research, develop, manufacture, commercialize, and otherwise exploit products containing roflumilast in topical forms, as well as delivery systems sold with or for the administration of roflumilast, or collectively, the AZ-Licensed Products, for all diagnostic, prophylactic, and therapeutic uses for human dermatological indications, or the Dermatology Field. Under this agreement, the company has sole responsibility for development, regulatory, and commercialization activities for the AZ-Licensed Products in the Dermatology Field, at its expense, and it shall use commercially reasonable efforts to develop, obtain, and maintain regulatory approvals for, and commercialize the AZ-Licensed Products in the Dermatology Field in each of the United States, Italy, Spain, Germany, the United Kingdom, France, China, and Japan.
Jiangsu Hengrui Medicine Co., Ltd
In January 2018, the company entered into an exclusive option and license agreement, or the Hengrui License Agreement, with Jiangsu Hengrui Medicine Co., Ltd, or Hengrui, whereby Hengrui granted it an exclusive option to obtain certain exclusive rights to research, develop, and commercialize products containing the compound designated by Hengrui as ivarmacitinib, a potent and selective JAK1 inhibitor, in topical formulations for the treatment of skin diseases, disorders, and conditions, or the Field, in the United States, Japan, and the EU (including for clarity the United Kingdom), or the Territory.
In December 2019, the company exercised its exclusive option, and also contemporaneously amended the agreement to expand the territory to additionally include Canada, and therefore has a license from Hengrui under certain patent rights and know-how controlled by Hengrui to research, develop and commercialize products containing ivarmacitinib in the Field in the Territory. Such license is sublicensable through multiple tiers, exclusive as to the patent rights licensed from Hengrui and nonexclusive with respect to the know-how licensed from Hengrui, and does not extend to patent rights for improvements to ivarmacitinib which Hengrui may come to control in the future unless otherwise mutually agreed by the parties.
Huadong License Agreement
In August 2023, the company entered into a license agreement (Huadong Ag</t>
  </si>
  <si>
    <t>Dermatology;Immunology;Inflammation</t>
  </si>
  <si>
    <t>11/09/2022</t>
  </si>
  <si>
    <t>ASP Isotopes Inc. operates as a pre-commercial stage advanced materials company. The company is dedicated to the development of technology and processes that, if successful, will allow for the enrichment of natural isotopes into higher concentration products, which could be used in several industries.
The company has an exclusive license to use proprietary technology, the Aerodynamic Separation Process (ASP technology), originally developed and licensed to it by Klydon Proprietary Ltd (Klydon), for the production, distribution, marketing and sale of all isotopes. The company’s initial focus is on the production and commercialization of enriched Carbon-14 (C-14), Molybdenum-100 (Mo-100) and Silicon-28 (Si-28). Klydon has agreed to provide the company a first commercial-scale isotope enrichment plant located in South Africa.
The company also intends to develop the ASP technology to produce enriched Uranium-235 (U-235). The U-235 the company may develop using the ASP technology may be commercialized as a nuclear fuel component for use in the new generation of HALEU-fuelled small modular reactors that are under development for commercial and government uses. In addition, the company is considering future development of the ASP technology for the separation of Zinc-68, Ytterbium-176, Zinc-67, Nickel-64 and Xenon-136 for potential use in the healthcare target end market, and Chlorine -37 and Lithium-6 for potential use in the nuclear energy target end market.
The company operates principally through subsidiaries: ASP Isotopes Guernsey Limited (the holding company of ASP Isotopes South Africa (Proprietary) Limited and Enlightened Isotopes (Pty) Ltd), which will be focused on the development and commercialization of high value, low volume isotopes for highly specialized end markets (such as C-14, Mo-100 and Si-28).; Enriched Energy LLC, which will be focused on the development and commercialization of uranium for the nuclear energy market; and ASP Isotopes UK Ltd, which is the licensee of the ASP technology under the exclusive license agreement with Klydon.
The company is conducting a feasibility study with respect to constructing an enrichment facility in either the United States or an international location. Construction of a new ASP enrichment facility in U.S. would be done in three phases.
Strategy
The key elements of the company’s strategy are to complete development and commissioning of its first enrichment facilities located in Pretoria, South Africa; demonstrate the capability to produce C-14, Mo-100 and Si-28 using the ASP technology and capitalize on the opportunity to solve many supply chain challenges that currently exist; continue identifying potential offtake customers and strategic partners for its isotopes; and demonstrate the capability to produce high-assay low-enriched uranium (HALEU) using the ASP technology and meet anticipated demand for the new generation of HALEU-fueled small modular reactors and advanced reactor designs that are now under development for commercial and government uses.
Research and development expenses
The company’s research and development expenses were $1,273,536 for the year ended December 31, 2022.
Intellectual Property
As of December 31, 2022, the company and Klydon had relied exclusively on trade secrets and other intellectual property laws, non-disclosure agreements with its respective employees, consultants, vendors, potential customers and other relevant persons and other measures to protect its intellectual property.
Regulatory Environment
The two principal ones that control and regulate the manufacturing of isotopes at the company’s isotope enrichment facility in South Africa are the International Atomic Energy Agency (IAEA) and the Nuclear Non-Proliferation Treaty (NPT). The company’s South African subsidiary is registered with the South African Council for the Non-Proliferation of Weapons of Mass Destruction in terms of the Non-Proliferation of Weapons of Mass Destruction Act, 1993. The company’s registration certificate is valid until September 3, 2023. Representatives from the South African Council for the Non-Proliferation of Weapons of Mass Destruction regularly inspect the company’s facility and conduct tests to monitor the activities that are taking place at its facilities. Some of the company’s suppliers also need to be registered with the South African Council for the Non-Proliferation of Weapons of Mass Destruction. The company is also subject to laws and regulations covering subject matter similar to that of the FCPA that have been enacted by countries outside of the United States.
History
ASP Isotopes Inc. was founded in 2021. The company was incorporated in Delaware in 2021.</t>
  </si>
  <si>
    <t>Conventional Nuclear</t>
  </si>
  <si>
    <t>Specialty Chemicals</t>
  </si>
  <si>
    <t>325 - Chemical Manufacturing</t>
  </si>
  <si>
    <t>05/07/2024</t>
  </si>
  <si>
    <t>NANO Nuclear Energy Inc. operates as an early-stage nuclear energy company. The company is developing smaller, cheaper, and safer advanced portable clean energy solutions utilizing proprietary reactor designs, intellectual property and research methods, to contribute towards a sustainable future. The company’s dedication extends further, encompassing both commercial nuclear fuel transportation and consulting services.
Micro Nuclear Reactor Business: The company is developing the next-generation advanced nuclear microreactors, in particular ZEUS, a solid core battery reactor, and ODIN, a low-pressure salt coolant reactor. With these products, the company is advancing the development of the next generation of portable, on-demand capable, advanced nuclear microreactors. Through a collaboration of its world-renowned nuclear scientists and engineers, the national laboratories, and government support, the company’s reactors will have the potential to impact to the global energy landscape.
Both the company’s ZEUS and ODIN microreactors have moved from the design stages to physical test work stages, with initial rig construction underway, to ensure model accuracy, and material and dimension optimization. The company has conducted and completed external design audits on both the Zeus and ODIN reactors designs to provide external validation and assistance its designs. The company is identifying sites for its test bed reactor site for the purpose of conducting testing experiments using nuclear material for both microreactors. The company has communicated with the U.S. Nuclear Regulatory Commission (or NRC) and DOE, informing them of the status of its microreactor designs and the estimated internal timelines for its microreactor developments, with an understanding that definite timelines will be provided once available, to allow the NRC to arrange the necessary personnel to oversee the microreactor licensing process.
Fuel Processing Business: Through its subsidiary, HALEU Energy Fuel Inc., and in coordination with DOE, the company is seeking to develop a domestic High-Assay Low-Enriched Uranium (HALEU) fuel supply chain to supply the fuel – not only for its own reactors – but to the broader advanced nuclear reactor industry in general. The company has identified the site it intends to construct the facilities and have begun to build the team to design and develop these facilities.
The company has also made a strategic investment in and entered into a collaboration with a laser-based uranium enrichment technology company, LIST (which is a related party), to support the development of their technology. Through collaboration with LIST, the company anticipates that it will build supportive facilities around LIST’s enrichment facility, including such facilities as deconversion and fuel fabrication.
Fuel Transportation Business: The company’s transportation business will build on existing work completed at INL, Oak Ridge National Laboratory (or ORNL) and Pacific Northwest National Laboratory (PNNL), the world’s premier U.S.-backed nuclear research facilities. The company received an exclusive license for a high capacity HALEU fuel transportation basket design in April 2024, which will form the basis of a complete fuel transportation system able to move a variety of different fuel forms. This license grants the company, as the licensee, exclusive rights for use and development of the technology. The company is conducting work to modify the design to accommodate a variety of different fuel forms, so it is positioned to move fuel for both of its reactors and also so it is able to provide transportation services to any nuclear company looking to move commercial quantities of fuel. The company intends to license, its high-capacity HALEU transportation system to move commercial quantities of HALEU fuel in various forms around North America and internationally. The company hopes to put its fuel transportation business into operation by 2026. The company has also brought on two former UPS executives, one of which works for its fuel transportation subsidiary to assist in growing the transportation business around its technology.
Nuclear Consultation Services: The company also plans on providing nuclear service support and consultation services for the expanding and resurgent nuclear energy industry, both domestically and internationally. This includes, in coordination with the Cambridge Nuclear Energy Centre, the development of education resources. This business opportunity represents the company’s most near-term revenue generating opportunity as it hopes to begin providing these services in 2024. By the end of 2024, the company expects to start providing nuclear service support and consultation services for the nuclear energy industry, both domestically and internationally. In 
Micro Nuclear Reactor Business
A key pillar of the company’s business plan is to provide readily replaceable mobile reactors which it can provide to customers, along with operative personnel, to power projects, residential and commercial enterprises, and major development projects. The company will also drive resources to projects and activities in developing countries of greatest need by supplying energy to areas removed from the grid.
The company’s initial energy assessment included the consideration of other energy sources, such as wind and solar. SMRs were initially examined, but it became apparent that the market with far larger potential was in more deployable energy systems which could service remote locations more readily; the only candidate that could satisfy this market was microreactors because of their high-capacity factors. The company identified a large potential customer base for deployable mobile reactors, for remote industrial and manufacturing projects, current and previously uneconomic mining sites, oil, and gas projects, military bases, remote towns and communities, islands or emergency sites (post-earthquake, tsunami, hurricane etc.) to re-establish electrical power during the absence of electric grid availability.
The company intends for the reactor to benefit remote settings where services, such as water desalination and power for medical facilities would greatly improve the lives of communities removed from national grids. Clean small energy sources can be coupled to water desalination or hydrogen production and integrated to other renewable sources such as solar power, addressing the most pressing needs for human living (water and energy) without carbon dioxide emissions. Multiple units located on one site allow for simple load following without complicated core geometry and core controls.
The company is developing two advanced portable nuclear micro reactors in technical design and development. The first, ZEUS, is a Solid Core Battery Reactor, designed by world-class engineers trained at the University of California—Berkeley, has a fully solid core and utilizes already licensed fuels, enriched up to 20%, where heat is removed solely by thermal conduction. This requires the deployment of high conductivity, high melting materials, and careful materials design. The reactor will use already licensed fuel, so no new fuel developments are necessary. Reactivity will be controlled with control rods outside of the central core. The generated heat will be conducted from the fuel to the outside of the core via thermal conduction through a thermally conductive material, allowing for the elimination of coolant, creating a far safer reactor than historically developed. On March 27, 2024, the company filed an application for a U.S. Provisional Patent – ZEUS.
ZEUS Prototype
The company’s second reactor in development, ODIN, will be a Low-Pressure Coolant Reactor, which uses relatively simple uranium and zirconium HALEU hydride. The zirconium hydride densely packs hydrogen and so provides substantial moderation. Low pressure solar salt (sodium-potassium nitrate eutectic) coolant will be used to minimize the stress on structural components and improve the reliability and service life.
ODIN Prototype
The company intends to develop a customer base and funding avenue to ensure the reactor concept finds its path towards commercial deployment in coming years. Both reactors will be designed for safe operation, ease of use, simple maintenance, and functionality.
In 2022, the company was awarded subject matter expert (SME) support at INL as part of the National Reactor Innovation Centre (NRIC) Resource Team program. NRIC is a national DOE program led by INL, allowing collaborators to harness the world-class capabilities of the U.S. National Laboratory System. NRIC accelerates the demonstration and deployment of advanced nuclear energy through its mission to inspire stakeholders and the public, empower innovators, and deliver successful outcomes. They are charged with and committed to demonstrating advanced reactors by the end of 2025. The NRIC Resource Team lent substantial manpower and equipment to support the validation and proving the feasibility of the company’s reactor concepts. Battelle Energy Alliance, LLC (BEA) manages INL for the DOE’s Office of Nuclear Energy. INL is the U.S.’s center for nuclear energy research and development and performs research in each of DOE’s strategic goal areas: energy, national security, science and the environment. The company has an existing collaboration with INL through BEA (Strategic Partnership Project Agreement No. 23SP817), which it will be looking to develop further as it advances its microreactor designs through demonstration work, taking advantage of the large capabilities offered by the INL nuclear site.
The company will develop a radioactive waste strategy alongside the scoping and design work for ZEUS and ODIN which will meet all the appropriate regulatory and environmental requirements for this type of nuclear reactor. Project investigations are in early stages, and further development will involve the DOE and the NRC, particularly with respect to compliance with the federal National Environmental Policy Act of 1970 (NEPA) and other applicable laws and regulations, to competently plan for, and manage, all spent nuclear fuel and radioactive waste generated by the facility developed at the company’s proposed facility.
The design and concept were extremely well received and further guidance was provided to assist the company’s technical team to steer the reactor from its state through to a licensed product ready for deployment. The external design audit for the ZEUS reactor was completed in February 2024, with the more advanced design receiving commendations for its innovative design and simplicity. Both reactors are expected to begin demonstration and physical test work in 2024, with demonstration work expected to be completed in 2026 providing the company with working prototypes. The regulatory licensing process for the prototypes is expected to complete by 2030 or 2031, with manufacturing facilities being constructed during the licensing phase so it is ready to deploy microreactors across the country upon licensing approval.
HALEU Fuel Processing Business
In 2023, the company established a subsidiary, HALEU Energy Fuel Inc., to concentrate specifically on creating a domestic fuel processing facility of High-Assay Low-Enriched Uranium (HALEU) to supply the next generation of advanced nuclear reactors. In February 2023, the company was selected as an official founding member of the DOE’s new HALEU Consortium to develop the U.S.’ domestic capability for the manufacture of HALEU and its processing. The company’s commercial and strategic aim for HALEU Energy Fuel is to construct facilities capable of delivering the HALEU fuel processing capability able to fabricate a variety of different fuel forms, with an intended customer base to include other SMR companies, the U.S.’ nuclear laboratories’ HALEU needs, and the DOE. The company’s proposed processing activity aligns exactly with the DOE’s HALEU fuel mission to return nuclear fuel manufacturing capabilities to the United States.
The company intends to design, construct and commission a commercial nuclear fuel processing facility to supply fabricated fuel to the next generation of advanced nuclear reactor companies, its own reactors under development, the U.S. nuclear industry, the U.S. national laboratories, and the DOE’s nuclear fuel needs as necessary. The facility’s intended capability is to fabricate a variety of different fuel forms as required by U.S. industry and its customer base, using received fuel from market recognized fuel enrichment sources. The company’s proposed fuel processing facility is intended to form part of an integrated system with LIST, an enrichment company with which it has an investment and related collaboration agreement.
The company has an existing relationship with INL and ORNL (Strategic Partnership Project Agreement No. 23SP817), which it will be looking to develop further with its proposed new facility. Building on the company’s existing INL relationship, and partnering on the manning of the facility, would provide both INL and the U.S. generally a more competent, efficient, and effectively operational facility.
During the first quarter of 2025, the company plans to acquire land for the first CAT II non-TRISO HALEU integrated fuel processing facility in the U.S., and to commence the design work on its fuel processing facility in the first half of 2025, coinciding with engaging the relevant licensing and regulatory bodies to facilitate the facility commissioning. Initial site preparation is scheduled to begin in 2025, with completion of construction occurring in 2028.
HALEU Fuel Transportation Business
As it has developed the company’s business, capability deficiencies in the U.S. nuclear industry that would affect the future operation of all SMR and microreactor companies became apparent, such as there exists no method of transporting commercial quantities of HALEU across North America. The company’s proactive approach to mitigate future impediments to its operations culminated in locating research and technology developed by INL, PNNL and ORNL, that had not been advanced because of budget constraints. The company entered into the BEA License for a high capacity HALEU fuel transportation basket design on April 3, 2024, which will form the basis of a complete transportation system.
Pursuant to the BEA License, the company received an exclusive, royalty-bearing license for a U.S. patent that can be used worldwide related to devices and systems used for HALEU transportation.
The company is seeking to form the first transportation company able to supply all emerging SMR and microreactor companies with the fuel they require at their manufacturing facilities to construct their reactors. The company also expects to service the national nuclear laboratories and DOE programs which require HALEU by providing the fuel for their programs. Mobile reactors requiring HALEU for remote military bases are also anticipated, with potential military contacts. During 2024, the company plans to acquire land for its HALEU transportation base of operations.
The company’s fuel transportation business will build on the work already completed by the INL and ORNL to create a high-capacity HALEU transportation package, with 18 inner canisters, combined with a basket design and a borated aluminum flux trap. The company is receiving support from two former executives of the largest shipping company in the world who are assisting it in developing a North American transportation company using its licensed or developed technology to deliver (subject to applicable government licensing and certification) nuclear fuel for a wide customer base, including SMR and microreactor companies, national laboratories, military, and DOE programs.
Business Services and Consulting Business
The company has identified this trend as an opportunity for more immediate revenue for its company, and to acquire more expertise to advance its business. The company has concentrated on identifying small teams with expert personnel, with good portfolios of work and existing contracts, and good expansion potential, which would provide it with immediate revenue post-acquisition. The company focuses on building its own internal nuclear consultation business in coordination with certain outside academic institutions. 
The company also sees potential for its business services and consultancy business to grow internationally through the new drive by the United States to promote clean energy partnerships abroad and build capacity for the secure and safe deployment of advanced nuclear reactor technologies under the U.S. Foundational Infrastructure for Responsible Use of Small Modular Reactor Technology (FIRST) Program.
The FIRST program will work with experts from government, academia, industry, and national laboratories to explore options to advance the global goal of net zero carbon emissions by 2065 through deployment of SMRs under the highest standards of safety, security, and nonproliferation. These international partnerships will help countries with no nuclear personnel and infrastructure take advantage of the unique benefits of SMRs that provide round the clock reliable power, complement other clean energy sources, use a small land footprint, and incorporate advanced safety features.
Cambridge Nuclear Energy Centre Collaboration
The company has partnered with Cambridge Nuclear Energy Centre, part of the University of Cambridge, to develop a series of nuclear teaching programs to educate the next generation of qualified nuclear individuals capable of facilitating the growing demand and interest in nuclear energy.
Together with the Chair of Cambridge Nuclear Energy Centre, the company will design and provide Master’s and Doctorate programs in Nuclear Energy science, physics and engineering related disciplines, to graduate competent engineers and physicists ready for practical deployment to industry, academia, and research and development destinations. The courses will be designed to provide the candidates with practical learning which can be usefully applied to the nuclear environment and state of industry.
The company’s strategy includes the employment of graduating personnel upon completion of their programs, to provide further value to its reactor programs, its fuel processing business, and its business services practice.
Intellectual Property
BEA License
On April 3, 2024, the company entered into a BEA License with Battelle Energy Alliance, LLC, the manager of the INL (BEA), and have been working with the groups capable of aiding it in the development of the concept into a governmentally certificated and licensed product proficient in the transportation of enriched fuels.
Pursuant to the BEA License, the company received an exclusive, royalty-bearing license from BEA for a U.S. patent that can be used worldwide related to devices and systems used for HALEU transportation. The BEA License grants the company, as the licensee, exclusive rights for the use of this patent and the licensor is not permitted to license the patent to any other parties within the specified scope.
Acquisition of ALIP Technology
On June 21, 2024, the company closed an acquisition of a novel annular linear induction pump (ALIP) intellectual property used in small nuclear reactor cooling from noted physicist, research engineer and project manager Carlos O. Maidana, PhD. of Maidana Research.
ZEUS Provisional Patent
On March 27, 2024, the company filed an application for a U.S. Provisional patent – ZEUS to protect certain key design considerations. In July 2024, the company filed another application for a U.S. Provisional Patent to secure its newly acquired annual linear induction pump technology (ALIP). As of October 21, 2024, these two patent applications remain under review by the USPTO. The company plans to file utility or design patents for ZEUS and ODIN microreactors before March 27, 2025.
As of October 21, 2024, the company had one trademark application Smaller, Cheaper and Safer on class 11, pending approval from the United States Patent and Trademark office, and one domain name.
Strategic Partnership Project
On February 14, 2023, the company entered into a Strategic Partnership Project (SPP) agreement with INL for an Expert Review Panel of its ZEUS microreactor design. The SPP agreement is managed by BEA for the DOE. Over a 6-month period, INL will review its ZEUS-related technical information related to reactor design, siting, fuel, and decommissioning strategy and will organize a Panel Review Workshop to discuss numerous areas of the design.
Government Regulation
The company’s microreactor business is subject to, and complies with, stringent U.S. import and export control laws, including the Export Administration Regulations (EAR) regulations from the Bureau of Industry and Security which is part of the U.S. Department of Commerce, and regulations issued by the DOE.
In addition to nuclear safety regulations, the company is subject to such other nuclear regulatory controls as nuclear material safeguards and non-proliferation restrictions, and liability insurance regimes (e.g., Price-Andersen Act, the 1960 Paris Convention, the 1963 Vienna Convention, and the 1997 Convention on Supplementary Compensation).
The company’s regulatory licensing strategy is to design a HALEU nuclear fuel processing facility using proven technology, processes and safety systems and engage the NRC early in the license application development process. The company intents is to produce a high-quality application that can be reviewed and approved by the NRC in the minimum amount of time.
Exports related to the company’s fuel processing facility and products are controlled by the NRC under applicable federal regulations. Nuclear fuel processing plant equipment and components are under NRC’s export licensing authority as per Appendix O to 10 CFR Part 110. This includes items that are considered especially designed for the fabrication of nuclear fuel including equipment that: (a) directly processes or controls the production flow of nuclear material; (b) seal the nuclear material with cladding; (c) check the integrity of cladding; (d) check the finished treatment of the sealed fuel; or (e) is used for assembling reactor fuel elements. This section of the regulations also includes equipment or systems of equipment specifically designed or prepared for use in a fuel processing plant. Additionally, 10 CFR 110.9a states that the export control of special nuclear material is also controlled by the NRC.
History
NANO Nuclear Energy Inc. was founded in 2021. The company was incorporated under the laws of the state of Nevada in 2022.</t>
  </si>
  <si>
    <t>Advanced Nuclear</t>
  </si>
  <si>
    <t>Heavy Electrical Equipment</t>
  </si>
  <si>
    <t>335311 - Power, Distribution, and Specialty Transformer Manufacturing</t>
  </si>
  <si>
    <t>06/14/2023</t>
  </si>
  <si>
    <t>CAVA Group, Inc. (CAVA), together with its wholly owned subsidiaries, owns and operates a chain of fast-casual restaurants.
The company operates various fast-casual CAVA restaurants in 24 states and Washington, D.C. The number of CAVA restaurants excludes two locations operating under a licensing arrangement and digital kitchens. The company’s authentic Mediterranean cuisine unites taste and health, with a menu that features chef-crated and customizable bowls and pitas. The company’s dips, spreads, and dressings are centrally produced and sold in grocery stores.
Business Strategy
The company’s differentiated offerings and broad appeal give the company significant opportunity in the Mediterranean and health and wellness food categories. The company’s guests span gender lines and age groups, with a strong Millennial and a growing Gen Z contingent, as well as all income brackets. The broad appeal of the company’s brand is evidenced by substantial diversity across geographies, formats, dayparts, and channels. The company is in the early stages of fulfilling its total restaurant potential, and there is opportunity for more than 1,000 CAVA restaurants in the United States by 2032.
The company is well positioned to benefit from the following strong and emerging trends: evolving consumer preferences for authentic and ethnic cuisine; increased focus on health and wellness; and emphasis on combined quality and convenience.
The company’s strategic pillars are to expand the company’s Mediterranean Way in Communities Across the Country (grow the company’s footprint and expand multi-channel access; fuel the company’s culinary innovation and communication engine to drive traffic, mix, and check; and express the essence of the company’s category-creating concept consistently across brand properties); develop personal relationships with guests, even as the company scale (leverage the company’s digital ecosystem to enable more personalized communication with guests, reimagine and relaunch the company’s loyalty offering to deepen the company’s connections with guests and drive increased frequency, and create a cohesive physical and digital journey); run great restaurants, every location, every shift (streamline and automate preparation to make the company’s restaurants easier to run, enhance the company’s training and standards to consistently deliver the company’s Mediterranean hospitality, and leverage technologies to increase automation and improve restaurant operations); and operate as a high-performing team (create a culture of growth and accountability, use best-in-class data capabilities to unlock powerful, actionable insights, and implement programs and tools that engage, retain, and connect the organization).
The company’s menu fulfills a broad range of dietary preferences, from hearty and indulgent to vegan, vegetarian, gluten-free, dairy-free, paleo, keto, and nut-free diets. The company has designed its menu to offer vibrant flavors utilizing fresh, high-quality ingredients inspired by the company’s Mediterranean roots. The company’s guests can choose a chef-curated meal or a build-your-own-bowl or pita using the company’s 38 ingredients with over 17.4 billion combinations.
Real Estate
The company’s restaurant designs are flexible and adaptable to fit any site, which allows the company to enhance and tailor its format to its guests’ preferences, including their preferred channels. Each CAVA Restaurant includes walk-the-line ordering and digital pick-up capabilities, as well as a separate digital make line to maximize throughput. The company’s restaurants generally range from 2,000 to 3,000 square feet in size and seat approximately 35 to 55 guests indoors. As of December 31, 2023, the company offered drive-thru pick-up at 30 locations. In select markets, the company is piloting CAVA digital kitchens to serve as centralized production hubs, and CAVA hybrid kitchens where there is strong demand for the company’s catering services.
The company’s acquisition of Zoes Kitchen in 2018 allowed the company to rapidly expand in new and existing markets by converting Zoes Kitchen locations to the company’s CAVA brand.
Sourcing, Manufacturing, and Distribution
Sourcing and Supply Chain
The company has invested in vertically-integrated manufacturing capabilities and built a differentiated directly-sourced supply chain with more than 50 trusted grower, rancher, and producer partners. The company conducts certain site visits to maintain its strong relationships and seek to ensure that the company’s partners adhere to its high-quality standards. To secure any potential sourcing needs well in advance of the company’s growth, the company continually evaluates the strength and diversity of its supply chain.
Manufacturing and Distributing
The company operates a 30,000-square-foot production facility in Laurel, Maryland, and the company recently commenced operations at a 55,000-square-foot production facility in Verona, Virginia in February 2024. The company expects that its production facilities will support at least 750 restaurants, as well as the company’s Consumer Packaged Goods (‘CPG’) business, with the potential to add additional capacity over time.
Marketing
The company is focused on creating, capturing, and retaining new demand by increasing the company’s brand awareness while also building upon the company’s existing value proposition to the company’s guests.
Brand Marketing
The company’s diverse guest engagement touchpoints create an integrated guest experience ecosystem. The company utilizes brand campaigns across a variety of paid, owned, and earned channels to reinforce the company’s intention and extend the reach of the company’s brand. The company’s paid channels include Google, Instagram, TikTok, influencer and creator partnerships, and out-of-home advertising. The company’s owned channels include its restaurants, loyalty program, CPG offerings, CAVA website, CAVA app, and CAVA social media. The company also uses a seasonal framework to generate excitement around new menu offerings several times a year.
Restaurant Marketing
The company strives to provide its guests with the warm and welcoming feeling of the Mediterranean with each visit to the company’s restaurants. The company’s Community Days allow the company to better engage with its community and share the Mediterranean Way with new and existing guests. The company’s authentic engagement with the communities the company serves reinforces its intention and drives interest and excitement for the company’s brand, which in turn helps to attract guests and support the strong performance of the company’s restaurants. The company also leverages its large social media following and frequently advertise the company’s new restaurant openings on social media channels, and from time to time deliver flyers and menus to the homes and offices in the neighborhood to drive awareness and excitement.
Digital Business
As consumers evolve and look for more convenient and personalized ways to engage with CAVA, the company’s digital strategy is a key element of the company’s growth strategy. The company has developed an extensive multi-channel experience that consists of in-restaurant dining, digital pick-up, drive-thru pick-up in select restaurants, delivery, catering, and CPG offerings, fully supported by the company’s robust digital infrastructure. The company is in the early stages of its catering program and plan to expand the company’s catering capabilities to more CAVA locations around the country by leveraging the company’s kitchen production.
Intellectual Property
In the United States, the company has obtained trademark registrations for key trademarks, including CAVA, CRAZY FETA, SPLENDIDGREENS, and CAVA DIGITAL KITCHEN. The company is pursuing additional trademark registrations in the United States. The company also owns two issued patents in the United States, which cover various features relating to the company’s sentence builder system and walk-the-line functionality used in the CAVA app. In addition, the company has registered the cava.com domain name, which the company uses in connection with its primary online platform.
Government Regulation
The company’s operations are subject to the U.S. Occupational Safety and Health Act, which governs worker health and safety, as well as rules and regulations relating to the COVID-19 pandemic, the U.S. Fair Labor Standards Act, which governs such matters as minimum wages and overtime, California Assembly Bill No. 1228, which increases the state’s minimum wage and creates a council to set minimum wages and recommend regulations to address working conditions and other matters in the broadly defined fast food industry, and a variety of similar federal, state, and local laws (such as fair work week laws, various wage and hour laws, termination and discharge laws, and state occupational safety regulations) that govern these and other employment law matters.
The company is also subject to the Americans with Disabilities Act of 1990 and similar state laws that give civil rights protections to individuals with disabilities in the context of employment, public accommodations, and other areas, including the company’s restaurants, website, and smartphone applications.
Seasonality
The company’s revenue per restaurant is typically lower in the first and fourth fiscal quarters (year ended December 2023) due to reduced traffic as a result of colder temperatures and the holiday season. However, as the company has expanded into new geographies, seasonal factors have had less of an impact on the company’s revenue per restaurant.
History
CAVA Group, Inc. was founded in 2006. The company was incorporated in 2015 in Delaware.</t>
  </si>
  <si>
    <t>Food Delivery</t>
  </si>
  <si>
    <t>Restaurants</t>
  </si>
  <si>
    <t>07/23/2020</t>
  </si>
  <si>
    <t>Nurix Therapeutics, Inc. and its wholly owned subsidiaries (Nurix) operate as a clinical stage biopharmaceutical company.
The company focuses on the discovery, development and commercialization of small molecules and antibody therapies based on the modulation of cellular protein levels as a novel treatment approach for cancer, inflammatory conditions and other challenging diseases. Leveraging the company’s extensive expertise in E3 ligases together with the company’s proprietary DNA-encoded libraries, the company has built DELigase, an integrated discovery platform to identify and advance novel drug candidates targeting E3 ligases, a broad class of enzymes that can modulate proteins within the cell.
The company’s drug discovery approach is to either harness or inhibit the natural function of E3 ligases within the ubiquitin-proteasome system to selectively decrease or increase cellular protein levels. The company’s wholly owned, clinical stage pipeline includes targeted protein degraders of Bruton’s tyrosine kinase (BTK), a B-cell signaling protein, and inhibitors of Casitas B-lineage lymphoma proto-oncogene B (CBL-B), an E3 ligase that regulates activation of multiple immune cell types, including T cells and NK cells. The company’s partnered drug discovery pipeline consists of multiple programs under collaboration agreements with Gilead Sciences, Inc. (Gilead), Sanofi S.A. (Sanofi) and Seagen Inc. (now a part of Pfizer Inc.) (Pfizer), within which the company retains certain options for co-development, co-commercialization and profit sharing in the United States for multiple drug candidates.
Clinical Development Pipeline
The company’s wholly owned pipeline of Targeted Protein Modulation (TPM) drug candidates comprises three clinical stage programs in the company’s Targeted Protein Degradation (TPD) and Targeted Protein Elevation (TPE) portfolios. These two portfolios demonstrate the company’s ability to either decrease or increase protein levels in cells through the modulation of E3 ligases.
Targeted Protein Degradation
The company’s portfolio of targeted protein degraders of BTK, a B-cell signaling protein, comprises NX-5948, an orally bioavailable BTK degrader for the treatment of relapsed or refractory B-cell malignancies and potentially autoimmune diseases, and NX-2127, an orally bioavailable BTK degrader that also degrades cereblon neosubstrates IKZF1 (Ikaros) and IKZF3 (Aiolos) for the treatment of relapsed or refractory B-cell malignancies.
NX-5948: The company is treating patients in a Phase 1a/1b dose-escalation and cohort expansion study in patients with relapsed or refractory B-cell malignancies. In January 2024, the U.S. Food and Drug Administration (FDA) granted Fast Track designation for NX-5948 for the treatment of adult patients with relapsed or refractory chronic lymphocytic leukemia (CLL) or small lymphocytic lymphoma (SLL) after at least two lines of therapy, including a BTK inhibitor (BTKi) and a B-cell lymphoma 2 (BCL2) inhibitor.
NX-2127: The company is treating patients in a Phase 1a/1b dose-escalation and cohort expansion study of NX-2127 in patients with relapsed or refractory B-cell malignancies. The company has initiated Phase 1b expansion cohorts for patients with relapsed CLL, diffuse large B-cell lymphoma (DLBCL) and mantle cell lymphoma (MCL). Enrollment of new patients in this clinical trial is paused pending resolution of a partial clinical hold, which was implemented by the FDA in late October 2023. Patients already enrolled who are receiving clinical benefit may continue treatment.
Targeted Protein Elevation
The company’s targeted protein elevation program includes NX-1607, an orally bioavailable an inhibitor of CBL-B, an E3 ligase that regulates the activation of multiple immune cell types, including T cells and NK cells. NX-1607 is targeted for immuno-oncology indications.
The company is treating patients in a Phase 1a/1b dose-escalation and cohort expansion study of NX-1607 in patients with a range of oncology indications. This study also includes a cohort within the Phase 1a dose escalation study testing NX-1607 in combination with paclitaxel, a taxane chemotherapy commonly used across a range of relapsed and refractory solid tumor indications. NX-1607 was awarded an Innovative Passport from the UK Medicines and Healthcare products Regulatory Agency to accelerate time to market and facilitate patient access to novel drugs to treat serious and life-threatening diseases.
Drug Discovery Pipeline
In addition to the company’s clinical stage drug candidates, the company is extending its protein modulation portfolio, both on the company’s own and with partners by developing new targeted protein degraders and ligase inhibitors for a number of targets for which the protein modulation modality can be clinically advantageous over existing therapies. These existing and future programs may have the potential to address diseases with significant unmet need, including cancer, autoimmunity, inflammation, and other challenging diseases.
The company has entered into several revenue generating collaborations with large biopharmaceutical companies, including with Gilead, Sanofi and Seagen (now a part of Pfizer), to leverage the company’s DELigase platform for drug discovery. These collaborations allow the company to further advance its future pipeline with multiple currently identified targets included in these collaborations. The company retains certain options for co-development, co-commercialization and profit sharing in the United States for multiple drug candidates pursuant to these collaborations.
Strategy
The company’s strategy is to leverage its DELigase platform to discover breakthrough therapies to not only improve upon existing drugs, but also address targets that are thought to be undruggable with current modalities. The key elements of the company’s strategy are to advance its lead programs (NX-5948, NX-2127, and NX-1607) through clinical development; advance the company’s portfolio of preclinical programs to generate development candidates for the company’s partners and its proprietary pipeline; enhance and refine the company’s DELigase platform; and explore additional strategic collaborations to maximize the commercial potential of the company’s DELigase platform and the company’s drug candidates.
Targeted Protein Modulation
Using the company’s powerful DELigase platform, the company has demonstrated its ability to discover and advance small molecule drug candidates to decrease or increase protein levels by either harnessing or inhibiting the activity of the appropriate E3 ligase, depending on the desired therapeutic effect. The company has carefully selected and are advancing over 90 E3 ligases in the company’s DELigase platform, expanding the universe of E3 ligases that can be modulated beyond cereblon and von Hippel-Lindau (VHL), the two predominantly used in the field of targeted protein degradation today. The company’s DEL collection consists of billions of small molecule compounds used to identify potential binders to ligases and protein targets as critical starting points in the company’s drug discovery process.
Programs
The company’s targeted protein degradation portfolio includes two clinical stage drug candidates that catalyze potent degradation of BTK, a well validated target for B-cell malignancies. The company’s two BTK degrader drug candidates, NX-5948 and NX-2127, are oral drug candidates being evaluated for the treatment of relapsed or refractory B-cell malignancies, including CLL and non-Hodgkin’s lymphoma (NHL). NX-5948 is designed to solely degrade BTK, and NX-2127 is designed to degrade BTK and the immunomodulatory substrates of Ikaros and Aiolos. NX-5948 has the potential to address B-cell mediated autoimmune indications due to its specificity for BTK, and neurologic autoimmune indications due to its ability to cross the blood brain barrier.
In preclinical studies and in patient-derived samples, the company has demonstrated the ability of both NX-5948 and NX-2127 to degrade BTK in cells harboring either wild type BTK or a variety of clinically relevant mutant forms of BTK that are known to confer resistance to both currently marketed BTK inhibitors and next-generation BTK inhibitors in late-stage development. Based on the company’s preclinical and clinical data, both NX-5948 and NX-2127 have the potential to demonstrate unique and improved clinical benefit over the current standard-of-care in multiple oncology indications.
The company’s targeted protein elevation portfolio includes its lead ligase inhibitor NX-1607, an oral, clinical stage small molecule drug candidate that inhibits CBL-B, an intracellular orchestrator of the activation of T cells, B cells and NK cells. In preclinical studies, primary human T cells exposed to NX-1607 demonstrated increased T-cell activation in the absence of co-stimulation with CD3 and CD28, a potential advantage in an immune suppressive tumor microenvironment. In addition, NX-1607 has been shown in preclinical models to increase T-cell proliferation and result in increased secretion of interleukin-2 (IL-2), a key cytokine involved in immune activation. Oral delivery of a CBL-B inhibitor has the potential to drive immune cell activation and stimulation of localized IL-2 secretion, leading to enhanced anti-tumor response across a wide range of oncology indications.
Targeted Protein Degradation Portfolio In Clinical Trials
The company has developed two targeted protein degrader drug candidates that are potent degraders of the BTK protein, a clinically validated signaling factor that drives B-cell activation and proliferation. Both of the company’s BTK degraders harness the E3 ligase cereblon. NX-5948 is designed to selectively degrade BTK and has demonstrated the ability to cross the blood brain barrier in animal models and degrade BTK in both brain-resident tumor cells and normal microglia in the brain. NX-2127 was engineered to degrade both BTK and cereblon neosubstrates Ikaros and Aiolos for the treatment of relapsed or refractory B-cell malignancies. The company is treating patients with relapsed or refractory B-cell malignancies in Phase 1 trials for NX-5948 and NX-2127.
BTK’s role in B-cell Malignancy
BTK is a key component of the B-cell receptor signaling pathway and has been clinically validated as a target in the treatment of B-cell malignancies, most notably in CLL but also in NHL. In 2022, it was estimated that over 20 thousand patients were diagnosed with CLL and over 80 thousand patients were diagnosed with NHLs in the United States. Approximately 85% of NHLs are a result of B-cell malignancies.
Clinical Development Studies for NX-5948
The company is studying the pharmacology, safety, and clinical activity of NX-5948 in multiple subtypes of relapsed and refractory B-cell malignancies, including those in which ibrutinib has shown only modest effects or is ineffective, as in the case of CLL patients with BTK inhibitor resistance mutations.
The company is conducting a Phase 1a/1b dose-escalation and cohort expansion study of NX-5948 in patients with relapsed or refractory CLL and NHL. The Phase 1a portion is designed as a monotherapy dose escalation trial to investigate the safety and tolerability of NX-5948 and to identify a biologically active dose for cohort expansion and potentially a maximum tolerated dose. The Phase 1b portion of the trial is designed as a monotherapy expansion trial in up to five potential cohorts. The patients in the study represent a heavily pre-treated population with a variety of previous treatment options. Some patients also have resistance mutations and other high risk molecular features. The study is enrolling in the United States, the United Kingdom (UK) and the Netherlands.
Initial Clinical Findings
Initial clinical findings from the NX-5948 clinical trial were presented at the 65th American Society of Hematology (ASH) annual meeting in December 2023. Pharmacokinetics (PK) and pharmacodynamics data from the ongoing Phase 1a trial shown below demonstrate dose-dependent PK and rapid, robust, and sustained BTK degradation in all patients with once daily oral dosing of NX-5948, confirming the findings and projections from previous preclinical research.
Results from the first data disclosure of the NX-5948 Phase 1a trial showed that NX-5948 is well tolerated and demonstrates clinical benefit.
Clinical Development of NX-2127
The company is studying the pharmacology, safety and clinical activity of NX-2127 in multiple subtypes of relapsed and refractory B-cell malignancies, including CLL, DLBCL, MCL, MZL and FL. The company plans to focus development in indications where NX-2127 shows evidence of compelling clinical activity and where there is high unmet need.
The Phase 1a/1b dose-escalation and cohort expansion trial is evaluating doses ranging from 50 mg to 300 mg, and includes expansion cohorts for patients with CLL, DLBCL and MCL. The Phase 1a portion is designed as a monotherapy dose escalation trial to investigate the safety and tolerability of NX-2127 and to identify a maximum tolerated dose for further evaluation. The Phase 1b portion of the trial is designed as a monotherapy expansion trial in defined cohorts. The company selected a 100 mg dose for a Phase 1b expansion in CLL patients and selected a 300 mg dose for Phase 1b expansion in MCL and DLBCL patients. The patient population in the trial was heavily pre-treated and included a sizeable proportion of patients with resistance mutations. Enrollment of new patients in this clinical trial is paused pending resolution of a partial clinical hold.
Clinical Findings
Updated data from the NX-2127 clinical study presented at the 65th ASH annual meeting in December 2023 described positive data for NX-2127 in patients with NHL and CLL, confirming a manageable safety profile that is consistent with previous reports for BTK-targeted and immunomodulatory therapies.
Targeted Protein Elevation Portfolio in Clinical Trials
The company’s oral, small molecule CBL-B inhibitor, NX-1607, has several potential immunotherapy applications through enhancing T-cell mediated anti-tumor activity by lowering the activation threshold of T cells in a suppressive tumor microenvironment where CBL-B plays a key role in the downregulation of T cells. Importantly, NX-1607 does not appear to activate T cells in the absence of TCR engagement. The company is studying NX-1607 in a Phase 1a dose escalation trial in multiple solid tumors and lymphoma. Solid tumors represent the vast majority of human cancers. Various immunotherapy strategies have been developed in order to increase the efficiency of anti-tumor immune response, including the use of antibody checkpoint inhibitors, such as anti-PD-1, anti-PD-L1 and anti-CTLA-4, which block the ‘brakes’ of immune response. These immune-stimulating antibodies have a more favorable clinical outcome than traditional treatment modalities on a growing list of tumor types. However, most patients fail to respond or experience only transient responses.
Preclinical Development of CBL-B Inhibitors
The company has developed a series of potent small molecule inhibitors of CBL-B activity that have demonstrated biochemical activity and effects in vitro on human immune cells, as well as in mouse tumor models. Consistent with studies cited above, CBL-B inhibitors enhanced ex vivo T-cell activation as measured by induction of IL-2, a key cytokine required for immune cell activation and proliferation. Induction of IL-2 secretion occurs at low nanomolar concentrations in primary human and mouse T cells stimulated with anti-CD3/anti-CD28 antibodies or anti-CD3 antibodies alone. The company demonstrated several fold increases in IL-2 production in tandem with increasing biochemical activity of the company’s CBL-B inhibitors. In addition, certain of the company’s CBL-B inhibitors reduced anergy and exhaustion in an ex vivo model of T-cell exhaustion using human donor T cells and further, this effect was additive to that achieved with an anti-PD-1 antibody. Based on the company’s findings, CBL-B inhibitors may induce an immune cell localized IL-2 secretion that in combination with other immune activation effects will enhance anti-tumor responses. The precursor compounds shown in the graphs below led to the optimization and selection of NX-1607 as a development candidate.
NX-1607, an Oral CBL-B Inhibitor for Immuno-Oncology
NX-1607 is an investigational, orally bioavailable, potent inhibitor of CBL-B. In vitro studies demonstrated that NX-1607 treatment resulted in a dose-dependent increase in T cell activation in TCR stimulated primary human T cells in the presence and, to a lesser extent, in the absence of CD28 co-stimulation, a potential advantage in a suppressive tumor microenvironment. In vitro, NX-1607 has been demonstrated to increase T-cell activation in primary human T cells in the absence of co-stimulation with CD3 and CD28, a potential advantage in a suppressive tumor microenvironment. In vivo, oral administration of NX-1607 in mice has demonstrated notable tumor growth inhibition in a tumor model as illustrated in the figure below on the left. The tumor growth inhibition with oral administration of NX-1607 recapitulates the genetic experiment in mice with a ligase-inactive version of CBL-B which also shows tumor growth inhibition as illustrated in the figure below on the right.
Clinical Development of NX-1607
The company is studying the pharmacology, safety and clinical activity of single-agent NX-1607 and the combination of NX-1607 with taxane chemotherapy in multiple solid tumor indications and lymphoma. The solid tumors selected for this initial assessment include three different immune phenotypes: checkpoint-resistant tumors, tumors with an immunosuppressive microenvironment and tumors that are poorly immunogenic. There is a scientific rationale for the role of CBL-B inhibition in each of these immune phenotypes.
The company is conducting a Phase 1a/1b dose-escalation and cohort expansion study of NX-1607 in patients with relapsed or refractory solid tumors and lymphoma. The company is enrolling patients in the Phase 1a dose escalation portion of the monotherapy trial.
DELigase Platform
The company’s approach leverages the specificity of E3 ligases and the natural function of the UPS to regulate the cellular proteome for therapeutic effect. Development of therapies that modulate E3 ligases has been historically limited by the inherent difficulties in building biochemical and cellular assays relevant for measuring E3 ligase function, as well as by the relative lack of mechanistic understanding of this critical class of proteins. Through the company’s focused efforts and investment over the past several years, the company has developed proprietary tools, in-depth knowledge and expertise relating to E3 ligases as targets for drug discovery. In addition, the company has assembled a team that has extensive experience applying DEL discovery technologies to a wide variety of proteins, including targets previously considered undruggable. Together, these capabilities and insights have allowed the company to develop a powerful platform technology called DELigase to identify and advance novel drug candidates that either selectively increase or decrease protein levels within the cell.
The company’s DELigase platform combines its proprietary DELs and E3 ligase expertise to empower efficient drug discovery. DEL technology is well suited to finding new binders for targets thought to be undruggable, which include the vast majority of proteins encoded in the human genome, including E3 ligases.
The company’s DELigase Discovery Platform enables the company to Address Multiple Therapeutic Applications
The company has expanded the universe of E3 ligases available for therapeutic manipulation from the two predominantly used in the field, cereblon and VHL, by screening over 60 additional E3 ligases as of November 30, 2023. The company has carefully selected these E3 ligases for use in drug discovery across the company’s three core areas of therapeutic expertise: oncology, immuno-oncology and immune disorders. The company considers the unique biological function of each ligase and the therapeutic requirements of the disease state for inhibitor programs. For ligases that direct targeted protein degradation, the company takes into account the biochemical specificity of the E3 ligase, as well as tissue specificity of action and cellular localization of the target protein. E3 ligases that are required for cancer cell survival are also of high interest for cancer indications to reduce the risk of intrinsic resistance to degrader action. The company is growing its set of E3 ligases for use in its DELigase platform tailored to the company’s core therapeutic areas.
DELigase for E3 Ligase Harnesses
The company applies its platform to utilize the ubiquitination function of E3 ligases for targeted protein degradation. The company’s DELigase platform enables the company to identify binders to E3 ligases, which the company refers to as harnesses, as well as binders to degradation targets. The company uses these molecular starting points to design compounds using a modular approach that connects an E3 ligase harness to a target protein binder with a linker. The company refers to these bifunctional molecules as targeted protein degraders, which function by bringing the E3 ligase into proximity of the target protein to catalyzing its ubiquitination and degradation.
DELigase for E3 Ligase Inhibitors
The company’s DELigase platform enables the identification of inhibitors through parallel screening of distinct E3 ligase activity states using chemical matter tailored specifically for binding to E3 ligases. The company’s substantial expertise in E3 ligase biochemistry and biology has allowed the company to identify and develop potent inhibitors of E3 ligases that play pivotal roles in T-cell signaling and immune cell function.
Drug Candidate Identification and Selection Process
The company employs a series of processes and studies from target validation to preclinical development for selection of the appropriate candidate for further development. The company has invested in an integrated drug development infrastructure that enables the company to perform every step of the drug discovery and early preclinical development process within the company’s research facility.
Collaborations and License Agreements
Gilead
In June 2019, the company entered into a global strategic collaboration agreement with Gilead (as subsequently amended, the Gilead Agreement) to discover, develop and commercialize a pipeline of targeted protein degradation drugs for patients with cancer and other challenging diseases using the company’s DELigase platform to identify novel agents that utilize E3 ligases to induce degradation of five specified drug targets. In August 2019 and September 2022, the company entered into the First Amendment and the Second Amendment, respectively, to the Gilead Agreement to clarify certain language of the Gilead Agreement.
Under the Gilead Agreement, Gilead has the option to license drug candidates directed to up to five targets resulting from the collaboration and is responsible for the clinical development and commercialization of drug candidates resulting from the collaboration. The company retains the option to co-develop and co-promote, under a profit share structure, up to two drug candidates in the United States, provided that the company may only exercise such option once per licensed product and Gilead retains the right to veto the company’s option selection for any one drug candidate of its choice. In March 2023, Gilead exercised the option to exclusively license one target (Gilead License Option Exercise), the first development candidate resulting from the Gilead Agreement.
Sanofi
In December 2019, the company entered into a strategic collaboration with Genzyme Corporation, a subsidiary of Sanofi, which became effective in January 2020 (as subsequently expanded and amended, the Sanofi Agreement), to discover, develop and commercialize a pipeline of targeted protein degradation drugs for patients with challenging diseases in multiple therapeutic areas using the company’s DELigase platform to identify small molecules designed to induce degradation of three specified initial drug targets.
In January 2021, the company entered into the First Amendment to the Sanofi Agreement to modify the research term on all targets. In December 2021, the company entered into the Second Amendment to the Sanofi Agreement to extend the substitution deadline on certain targets. In July 2022, the company entered into the Third Amendment to the Sanofi Agreement to further extend the substitution deadline on certain targets. Also in July 2022, Sanofi elected to replace certain drug targets, and the substitution extended the research term of those targets by one year to 5.25 years. In August 2022 and November 2023, the company entered into the Fourth Amendment and Fifth Amendment, respectively, to the Sanofi Agreement to modify the research plan for certain targets.
Under the Sanofi Agreement, Sanofi has exclusive rights and is responsible for the clinical development, commercialization and manufacture of drug candidates resulting from the collaboration while the company retains the option to co-develop, co-promote and co-commercialize all drug candidates in the United States directed to up to two targets, one of which must be selected from a list of targets designated at the execution of the Sanofi Agreement or any replacement of such targets, and one of which must be selected from targets identified by Sanofi as part of their January 2021 expansion.
Pfizer
In September 2023, the company entered into a strategic collaboration with Seagen Inc. (now a part of Pfizer Inc.) (the Pfizer Agreement) to develop a suite of targeted protein degraders against multiple targets nominated by Pfizer that are suitable for antibody conjugation. Pfizer will be responsible for conjugating these degraders to antibodies to make Degrader-Antibody Conjugates (DACs), a new class of medicines for use in cancer treatment, and advancing these DAC drug candidates through preclinical and clinical development and commercialization.
Under the Pfizer Agreement, Pfizer has the option to obtain exclusive licenses to develop and commercialize certain degraders.
Intellectual Property
As of December 31, 2023, the company had five U.S. patents, 22 U.S. patent applications, one foreign patent and 103 foreign applications that the company owns, and one U.S. patent, four pending U.S. patent applications and 26 foreign patent applications that the company co-owns with Gilead. The expected expirations for issued patents and patents that may issue from pending applications covering the company’s clinical candidates are between the years 2039 and 2042 for NX-5948 and NX-2127; and between 2040 and 2043 for NX-1607.
The mark ‘Nurix’ is the company’s registered trademark in Canada, France, Germany, Italy, Japan, Mexico, Spain, the United Kingdom and the United States. The mark ‘DELigase’ is the company’s registered trademarks in the United States. The Nurix logo is the company’s common law trademark.
History
The company was founded in 2009. It was incorporated under the laws of the state of Delaware in 2009. The company was formerly known as Kura Therapeutics, Inc. and changed its name to Nurix Inc. in 2012 and then to Nurix Therapeutics, Inc. in 2018.</t>
  </si>
  <si>
    <t>Genetics;Hematology;Immunology;Oncology</t>
  </si>
  <si>
    <t>05/13/2019</t>
  </si>
  <si>
    <t>Applied Therapeutics, Inc. operates as a clinical-stage biopharmaceutical company. The company is developing a pipeline of novel product candidates against validated molecular targets in indications of high unmet medical need. The company focuses on molecules and pathways whose role in the disease process is well known based on prior research.
The company’s first molecular target is aldose reductase, or AR, an enzyme that converts glucose to sorbitol under oxidative stress conditions, and is implicated in multiple diseases. Prior attempts to inhibit this enzyme were hindered by nonselective, nonspecific inhibition, which resulted in limited efficacy and significant off-target safety effects. The company’s AR program includes three small molecules, which are all potent and selective inhibitors of AR, but are engineered to have unique tissue permeability profiles to target different disease states, including diabetic complications, heart disease and rare metabolic diseases.
AT-007(also called govorestat) is a novel central nervous system, or CNS, penetrant ARI that the company is developing for the treatment of rare metabolic diseases, including Galactosemia and Sorbitol Dehydrogenase (SORD) Deficiency. The U.S. Food and Drug Administration, or FDA, has granted both orphan drug designation and rare pediatric disease designation to AT-007 for the treatment of Galactosemia and in June 2021, the FDA granted Fast Track Designation to AT-007 for the treatment of Galactosemia.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NDA and MAA submission packages include clinical outcomes data from the Phase 3 registrational ACTION-Galactosemia Kids study in children ages 2-17 with Galactosemia, the Phase 1/2 ACTION-Galactosemia study in adult patients with Galactosemia, and preclinical data.
On October 25, 2021, the company reported data from a pilot open-label study in 8 SORD Deficiency patients. AT-007 reduced blood sorbitol levels by approximately 66% from baseline through 30 days of treatment. AT-007 was safe and well tolerated in all treated patients. In December 2021, the company initiated a Phase 2/3 registrational study in patients with SORD Deficiency, which is ongoing at multiple clinical sites in the U.S. and Europe. On February 16, 2023, the company announced that in a pre-specified interim analysis of the ongoing Phase 3 INSPIRE trial, AT-007 reduced sorbitol levels by a mean of approximately 52% (or approximately 16,000ng/ml) over 90 days of treatment (p&lt;0.001 vs. placebo) in patients with SORD Deficiency. On February 15, 2024, the company announced positive interim 12-month results from the ongoing Phase 3 INSPIRE trial, in which the primary endpoints and several key secondary endpoints were achieved.
The company also plans to initiate a clinical development program on AT-007 in another pediatric rare disease, called PMM2-CDG. PMM2-CDG is a glycosylation disorder caused by deficiencies in the enzyme phosphomannomutase 2, which leads to CNS symptoms similar to Galactosemia, including low IQ, tremor, and speech and motor problems. The FDA has granted pediatric rare disease designation and orphan designation for AT-007 in PMM2-CDG.
In January 2023, the company announced a partnership with Advanz Pharma for commercialization of AT-007 (govorestat) in Europe, and entered into an Exclusive License and Supply Agreement with Advanz Pharma (the Advanz Agreement). Advanz Pharma is a pharmaceutical company with a strategic focus on commercialization of specialty, hospital, and rare disease medicines in Europe. Under the terms of the Advanz Agreement, Advanz Pharma receives exclusive commercial rights in the European Economic Area, Switzerland, and the UK for AT-007 in Galactosemia and SORD Deficiency, with certain rights to future indications for AT-007 in Europe. The company will continue to be responsible for the development, manufacturing and supply of AT-007, and Advanz Pharma will be responsible for packaging, distribution and commercialization in Europe.
AT-001(also called caficrestat) is a novel ARI with broad systemic exposure and peripheral nerve permeability that the company is developing for the treatment of diabetic cardiomyopathy, or DbCM, a fatal fibrosis of the heart, for which no treatments are available. The company completed a Phase 1/2 clinical trial evaluating AT-001 in approximately 120 patients with type 2 diabetes, in which no drug-related adverse effects or tolerability issues were observed. In September 2019, the company announced the initiation of a Phase 3 registrational trial of AT-001 in DbCM. On January 4, 2024, the company reported topline results from the ARISE-HF study. AT-001 (caficrestat) demonstrated a strong trend in stabilizing cardiac functional capacity, while the placebo group declined over 15 months. AT-003 is a novel ARI designed to cross through the back of the eye when dosed orally, and has demonstrated strong retinal penetrance, for the treatment of diabetic retinopathy, or DR.
AT-104 is a preclinical dual selective PI3K inhibitor. Due to recent regulatory changes impacting development of the PI3K inhibitor class of compounds, the company has discontinued its early stage preclinical PI3K program and further development of AT-104. The compound and all rights associated with the technology were returned to Columbia University.
Strategy
The critical components of the company’s strategy include leveraging its unique approach to develop its pipeline of novel ARIs; rapidly advancing the development of its ARI product candidates, AT-007, AT-001 and AT-003; taking advantage of regulatory pathways designed for accelerated drug development in indications with high unmet need and seeking strategic partnerships in other indications; and expanding its pipeline to products targeting other validated molecules and pathways outside of AR.
Product Candidates
AT-007 is a novel CNS penetrant ARI for the treatment of CNS rare diseases, including Galactosemia, SORD deficiency and PMM2-CDG.
The company has evaluated AT-007 in a pivotal Phase 1/2 clinical trial in healthy volunteers and adults with Galactosemia. The Phase 1 portion of the study in healthy volunteers evaluated safety, tolerability, CNS penetrance and PK of AT-007 at doses of 5mg/kg to 40mg/kg for up to seven days of consecutive treatment. The Phase 2 portion in adults with Galactosemia evaluated safety, tolerability, PK and pharmacodynamic reduction in the biomarker galactitol. Patients received AT-007 5mg/kg, 20mg/kg, 40mg/kg or placebo, for 28 days.
AT-007 treatment resulted in a statistically significant and robust reduction in plasma galactitol versus placebo in adult Galactosemia patients. In June 2020, the company initiated the ACTION-Galactosemia Kids pediatric Galactosemia study.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FDA also noted that it is planning to hold an advisory committee meeting to discuss the application.
In February 2023, the company announced that in a pre-specified interim analysis of the ongoing Phase 3 INSPIRE trial, AT-007 reduced sorbitol levels by a mean of approximately 52% (or approximately 16,000ng/ml) over 90 days of treatment (p&lt;0.001 vs. placebo) in patients with SORD Deficiency.
The company is developing AT-001, a novel ARI with broad systemic exposure and peripheral nerve permeability being developed for the treatment of DbCM, a fatal fibrosis of the heart, for which no treatments are available. The company completed a Phase 1/2 clinical trial evaluating AT-001 in approximately 120 patients with type 2 diabetes, in which no drug-related adverse effects or tolerability issues were observed. This trial also demonstrated target engagement and proof of biological activity, as measured by reduction in sorbitol, a biomarker of AR activity and NTproBNP. A registrational Phase 2/3 study in DbCM patients at high risk of progression to overt heart failure (ARISE-HF) was recently completed.
The company has evaluated AT-001 in a placebo-controlled Phase 1/2 clinical trial in approximately 120 type 2 diabetes patients. In September 2019, the company initiated a Phase 3 registrational trial for AT-001 in DbCM called ARISE-HF. On January 4, 2024, the company announced topline results from the ARISE-HF study. AT-001 (caficrestat) demonstrated a strong trend in stabilizing cardiac functional capacity, while the placebo group declined over 15 months.
The company also intends to develop AT-001 for DPN, a debilitating neurodegenerative disease that significantly reduces patients’ quality of life, and for which there are no FDA-approved treatments. The company has included a DPN sub-study in its pivotal DbCM study.
The company is developing AT-003, an ARI designed to cross through the back of the eye when dosed orally, which has demonstrated strong retinal penetrance, for the treatment of DR. The company is in late stages of preclinical development and intends to advance AT-003 into a Phase 1 clinical trial for the treatment of DR.
Exclusive License Agreement with Columbia University
The company has a license agreement with Columbia University (the 2016 Columbia Agreement). Pursuant to the 2016 Columbia Agreement, Columbia University granted it a royalty-bearing, sublicensable license that is exclusive with respect to certain patents, and non-exclusive with respect to certain know-how, in each case to develop, manufacture, and commercialize ARI products, including AT-001, AT-003 and AT-007. The license grant is worldwide with the exception of a single patent family covering AT-001 and AT-003 for which the license grant excludes China, Taiwan, Hong Kong and Macao.
In January 2019, the company entered into a second license agreement with Columbia University (the 2019 Columbia Agreement). Pursuant to the 2019 Columbia Agreement, Columbia University granted the company a royalty-bearing, sublicensable license that is exclusive with respect to certain patents, and non-exclusive with respect to certain know-how, in each case to develop, manufacture and commercialize PI3k inhibitor products.
License Agreement with University of Miami
On October 28, 2020, the company entered into a license agreement (the 2020 Miami License Agreement) with the University of Miami relating to certain technology that is co-owned by the University of Miami (UM), the University of Rochester (UR) and University College London (UCL Business Ltd. (UCL)).
License Agreement with Advanz Pharma
On January 3, 2023, the company entered into an Exclusive License and Supply Agreement (the Advanz Agreement) with Mercury Pharma Group Limited (trading as Advanz Pharma Holdings). Pursuant to the Agreement, it granted Advanz Pharma the exclusive right and license to commercialize drug products containing AT-007 (also known as govorestat), its proprietary Aldose Reductase Inhibitor (ARI) (the Licensed Product), for use in treatment of Sorbitol Dehydrogenase Deficiency (SORD) and Galactosemia (each a Licensed Indication) in the European Economic Area, Switzerland and the United Kingdom (the Territory).
Intellectual Property
The company’s patent portfolio includes patents and patent applications that are exclusively licensed from Columbia University, exclusively licensed from University of Miami, and patent applications that are owned by it. The company’s patent portfolio includes patents and patent applications that cover its product candidates AT-007, AT-001, and AT-003, and the use of these candidates for therapeutic purposes in certain territories. The company’s proprietary technology has been developed primarily through relationships with academic research centers and contract research organizations.
In total, the company’s patent portfolio, including patents licensed from Columbia University and patents owned by it, comprises nine different patent families, filed in various jurisdictions worldwide, including families directed to composition of matter for AR inhibitors, and families directed to methods of treating Galactosemia and complications associated with Galactosemia, SORD Deficiency and PMM2-CDG using AR inhibitors. The company’s patent portfolio includes issued patents in the United States, Europe, Japan, Australia, Canada, and other jurisdictions.
Composition of Matter Patents
AT-007: The company has exclusively licensed a patent family from Columbia University that includes two issued composition of matter patents and two issued method use of patents in the United States, and 78 issued patents in Europe, Japan, Australia, India, Israel, China, Mexico and South Africa, that claim the composition of matter of and certain methods of use with respect to AT 007. In addition, the company has pending patent applications in the United States, Europe, Japan, China, Canada, Australia, Russia, Brazil, Israel, Mexico, New Zealand, Singapore, South Africa, and Hong Kong. The 20-year term of patents in this family runs through June 2037, absent any available patent term adjustments or extensions.
AT-001 and AT-003: The company has exclusively licensed from Columbia University a patent family that includes six issued patents in the United States, 82 issued patents in Europe, Japan, Canada, and Australia, a pending application in the United States and a pending application in Europe that claim the composition of matter of and certain methods of use with respect to AT-001 and AT-003. The 20-year term of the patents in this family runs through July 2031, absent any available patent term adjustments or extensions.
Methods for Treating Galactosemia
The company owns a family of patent applications that claims methods for treating Galactosemia and preventing complications associated with Galactosemia using AT-007 and other inhibitors of AR. This family includes granted patents in the United States, Mexico, Japan and pending patent application in the United States, Europe, Japan, Australia, Brazil, Canada, China, Israel, Mexico, New Zealand, Russia, Singapore, South Africa, and Hong Kong. The 20-year term of patents in this family run through July 2038, absent any available patent term adjustments or extensions.
Methods for Treating SORD Deficiencies
The company owns a family of patent applications that claims methods for treating SORD Deficiency using AT-007 and other inhibitors of AR. This family includes pending patent applications in the United States, Europe, Japan, Australia, Brazil, Canada, China, Israel, Mexico, New Zealand, Russia, Singapore, South Africa and South Korea. No patents have issued to date, but the company expects that the 20-year term of any patents that do issue in this family will run through 2041, absent any available patent term adjustments or extensions.
The company has exclusively licensed a patent family from University of Miami that includes pending applications in the United States, Europe, Japan, Australia, Brazil, Canada, China, Israel, Mexico, New Zealand, India, Russia, Singapore, South Africa, South Korea and Hong Kong, that claims methods for treating inherited neuropathy using a variety of therapeutic modalities including inhibitors of AR. This patent family is owned by University of Miami, University of Rochester and UCL Business Ltd. and licensed to the company by University of Miami pursuant to an exclusive agency granted to University of Miami, by University of Rochester and UCL Business Ltd. No patents have issued to date, but the company expects that the 20-year term of any patents that do grant in this family will run through 2040, absent any available patent term adjustments or extensions.
Methods for Treating PMM2-CDG
The company owns a family of patent applications that claim methods for treating PMM2-CDG using AT-007 and other inhibitors of AR. This family includes pending patent application in the United States, Europe, Japan, Australia, Brazil, Canada, China, Israel, Mexico, New Zealand, Singapore, South Africa and Hong Kong. The company expects to file future patent applications on innovations that are developed in the course of advancing its pipeline through preclinical and clinical development.
Research and Development
The company’s research and development expenses for the year ended December 31, 2023, were $53.9 million.
History
Applied Therapeutics, Inc. was founded in 2016. The company was incorporated under the laws of the state of Delaware in 2016.</t>
  </si>
  <si>
    <t>Cardiovascular;Central Nervous System;Diabetes;Genetic Disorder;Neurology;Neuroscience;Ophthalmology</t>
  </si>
  <si>
    <t>6.01</t>
  </si>
  <si>
    <t>05/04/2021</t>
  </si>
  <si>
    <t>The Honest Company, Inc. (Honest) operates as a personal care company. The company is dedicated to creating clean- and sustainably-designed products.
Products and Product Categories
The company’s three product categories are Diapers and Wipes, Skin and Personal Care and Household and Wellness, which represented 63%, 26%, and 11% of its 2023 revenue.
Diapers and Wipes: Primary components of the company’s diapers include responsibly sourced, plant-based fluff pulp and other plant-derived materials. The company’s diapers have an extensive modern and efficient design that uses less material. The company’s Clean Conscious wipes are compostable and plant-based, made with over 99% water and gentle on sensitive skin.
Skin and Personal Care: The company uses clean and safe ingredients, including many naturally-derived ingredients that, most-importantly, are effective. The company has an extensive line of bath, body, skincare and beauty products designed for a range of skin types and concerns, many of which are certified by trusted experts and institutions, including the National Eczema Association. The company’s products are formulated to perform and its ingredients and formulas are toxicologist-audited for potential health concerns. For example, the company’s award-winning Daily Green Juice Antioxidant Super Serum is made without harmful parabens or paraffin, synthetic fragrances, cyclomethicone or mineral oil and is formulated to improve the appearance of uneven skin tone and help your skin feel hydrated for a healthy glow.
Household and Wellness: The company offers clean products that are designed to be safe for the whole family without compromising efficacy. Some of the category products include baby clothing made with organic cotton, pre and post natal vitamins, wellness supplements, sanitizing wipes, and hand sanitizer made with plant-based ingredients.
Integrated Omnichannel Presence
The company has built a well-integrated omnichannel presence by expanding its product availability across both Digital and Retail channels, including the launch of strategic partnerships with Target, Amazon and Walmart in 2014, 2017 and 2022, respectively, as well as distribution with several other retailers nationwide.
Digital Channel: In 2023, the company generated 49% of revenue through its Digital channel, which includes its flagship digital platform, Honest.com, and third-party pureplay ecommerce sites. Through Honest.com, the company is able to establish a direct relationship with its consumers, to more effectively influence brand experience and better understand consumer preferences and behavior. The company’s website showcases the entirety of its product portfolio, offers exclusive products and services including its subscription service, houses branded content featured on product detail pages and its blog, and facilitates new product feedback. In addition to shopping its products a la carte, consumers have the option to subscribe to the company’s popular Diapers and Wipes bundle subscription. In 2023, 19% of the company’s revenue was generated from Honest.com.
Additionally, the company has strong relationships with Amazon and other third-party ecommerce platforms which allow it to further its brand experience and leverage engaging assets and content featured on Honest.com. The company leverages first-party data on Amazon to improve the efficiency of its marketing spend and inform its growth strategy. These relationships also enable the company to participate in important key retailer-specific programs, leading to increased awareness with a new set of consumers. The company’s Digital channel provides its consumers with the highest level of brand experience and further builds consumer loyalty.
Retail Channel: In 2023, the company generated 51% of revenue through its Retail channel via strategic partnerships with leading omnichannel retailers that sell its products through brick and mortar stores and often on their own websites as well. The company’s retail partnerships expand brand awareness and product accessibility, creating meaningful marketing efficiencies as it continues to scale. Additionally, these partnerships support its differentiated value proposition by making its products conveniently accessible in the many places where its consumer shops. As of December 31, 2023, its products can be found in approximately 51,000 retail locations across the United States and Canada.
All-commodity volume (ACV) is the measurement of a product’s distribution weighted by the overall dollar retail sales attributable to the retail location distributing such product; a retail location would be counted as having sold the product or product group if at least one unit of the product was scanned for sale within the relevant time period.
Growth Strategy
The core of the company’s marketing strategy focuses on building a purpose driven brand with deep connection to the community of shoppers it serves. The company takes a modern marketing approach and are constantly innovating on new ways to reach and connect with its community.
In 2023, Target, Amazon and Walmart accounted for approximately 31%, 30% and 7% of the company’s total revenue, respectively. The company’s integrated omnichannel approach provides a meaningful benefit to its consumers who can shop its brand. The company’s omnichannel approach seeks to meet consumers however they want to shop, balancing deep consumer connection with broad convenience and accessibility.
Supply Chain and Operations
The company’s distribution network includes two warehouses in Nevada and Pennsylvania, respectively, with retail and direct-to-consumer (DTC) fulfillment capabilities and value-added services operated by National Distribution Centers, LLC, or NFI, and GEODIS Logistics LLC, or GEODIS, respectively. The warehouse in Las Vegas is a state-of-the-art facility leased by Honest with a focus on automated large scale DTC fulfillment.
Research and Development
The company’s research and development expenses were $6.2 million for the year ended December 31, 2023.
Trademarks and Other Intellectual Property
The company’s principal trademark assets include the trademarks ‘Honest’ and ‘The Honest Co.’, which are registered in the United States and targeted foreign jurisdictions, its logos and taglines, and multiple product brand names. The company has applied to register or registered many of its trademarks in the United States and other jurisdictions.
The company has one patent issued in the United States. The company’s issued patent will expire in April 2037. The company is the registered holder of multiple domestic and international domain names that include honest and similar variations. The company also holds domain registrations for many of its product names and other related trade names and slogans.
Competition
Diapers and Wipes: Select competitors include Kimberly-Clark Corporation (maker of Huggies), Procter &amp; Gamble Company (maker of Pampers, Pampers Pure and Luvs), WaterWipes UC and other private label brands.
Skin and Personal Care: Select competitors include Kenvue Inc. (maker of Johnson’s Baby and Aveeno), The Clorox Company (parent company of Burt’s Bees, Inc.), Unilever PLC (maker of Shea Moisture), LVMH Moët Hennessy Louis Vuitton (maker of Benefit Cosmetics LLC), Estee Lauder Inc., L’Oreal S.A. and Pacifica Beauty LLC.
Household and Wellness: Select competitors include Carter's Inc., The Clorox Company, Reckitt Benckiser Group plc (maker of Lysol) and Unilever PLC (maker of Seventh Generation products).
Government Regulation
Substantially all of the company’s products are subject to regulation by the Consumer Product Safety Commission, or the CPSC, the EPA, and the Federal Trade Commission, or the FTC, as well as various other federal, state, local and foreign regulatory authorities.
The company’s cosmetic, over-the-counter drugs, food (vitamins/dietary supplements) and cleaning products are subject to regulation by the Food and Drug Administration (the FDA).
The company’s products that are intended to treat acne and skin care products with sun protection factor (SPF), are considered over-the-counter (OTC), drug products by the FDA. The company’s OTC products are subject to regulation through the FDA’s ‘monograph’ system which specifies, among other things, permitted active drug ingredients and their concentrations. The company’s OTC drug products must be manufactured consistent with the FDA’s current drug good manufacturing practices requirements, and the failure to maintain compliance with these requirements could require it to conduct recalls, market withdrawal, or make changes to its manufacturing practices.
The company is subject to regulation by the CPSC under the Consumer Product Safety Act, the Flammable Fabrics Act, the Poison Prevention Packaging Act, the Federal Hazardous Substances Act, and other laws enforced by the CPSC.
Certain of the company’s products are also subject to regulation by the EPA, under the Federal Insecticide, Fungicide, and Rodenticide Act (FIFRA).
The FTC, FDA, USDA, EPA, and other government authorities also regulate advertising and product claims regarding the characteristics, quality, safety, performance and benefits of the company’s products.
History
The Honest Company, Inc. was founded in 2012. The company was incorporated in the state of California in 2011. In 2012, it was re-incorporated in the state of Delaware.</t>
  </si>
  <si>
    <t>Content Creation;Customer Relationship Management;Lifestyle;Online Grocery;Pet Care</t>
  </si>
  <si>
    <t>Household and Personal Products</t>
  </si>
  <si>
    <t>325620 - Toilet Preparation Manufacturing</t>
  </si>
  <si>
    <t>07/28/2021</t>
  </si>
  <si>
    <t>Robinhood Markets, Inc. (Robinhood) operates financial services platform in the United States.
The company uses technology to provide access to the financial system in a way that is simple and convenient for its customers. The company started with a revolutionary, bold brand and design in the Robinhood app which makes investing approachable for millions. The company pioneered commission-free stock trading with no account minimums, which has since been adopted by the rest of the industry, and it continues to build relationships with its customers by introducing new products that further expand access to the financial system.
Products and Features
The company understands that millions of its customers have used Robinhood to enter the financial markets for the first time, and it takes its responsibility to them seriously. The company is passionate about operating Robinhood in a way that aligns with customer interests, applicable regulations, and with its own mission to democratize finance for all. The company plans to create an ecosystem of financial products and services that will enable people across the world to become investors. The products on the company’s roadmap will go a long way toward making that a reality.
The company’s products can transform the relationship people have with the financial system. The company began by offering its customers the ability to buy and sell equities on a mobile-first platform and have since continued to expand its offerings to add products and features for its customers. Each capability the company has added has been the result of a continuous focus on its customers’ needs and feedback, which has guided its product development decisions throughout its history.
The core tenet of the Robinhood offering—expanding access to the company’s financial system through products that empower people to learn, participate, and grow—underpins each of its offerings. The company remains focused on building the best products and ultimately aims to serve all of its customers’ financial needs.
Brokerage
Investing: The company’s platform allows its customers to invest commission-free in U.S.-listed stocks and exchange traded funds (ETFs), as well as related options and American Depository Receipts (ADR). The company has designed an elegant, intuitive investing interface that provides its customers with trading functionality and market information, such as historical prices, valuation multiples, recent news, analyst ratings, and more. The company also launched advanced charts, which gives customers customizable, quick, simple and in-depth analysis right in the app.
Options Trading: The company reviews eligibility for its customers who wish to trade options, including disclosure of investment experience and knowledge, investment objectives and financial information. Subject to approval from Robinhood, customers can access basic options strategies (Level 2), which permits buying calls and puts and selling covered calls and puts, or more advanced options strategies (Level 3), which permits fixed-risk spreads (such as credit spreads and iron condors) and other advanced trading strategies, depending on their individually disclosed preparedness. The company conducts regular reviews of its customers’ eligibility and take action to revoke access to trading options as appropriate, to ensure its customers are accessing the level of options strategies that are appropriate for them based on information, such as their trading experience, investment objectives and financial situation.
Fractional Trading: Fractional trading allows customers to invest in fractions of a share of stock, rather than requiring them to buy and sell whole shares. This service enables customers to build a diversified portfolio regardless of their budget and removes a barrier to investing in higher-priced stocks, thereby providing access to a much greater selection of equities with as little as $1.
Recurring Investments: The company’s recurring investment feature enables its customers to automatically buy shares of equities and certain ETFs on a set schedule, allowing them to build positions over time and establish regular investing habits, even with small contributions. The company’s customers can also elect to automatically reinvest dividend income back into the underlying respective shares.
Access to Investing on Margin: Subject to approval upon meeting eligibility criteria set by Robinhood, customers can invest on margin. This allows eligible customers to borrow a limited amount of funds from Robinhood at a floating interest rate to use as additional investing capital. Robinhood decides whether to extend margin to each customer who applies for access based on information regarding customer activity, portfolio equity or net worth criteria, investment objectives, and investing experience reported by the customer.
Fully-Paid Securities Lending: Under its Fully-Paid Securities Lending program (Fully-Paid Securities Lending), a customer can earn passive income on their stock portfolio once they give Robinhood permission to lend out any fully paid stocks in their portfolio. Robinhood does the work of finding interested borrowers and customers get paid a share of the interest revenue earned when their shares have been loaned to borrowers.
Cash Sweep: The company’s cash sweep program (Cash Sweep) provides additional value to its brokerage customers by allowing them to earn interest on uninvested brokerage cash swept to its partner banks. The interest compounds daily and is then paid out by the partner banks monthly, with customers able to track how much they’ve earned directly within the app. Cash deposited at these banks is eligible for Federal Deposit Insurance Corporation (FDIC) insurance.
Instant Withdrawals: The company’s instant withdrawals feature enables eligible customers to withdraw money from their Robinhood accounts and instantly deposit it to their bank accounts or debit cards with a fee. Instant withdrawals are also available to customers of the Robinhood Cash Card and Spending Account.
Robinhood Retirement: The company is making it easy and accessible to start saving for retirement through a traditional Individual Retirement Account (IRA) or Roth IRA and are expanding options for the growing population of freelance and gig workers without access to employer-based matching programs. Customers’ eligible contributions to their retirement account can earn a percentage match by Robinhood (Robinhood Retirement Match), subject to a five-year holding period. The company offers customer IRA instant deposits up to $1,000, which allows customers to immediately start investing. Customers can also get a custom recommended portfolio, build their own, or do both, all commission-free.
24 Hour Market: The company is the first U.S. broker to offer around-the-clock trading of individual stocks, 24 hours a day, 5 days a week. The company also offers around-the-clock trading of ETFs. It allows the company’s customers to better manage their risk and take advantage of opportunities, no matter what time of day they arise.
IPO Access and Directed Share Program: The company’s IPO Access feature enables its customers, with no account minimums, to buy shares in participating initial public offerings (IPOs) at the IPO price, before trading begins on public exchanges. The company also offers its Directed Share Program service that gives an issuing company the chance to set aside a certain amount of shares, at the IPO price, for a specific group of people, such as employees, valued customers, vendors, or others who have a relationship with the issuer.
Robinhood Crypto
United States
The company offers commission-free cryptocurrency trading in the United States through Robinhood Crypto, LLC (RHC). The company has expanded its coverage to include every the U.S. state and the District of Columbia, except for Hawaii.
The company also offers crypto recurring investments, allowing customers to automatically buy crypto, commission-free, on a schedule of their choice. This feature allows customers to build positions in their favorite cryptocurrencies over time. As an agent, the company routes all cryptocurrency transactions initiated by customers to third-party market makers. The company never acts as a counterparty to its users’ buy or sell transactions. The company also offers cryptocurrency transfers (Crypto Transfers), allowing customers to transfer cryptocurrency into and out of their RHC accounts without commission, where eligible.
Additionally, the company provides real-time market data for certain cryptocurrencies, including those that are not supported on RHC’s platforms, for informational purposes only. In 2023, the company launched Robinhood Connect, a new avenue that allows customers to fund Web3 wallets without the need to leave decentralized applications, or dApps. This avenue also benefits developers by being able to quickly embed the feature directly into their dApps, allowing their customers to use Robinhood Crypto to buy and transfer crypto, and fund their self-custody wallets.
European Union
As of December 2023, the company also offered commission-free cryptocurrency trading in select jurisdictions within the European Union (the EU) through Robinhood Europe, UAB (RHEC) using a separate mobile application that is only available to eligible users in the EU. Eligible users in select jurisdictions in the EU can buy, sell, and hold select cryptocurrencies through RHEC.
Custody
The company holds all settled cryptocurrencies in custody on behalf of customers in two types of wallets: hot wallets, which are managed online, and cold wallets, which are managed entirely offline. The company’s wallets store and transfer all the settled digital assets using either private keys through hardware security modules or an architecture combining multi-party computation and hardware security to eliminate a single point of failure. The company uses to support the custody, transfer and settlement operations to its wallets. In general, the overwhelming majority of cryptocurrency coins on its platform are held in cold storage, in facilities located in the United States with physical security systems that are state-of-the-art, though some coins are held in hot wallets to support day-to-day operations.
The company maintains custody of its customers’ cryptocurrencies in omnibus wallets on behalf and for the benefit of its customers. Following the purchase of cryptocurrencies from liquidity providers, cryptocurrencies are delivered to the secure omnibus wallet, or in the case of a net sell, cryptocurrencies are moved from such wallet to the liquidity provider’s account. The company has implemented strict operational protocols and permissions for cryptocurrency movement with its internal operational team to restrict access to customer wallets, and tightly control the movement of cryptocurrencies. More than one person is required to initiate and approve each large transfer, and only a small group of higher-level employees have the necessary privileges to add and authorize new addresses or to release proceeds from wallets. Access to cryptocurrency transfer interfaces is strictly controlled and requires hardware two-factor authentication to log in. To help ensure the company’s security system functions as designed, its systems undergo security audits and are regularly subject to penetration testing.
The company maintains a ledger of customers’ ownership and account balances of cryptocurrencies. Additionally, the company’s accounting and crypto operations team has established internal control procedures and maintains records to verify the total quantity of each cryptocurrency it custodies for its customers that are held in the omnibus wallets. Such controls are periodically tested by the company’s internal financial compliance team.
Robinhood Wallet
Separately from RHC and RHEC, Robinhood offers a self-custody, web3 wallet (the Robinhood Wallet) in over 150 countries through the company’s Cayman Islands subsidiary, Robinhood Non-Custodial Ltd. (RHNC) that allows customers to deposit and withdraw cryptocurrencies to and from their wallets. Customers can store and manage cryptocurrencies on the Ethereum, Bitcoin, Dogecoin, Polygon, Arbitrum, Optimism and Base networks. The Robinhood Wallet gives customers full control over their cryptocurrencies, which means they hold and maintain the private key to their assets. The Robinhood Wallet is a software application that users must access via a separate application. Neither RHC nor RHEC custody any Robinhood Wallet assets.
Robinhood Gold
The company’s subscription service grants subscribers access to a number of premium features. After an initial 30-day free trial, subscribers pay a flat recurring rate. The company’s premium features offered to Gold subscribers include:
Higher Interest on Cash Sweep. Subscribers can earn a higher interest rate on the cash swept to participating banks compared to users who do not subscribe to Gold.
Higher Match on IRA Contribution. Subscribers can earn a higher percentage match of 3% on eligible contributions compared to users who do not subscribe to Gold.
Bigger Instant Deposits. Subscribers can immediately access $5,000 to $50,000 of their deposit, depending on their brokerage account balance and status, instantly so they can invest that portion of their deposit right away.
Access to Investing on Margin at a More Competitive Interest Rate. Subscribers can invest on margin at a lower rate compared to users who do not subscribe to Gold. No interest is charged on the first $1,000 in margin borrowed by each Robinhood Gold subscriber.
Professional Research. Subscribers have unlimited access to in-depth stock research reports provided by Morningstar
Nasdaq Level II Market Data. Subscribers have the ability to see greater depth of orders for any given stock or option. The ability to see multiple buy and sell requests helps subscribers understand the availability or desire for a stock at a certain price.
Robinhood Credit Card
The company’s Robinhood Credit Card allows it to provide its customers access to credit. The credit card program is funded under a program agreement (Program Agreement) between Robinhood Credit, Inc. (Robinhood Credit) and Coastal Community Bank (Coastal Bank), a member of the FDIC. There are no annual fees, no late fees, and no foreign transaction fees. The credit card offers rewards on each purchase.
Robinhood Cash Card and Spending Account
The company’s Cash Card and Spending Account allows customers to spend with a prepaid spending card (Robinhood Cash Card) issued by Sutton Bank (Sutton). The company offers a variety of features, such as recurring investments, paycheck early access, and a cash back rewards program. There are no monthly fees, no subscription fees, and no account minimum fees. Funds held in Robinhood Cash Card and Spending Account are eligible for FDIC insurance.
Education
The company is expanding financial educational resources on the Robinhood Learn website for anyone to access, as well as in-app education for its customers. The company offers a variety of ways for its customers to grow their financial knowledge:
Robinhood Learn. Robinhood Learn is an online collection of beginners’ guides, feature tutorials, and an extensive financial dictionary available to anyone. It is designed to provide people with a breadth of financial education and is regularly updated to ensure the company provides timely and relevant information for anyone to learn and grow.
In-App Education: The company’s first in-app education resources cover investing fundamentals including why people invest, a stock market overview, and tips on how to define investing goals. This allows customers to understand the basics of investing before their first trade. The company plans to continue to release additional Learn modules to provide customers access to information that can help build financial confidence.
Newsfeeds: The company’s newsfeeds give customers access to free, premium news from sites, such as Barron’s, Reuters and Dow Jones.
Robinhood Snacks: Robinhood Snacks is an accessible digest of business news stories written for a new generation of investors. Its bite-sized news stories bring new investors the latest market-moving news without all of the complicated financial jargon. Building on the success of Robinhood Snacks, the company formed Sherwood Media, LLC, a subsidiary that is the home for news and information about the markets, economics, business, technology, and the culture of money.
Throughout 2023, the company offered a suite of new editorial offerings, complementing Robinhood Snacks with more always-on news updates and analysis, original reporting and new newsletter offerings.
Crypto Learn and Earn: The company’s exclusive in-app educational module available to all RHC and eligible RHEC customers via Robinhood Learn that educates customers on the basics about cryptocurrency. Customers who complete these courses will be eligible to receive rewards, which will be paid out in cryptocurrency.
Technology
The Robinhood mobile app is the core front-end pathway through which the company’s customers engage with it. The company’s self-clearing platform, order routing system, data platform, and other back-end infrastructure deliver the capabilities that allow its customers to focus on investing, saving and spending, while also enabling it to rapidly develop products that its customers love to use.
Some of the company’s most critical technologies include:
Core Infrastructure and Data Platform: The company’s core infrastructure and data platform are all built on Amazon Web Services, and its platform enables application developers to define their microservices in a simple, standardized manner while also providing built-in scalability and resiliency.
Self-Clearing System: The company’s self-clearing services allow it to clear and settle trades across stocks, ETFs, and options without relying on a third-party clearing firm, an approach that provides increased internal visibility over clearing and settlement.
Order Routing System: The company builds a proprietary order routing system that uses statistical models to evaluate past orders and execution quality data, and automatically routes customer orders to the market makers that have historically given customers the best prices. The company is committed to seeking a quality execution on every order, and its routing protocols are designed with this in mind.
Machine Learning Platform: The company’s machine learning models are highly advanced and contribute to multiple capabilities across its business. For example, the company uses machine learning as part of its fraud detection systems and customer support workflows, and even to improve the customer experience in its newsfeed by expanding the number of sources it can pull from, parsing and categorizing these articles, and delivering highly relevant and varied news to its customers for companies, stocks, or cryptocurrencies.
Experiments Infrastructure: To enable its rapid product development cycle, the company has built a proprietary experiments infrastructure that enables it to test product changes through the build process and validate research hypotheses.
Customers
The company is empowering a new generation of financial consumers. Robinhood was built to make the financial system more friendly, approachable, and understandable to newcomers and experts alike. The company has reached customers across the United States from a wide variety of social and economic backgrounds and many of its customers funding accounts on its platform told it that Robinhood was their first brokerage account.
Growth Strategies
The key elements of the company’s strategy include winning the active trader market; increasing wallet share; and expanding internationally.
Intellectual Property
The company has an ongoing trademark, service mark, and copyright registration program pursuant to which it registers its brand names and solution names, taglines, designs, and logos in the United States and certain other jurisdictions to the extent it determines appropriate. The company is the registered owners of U.S. and international trademarks, trademark applications, and registrations and domain names in the U.S. and foreign countries that include the primary brand Robinhood, including variations thereof, as well as brands, tag lines, and other branding elements for other Robinhood products and services, such as its Snacks newsletter and media content. The company also has common law rights in certain unregistered trademarks and copyrights that were established over years of use. Additionally, the company has an ongoing patent registration program pursuant to which it registers and acquires certain design and utility patents in the United States and certain other jurisdictions to the extent it determines appropriate. The company is the authorized user of a variety of social media handles, pages, and profiles that reflect its primary brand. In addition, the company has a suite of defensively registered domain names.
Regulation
As broker-dealers, the company’s subsidiaries Robinhood Securities, LLC (RHS) and Robinhood Financial LLC (RHF) are subject to extensive regulation by federal, state and SROs, and are subject to laws and regulations covering all aspects of the securities industry. Federal, state and SROs, including the SEC and Financial Industry Regulatory Authority (FINRA), can, and in some cases have in the past, among other things, investigate, censure or fine it, issue cease-and-desist orders or otherwise restrict its operations, require changes to its business practices, products or services, limit its acquisition activities or suspend or expel a broker-dealer or any of its officers or employees.
As money transmitters, the company’s subsidiaries RHC and Robinhood Money, LLC (RHY) are subject to regulation, primarily at the state level. The company is also subject to regulation by the Consumer Financial Protection Bureau (the CFPB). The company has obtained or are in the process of obtaining licenses to operate as a money transmitter (or as another type of regulated financial services institution, as applicable) in the United States and in the states where this is required. As a licensed money transmitter, the company is subject to obligations and restrictions with respect to the investment of customer funds, reporting requirements, bonding requirements, and inspection by state regulatory agencies concerning those aspects of its business considered money transmission.
The company is subject to anti-money laundering (AML) laws and counter-terrorist financing laws and regulations in the United States, the United Kingdom and the EU. Under the Uniting and Strengthening America by Providing Appropriate Tools Required to Intercept and Obstruct Terrorism Act of 2001 (the USA Patriot Act), broker-dealers and money transmitters are required to ‘know your customer’ and to monitor their customers’ transactions for suspicious transactions. In the United Kingdom, the Financial Services and Markets Act 2000 is the primary regulation for all financial services in the United Kingdom. This law enacts the Financial Conduct Authority as the main AML regulator and provides guidelines for its duties.
As required by the USA Patriot Act and other rules, the company has established comprehensive AML, customer identification and transaction surveillance of customers designed to prevent its financial services from being used to facilitate money laundering, terrorist financing, and other illicit activity. The company’s program is also designed to prevent its products and services from being used to facilitate business in countries, or with persons or entities, included on designated government sanctions lists, including lists promulgated by the U.S. Department of the Treasury’s Office of Foreign Assets Controls (OFAC), Specially Designated Nationals and Blocked Persons lists, and equivalent foreign lists. Additionally, the company has designed and implemented restrictions to prevent certain types of high-risk activity, including account opening fraud, and systems to identify potentially manipulative patterns of trading or higher risk patterns of money movements, and report such activities and transactions, where appropriate. The company’s AML compliance program includes policies, procedures, reporting protocols, and internal controls, including the designation of AML compliance officers, and is designed to address these legal and regulatory requirements and to assist in managing risk associated with money laundering and terrorist financing. Anti-money laundering regulations are constantly evolving. The company continuously monitor its compliance with AML rules and regulations and industry standards and implement policies, procedures and internal controls in light of current legal requirements. RHC also is registered with the Financial Crimes Enforcement Network.
The company is also subject to laws and regulations regarding data privacy and security; in the U.S., federal law, such as the Gramm-Leach-Bliley Act of 1999 and its implementing regulations, restricts certain collection, processing, storage, use and disclosure of personal data, requires notice to individuals of privacy practices and provides individuals with some rights to prevent the use and disclosure of nonpublic or otherwise legally protected information.
Robinhood U.K., Ltd. (RHUK) is authorized and regulated by the Financial Conduct Authority (FCA) in the United Kingdom to carry on certain regulated activities related to the provision of investment services. RHEC offers cryptocurrency services to eligible customers in select jurisdictions in the EU and is registered according to the regulatory requirements of the Republic of Lithuania as a virtual currency exchange and virtual currency depository wallet operator. RHEC is supervised by the Lithuanian Financial Crime Investigation Service under the Ministry of the Interior of the Republic of Lithuania. RHEC is also registered under the applicable Polish law as a virtual assets service provider (VASP) in the Register of Virtual Currency Activities maintained by the Director of the Tax Administration Chamber in Poland. RHEC is in the process of obtaining necessary authorizations and licenses to operate in other countries in the EU. RHEC also intends to expand its offerings. Failure to comply with applicable Lithuanian rules and regulations, and similar laws, rules and regulations in other EU countries could result in fines or other legal consequences for RHEC. In addition, EU-level legislation imposing additional regulatory requirements in relation to crypto-related activities is also expected to take effect in the near term, with the adoption of the Markets in Crypto-Assets Regulation (MiCA).
The company is subject to anti-bribery and anti-corruption regulations imposed by the Foreign Corrupt Practices Act (FCPA) in the U.S. and the U.K. Bribery Act 2010 (the Bribery Act), which generally prohibit companies and those acting on their behalf from making improper payments to foreign government officials for the purpose of obtaining or retaining business.
The company is subject to applicable federal, state, local and foreign laws and regulations relating to climate risk and environmental impact, including those required by the U.S. Environmental Protection Agency. In addition, the company is, or may become, subject to various climate disclosure regimes regulating the disclosure of green house gas (GHG) emissions and related information, such as the EU’s Corporate Sustainability Reporting Directive (CSRD) and California’s Climate Corporate Data Accountability Act and Climate Related Financial Risk Act.
The company sends texts, emails, and other communications in a variety of contexts, such as when providing digital receipts and marketing. Communications laws and regulations, including those promulgated by the Federal Communications Commission, apply to certain aspects of this activity in the United States and elsewhere.
Research and Development
The company’s research and development costs were $349 million for the year ended December 31, 2023.
History
Robinhood Markets, Inc. was founded in 2013. The company was incorporated in the state of Delaware in 2013.</t>
  </si>
  <si>
    <t>Investment Banking and Brokerage</t>
  </si>
  <si>
    <t>05/13/2021</t>
  </si>
  <si>
    <t>Vera Therapeutics, Inc. operates as a late clinical-stage biotechnology company. The company focuses on developing and commercializing transformative treatments for patients with serious immunological diseases. IgA nephropathy (IgAN) is a B cell disorder with a kidney pathology. 
The company's lead product candidate, atacicept, is an at home, self-administered transmembrane activator and CAML interactor (TACI)-Fc fusion protein that blocks both B-cell activating factor (BAFF) and a proliferation-inducing ligand (APRIL) with best-in-class potential for the treatment of IgAN. The Phase 2b ORIGIN clinical trial evaluating the safety and efficacy of atacicept in participants with IgAN reported positive results at three timepoints: 24-week topline results in January 2023, 36-week results in June 2023, and 72-week results in January 2024. The trial remained blinded through 36 weeks, after which all participants were eligible for the open label extension portion of the study and received atacicept 150 mg through 96 weeks. At 24 and 36 weeks, respectively, atacicept met its primary endpoint with statistically significant reductions in urine protein creatinine ratio (UPCR) on atacicept 150 mg, and stable estimated glomerular filtration rate (eGFR) was observed for participants on atacicept, with clinically meaningful and statistically significant difference versus placebo. Participants treated with atacicept demonstrated reductions in galactose-deficient IgA1 (Gd-IgA1), the autoantigen produced by B cells in patients with IgAN, and a reduction in hematuria. The improvements in Gd-IgA1, hematuria, UPCR and eGFR represent the quartet of findings consistent with IgAN disease modification. The 72-week open label extension results showed consistent and sustained reductions in Gd-IgA1, hematuria, UPCR and continued eGFR stabilization. Additionally, atacicept's safety profile was comparable to placebo. The company advanced atacicept 150 mg in a pivotal Phase 3 clinical trial in IgAN in the second quarter of 2023. The company has designed and are poised to conduct a Phase 3 clinical trial of atacicept in LN, based on feedback from the FDA's review of clinical results in a Phase 2 clinical trial of atacicept in SLE patients with high disease activity (HDA). The company also holds worldwide, exclusive development and commercial rights to MAU868, a potentially first-in-class monoclonal antibody to treat reactivated BK virus (BKV) infections, for which it completed a Phase 2 clinical trial in 2022. In January 2023, the company delayed enrollment in the pivotal Phase 3 trial for LN and commitment of resources to the MAU868 program. The company's pipeline programs leverage the deep expertise of its team and have strong potential commercial synergies. The company holds global developmental and commercial rights to all of its pipeline molecules.
Atacicept in IgAN
IgAN is a serious and progressive autoimmune disease of the kidney that is driven by the production of Gd-IgA1, which is associated with increased risk of kidney-related morbidity and mortality. The company estimates there will be approximately 157,000 biopsy-confirmed IgAN patients in the United States, 136,000 in Europe, and 130,000 in Japan, at estimated peak year of sales. Up to 50% of patients diagnosed with IgAN develop end-stage renal disease (ESRD) within 20 years from initial diagnosis, requiring dialysis or kidney transplant. ESRD causes considerable morbidity and impact on patients' lives and represents a significant health economic burden, which was estimated to be $49.2 billion in the United States in 2018.
The company has worldwide, exclusive rights to atacicept from Ares, an affiliate of Merck KGaA, Darmstadt, Germany, pursuant to the Ares Agreement, which advanced atacicept in randomized, double-blind, placebo-controlled clinical trials for several autoimmune diseases in over 1,500 patients, in which it was well tolerated. In IgAN, Merck KGaA, Darmstadt, Germany, conducted a randomized, double-blind, placebo-controlled Phase 2a trial known as JANUS. Results from the JANUS trial showed a dose-dependent effect of atacicept 25 mg and 75 mg weekly on serum Gd-IgA1, proteinuria, and key biomarkers, including serum Ig levels. As reported at the
The company is conducting a multinational, randomized, double-blind, placebo-controlled Phase 3 clinical trial in IgAN, which it refers to as ORIGIN 3, and completing the open label extension of its Phase 2b clinical trial in IgAN, which it refers to as ORIGIN 2b. The ORIGIN 3 trial is evaluating atacicept 150 mg by weekly subcutaneous injection at home versus placebo through 104 weeks. The primary endpoint is reduction in UPCR in a 24-hour urine collection versus placebo at 36 weeks to support potential accelerated approval. A significant reduction in proteinuria, as measured by UPCR in a 24-hour urine collection, is associated with improved renal outcomes in patients with IgAN. UPCR is a surrogate endpoint accepted by the FDA for primary glomerular diseases associated with significant proteinuria, including IgAN. Given the FDA's recent approvals of TARPEYO and FILSPARI, the use of proteinuria as a surrogate endpoint for accelerated approval has been validated. The key secondary endpoint is eGFR change up to week 104.
The ORIGIN 2b trial evaluated three subcutaneous weekly doses of atacicept (25 mg, 75 mg and 150 mg) and their impact on the reduction of proteinuria as measured by UPCR as the primary endpoint, with secondary endpoints including the difference in kidney function between treated and placebo participants as measured by eGFR and reduction in Gd-IgA1. The company completed enrollment of the Phase 2b ORIGIN trial in mid-2022, enrolling a total of 116 participants at multiple global sites. In January 2023, the company announced that atacicept met the primary endpoint: the pooled 75 mg and 150 mg arms achieved a statistically significant reduction in proteinuria versus placebo at 24 weeks. In June 2023, the company announced positive results at 36 weeks in a late-breaking presentation at the European Renal Association (ERA) Conference.
The company anticipates full enrollment for the primary endpoint of ORIGIN 3 in the second half of 2024.
Pipeline
For atacicept, the company plans to evaluate the possibility of extended dosing intervals as part of its life cycle management strategy. The company has designed a Phase 3 clinical trial in LN. The atacicept also has potential to initiate Phase 3 clinical trials in Sjogren's syndrome, myasthenia gravis, and membranous nephropathy, pending alignment with regulatory authorities.
Regarding MAU868 for BK viremia among kidney transplant recipients, at ASN 2022, final results from the Phase 2 clinical trial of MAU868 versus placebo showed that MAU868 was well tolerated and demonstrated clinically meaningful reductions in BK antiviral activity through 36 weeks in kidney transplant patients with BK viremia. Following feedback from the FDA on the Phase 2 clinical trial, the company is evaluating strategies for continued development, including a potential next clinical trial.
Atacicept in LN
Based on feedback from the FDA's review of clinical results in a Phase 2 clinical trial of atacicept in HDA SLE patients, the company has designed a Phase 3 clinical trial of atacicept as a potential treatment for patients with LN. The company's designed Phase 3, randomized, parallel-group, double-blind, placebo-controlled, multicenter, multinational study plans to evaluate the efficacy and safety of atacicept vs placebo in participants with LN.
MAU868 in BK Viremia Among Kidney Transplant Recipients
The company has exclusive worldwide rights, pursuant to the Novartis license, to MAU868, which is a potential treatment for reactivated BK infection in kidney transplant recipients. While up to 90% of healthy adults have been infected with BKV at some point in their lives, it remains latent except in severely immunocompromised populations, such as kidney transplant recipients. BKV is a polyoma virus that can cause BKV nephropathy (BKVN), a condition in which BK infection, typically first identified as BK viremia, triggers inflammation, which then progresses to fibrosis and tubular injury; BKVN is a leading cause of allograft loss. The company estimates that approximately 80,000 kidney transplants are conducted globally each year, with approximately 20,000 in the United States, 20,000 in Europe, 1,500 in Japan, and 10,000 in China. Approximately 15% of kidney transplant recipients develop BK viremia; 3-4% of kidney transplant recipients develop BKVN.
Atacicept in IgAN
The company is developing atacicept as a potential treatment for patients with IgAN, a serious and progressive autoimmune disease of the kidney with a high unmet medical need and limited treatment options available. Up to 50% of confirmed IgAN patients progress to ESRD, requiring dialysis or kidney transplant. The company initiated a pivotal Phase 3 clinical trial in the second quarter of 2023, which it refers to as ORIGIN 3 that is ongoing.
Pathophy
The company advanced atacicept 150 mg into a pivotal Phase 3 trial in IgAN in the second quarter of 2023, using the same formulation from the Phase 2b trial and learnings from the Phase 2b subgroup analyses to reduce risk in the design of a Phase 3 trial that aims to accurately assess treatment efficacy while minimizing potential confounders for proteinuria measure.
The company's designed Phase 3, randomized, parallel-group, double-blind, placebo-controlled, multicenter, multinational study will evaluate the efficacy and safety of atacicept vs placebo in patients with LN. The company has exclusive worldwide rights, pursuant to the Novartis license, to MAU868, which is a potential treatment for reactivated BK infection in kidney transplant recipients. The company completed a Phase 2 randomized, double-blind, placebo-controlled clinical trial designed to assess the safety, tolerability, and efficacy of MAU868 for the treatment of allograft-threatening BKV infection in kidney (or kidney-pancreas) transplant recipients in 2022.
On October 29, 2020, the company entered into the Ares Agreement with Ares, an affiliate of Merck KGaA, Darmstadt, Germany, pursuant to which Ares granted it an exclusive worldwide license to certain patents and related know-how to research, develop, manufacture, use and commercialize therapeutic products containing atacicept or any other compound that is covered by a claim of such licensed patents. Pursuant to the Ares Agreement, Ares also transferred inventory of licensed product to the company for use in its clinical development of atacicept.
Business Strategy
The company's strategies are to develop disease-modifying medicines to improve patients' lives; establish clear line-of-sight to successful products; and build a leading biotech company that delivers innovative medicines to patients.
Intellectual Property
As of December 31, 2023, the company had licensed, including pursuant to sublicenses, from Ares, an affiliate of Merck KGaA, Darmstadt, Germany, a patent portfolio related to atacicept that contains approximately six issued U.S. patents, as well as certain foreign counterparts of a subset of these patents in foreign countries, including Australia, Brazil, Canada, China, Hong Kong, Israel, India, Japan, Mexico, Singapore, South Korea, South Africa, and countries within the European Patent Convention and the Eurasian Patent Organization. The issued patents include claims covering methods of purifying atacicept, formulations and various methods of treatment, and are expected to expire between 2027 and 2029, without considering any patent term extension.
There is also a pending U.S. application as well as certain foreign counterparts directed to treatment of IgAN and proteinuria. The 20-year expiration date for patents that issue in this family is expected to be in 2041.
The company is seeking orphan drug designation for atacicept in IgAN from the FDA and EMA, which, if secured, would provide seven and ten years, in the United States and European Union, respectively, of regulatory exclusivity protection from the approval date.
As of December 31, 2023, the company's patent portfolio licensed from Novartis and covering MAU868 includes three issued U.S. patents with claims covering the composition of matter of MAU868, and methods of neutralizing BKV or JC virus as well as methods of treating or reducing the likelihood of BKV or JC virus associated disorders. Corresponding foreign counterparts are granted in countries within the European Patent Convention, Australia, China, Japan, India, Israel, Mexico, Macau and Taiwan, and pending in Canada. The 20-year expiration date for patents in this family is in 2036.
In addition, an application co-owned with and licensed from Novartis that is directed to dosing regimens for MAU868 is pending as a U.S. application as well as certain foreign counterparts. The 20-year expiration date for patents in this family is in 2041.
Commercialization Plans
Atacicept
For novel therapeutics in LN, the company estimates the market opportunity will be approximately 120,000 LN patients in the United States, 70,000 in Europe, and 21,000 in Japan, at estimated peak year of sales. The company also plans to build out LN-specific patient and market access programs, leveraging synergies where possible.
Through the Ares Agreement, the company was granted worldwide rights to the development and commercialization of atacicept in all indications. The company intends to commercialize atacicept itself in the United States and other key markets, if approved. Within certain ex-U.S. markets, the company may consider strategic collaborations to facilitate commercialization.
MAU868
The company plans to develop MAU868 for the treatment of BK viremia in kidney transplant as an initial indication, which has strong potential commercial synergies with its plans for atacicept.
Through the Amplyx Agreement, the company obtained worldwide rights to the development and commercialization of MAU868 in all indications.
Similar to its plans with atacicept, the company intends to commercialize MAU868 itself in the United States and other key markets, if approved.
The company also may consider strategic collaborations to facilitate commercialization in certain ex-U.S. markets.
Competition
The company's competitors include Roche Holding AG, Novartis Pharmaceuticals Corporation, and AstraZeneca, each of which have programs in Phase 3 clinical development; and BeiGene Ltd., Janssen Pharmaceuticals, Inc., AstraZeneca, Alexion Pharmaceuticals Inc. (Alexion), Omeros Corporation, Kezar Life Science Inc., Bristol Myers Squibb, Boehringer, Amgen Inc., and Novartis Pharmaceuticals Corporation, each of which have programs in Phase 2 clinical development.
Government Regulation
The company's investigational medicines must be approved by the FDA pursuant to a BLA before they may be legally marketed in the United States.
Research and Development
The company's research and development expenses were $78.2 million in the year ended December 31, 2023.
History
The company was incorporated in Delaware in 2016. It was formerly known as Trucode Gene Repair, Inc. and changed its name to Vera Therapeutics, Inc. in 2020.</t>
  </si>
  <si>
    <t>Genetic Disorder;Immunology;Infectious Diseases;Inflammation;Nephrology</t>
  </si>
  <si>
    <t>11/17/2021</t>
  </si>
  <si>
    <t>Sweetgreen, Inc. and its subsidiaries (Sweetgreen) is a mission-driven, next generation restaurant and lifestyle brand that serves healthy food at scale.
The company owns and operates various restaurants in 18 states and Washington, D.C. At Sweetgreen, the company serves Real Food, which for the company means plant-forward; celebrates seasonality; made fresh in the company’s restaurants; prioritizes organic, regenerative, and local sourcing; meets strict and humane animal welfare and seafood standards; free of highly-processed preservatives, artificial flavors, and refined or hidden sugars; and mindful of the carbon impact of each ingredient to protect future generations.
Menu Offering
The company has designed its menu to be delicious, customizable and convenient to empower the company’s customers to make healthier choices for both lunch and dinner. The company is constantly seeking ways to enhance its menu, all while honoring the company’s Food Ethos.
Core Menu
The company’s core menu features 13 curated, signature items which are offered year-round in all of the company’s locations, including its latest addition of protein plates.
In addition to the company’s core menu items, its single most popular item is the ‘custom’ salad or bowl, which can include millions of combinations from 40-plus ingredients prepared fresh in each of the company’s restaurants every day, as well as the company’s made-from-scratch dressings.
The company keeps its menu fresh by curating a smaller seasonal and limited time offer menu throughout the year. The company’s seasonal menu rotation, which celebrates the strength of its regional supply chain by highlighting fresh local ingredients, increases order frequency by introducing new flavor combinations for the company’s customers to sample.
On the company’s Owned Digital Channels, the company offers exclusive menu items, including seasonal digital exclusives and curated ‘collections’ relevant to each customer.
Supply Chain
The company has built a differentiated, end-to-end supply chain that begins with more than 200 domestic food partners, such as farmers and bakers, and culminates in delicious, high-quality food for the company’s customers. Consistent with the company’s Food Ethos, the company prioritizes ingredients that are certified organic, regenerative, or locally sourced; and meet strict and humane animal welfare and seafood standards. The company builds direct relationships with its farmers and growers and the company is proud to showcase them on the walls of every restaurant and spotlight them on the company’s digital platform. The company’s national supply chain is organized into regional distribution networks that align retail proximity with cultivation, while also making it easy to leverage existing relationships as the company enters new markets in that region.
The company utilizes a rigorous, data-driven real estate selection process to identify new restaurant sites with both high anticipated foot traffic and proximity to workplaces and residences that support the company’s multi-channel approach.
The company continues to test new restaurant design concepts to bring Sweetgreen into a wider variety of trade areas and markets. The company has thoughtfully designed all of its restaurants to both reflect the culture and feel of the company’s local communities and to support the company’s multiple digital channels, including exterior pick-up windows and mobile pickup lanes for digital orders. The company recently launched its second automated restaurant pilot with the opening of the company’s Huntington Beach location. The company continues to learn from these pilots and is incorporating the company’s findings into more of its future restaurant openings.
In 2021, the company acquired a kitchen automation technology company, Spyce Food Co. (Spyce), and had further developed and deployed Spyce’s kitchen automation technology, which the company refers to as the Infinite Kitchen. The company deployed units of the Infinite Kitchen in two of its restaurants during 2023, and expects to deploy additional Infinite Kitchen units in new and existing Sweetgreen restaurants. In 2023, the company’s Infinite Kitchen was named as one of Time’s Best Inventions, which recognizes 200 extraordinary inventions that changed the way the company lives, works, plays, and thinks about what’s possible.
Competition
Among the company’s competitors are a number of multi-unit, multi-market, fast-food, or fast-casual restaurant concepts, some of which are expanding nationally, including companies like Chipotle, CAVA, McDonald's, Panera Bread, and Shake Shack, as well as other quick service salad and health food concepts.
The company faces increasing competition from delivery kitchens, food aggregators, and food delivery marketplaces (such as DoorDash, GrubHub, Uber Eats, ezCater, Sharebite, and others), grocery stores (particularly those that focus on freshly prepared and organic food), and other companies that are enabling the delivery of food to customers, including delivery marketplaces that the company partnered with to deliver Sweetgreen food to customers.
Trademarks and Other Intellectual Property
Domestically, the company registered its core marks (‘Sweetgreen,’ ‘SG,’ and the Sweetgreen logo) and certain other marks, such as ‘SG Outpost,’ ‘Sweetgreen Outpost,’ and ‘SweetPass.’ Internationally, the company has registered its core Sweetgreen mark, along with selected other marks, in foreign jurisdictions, including Australia, Canada, China, the European Union, Hong Kong, Japan, Mexico, South Korea, and the United Kingdom. Most of the company’s marks are registered in multiple international trademark classes, including for restaurant services and related goods and services. The company is pursuing additional trademark and trade dress registrations in the United States and abroad, and will continue to pursue additional trademark registrations to the extent they would be beneficial. Additionally, as a result of the acquisition of Spyce Food Co. (‘Spyce’), the company has two issued patents and four patent applications pending in the United States, and one issued patent in the People’s Republic of China. The company intends to pursue additional patent protection (including in the respect of Spyce’s automation technology) to the extent it would be beneficial. The company has obtained a registration of the Sweetgreen.com domain name as well.
Government Regulation
The company’s operations are subject to the U.S. Occupational Safety and Health Act, which governs worker health and safety; the U.S. Fair Labor Standards Act, which governs such matters as minimum wages and overtime; and a variety of similar federal, state and local laws (such as fair work week laws, immigration laws, laws governing the employment of minors, various wage &amp; hour laws, termination and discharge laws, and state occupational safety regulations) that govern these and other employment law matters.
The company is also subject to the Americans with Disabilities Act (the ‘ADA’) and similar state laws that give civil rights protections to individuals with disabilities in the context of employment, public accommodations, and other areas, including the company’s restaurants, website, and smartphone applications.
Seasonality
The company’s revenue fluctuates as a result of seasonal factors and weather conditions. Historically, the company’s revenue has been lower in the first and fourth quarters of the year (year ended December 2023) due, in part, to the holiday season and the fact that fewer people eat out during periods of inclement weather (generally the winter months, though inclement weather conditions may occur in certain markets at any time of the year) than during periods of mild to warm weather (the spring, summer, and fall months). In addition, a core part of the company’s menu, salads, has proven to be more popular among consumers in the warmer months. As consumer behavior trends have changed due in part to the COVID-19 pandemic and the emergence of hybrid or remote work environments, the seasonality in the company’s business has been less predictable than in prior years and the company has seen an increase and prolonged negative impact on the company’s revenue around national holidays.
History
Sweetgreen, Inc. was founded in 2006. The company was incorporated in 2007.</t>
  </si>
  <si>
    <t>11/16/2021</t>
  </si>
  <si>
    <t>Cloud Data Services;Cryptocurrency;Supercomputers;Web3</t>
  </si>
  <si>
    <t>01/27/2021</t>
  </si>
  <si>
    <t>ZIM Integrated Shipping Services Ltd. operates as a global container liner shipping company. The company provides customers with innovative seaborne transportation and logistics services.
The company's main focus is to provide best-in-class service for its customers. As of December 31, 2023, the company operated a fleet of 144 vessels and chartered-in 95.0% of its TEU capacity and 93.8% of the vessels in its fleet. In February 2024, the company completed the acquisition of an additional three secondhand 10,000 TEU vessels and two 8,500 vessels that the company already chartered by exercising an option to acquire them, so that on March 1, 2024, the company owned a total of 14 vessels of its operated fleet, including one vessel the company already previously owned prior to these acquisitions.
As of December 31, 2023, the company chartered-in most of its capacity; in addition, 74.8% of its chartered-in vessels are under leases having a remaining charter duration of more than one year (or 81.9% in terms of TEU capacity). The company continues to adjust its operations in response to the effects of global and regional geopolitical and economic events, including the Houthi attacks on the Red Sea, the Israel-Hamas and Russia-Ukraine wars, long terms effect of the COVID-19 pandemic and other recent geopolitical trends. The company's operated vessels have capacities that range from less than 1,000 TEUs to 15,000 TEUs. Furthermore, the company operates a modern and specialized container fleet.
The company operates across five geographic trade zones that provide it with a global footprint. These trade zones include (for the year ended December 31, 2023, of carried TEUs): Transpacific (38.4%), Atlantic (13.1%), Cross Suez (11.8%), Intra-Asia (27.9%) and Latin America (8.8%). Several examples of niche trade lanes within its geographic trade zones include: US East Coast &amp; Gulf to Mediterranean lane (Atlantic trade zone) where the company maintains a 7.9% market share, East Mediterranean &amp; Black Sea to Far East lane (Cross Suez trade zone), 6.3% market share and Far East (not including the Indian subcontinent) to US East Coast (Pacific trade zone), 11.2% market share, in each case according to the Port Import/Export Reporting Service (PIERS) and Container Trade Statistics (CTS).
During 2023, the company announced the following main newly launched services and service upgrades: a new operational cooperation with MSC encompassing seven services, including three services on the southeast Asia-Oceana trade, two services from India to the East Mediterranean and Israel (rerouted), and two services from the East Mediterranean and Israel to North Europe; two new independent services, ZIM Albatross (ZAT), connecting China and Southeast Asia to the west coast South America, and ZIM Gulf Toucan (ZGT), connecting South America to the Gulf of Mexico, and replacing previous services in cooperation with other carriers; the relaunch of ZEX, ZIM eCommerce Xpress service, providing a premium, speedy China-US West Coast service; the expansion of the ZXB service calling from Port Kelang to Baltimore and Boston to include direct calls to Mexico and Colombia; the upscaling of its vessels on its independently operated ZCP service line (as part of its agreement with the 2M Alliance) to 15,000 TEU LNG dual-fuel container vessels; and the launch of an independent service connecting Asia to the US via Vancouver (ZPX).
In addition to containerized cargo, in an effort to respond to increased demand for car carrier services, and specifically to the increase in vehicle exports from China (and electric and hybrid cars in particular), the company transports vehicles (such as cars, buses and trucks) via dedicated car carrier vessels westbound from Asia, and primarily from China, Japan, South Korea and India. The company charters 16 car carrier vessels and it has expanded the volume and its range of services to include additional calls to ports in Europe, the Mediterranean and South America. Despite the uncertainty caused by the geopolitical situation, the outlook for the car carrier industry remains relatively positive thanks to modest fleet growth in 2023 and slight increase in demand for light vehicles.
As of December 31, 2023, the company operated a global network of 67 weekly lines, calling at approximately 310 ports, delivering cargo to and from more than 90 countries. Within its global network the company offers value-added and tailored services, including operating several logistics subsidiaries to provide complimentary services to its customers. The company continues to develop its network of additional logistics companies in order to provide comprehensive services to its customers. These subsidiaries, which the company operates, among others, in China, Vietnam, Canada, Brazil, India, Singapore, Hong Kong and the U.S, are asset-light and provide services such as land transportation, custom brokerage, LCL, project cargo and air freight services. Out of ZIM's total volume in the twelve months ended December 31, 2023, approximately 18% of its TEUs carried utilized additional elements of land transportation.
The company's network is significantly enhanced by cooperation agreements with other container liner companies and alliances, allowing it to maintain a high degree of agility while optimizing fleet utilization by sharing capacity, expanding its service offering. Such cooperation agreements include vessel sharing agreements (VSAs), slot purchase and slot swaps. One of these cooperations is the strategic collaboration with the 2M Alliance, comprised of the two largest global carriers, Maersk and MSC, who both announced the 2M Alliance will terminate in January 2025. The company's agreement with the 2M Alliance which was launched in September 2018 and amended in February 2022, provides faster, wider and more efficient service in the Asia-US East Coast and the Asia-US Gulf Coast with two trade lanes, seven services and approximately 15,500 weekly TEUs. Another example is its new operational cooperation with MSC encompassing seven services on the southeast Asia-Oceana, India-East Mediterranean (rerouted) and East Mediterranean-North Europe trades, that the company entered into in September 2023. In addition to these collaborations, the company also maintains a number of partnerships with various global and regional liners in different trades. For example, in the Intra-Asia trade, the company partners with both global and regional liners in order to extend its services in the region.
The company has a highly diverse and global customer base with approximately 32,600 customers (which considers each of its customer entities separately, including in instances where the entity is a subsidiary or branch of another customer, or on a non-consolidated basis) using its services. In 2023, its 10 largest customers represented approximately 13% of its freight revenues and its 50 largest customers represented approximately 28% of its freight revenues. One of the key principles of its business is its customer-centric approach and the company strives to offer value-added services designed to attract and retain customers.
The company has focused on developing industry-leading and best in class technologies to support its customers, including improvements in its digital capabilities to enhance both commercial and operational excellence. The company uses its technology and innovation to power new services, improve its best-in-class customer experience and enhance its productivity and portfolio management. Several recent examples of its digital services include: ZIMonitor, which is an advanced tracking device that provides 24/7 online alerts to support high value cargo; eZIM, its easy-to-use online booking platform; eZQuote, a digital tool that allows customers the ability to receive instant quotes with a fixed price and guaranteed terms; Draft B/L, an online tool that allows export users to view, edit and approve their bill of lading online without speaking with a representative; and ZIMGuard, an artificial intelligence-based internal tool designed to detect possible misdeclarations of dangerous cargo in real-time. Furthermore, the company has formed a number of partnerships and collaborations with start-ups for the development of multiple engines of growth which are adjacent to its traditional container shipping business. These technological partnerships and initiatives include: ZIMARK, a new initiative in cooperation with Sodyo (in which the company made an additional investment in 2022), an early stage scanning technology company, aimed to provide visual identification solutions for the entire logistics sector (inventory management, asset tracking, fleet management, shipping, access control, etc.) This technology is extremely fast and is suitable for multiple types of media; the company's investment in and partnership with WAVE, a leading electronic bill of lading based on blockchain technology, to replace and secure original documents of title; the company's investment in Hoopo Systems Ltd. (Hoopo), a provider of cutting edge tracking solutions for unpowered assets, as well as its new agreement to deploy Hoopo's tracking devices on ZIM's dry-van container fleet; (iv) Ship4wd, a digital freight forwarding platform offering an online, simple and reliable self-service end to end shipping solution, that is initially targeting small and medium-sized businesses importing and exporting from the U.S., Canada, the far East and Israel; (v) its investment in Data Science Consulting Group (DSG), a leading technology company specializing in Artificial Intelligence based products, solutions and services, developer of e-volve, a holistic AI governance and decision management system, and its co-creator of a center of excellence for the development of AI tools for the maritime shipping industry; and 40Seas, an innovative fintech company serving as a platform for cross-border trade financing, in which the company has made an equity investment in addition to extending an approximate $100 million credit facility. To support and enhance its commercial partnerships and investments in technology companies, the company has formed a ZIM team of professionals that specializes in the ecosystem of investing and collaborating with early-stage technology companies, and function as a corporate venture capital, or CVC, dedicating a substantial part of their time to such CVC activities. The members of this CVC team support ZIM's portfolio companies throughout the life cycles of their businesses, starting from identifying promising startups which are synergetic to ZIM's business, conducting due diligence over potential investments, negotiating investment and commercial agreements with ZIM's portfolio companies, and supporting them in additional investment and commercial transactions and in their operations, often by holding board membership positions in such companies.
Services
With a global footprint of more than 200 offices and agencies in more than 90 countries, the company offers both door-to-door and port-to-port transportation services for all types of customers, including end-users, consolidators and freight forwarders.
Comprehensive Logistics Solutions
The company offers its customers comprehensive logistics solutions to fit their transportation needs from door-to-door. The company's wide range of transportation services, handled by its highly trained sea and shore crews and supported with personalized customer service and its unified information technology platform, allows the company to offer its customers higher quality and tailored services and solutions at any time around the world.
The company's customers place orders either online or with a customer service member in one of its local agencies located around the world. The company issues the bill of lading detailing the terms of the shipment and, in the case of a typical door-to-door order, it delivers an empty container to the shipper's designated address. Once the shipper has filled the container with cargo, it is transported to a container port, where it is loaded onto its cargo vessel. The company has experience in shipping various types of cargo, such as over-sized cargo, dangerous and hazardous cargo, cars, trucks and vehicles and reefer shipments. The container is shipped either directly to the destination port or via one of its scheduled ports of call, where it is transferred, or transshipped, to another ship. When the container arrives at the final destination port, it is off-loaded from the ship and delivered to the recipient or a designated agent via land transportation. The company partners with regional and local land transportation operators to provide a range of inland transportation services via rail, truck and river barge, often combining multiple modes of transportation to operation with minimum transit time. Out of ZIM's total volume in the twelve months ended December 31, 2023, approximately 18% of its TEUs carried utilized additional elements of land transportation. The company continuously strives to find logistic solutions for land transportation service offering under the current market conditions.
The company also offers ZIMonitor, its premium reefer cargo tracking service. ZIMonitor is an advanced real-time monitoring device that, among other things, allows its customers to monitor their shipments in real time. In 2023, ZIMonitor reached its highest record of customer usage level since launching.
Services and Geographic Trade Zones
As of December 31, 2023, the company operated a global network of 67 weekly lines, calling at approximately 310 ports delivering cargo to and from more than 90 countries. The company's shipping lines are linked through hubs that strategically connect main lines and feeder lines, which provide regional transport services, creating a vast network with connections to and from smaller ports within the vicinity of main lines. The company's shipping lines are organized into geographic trade zones by trade.
Pacific Geographic Trade Zone
The Pacific geographic trade zone serves the Transpacific trade, which covers trade between Asia, including China, Korea, Southeast Asia, the Indian subcontinent, and the Caribbean, Central America, the Gulf of Mexico and the east coast and west coast of the United States and Canada. The company's services within this geographic trade zone also connect to Intra-Asia and Intra-America regional feeder lines, which provide onward connections to additional ports.
Pacific Northwest service. Based on information from Piers, Port of Vancouver and Prince Rupert Port Authority, approximately 45% of all goods shipped to the United States are transported via ports located in the west coast of the United States and Canada. These include local discharge as well as delivery by train or trucks to their final destinations, mainly to the Midwestern United States and to the central and eastern parts of Canada. The company holds a position within the PNW, via the Canadian gateway Vancouver, which enable it to serve the very large Canadian and U.S. Midwest markets quickly and efficiently. The company's strategic relationships in these markets with Canadian National Railway Company (CN), a rail operator, have allowed the company to obtain competitive rates and provide consistent, high-quality service to its customers. Since July 2023, the company has started to charter slots from MSC to serve the Pacific Northwest, replacing its independent service line launched after the termination of the cooperation with the 2M Alliance for this service in April 2022. In January 2024, the company launched a new independent line connecting Asia and the U.S. through the Vancouver gateway (ZPX).
Pacific Southwest Coast Service - In response to the growing trend in eCommerce, during 2020 and 2021, the company launched three eCommerce Xpress high-speed services, focusing on e-Commerce between South China and Los Angeles, the ZEX, ZX2 and ZX3 lines. The company suspended these lines because of heavy port congestion due to COVID-19. In November 2023, the company relaunched ZEX as market conditions improved.
Asia-U.S. All-Water Service. With respect to the Asia-U.S. east coast trade, all-water refers to trade between Asia and the U.S. east coast and Gulf Coast using marine transportation only, via the Suez or Panama Canal. In accordance with its agreement with the 2M Alliance as amended in February 2022 effective from April 2022, ZIM operates one out of the five joint Asia to USEC services (ZCP) as well as a vessel sharing agreement on one of two joint Asia to USGC services (ZGX). The company has deployed all 15,000 TEU LNG dual fuel vessels delivered to the company so far on the independently operated ZCP service and intend to deploy the remainder expected to be delivered to the company during 2024 on this service as well.
As of December 31, 2023, the company offered 10 services in the Pacific geographic trade zone, which had an effective weekly capacity of 24,657 TEUs and covered all major international shipping ports in the Transpacific trade. The company's services in the Pacific geographic trade zone accounted for 45% of its freight revenues from containerized cargo for the year ended December 31, 2023.
Cross-Suez Geographic Trade Zone
The Cross-Suez geographic trade zone serves the Asia-Europe trade, which covers trade between Asia and Europe (including the Indian sub-continent) through the Suez Canal, primarily focusing on the Asia-Black Sea/East Mediterranean Sea sub-trade, which is one of its key strategic zones.
In September 2023, the company entered into a cooperation agreement with MSC covering seven services, including two services from the India subcontinent (ISC) to Israel and the East Mediterranean and two services from Israel and the East Mediterranean to N. Europe. These services replace its previous independent service (ZMI), which was initiated following the termination of two joint services with the 2M Alliance covering Asia to the East Mediterranean in April 2022.
In response to the Yemeni Houthis' attacks against vessels sailing in the Red Sea, the company has taken proactive measures by rerouting some of its vessels and restructuring its services on the Indian subcontinent to East Mediterranean trade, which also limits its access to the Suez Canal.
As of December 31, 2023, the company offered two services in the Cross-Suez geographic trade zone (rerouted), which had an effective weekly capacity of 3,940 TEUs and covered all major international shipping ports in the East Mediterranean, the Black Sea, China, East and Southeast Asia and India. The Cross-Suez geographic trade zone accounted for 12% of its freight revenues from containerized cargo for the year ended December 31, 2023.
Atlantic-Europe Geographic Trade Zone
The Atlantic-Europe geographic trade zone serves the Atlantic trade, which covers trade between North America and the Mediterranean, along with Intra-Europe/Mediterranean trade. The company's services within this geographic trade zone also connect to Intra-Mediterranean and Intra-America regional feeder lines which provide onward connections to additional ports. Since 2014, the company has had a cooperation agreement with Hapag-Lloyd and other companies in its Atlantic services. The company's new cooperation agreement with MSC also includes two joint services from Israel and the East Mediterranean to North Europe.
As of December 31, 2023, the company offered 10 services within this geographic trade zone, with an effective weekly capacity of 8,707 TEUs, covering major international shipping ports in the East and West Mediterranean, the Black Sea, Northern Europe, the Caribbean, the Gulf of Mexico, and the east and west coasts of North America. The Atlantic-Europe geographic trade zone accounted for 16% of its freight revenues from containerized cargo for the year ended December 31, 2023.
Intra-Asia Geographic Trade Zone
The Intra-Asia and Asia-Africa geographic trade zone serves the Intra-Asia trade, which covers trades within regional ports in Asia, including ISC (Indian sub-continent), Africa and Oceana. The company's services within this geographic trade zone feed into the global lines of the Pacific and Cross-Suez trades. This geographic trade zone is characterized by extensive structural changes that the company has made to respond to changes in trade and market conditions.
The Intra-Asia market is highly fragmented with many active carriers, all with relatively small market shares. Local shipping companies have a significant presence within this trade, which is primarily serviced by relatively small vessels. However, larger vessels that operate in the intercontinental trade also serve this trade and call at ports within the region. For example, the company has recently upscaled its vessels on one of its Intra-Asia services calling India subcontinent ports to 10,000 TEUs. The company has operational agreements with several other shipping companies within this trade.
As of December 31, 2023, the company offered 27 services within this geographic trade zone with an effective weekly capacity of 14,712 TEUs. The Intra-Asia geographic trade zone accounted for 16% of its freight revenues from containerized cargo for the year ended December 31, 2023. The company's services within this geographic trade zone cover major regional ports, including those in China, Korea, Thailand, Vietnam and other ports in Southeast Asia, India, Africa, Thailand, Vietnam, New Zealand and Australia, and connect to shipping lines within its Cross-Suez and Pacific geographic trade zones.
Latin America Geographic Trade Zone
The Latin America geographic trade zone consists of the Intra-America trade, which covers trade within regional ports in the Americas, as well as trade between the South American east coast and Asia and trade between the South American east coast and West Mediterranean. The regional services within this geographic trade zone are linked to its Pacific and Atlantic-Europe geographic trade zones. The company cooperates with other carriers within the regional services: The company cooperates with Maersk via a vessel sharing agreement in the Asia-East Coast South America, and the company cooperates with other carriers on the Mediterranean-East Coast South America sub-trades mostly by slots purchase. In addition, the company replaced several joint services with its newly launched service, ZIM Gulf Toucan (ZGT), connecting South America to the Gulf of Mexico. The company also launched a second independent service, ZIM Albatross (ZAT), connecting China and Southeast Asia to the west coast of South America. These new services facilitated significant growth in the scope of its activities in the Latin America geographic trade zone during 2023.
As of December 31, 2023, the company offered 18 services within this geographic trade zone as well as a complementary feeder network with an effective weekly capacity of 8,696 TEUs and operated between major regional ports, including ports in Brazil, Argentina, Uruguay, Mexico, the Caribbean, Central America, China, U.S. Gulf Coast, U.S. east coast and the West Mediterranean, and connect to its Pacific and Atlantic-Europe services. The Latin America geographic trade zone accounted for 11% of its freight revenues from containerized cargo for the year ended December 31, 2023.
Types of Cargo
Other Specialized Cargo
The company offers specialized shipping solutions through a dedicated team of supply chain experts that designs tailor-made solutions for its customers' specific transportation needs, issues approvals and documentation, arranges for insurance and provides other logistics services for all kinds of specialized cargo, including:
Out-of-Gauge Cargo: The company maintains its containers to the highest standards and offer premium third-party services relating to these particular challenges.
Dangerous and Hazardous, Cargo: The company specializes in carrying Dangerous and hazardous shipments safely in accordance with all applicable local and international rules and regulations. The company ships a wide array of such cargos, and it employs dedicated teams of specialists in five offices around the globe who are specially trained to guide its customers through every stage of the supply chain challenges. The company has also developed and implemented ZIMGuard, an innovative artificial intelligence-based, screening software designed to detect and identify incidents of misdeclared hazardous cargo before loading to vessel.
Reefer Cargo: Reefer cargo includes perishable goods, pharmaceuticals and electronics. The company's reefer specialists and merchant marine officers ensure the safe transport of reefer cargo with precise tracking and continuous monitoring throughout the cold chain. During 2023 the portion of its reefer cargo carried out of its total carried TEU has grown by approximately 5% compared to 2022, demonstrating its strategy to focus on reefers as one of its growth engines. In addition, as the company strives to have the youngest reefer fleet in the industry, the company has also invested in new custom-made reefer containers already equipped with its ZIMonitor capabilities, as well as in controlled atmosphere units which are designed to ship fresh produce cargo.
At the end of 2015, the company launched ZIMonitor, its premium reefer cargo tracking service. ZIMonitor is a device attached to the engine of the reefer, and allows customers to track, monitor and remotely control sensitive, high-value cargo, such as pharmaceuticals, food and delicate electronics.
Vessel Fleet
As of December 31, 2023, the company's fleet included 144 vessels (128 container vessels and 16 vehicle transport vessels), of which nine vessels were owned by the company and 135 vessels are chartered-in. As of December 31, 2023, its operating fleet (including both owned and chartered vessels) had a capacity of 638,801 TEUs. The average size of its vessels is approximately 4,991 TEUs, compared to an industry average of 4,689 TEUs.
As of December 31, 2023, the company's fleet included vessels of various sizes, ranging from less than 1,000 TEUs to 15,000 TEUs, which allows for flexible deployment in terms of port access and is optimally suited for deployment in the sub-trades in which the company operates.
As of March 1, 2024, the company's operated fleet included 150 vessels (134 container vessels and 16 vehicle transport vessels), of which 14 vessels are owned by the company and 136 vessels are chartered-in. The company's owned and chartered container vessels had a capacity of 703,380 TEUs. As of March 1, 2023, this operated fleet included 24 new-build vessels out of a total of 46 new-build modern vessels long term chartered by it, with an additional 22 vessels expected to be delivered to the company during 2024. Further, as of March 1, 2024, approximately 74.8% of its chartered-in vessels (84.5% in terms of TEU capacity) are under long-term leases with a remaining charter duration of more than one year, as the company continues to actively manage its asset mix.
Strategic Chartering Agreements
Long term charter agreement for LNG-Fueled Vessels from Seaspan Corporation
In February 2021 the company and Seaspan Corporation entered into a strategic agreement for the long-term charter of ten 15,000 TEU liquified natural gas (LNG dual-fuel) container vessels. Pursuant to the agreement, the company will charter the vessels for a period of 12 years with the option to extend it by additional charter periods.
In addition, in July 2021 the company announced a second strategic agreement with Seaspan for the long-term charter for a consideration in excess of $1.5 billion, of ten uniquely designed 7,700-class TEU LNG dual fuel container vessels with an option for additional five vessels, to serve across ZIM's various global niche trades. In September 2021 the company announced the exercise of an option granted to the company under this agreement to long term charter five additional 7,700-class TEU LNG vessels, for an additional consideration in excess of $750 million. Following the exercise of this option, the total vessels to be chartered under this second strategic agreement is fifteen. As of December 31, 2023, nine 15,000 TEU and five 8,240 TEU LNG dual fuel LNG container vessels have been delivered to the company with the remaining vessels expected to be delivered during 2024.
Long Term Charter Agreement for LNG-Fueled Vessels from A Shipping Company Affiliated with Kenon Holdings Ltd.
In January 2022 the company entered into a new eight-year charter agreement with a shipping company that is affiliated with Kenon Holdings Ltd., its largest shareholder, according to which the company will charter three 7,700-class TEU LNG dual-fuel container vessels to be deployed in its global niche trades. The vessels will be constructed at Korean-based shipyard, Hyundai Samho Heavy Industries, with one 7,920 TEU LNG dual fuel vessel already delivered and the remaining vessels are scheduled to be delivered during the first half of 2024.
Charter Agreement with Navios Maritime Holdings Inc.
In February 2022 the company and Navios Maritime Holdings Inc. entered into a charter agreement for the charter of thirteen container vessels comprising of five secondhand vessels and eight newbuild vessels. The five secondhand vessels' capacity range from 3,500 to 4,360 TEUs and were delivered during the first and second quarter of 2022 and deployed across ZIM's global network. Today two of the eight 5,300 TEU wide beam newbuilds have been delivered and the rest will be delivered through the fourth quarter of 2024 and are expected to be deployed in trades between Asia and Africa. The charter period of the vessels is approximately 5 years.
Charter Agreement with MPC Container Ships ASA and MPC Capital AG
In March 2022 the company and MPC Container Ships ASA and MPC Capital AG entered into a new charter agreement according to which ZIM will charter a total of six 5,500 TEU wide beam newbuild vessels for a period of seven years. The vessels are being constructed at Korean-based shipyard HJ Shipbuilding &amp; Construction. Three of these vessels have been delivered, with the remaining vessels to be delivered throughout 2024.
Containers
As of December 31, 2023, the company held 508 thousand container units with a total capacity of approximately 885 thousand TEUs, of which 44% were owned by the company and 56% were leased (including 49% accounted as right-of-use assets). In some cases, the terms of its leases provide that the company will have the option to purchase the container at the end of the lease term.
Container Fleet Management
The company's global logistics team oversees the internal management of empty containers and equipment to support this optimization effort. In addition to repairing and maintaining its container fleet, its logistics team continuously optimizes the flow of empty containers based on commercial demands and operational constraints. Below is a summary of its logistics initiatives relating to container fleet management:
Slot Swap Agreements: The company enters into agreements with other carriers for the exchange of vessel space, or slots, for repositioning of empty containers. Under these agreements, other carriers offer ZIM space on their own operated vessels, in exchange for space on its vessels for the purpose of repositioning empty containers. ZIM has greatly developed this type of cooperation. The company has slot swap agreements with 15 carriers and exchange thousands of TEUs each year.
Slot Sale Agreements: The company sells slots on board its vessels to transport empty containers.
One-Way Container Lease: The company uses leasing companies and other shipping liners' empty containers to move cargo from locations with increased demand to over-supplied locations. The company is a global leader in one-way container volumes.
Equipment Sub-Leases: The company leases its equipment to other carriers and freight forwarders in order to reduce its container repositioning and evacuation costs.
In January 2024 the company entered into an agreement with Hoopo to deploy Hoopo's tracking device on ZIM's dry-van container fleet, which offers its customers comprehensive tracking information including geofence alerts and open/close door notifications and more.
Operational Partnerships
The company is party to a large number of cooperation agreements with other shipping companies and alliances, which generally provide for the joint operation of shipping services b</t>
  </si>
  <si>
    <t>Electric Vehicle;Fleet Management;Freight Service;GPS;Marine Transportation;Navigation;Process Automation</t>
  </si>
  <si>
    <t>43.50</t>
  </si>
  <si>
    <t>09/16/2020</t>
  </si>
  <si>
    <t>Dyne Therapeutics, Inc. operates as a clinical-stage muscle disease company. The company focuses on advancing innovative life-transforming therapeutics for people living with genetically driven diseases. The company is utilizing its proprietary FORCE platform to overcome the current limitations of muscle tissue delivery and advance modern oligonucleotide therapeutics for muscle diseases. The company’s proprietary FORCE platform therapeutics consist of an oligonucleotide payload that it rationally designs to target the genetic basis of the disease it is seeking to treat, a clinically validated linker and an antigen-binding fragment, or Fab, that it attaches to the payload using the linker. With its FORCE platform, the company has the flexibility to deploy different types of oligonucleotide payloads with specific mechanisms of action that modify target functions. The company leverages this modularity to focus on muscle diseases with high unmet need, with etiologic targets and with clear translational potential from preclinical disease models to well-defined clinical development and regulatory pathways.
Using its FORCE platform, the company is assembling a broad portfolio of muscle disease therapeutics, including its programs in myotonic dystrophy type 1, or DM1, Duchenne muscular dystrophy, or DMD, and facioscapulohumeral dystrophy, or FSHD. In addition, the company plans to expand its portfolio through development efforts focused on rare skeletal muscle diseases, as well as cardiac and metabolic muscle diseases, including some with larger patient populations, and diseases involving the central nervous system, or CNS. The company has identified product candidates for each of its DM1, DMD and FSHD programs that are in varying stages of preclinical and clinical development.
The company’s product candidate DYNE-101 is being evaluated in ACHIEVE, an ongoing Phase 1/2 global clinical trial in patients with DM1. ACHIEVE, which is designed to be a registrational trial, consists of a 24-week multiple ascending dose, or MAD, randomized, placebo-controlled period, a 24-week open-label extension, or OLE, and a 96-week long-term extension.
The company’s product candidate DYNE-251 is being evaluated in DELIVER, an ongoing Phase 1/2 global clinical trial in patients with DMD who have mutations amenable to exon 51 skipping. DELIVER, which is designed to be a registrational trial, consists of a 24-week MAD, randomized, placebo-controlled period, a 24-week OLE and a 96-week long-term extension.
In January 2024, the company announced positive initial clinical data from the ACHIEVE trial and the DELIVER trial which validates the promise of the FORCE platform.
Strategy
The key elements of its strategy are to advance its co-lead product candidates for DM1 and DMD through development and to commercialization to offer meaningful benefit to patients; progress its FSHD program to the clinic with the goal of ultimately offering a therapeutic for a disease with no approved treatments; establish a DMD franchise by expanding its DMD program to reach additional DMD patient populations; expand its pipeline to additional product candidates and indications to fully exploit the potential of its proprietary FORCE platform; selectively enter into strategic collaborations to maximize the value of its pipeline and its proprietary FORCE platform; and build a sustainable leadership position in muscle diseases with a deep connection to patients, caregivers, the research community and physicians.
Portfolio
The company is creating a pipeline of product candidates and programs to address diseases with high unmet need with etiologic targets. The company’s initial focus is on DM1, DMD and FSHD with potential pipeline expansion opportunities in additional rare skeletal muscle diseases, as well as cardiac and metabolic muscle diseases and diseases involving the CNS. In selecting diseases to target with its FORCE platform, the company seeks diseases with clear translational potential from preclinical disease models to well-defined clinical development and regulatory pathways, and where that it would be able to commercialize any products that it develops and is approved with an efficient, targeted sales force. The company has global commercial rights to all of its programs.
The company is developing its product candidate, DYNE-101, to address the genetic basis of DM1 by targeting the toxic nuclear DMPK RNA that causes the disease. DYNE-101 consists of the company’s proprietary Fab conjugated with its linker to an ASO and is designed to reduce the accumulation of DMPK pre-mRNA in the nucleus, release splicing proteins and potentially stop or reverse disease progression. In in vitro and in vivo preclinical studies supporting its DM1 program, the company has observed a reduction in nuclear foci and toxic nuclear DMPK RNA, correction of splicing changes, reversal of myotonia, which is a neuromuscular condition in which the relaxation of a muscle is impaired, and enhanced muscle distribution. DYNE-101 is being evaluated in the ACHIEVE trial, a Phase 1/2 global clinical trial of adult patients with DM1. ACHIEVE, which is designed to be a registrational trial, consists of a 24-week MAD randomized, placebo-controlled period, a 24-week OLE and a 96-week long-term extension. In January 2024, the company reported positive initial data from the MAD portion of the ACHIEVE trial, including on safety, tolerability, splicing and myotonia as measured by video hand opening time, or vHOT. The company anticipates reporting data from multiple, higher-dose cohorts of the ACHIEVE trial in the second half of 2024.
DM1 is a monogenic, autosomal dominant, progressive disease that primarily affects skeletal, cardiac and smooth muscles. DM1 patients can suffer from various manifestations of the disease including myotonia, muscle weakness, cardiac arrhythmias, respiratory problems, fatigue, cardiac abnormalities, gastrointestinal, or GI, complications, early cataracts and cognitive and behavioral impairment.
DM1 is caused by an abnormal expansion in a region of the DMPK gene. Specifically, DM1 is caused by an increase in the number of CTG triplet repeats found in the 3’ non-coding region of the DMPK gene. The company is advancing its own efforts to better characterize the actual DM1 patient population through a natural history study that the company is sponsoring. All DM1 phenotypes, except the late-onset form, are associated with high levels of disease burden and premature mortality. The clinical course of DM1 is progressive, and may become extremely disabling, especially when more generalized limb weakness and respiratory muscle involvement develops. Systemic manifestations, such as fatigue, GI complications, cataracts and excessive daytime sleepiness greatly impact a patient’s quality of life.
The company’s program is designed to address the genetic basis of DM1 by targeting the toxic nuclear DMPK RNA that is the cause of the disease. The company’s product candidate, DYNE-101, consists of its proprietary Fab targeting TfR1 conjugated to an ASO to reduce the levels of mutant DMPK RNA in the nucleus, thereby releasing splicing proteins, allowing normal mRNA processing and translation of normal proteins, and potentially stopping or reversing disease progression. The ASO is a gapmer oligonucleotide that is designed to translocate to the nucleus, bind its complementary sequence on the DMPK RNA, recruit RNAseH1 to degrade DMPK RNA and thus reduce toxic nuclear DMPK RNA. The company has chosen to develop its product candidate with an ASO because single-stranded ASOs preferentially target nuclear RNAs, which is essential for degradation of toxic nuclear DMPK RNA. DYNE-101 has been granted orphan drug designation by the European Medicines Agency and the U.S. Food and Drug Administration, or FDA, for the treatment of DM1.
The company has conducted extensive preclinical studies supporting the development of DYNE-101 in multiple preclinical disease models. In in vitro and in vivo preclinical studies, the company observed a reduction of nuclear foci, correction of splicing and reversal of myotonia in disease models, reduction of toxic human nuclear DMPK in a hTfR1/DMSXL DM1 mouse model developed by it. In NHPs, DYNE-101 demonstrated a favorable safety profile and achieved enhanced muscle distribution as evidenced by a reduction in wild-type DMPK RNA.
DYNE-101 is being evaluated in the ACHIEVE trial, a global Phase 1/2 clinical trial consisting of a 24-week MAD, randomized, placebo-controlled period, a 24-week OLE and a 96-week long-term extension. The trial, which is designed to be registrational, is enrolling adult patients with DM1 who are 18 to 49 years of age. The primary endpoints are safety and tolerability; with secondary endpoints of pharmacokinetics and pharmacodynamics, including change from baseline in splicing, as well as measures of muscle strength and function.
The company is developing product candidates under its DMD program to address the genetic basis of DMD by delivering a PMO to muscle tissue to promote the skipping of specific DMD exons in the nucleus, allowing muscle cells to create a more complete, functional dystrophin protein and to potentially stop or reverse disease progression. The company is seeking to build a global DMD franchise by initially focusing on the development of its product candidate DYNE-251 for patients with mutations amenable to skipping exon 51, to be followed by the development of product candidates for patients with mutations amenable to skipping other exons, including exon 53, 45 and 44. DYNE-251 is being evaluated in the DELIVER trial, a Phase 1/2 global clinical trial in males with mutations amenable to skipping exon 51. The DELIVER trial consists of a 24-week MAD randomized, placebo-controlled period, a 24-week open-label extension and a 96-week long-term extension. In January 2024, the company reported positive initial data from the MAD portion of the DELIVER trial, including on safety, tolerability and dystrophin expression. The company anticipates reporting data from multiple, higher dose cohorts of the DELIVER trial in the second half of 2024.
The company estimates that DMD occurs in approximately one in every 3,500 to 5,000 live male births and that approximately 12,000 to 15,000 patients in the United States, and approximately 25,000 patients in Europe, have DMD.
The company’s DMD program is designed to address the genetic basis of DMD by promoting the skipping of specific DMD exons in the nucleus, allowing muscle cells to create more complete, functional dystrophin protein. Under its DMD program, the company is developing product candidates that incorporate its proprietary Fab targeting TfR1 conjugated to a PMO designed to promote the skipping of specific DMD exons in the nucleus.
The company has conducted multiple in vitro and in vivo preclinical studies of its FORCE platform in DMD that have shown increased exon skipping, increased dystrophin expression, reduced muscle damage and increased muscle function.
DYNE-251 is being evaluated in the DELIVER trial, a Phase 1/2 global clinical trial consisting of a 24-week MAD randomized, placebo-controlled period, a 24-week OLE and a 96-week long-term extension. The company is developing a product candidate to address the genetic basis of FSHD by reducing DUX4 expression in muscle tissue. In September 2022, the company announced that it was prioritizing its focus and resources on its clinical programs, DYNE-101 for DM1 and DYNE-251 for DMD. As a result, the company announced the deferral of the IND application submission for DYNE-301 for FSHD that the company had originally targeted for the second half of 2022. The company continues to evaluate the optimal approach to target DUX4 and translate its preclinical work to a tractable clinical development pathway, and it plans to provide an update on the FSHD program in 2024.
The company intends to expand its FORCE portfolio by pursuing programs in additional indications, including additional rare skeletal muscle diseases, as well as cardiac and metabolic muscle diseases and diseases involving the CNS. By rationally selecting therapeutic payloads to conjugate with its proprietary Fab and linker, the company plans to develop product candidates to address the genetic basis of additional muscle diseases. In selecting these payloads, the company plans to prioritize ASOs for indications driven by nuclear genetic targets and siRNAs for indications driven by cytoplasmic targets. The company has completed screening and identified potent ASO and siRNA payloads against a number of cardiac and metabolic targets.
The company has demonstrated in preclinical studies that the FORCE platform achieved delivery to the CNS. Intravenous, or IV, administration of FORCE conjugate, the company’s proprietary Fab antibody conjugated to an ASO, achieved delivery to the CNS via TfR1 in both NHPs and its hTfR1/DMSXL mouse model. The hTfR1/DMSXL model that the company developed expresses the human TfR1 and carries a human DMPK gene with more than 1,000 CTG repeats that represents a severe DM1 phenotype. In addition, IV administration of FORCE in the company’s preclinical studies showed broader distribution throughout the brain compared to intrathecal administration of unconjugated ASO. FORCE conjugate was also delivered to the brain of hTfR1/DMSXL mice and demonstrated robust knockdown of toxic human nuclear DMPK RNA and foci reduction in hTfR1/DMSXL mice.
Intellectual Property
As of December 31, 2023, the company owned 59 patent application families related to its business, comprised of four U.S. provisional patent applications, 22 issued U.S. patents, 44 pending U.S. non-provisional patent applications, 18 pending Patent Cooperation Treaty, or PCT, patent applications, and 232 pending foreign patent applications in Australia, Brazil, Canada, China, Europe, Eurasia, Hong Kong, India, Israel, Japan, South Korea, Mexico, New Zealand, Singapore, and South Africa, and the company exclusively licensed one patent family, comprised of two issued U.S. patents, two pending U.S. patent applications and one issued European patent that has been validated in Belgium, Switzerland, Germany, Denmark, Spain, France, the United Kingdom, Ireland, Italy, the Netherlands and Sweden.
The company’s owned and licensed patent estate covers various aspects of its programs and technology, including its FORCE platform, proprietary antibodies, oligonucleotide conjugates, methods of treatment and aspects of manufacturing. Any U.S. or foreign patents issued from national stage filings of its PCT patent applications and any U.S. patents issued from non-provisional applications the company may file in connection with its provisional patent applications would be scheduled to expire on various dates from 2039 through 2044, without taking into account any possible patent term adjustments or extensions and assuming payment of all appropriate maintenance, renewal, annuity and other governmental fees.
FORCE Platform
With regard to its FORCE platform, as of December 31, 2023, the company owned three issued U.S. patents, 11 pending U.S. non-provisional patent applications, and 66 pending foreign patent applications in Australia, Brazil, Canada, China, Europe, Eurasia, Hong Kong, India, Israel, Japan, South Korea, Mexico, Singapore, and South Africa. These applications relate to various aspects of its FORCE platform including proprietary antibodies, oligonucleotide conjugates, methods of manufacture and methods of treatment. The three issued U.S. patents are expected to expire in 2042 without taking into account any possible patent term extensions. Any patents issued from these applications are expected to expire from 2039 to 2042; however, patent term extension may be available.
DM1 Program
With regard to its DM1 program, as of December 31, 2023, the company owned three pending PCT patent applications, one pending U.S. provisional patent application, eight issued U.S. patents, eight pending U.S. non-provisional patent applications, and 56 pending foreign patent applications in Australia, Brazil, Canada, China, Europe, Eurasia, Hong Kong, India, Israel, Japan, South Korea, Mexico, New Zealand, Singapore, and South Africa. These applications relate to composition of matter and methods of treating disease involving its FORCE platform in the context of DM1. The eight issued U.S. patents are expected to expire in 2039 and 2042 without taking into account any possible patent term extensions. Any additional patents issued from these applications are expected to expire from 2039 to 2044; however, patent term extension may be available.
DMD programs (exons 51, 53, 44, 45, and other)
With regard to its DMD programs, as of December 31, 2023, the company owned nine pending PCT patent applications, one pending U.S. provisional patent application, 13 issued U.S. patents, six pending U.S. non-provisional patent applications, and 41 pending foreign patent applications in Australia, Brazil, China, Canada, Europe, Eurasia, Hong Kong, India, Israel, Japan, South Korea, Mexico, Singapore, and South Africa. These patent filings relate to composition of matter and methods of treating disease involving its FORCE platform in the context of DMD. The 13 issued U.S. patents are expected to expire in 2039 and 2042 without taking into account any possible patent term extensions. Any additional patents issued from these applications are expected to expire in 2039, 2041, 2042, 2043 and 2044; however, patent term extension may be available.
FSHD Program
With regard to its FSHD program, as of December 31, 2023, the company owned three pending PCT patent applications, 11 issued U.S. patents, one pending U.S. provisional patent application, six pending U.S. non-provisional patent applications, and 47 pending foreign patent applications in Australia, Brazil, Canada, China, Europe, Eurasia, Hong Kong, India, Israel, Japan, South Korea, Mexico, Singapore, and South Africa. These patent filings relate to composition of matter and methods of treating disease involving its FORCE platform in the context of FSHD. The 11 issued U.S. patents are expected to expire in 2039 and 2042 without taking into account any possible patent term extensions. Any additional patents issued from these applications are expected to expire in 2039, 2041, 2042, 2043 and 2044; however, patent term extension may be available. The company also in-license a patent family from the University of Mons, or UMONS, comprised of two issued U.S. patents, one pending U.S. patent applications and one issued European patent that has been validated in Belgium, Switzerland, Germany, Denmark, Spain, France, the United Kingdom, Ireland, Italy, the Netherlands and Sweden. The issued patents expire in 2031; however, a patent term extension may be available.
Discovery Programs
With regard to its discovery programs, as of December 31, 2023, the company owned two pending PCT patent applications, one pending U.S. provisional patent application, three pending U.S. non-provisional patent applications, and five pending foreign patent applications in China, Canada, Europe and Japan. These applications relate to composition of matter and methods of treating disease involving the company’s FORCE platform in the context of a variety of additional rare skeletal muscle diseases, as well as cardiac and metabolic muscle diseases and diseases involving the CNS. Any patents issued from these applications are expected to expire in 2039, 2041 and 2042; however, patent term extension may be available.
License Agreement with the University of Mons
In April 2020, the company entered into a license agreement with UMONS, or the UMONS Agreement, pursuant to which UMONS granted to the company an exclusive, worldwide license to certain patents and patent applications related to oligonucleotides for the company’s FSHD program and a non-exclusive, worldwide license to existing, related know-how. Each of the issued patents licensed to the company under the UMONS Agreement is scheduled to expire in 2031. The licenses under the UMONS Agreement confer on the company the right to research, develop and commercialize products, which the company refers to as licensed products, and to practice processes, in each case, covered by the licensed patents and existing, related know-how.
Government Regulation
FDA regulations allow access to investigational products under an IND by the company or the treating physician for treatment purposes on a case-by-case basis for: individual patients (single-patient IND applications for treatment in emergency settings and non-emergency settings); intermediate-size patient populations; and larger populations for use of the investigational product under a treatment protocol or treatment IND application. The company’s third-party manufacturers are required to manufacture any product candidates it develops under current Good Manufacturing Practice, or cGMP, requirements and other applicable laws and regulations.
History
Dyne Therapeutics, Inc. was founded in 2017. The company was incorporated under the laws of the state of Delaware in 2017.</t>
  </si>
  <si>
    <t>Cardiovascular;Genetic Disorder;Genetics;Neurology</t>
  </si>
  <si>
    <t>06/27/2024</t>
  </si>
  <si>
    <t>Real Estate Operating Companies</t>
  </si>
  <si>
    <t>211 - Oil and Gas Extraction</t>
  </si>
  <si>
    <t>80.30</t>
  </si>
  <si>
    <t>06/18/2019</t>
  </si>
  <si>
    <t>Stoke Therapeutics, Inc. operates as a clinical-stage company. The company is dedicated to addressing the underlying causes of severe diseases by upregulating protein expression with RNA-based medicines. Using its proprietary TANGO (Targeted Augmentation of Nuclear Gene Output) approach, the company is developing antisense oligonucleotides (ASOs) to selectively restore protein levels. The company’s first compound, STK-001, is in clinical testing for the treatment of Dravet syndrome, a severe and progressive genetic epilepsy. Dravet syndrome is characterized by frequent, prolonged and refractory seizures beginning within the first year of life. The disease is classified as a developmental and epileptic encephalopathy due to the developmental delays and cognitive impairment associated with it.
The company is also pursuing treatment for a second haploinsufficient disease, autosomal dominant optic atrophy (ADOA), the most common inherited optic nerve disorder. The company’s initial focus is on haploinsufficiencies and diseases of the central nervous system and the eye, although proof of concept has been demonstrated in other organs, tissues, and systems, supporting its belief in the broad potential for its proprietary approach.
Strategy
The company is using its proprietary RNA therapeutics platform to create ASOs for the treatment of severe diseases. The critical components of the company’s strategy are to rapidly advance its lead program, STK-001, to clinical proof-of-concept, approval and commercialization; advance STK-002 to the clinic, for the potential treatment of ADOA; expand its pipeline through internal discovery and collaboration to fully exploit the potential of its proprietary platform (TANGO); maintain broad commercial rights to its product candidates where it can realize maximum value; and continue to strengthen and expand its intellectual property portfolio.
Proprietary RNA therapeutics platform (TANGO)
TANGO (Targeted Augmentation of Nuclear Gene Output) is the company’s proprietary research platform. The company’s initial applications for this technology are diseases in which one copy of a gene functions normally and the other is mutated, also called haploinsufficiencies.
TANGO Mechanisms of Action
The company’s ASOs are specifically designed to bind to a desired RNA sequence inside the nuclei of patients’ cells to prevent the occurrence of non-productive splicing. By doing so, the company’s ASOs decrease the amount of non-productive mRNA and increase the level of productive mRNA, leading to the generation of more protein. TANGO operates in a mutation-independent manner, given it utilizes one wild-type allele, and does not alter protein coding splicing isoforms.
The company’s ASOs bind to the pre-mRNA and redirect the splicing machinery to prevent inclusion of the NMD exon. The company’s lead product candidates, STK-001 and STK-002, target an NMD exon and the general mechanism is shown in exhibits 3 and 4 below, with the left panel showing the non-productive mRNA failing to be translated into protein and the right panel showing its ASOs binding to the pre-mRNA and redirecting the splicing machinery. 
Development Programs
The company’s technology, development experience and scientific knowledge in the field of biologics, RNA splicing, and antisense oligonucleotide chemistry has enabled it to build a pipeline of programs targeting the underlying cause of severe diseases.
STK-001 for the Treatment of Dravet Syndrome
STK-001 is an investigational new medicine for the treatment of Dravet syndrome being evaluated in ongoing clinical trials. STK-001 has the potential to be the first disease-modifying therapy to address the genetic cause of Dravet syndrome. STK-001 is designed to upregulate Nav1.1 protein expression by leveraging the non-mutant (wild-type) copy of the SCN1A gene to restore physiological Nav1.1 protein levels, thereby reducing both occurrence of seizures and significant non-seizure comorbidities.
Preclinical Data
The company has generated compelling preclinical data that demonstrate proof-of-mechanism for STK-001. The company’s initial target engagement, pharmacology and efficacy studies were performed in mice, including both wild-type and a Dravet syndrome mouse model. The targeted non-productive splicing event in SCN1A is highly conserved across multiple species, including mouse, non-human primates and humans. The target sequence for STK-001 is also identical across species. 
The company evaluated STK-001 pharmacology and efficacy in transgenic mice with a heterozygous deletion of Scn1a. This model was created by introducing a targeted deletion in the first coding exon of the Scn1a gene; these mice exhibit many aspects of the Dravet syndrome phenotype including seizures and premature lethality.
Clinical Program and Data
The company designed its lead product candidate, STK-001, to treat Dravet syndrome, a severe and progressive genetic epilepsy. This program draws on a well-defined patient population based on routine genetic testing and learnings from drugs approved for the treatment of Dravet syndrome to inform the clinical and regulatory pathways for STK-001. 
The company has announced end of study data from two Phase 1/2a open-label studies of STK-001, MONARCH in the United States and ADMIRAL in the United Kingdom. The MONARCH study was designed to evaluate single and multiple ascending dose levels of STK-001 administered intrathecally in children and adolescents with Dravet syndrome. Patients were eligible for the trial if they were between the ages of 2 and 18, had an established diagnosis of Dravet syndrome and had evidence of a pathogenic genetic mutation in the SCN1A gene.
In March 2020, the company announced the FDA had placed a partial clinical hold on doses of STK-001 above 20mg in the MONARCH study, pending additional preclinical testing to determine the safety profile of higher doses. In March 2024, the company announced end of study data from the Phase 1/2a open-label studies of STK-001.
The company plans to meet with regulatory authorities to discuss a registrational study design that includes initial doses of 70mg followed by continued dosing at 45mg of STK-001 and anticipates providing an update later in 2024.
STK-002 for the treatment of Autosomal Dominant Optic Atrophy (ADOA)
STK-002 is the company’s lead clinical candidate for the treatment of ADOA. STK-002 is designed to upregulate OPA1 protein expression by leveraging the non-mutant (wild-type) copy of the OPA1 gene to restore OPA1 protein expression with the aim to stop or slow vision loss in patients with ADOA. As of December 31, 2023, the company had generated preclinical data demonstrating proof-of-mechanism and proof-of-concept for STK-002.
In May 2022, the company presented further preclinical data for STK-002 demonstrating in-vivo, dose-related target engagement and OPA1 protein upregulation with sustained effect in NHP retinal tissue following administration of STK-002.
Clinical Plans
The company has completed enrolled (n=48) across 10 sites in the United States, the United Kingdom, Italy and Denmark in the company’s two-year prospective natural history study of people ages 8 to 60 who have a confirmed diagnosis of ADOA that is caused by an OPA1 mutation (FALCON study).
The company has also received authorization in the United Kingdom to proceed with a Phase 1 open-label study (OSPREY) of children and adults ages 6 to 55 who have an established diagnosis of ADOA and have evidence of a genetic mutation in the OPA1 gene.
Additional Product Opportunities’
The company is also advancing additional programs focused on multiple targets, including haploinsufficiency diseases of the CNS and eye. These tissues are affected in many severe genetic diseases.
Acadia License and Collaboration Agreement
In January 2022, the company entered into a license and collaboration agreement with Acadia Pharmaceuticals Inc. (Acadia) for the discovery, development and commercialization of novel RNA-based medicines for the treatment of severe and rare genetic neurodevelopmental diseases of the CNS. The agreement focuses on the targets SYNGAP1, MECP2 (Rett syndrome), and an undisclosed neurodevelopmental target of mutual interest. With respect to SYNGAP1, the company has agreed with Acadia to co-develop and co-commercialize licensed products for such target globally, and in connection therewith it granted to Acadia worldwide, co-exclusive (with it) licenses for such licensed products. With respect to MECP2 and the neurodevelopmental target, the company granted to Acadia worldwide, exclusive licenses to develop and commercialize licensed products for such targets. 
Intellectual Property 
With respect to its TANGO platform, the company has exclusively licensed intellectual property for its TANGO technology from the University of Southampton, which includes issued U.S. and foreign patents and pending U.S. and foreign patent applications that cover the TANGO mechanisms. As of December 31, 2023, the issued U.S. patents, issued foreign patents, pending U.S. patent applications and pending foreign patent applications that the company had licensed from the University of Southampton are anticipated to expire between 2035 and 2036, absent any patent term adjustments or extensions. 
Separately, the company has obtained patents and filed patent applications with claims that are intended to cover compositions of matter of oligonucleotides designed to target specific elements in genes for many genetic diseases. As of December 31, 2023, the issued U.S. patents, the issued foreign patents and any patents that may issue from the pending patent applications, including PCT international applications, U.S. patent applications, and foreign patent applications, are expected to expire between 2036 and 2044, absent any patent term adjustments or extensions.
With respect to STK-001, as of December 31, 2023, the company has exclusively licensed U.S. patents that cover the mechanism of action of STK-001,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U.S. patents, a pending PCT international application, pending U.S. patent applications, foreign patents and pending foreign patent applications relating to STK-001, and the U.S. patents any patents that may issue from these pending patent applications are expected to expire between 2038 and 2044, absent any patent term adjustments or extensions.
With respect to STK-002, as of December 31, 2023, the company had exclusively licensed U.S. patents that cover the mechanism of action of STK-002,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issued U.S. and foreign patents, a pending PCT international application, pending U.S. patent applications, and pending foreign patent applications relating to STK-002, and any patents that may issue from these pending patent applications are expected to expire between 2038 and 2044, absent any patent term adjustments or extensions.
The company’s issued patents will likely expire on dates ranging from 2035 to 2041, unless the company receives patent term extension or patent term adjustment, or both. If patents are issued on the company’s pending patent applications, the resulting patents are projected to expire on dates ranging from 2036 to 2044, unless it receives patent term extension or patent term adjustment, or both.
The company has filed for trademark protection of the Stoke Therapeutics mark with the United States Patent and Trademark Office and foreign trademark organizations. The company has registered, and intend to maintain, the trademark Stoke Therapeutics in the United States Patent and Trademark Office and in numerous other jurisdictions, including but not limited to the European Union, China, India, and Canada.
License and Research Agreements 
In July 2015, the company entered into a worldwide license agreement with CSHL (the CSHL Agreement), with respect to TANGO patents. Under the CSHL Agreement, the company received an exclusive (except with respect to certain government rights and non-exclusive licenses), worldwide license under certain patents and applications relating to TANGO. The CSHL Agreement obligated the company to make payments that are contingent upon certain milestones being achieved.
In April 2016, the company entered into an exclusive, worldwide license agreement with the University of Southampton (the Southampton Agreement), whereby it acquired rights to foundational technologies related to its TANGO technology. Under the Southampton Agreement, the company receives an exclusive, worldwide license under certain licensed patents and applications relating to TANGO.
Treatment of autosomal dominant haploinsufficiency diseases with TANGO ASOs
The company initially focuses on applying the transformative potential of its platform to developing precision medicines for autosomal dominant haploinsufficiencies, or disorders in which only one allele of a gene is mutated, resulting in approximately 50% of normal protein expression.
Research and Development Expenses
The company’s research and development expenses were $82.2 million for the year ended December 31, 2023.
History
The company was founded in 2014. It was incorporated under the laws of the state of Delaware in 2014. The company was formerly known as ASOthera Pharmaceuticals, Inc. and changed its name to Stoke Therapeutics, Inc. in 2016.</t>
  </si>
  <si>
    <t>Central Nervous System;Genetic Disorder;Genetics;Immunology;Neurology;Neuroscience;Ophthalmology</t>
  </si>
  <si>
    <t>04/28/2021</t>
  </si>
  <si>
    <t>Aveanna Healthcare Holdings Inc. (Aveanna) operates a diversified home care platform that focus on providing care to medically complex patient populations. The company directly addresses the most pressing challenges facing the U.S. healthcare system by providing safe, high-quality care in the home, a lower cost care setting preferred by patients. The company’s patient-centered care delivery platform is designed to improve the quality of care its patients receive, which allows them to remain in their homes and minimizes the overutilization of high-cost care settings such as hospitals or skilled nursing facilities. The company’s clinical model is led by its caregivers, who provide a range of specialized clinical care and non-clinical services to address the complex needs of each patient it serves across the full range of patient populations: newborns, children, adults and seniors. The company has invested significantly in its platform to bring together best-in-class talent at all levels of the organization and support such talent with industry leading training, clinical programs, infrastructure and technology-enabled systems, which are increasingly essential in an evolving healthcare industry.
Service Offerings
The company provides a broad range of home care services. The company seeks to meet a full range of care needs for patients while minimizing the complexity and potential disruption to patient care associated with procuring multiple types of care from a number of independent providers. This positions the company as the provider of choice for patients, families, referral sources and payers.
Segments
Aveanna provides its services through three segments: Private Duty Services (PDS); Home Health &amp; Hospice (HHH); and Medical Solutions (MS).
Private Duty Services segment
This segment predominantly includes private duty nursing (PDN) services, as well as pediatric therapy services. The company’s PDN patients typically enter its service as children, as its most significant referral sources for new patients are children’s hospitals. It is common for the company’s PDN patients to continue to receive its services into adulthood, as approximately 30% of its PDN patients are over the age of 18.
Private Duty Nursing
The company is the largest provider of PDN services in the United States. The company provides a range of services for medically complex children and young adults with a wide variety of serious illnesses and conditions, including chronic respiratory failure requiring tracheostomy and/or mechanical ventilation, cerebral palsy, cystic fibrosis, congenital anomalies, failure to thrive and anoxic brain injuries. The company’s caregivers, a majority of whom are registered nurses and licensed practical nurses, monitor an individual’s condition, administer medications and treatment regimens, provide enteral and other forms of tube feeding, monitor and maintain ventilators, administer pain management treatments and coordinate other forms of medical care. The length of service for a patient under the company’s care can be three or more years until the patient graduates from the need for a feeding tube, ventilator or tracheostomy. The company’s PDN services typically last four to 24 hours a day. The company’s services are provided by its nursing staff up to 24 hours a day, seven days a week, with multiple nurses dedicated to its highest need patients.
The company’s services typically commence upon a patient’s discharge from the newborn intensive care unit or pediatric intensive care unit. While the company focuses primarily on pediatric PDN services, it continues to provide PDN services to its patients as they mature into adulthood. The majority of adult PDN patients have aged out of eligibility for pediatric PDN through Medicaid and are typically eligible to receive continued PDN services under Medicaid waiver programs.
The company also administers payer authorized respite care (a form of non-medical personal care) and related services primarily to patients with intellectual and developmental disabilities or special needs. In the non-clinical business, the family primarily recruits and supervises the care provider. The company oversees the administration of payroll taxes, provide cardiopulmonary resuscitation training and/or first aid certification and U.S. Department of Justice clearance for the care provider. The company’s non-clinical business has had highly stable reimbursement historically allowing for durable, profitable growth. While the company’s non-medical caregivers generally earn at or above the minimum wage, this has not historically been a source of risk to its margins, as its non-clinical reimbursement rates generally have mechanisms to adjust commensurate with state and local changes in applicable minimum wages.
Pediatric Therapy
The company provides physical, occupational and speech therapy services to assist pediatric patients in healing and achieving their highest level of functionality. The company’s therapy patients include those with developmental delays resulting from neurological, orthopedic, cardiovascular and musculoskeletal conditions. These services can be delivered at home or in a clinic setting. Typical conditions treated include feeding/swallowing disorders, bone/joint disorders and eye/hand coordination impairment. Similar to the company’s enteral services, many of its PDN patients also require in-home therapy and it is able to deliver differentiated levels of service and efficiency as a one stop shop provider.
Home Health &amp; Hospice segment
This segment provides home health, hospice and specialty program services to predominately elderly populations seeking compassionate care and assistance with activities of daily living in the home. The company’s home health services help its patients recover from surgery or illness, live with chronic diseases and prevent avoidable hospital readmissions. The company assists patients and their families in understanding their medical conditions, how to manage these conditions and how to maximize the quality of their lives while living with a chronic disease or other health condition. The company’s adult home health services improve the quality of life of its patients, save costs for the healthcare system and result in better clinical outcomes, including low re-hospitalization rates, when compared to institutional settings of care.
The company’s Medicare-certified hospice services are designed to provide comfort and support for those who are dealing with a terminal illness. The company provides a full range of hospice services designed to meet the individual physical, spiritual, and psychosocial needs of terminally ill patients and their families. Individuals with a terminal illness such as heart disease, pulmonary disease, Alzheimer’s or cancer may be eligible for hospice care if they have a life expectancy of six months or less. The company’s hospice services are primarily provided in the patient’s home, and are also provided in skilled nursing facilities and inpatient hospice units where clinically appropriate. The key services provided through the company’s hospice agencies include pain and symptom management accompanied by palliative medication, emotional and spiritual support, inpatient and respite care, homemaker services and dietary counseling. The company also provides personal care services which include non-medical assistance with activities of daily living and can help seniors avoid costlier downstream medical costs and hospitalizations.
Medical Solutions segment
This segment provides needed supplies to patients requiring enteral nutrition services or respiratory care. Enteral nutrition, also known as tube or intravenous (IV) feeding, is a way of delivering nutrition directly to the stomach or small intestine on an as-needed basis. Many of the company’s PDN patients also require enteral nutrition. The company’s ability to serve as a single source provider to its patients, families and referral sources provides added cost savings and convenience relative to sourcing from multiple providers.
The MS business serves patients who have short or long-term disabilities and require a supply of infant, pediatric and adult formulas. The company provides a wide selection of supplies, such as feeding pumps, g-tubes, feeding bags, syringes, IV poles, ventilators, oxygen and pulse oximeters. The company’s distribution model provides a streamlined, single-provider experience, enabling patients to seamlessly access one of the largest selections of enteral formulas, supplies and pumps in the industry. In addition to providing the required supplies for enteral therapy, Aveanna offers same day (24 hours a day, seven days a week and 365 days a year) patient and caregiver education both in-hospital and at-home, by a registered nurse, registered dietitian or customer service technician.
Value Proposition
The company’s platform helps solve several of the most pressing challenges in healthcare. The company has designed its platform to deliver high-quality care on a national scale to a medically complex, and often costly, patient base in the comfort of their own homes. The company’s platform delivers a compelling value proposition to its key stakeholders.
Patients and Families
The company delivers a patient-centered, personalized healthcare experience in the home where patients generally prefer to be. The company’s robust recruiting infrastructure enables it to match patients and their families with the right nurses more quickly, avoiding unnecessary discharge delays from the hospital. The company enables families to continue working rather than foregoing employment to care for loved ones. The company provides a one stop shop range of clinical services to alleviate cost and administrative burden.
Nurses
The company offers nurses a breadth of caseloads from which to choose that better meet their objectives. The company’s technology-enabled tools simplify case selection, shift management and point of care medical documentation. The company’s brand, training, benefits and career advancement programs are highly regarded.
Provider Partners
The company helps hospitals and health systems discharge some of their most sensitive, medically complex patients to their homes, with highly skilled and trained nurses. The company provides consistently high quality of care and compliance standards. The company builds long-term, trusted relationships with its provider partners.
Payers
The company is a trusted frontline caregiver with close relationships with its payer partners, giving Aveanna the ability to deliver faster discharges into the home or allow patients to remain in the home as opposed to an acute care setting. The company offers efficiency as a single-source contracting solution across a wide range of services and markets. The company is continuously engage in and pursue value-based care models to align interests for payers.
Growth Strategy
The key elements of the company’s strategy are to increase volumes within its existing footprint; leverage its scale and capabilities to drive value-based care arrangements in partnership with its managed care organization payer partners; expand private duty services presence through acquisitions; cross-sell enteral services to its PDN and home care patient base; and reinvest in its platform to optimize performance.
Reimbursement Sources
The company has a highly diverse range of payers that reimburse it. The company’s payer diversity is due to both its geographic diversity as well as the variety of services it provides, many of which are reimbursed by different payers and has different payment models. The company’s reimbursement sources consists of more than 1,750 distinct payers that include Medicaid managed care organizations (MCOs), state-based Medicaid programs, Medicare, Medicare Advantage plans, commercial insurance plans and other governmental payers across 33 states. Each contract the company has with its payers is unique and specific to that payer, creating additional diversification benefits.
The majority of the company’s PDN patients are covered by either Medicaid fee-for service (FFS) or Medicaid MCOs. State legislatures or responsible state agencies determine Medicaid FFS reimbursement rates for PDN services. In states where traditional FFS Medicaid is the primary payer source for PDN services, there is no rate negotiation; providers simply must accept the rate offered by the state Medicaid system or choose not to accept Medicaid patients and/or be reimbursed by the state Medicaid system. In states that outsource some or all of the Medicaid administration to managed care, MCOs receive a per-member-per-month capitation payment from the state and then contract for reimbursement rates with each provider of services within the state. Contracts between MCOs and PDN providers generally express reimbursement rates as a percentage of the state’s FFS rate and those rates are negotiated between the MCO and the provider, with the rates largely based on state guidance and typically within a range of the applicable Medicaid rate.
The company views contract negotiations – including rates, billing, and collections – holistically. When determining whether to enter into or continue a contract with an MCO or commercial payer, the company considers whether the rate and other contract terms offered are generally acceptable based on commercial billing and collection practices and also allow the company to appropriately attract and retain caregivers at a market rate. Though the reimbursement rate is important, other contract terms are also important to the company, including timeliness of payment by the payer, the appeals process for challenging denied claims, and the claims format and submission process.
Private Duty Services Reimbursement
The primary payers for the company’s private duty services are state-based Medicaid programs and MCOs. 
Many of the company’s private duty services, including PDN, personal care services and physical, occupational and speech therapy, are all explicitly included under the EPSDT benefit.
Medicaid policy is determined at a state level across each of the states in which the company offers these services, providing stability as compared to Medicare reimbursement, which is determined at the federal level. Each state also has the ability to determine whether to administer benefits through a statewide fee-for-service program or through MCOs, which provide the company additional payer diversity.
Commercial insurance payers also comprise a small portion of the company’s reimbursement for private duty services. In its non-clinical business, a significant percentage of the company’s caregivers earn at or near minimum wage.
Adult Home Health &amp; Hospice Reimbursement
The company’s adult home health and hospice services are primarily reimbursed by Medicare and Medicare Advantage plans. The Medicare home health benefit is available to patients who need care following discharge from a hospital, as well as patients who suffer from chronic conditions that require intermittent skilled care. While the services received do not need to be rehabilitative or of a finite duration, patients must have a skilled need and meet the definition of homebound as set by CMS.
The company submits all home health Medicare claims through Medicare Administrative Contractors for the federal government. Medicare Administrative Contractors are private health care insurers that have been awarded a geographic jurisdiction to process Medicare Part A and Part B (A/B) medical claims or durable medical equipment claims for Medicare fee-for-service beneficiaries.
Government Regulation
The company’s business is subject to extensive federal, state and, in some instances, local regulations and standards, which govern among other things, Medicare, Medicaid, TRICARE (the Department of Defense’s managed healthcare program for military personnel/retirees and their families) and other government-funded reimbursement programs; reporting requirements, certification and licensing standards and in some cases, Certificate of Need (CON) requirements for certain home health agencies and hospices.
The company’s home health and hospice agencies and caregivers must comply with regulations promulgated by the U.S. Department of Health and Human Services (HHS) and Centers for Medicare &amp; Medicaid Services (CMS) to participate in the Medicare program and receive Medicare payments.
As a provider under the Medicare and Medicaid systems, the company is subject to various federal anti-fraud and abuse laws, including without limitation, the federal healthcare programs’ anti-kickback statute, 42 U.S.C. § 1320a-7b (the ‘Anti-Kickback Statute’).
The Health Insurance Portability and Accountability Act (HIPAA) requires the company’s covered entities to comply with standards for the exchange of health information within the company and with third parties, such as payers, business associates and patients.
The HHS, CMS, Department of Justice (DOJ) and other federal and state agencies continue to impose intensive enforcement policies and conduct random and directed audits, reviews, and investigations designed to ensure compliance with applicable healthcare program participation and payment laws and regulations. As a result, the company is routinely the subject of such audits, reviews, and investigations.
The company’s compliance program focuses on regulations related to the federal False Claims Act, the Stark Law, the federal Anti-Kickback Statute, fraud, waste and abuse, privacy, billing, and overall adherence to healthcare regulations.
History
Aveanna Healthcare Holdings Inc., a Delaware corporation, was incorporated in 2016.</t>
  </si>
  <si>
    <t>Cardiovascular;Chronic Diseases;Health Diagnostics;MHealth;Neurology;Outpatient Care;Pain Management</t>
  </si>
  <si>
    <t>Health Care Services</t>
  </si>
  <si>
    <t>621610 - Home Health Care Services</t>
  </si>
  <si>
    <t>07/13/2023</t>
  </si>
  <si>
    <t>Chronic Diseases;Dermatology;Immunology;Pulmonology;Respiratory;Vaccines</t>
  </si>
  <si>
    <t>6.26</t>
  </si>
  <si>
    <t>01/20/2021</t>
  </si>
  <si>
    <t>MYT Netherlands Parent B.V. (Mytheresa) is a luxury e-commerce platform for the global luxury consumer shipping to over 130 countries.
The company offers one of the finest edits in luxury, curated from more than 200 of the world’s most coveted brands of womenswear, menswear, kidswear and lifestyle products. The company provides a unique digital experience that combines exclusive product and content offerings with a differentiated global customer service, leading technology and analytical platforms, as well as high quality service operations.
The company’s more than 30 years of market insights and long-standing relationships with the world’s leading luxury brands, such as Bottega Veneta, Burberry, Dolce&amp;Gabbana, Gucci, Loewe, Loro Piana, Moncler, Prada, Saint Laurent, Valentino, and many more, have established Mytheresa as a global authority in luxury goods.
The company has longstanding relationships with the world’s most iconic luxury brands, including Alexander McQueen, Balenciaga, Balmain, Bottega Veneta, Burberry, Dolce &amp; Gabbana, Gucci, Loewe, Loro Piana, Moncler, Prada, Saint Laurent, Stella McCartney and Valentino.
As of June 30, 2022, the company’s mobile app installs reached approximately 5.3 million. The company curates the most coveted luxury brands, and within those brands, the most on-trend and luxurious pieces. The company uses a combination of luxury fashion expertise and data insights to optimize its product assortment architecture.
The company targets everyday luxury fashion enthusiasts and top luxury consumers as these customers are the most loyal, value its differentiated service and represent the largest wallet share potential.
Mytheresa provides a vibrant shopping experience that brings together hundreds of thousands of luxury consumers with the world’s most exclusive brands.
Growth Strategies
The company plans to drive its market leadership, growth and profitability through various strategies, such as profitably acquiring new customers; continuing to expand share of wallet and retention for existing customer base; accessing new complementary customer categories; expanding wallet share with the recent launch of Mytheresa Kids; further building a reputation as one of the leading player for menswear; expanding wallet share with the launch of Mytheresa Life; enhancing its trusted relationships with the world’s most coveted brands; and continuing to innovate and leverage use of proprietary data insights. The company continually evaluates opportunities to accelerate its growth strategy.
History
MYT Netherlands Parent B.V. was founded in 1987. The company was incorporated under the laws of the Netherlands in 2019.</t>
  </si>
  <si>
    <t>Brand Marketing;Lifestyle</t>
  </si>
  <si>
    <t>Apparel Retail</t>
  </si>
  <si>
    <t>116.00</t>
  </si>
  <si>
    <t>02/10/2021</t>
  </si>
  <si>
    <t>Bioventus Inc. operates as a global medical device company focused on developing and commercializing clinically differentiated, cost efficient and minimally invasive treatments that engage and enhance the body's natural healing process.
Segments
The company operates through two segments, U.S. and International. U.S. and International products are primarily sold to physicians spanning the orthopedic continuum, including sports medicine, total joint reconstruction, hand and upper extremities, foot and ankle, podiatric surgery, trauma, spine and neurosurgery, as well as directly to their patients.
The company's portfolio of products is grouped into three areas:
Pain Treatments is consisted of non-surgical pain injection therapies, as well as peripheral nerve stimulation (PNS) products to help the patient get back to their normal activities.
Surgical Solutions is consisted of bone graft substitutes (BGS) that increase bone formation to stimulate bone healing in spinal fusions and other orthopedic surgeries, as well as a portfolio of ultrasonic products used for precise bone cutting and sculpting, soft tissue management (i.e., tumor and liver resections) and tissue debridement, in various surgeries, including minimally invasive applications.
Restorative Therapies is consisted of a bone stimulation system, as well as devices designed to help patients regain leg or hand function due to stroke, multiple sclerosis or other central nervous system disorders.
Growth Strategy
The company intends to pursue the following strategies to build a market-leading and customer-focused company centered on the company's three verticals, Pain Treatments, Surgical Solutions and Restorative Therapies, such as continuing to expand market share in Hyaluronic Acid ('HA') viscosupplementation; further developing and commercializing the company's surgical solutions portfolio; investing in research and development; and strategically grow its international markets.
Products
The company offers a diverse portfolio of products to serve physicians spanning the orthopedic continuum, including knee, hand and upper extremities, foot and ankle, podiatry, trauma, general surgery, spine and neurosurgery, in the physician's office or clinic, ambulatory surgical centers (ASCs) or in the hospital setting. The company's portfolio of products is grouped into three areas based on clinical use: Pain Treatments, Surgical Solutions and Restorative Therapies.
Pain Treatments
The company's Pain Treatment products include hyaluronic acid-based (HA) products for knee osteoarthritis and peripheral nerve stimulation (PNS) devices. The company's HA products are designed to work with the body's biological processes, providing a natural lubricant into the joint and providing relief for mild to moderate pain, improving mobility, and helping the patient return to their normal activities. The company's PNS product targets peripheral nerve pain at its source without the use of drugs and its small profile allows the system to be implanted in many locations on the body, depending on patient needs.
Durolane is an FDA-approved, sterile, transparent and viscoelastic gel that is a single injection therapy that is indicated in the United States for the symptomatic treatment of osteoarthritis (OA) in the knee in patients who have failed to respond adequately to conservative non-pharmacological therapy and simple analgesics. Durolane is also indicated in certain markets outside the United States for the hip, ankle and shoulder, as well as for the treatment of other small orthopedic joints. Durolane contains high levels of HA and is injected directly into the joints affected by OA to relieve pain and restore lubrication and cushioning. This may improve joint function and help to potentially avoid or delay knee replacement surgery.
Physicians administer Durolane to the affected knee joint in a single injection and it has been observed to provide a benefit for pain reduction in patients with OA in the knee for up to 26 weeks. Durolane's injection schedule results in economic advantages and greater patient convenience and compliance compared to other HA viscosupplementation therapies which require weekly injections over a period of three to five weeks. Durolane is highly purified and based upon a natural and patented non-animal stabilized HA (NASHA), expanding use to patients who are allergic to animal-derived solutions. The company markets Durolane in the United States and Europe.
GELSYN-3 is an FDA-approved sterile, buffered solution of highly purified sodium hyaluronate that is administered as a three injection HA viscosupplementation therapy. It is indicated for the treatment of pain due to knee OA in patients who have failed to respond adequately to conservative non-pharmacologic therapy and simple analgesics. The solution treats knee OA by providing temporary replacement for the diseased synovial fluid and restoring the lubricity of bearing joint surfaces. Physicians administer GELSYN-3 to the affected knee joint once a week for three consecutive weeks. GELSYN-3 provides relief of knee pain and may help delay the need for total knee replacement surgery. GELSYN-3 is derived from bacterial fermentation, is highly purified and does not involve the use of animal products, thereby reducing the potential risk of an immune response following injection. The company markets GELSYN-3 in the United States.
SUPARTZ is an FDA-approved sterile and viscoelastic solution of HA that is administered as a five injection HA viscosupplementation therapy. It is indicated for the treatment of pain in patients with knee OA who failed to adequately respond to conservative nonpharmacological therapy and simple analgesics. The solution treats knee OA by providing temporary replacement for the diseased synovial fluid and restoring the lubricity of the bearing joint surfaces. Physicians administer SUPARTZ FX to the affected knee joint once a week for five consecutive weeks. SUPARTZ FX may also delay the need for total knee replacement. SUPARTZ FX is derived from HA extracted from certified and veterinary inspected chicken combs. The company markets SUPARTZ FX in the United States.
The company's StimRouter Peripheral Nerve Stimulation (PNS) system is a permanent option that provides relief for chronic peripheral pain, including nerve pain, neuroma, neuropathic pain, post-stroke shoulder pain and neuralgia. StimRouter is implanted during a minimally invasive outpatient procedure performed under local anesthetic and delivers gentle electrical pulses directly to target peripheral nerve pain at its source. Its small profile allows the system to be implanted in many locations around the body, depending on patient needs. StimRouter is ideally suited for patients with chronic pain of a peripheral origin who are unable to find sustained pain relief with other treatment options such as nerve blocks, nerve ablation, and other temporary treatments. StimRouter is programmed with up to eight different stimulation programs from which the patient is able to select, turn off/on and increase or decrease the stimulation intensity.
Developmental and Clinical Pipeline for Pain Treatments
The TalisMann Pulse Generator and Receiver (not yet cleared by FDA) is an accessory to the StimRouter PNS system and is designed to provide more powerful stimulation to the targeted peripheral nerve, potentially enabling physicians to address chronic pain of a peripheral nerve origin in larger, deeper, or damaged nerves. TalisMann has a small profile and is attached to the StimRouter lead intraoperatively and pocketed under the skin after the StimRouter lead electrodes are placed near the targeted peripheral nerve.
Trice Medical, Inc.
On August 23, 2021, the company made a strategic investment in Trice Medical, Inc. (Trice). Trice is a privately held company that develops and commercializes minimally invasive technologies for sports medicine and orthopedic surgical procedures. Trice combines its handheld arthroscope and portable ultrasound visualization technologies with its surgical devices to treat a range of sports medicine and orthopedic conditions, including tendinopathy, planter fasciitis and carpel tunnel, in order to improve patient recovery time, reduce pain, minimize scarring and move surgical procedures out of higher cost points of care. Trice's established and growing presence in sports medicine and orthopedics is directly aligned with the company's strategy of expanding its offerings. The company's investment resulted in exclusive sales and distribution rights to Trice's products outside of the United States.
Surgical Solutions
The company's Surgical Solutions product portfolio includes clinically efficacious and cost-effective bone graft solutions to meet a broad range of patient needs and procedures. Bone grafting is a surgical procedure used to promote fusion of spinal vertebrae, fill bone voids, fix bones that are damaged from trauma or problem joints, or to facilitate growing bones around an implanted device, such as spinal hardware (i.e., cages and rods), total knee replacements and long bone fixation. The company's products are designed to improve bone fusion rates following spine and other orthopedic surgeries, including trauma and reconstructive foot and ankle procedures. The company's portfolio is also includes an ultrasonic surgical system. These products are used for precise bone cutting and sculpting, soft tissue management (i.e., tumor and liver resections) and tissue debridement, in various surgeries including minimally invasive applications, primarily in the areas of neurosurgery, orthopedic surgery, general surgery, wound, plastics/reconstruction, and cranio-maxillo-facial surgery.
OSTEOAMP is an allograft-derived bone graft with growth factors used for orthopedic, neurosurgical and reconstructive bone grafting procedures. OSTEOAMP is an allogeneic bone graft that is available in multiple formats (fibers, putty, sponge and granules) that is processed with bone marrow cells to maintain the wide array of growth factors present in native bone. The company markets OSTEOAMP in the United States. The company launched OSTEOAMP Flowable in 2021, which is designed to be moldable and easy to use, with a convenient, ready to use syringe. Additionally, a customized cannula-based delivery system is in development, which is designed to enhance delivery of the product further enabling use in minimally invasive surgical procedures. FDA 510(k) submission for the cannula-based delivery system was accepted during the fourth quarter of 2023. The company has successfully implanted almost half of the subjects for its Level-I study of OSTEOAMP vs. Infuse and continue to drive enrollment of the study.
EXPONENT provides an osteoconductive scaffold with osteoinductive potential while providing optimal handling characteristics indicated for posterolateral spine procedures. EXPONENT is derived from human allograft bone tissue and is combined with a migration-resistant resorbable carrier and formulated into a putty that is ready-to-use out of the syringe. EXPONENT is highly malleable and easy to mold and pack into the surgical defect. Donor bone is sourced from AATB-certified and FDA-registered tissue banks in the United States. All tissues are screened for the standard panel of infectious viruses. The company markets EXPONENT in the United States.
PUREBONE provides a natural osteoconductive scaffold that facilitates cellular ingrowth and revascularization which is indicated for orthopedic, neurosurgical and reconstructive bone grafting procedures. PUREBONE is 100% human bone, and is available as demineralized cortical fibers, demineralized cancellous strips and blocks, and mineralized cancellous chips. Demineralized cortical fibers are easy to mold, shape and pack, and provide osteoinductive potential. The fibers demonstrate high fluid retention and expansion properties, which potentially increases the opportunity for bone-on-bone contact. Demineralized block and strip formats provide interconnected porosity with compressible, sponge-like handling characteristics, and provide osteoinductive potential. Mineralized cancellous chips range from 1-4 mm and 4-10 mm granule size for optimal void packing capabilities. Demineralized PUREBONE formats provide osteoinductive potential to recruit and differentiate bone-forming cells. Donor bone is sourced from AATB-certified and FDA-registered tissue banks in the United States. All tissues are screened for the standard panel of infectious viruses. The company markets PUREBONE in the United States.
SIGNAFUSE contains a synergistic combination of biomaterials that supports new bone formation which is indicated for standalone posterolateral spine, extremities and pelvis, as well as a bone graft extender in the posterolateral spine. SIGNAFUSE is a synthetic bone graft made up of bioglass and a biphasic mineral (60% hydroxyapatite, 40% Beta-tricalcium phosphate) available in putty and strip formats. Bioactive synthetic bone graft substitute includes a mixture of calcium phosphate granules and bioglass granules suspended in a resorbable polymer carrier that facilitates handling and delivery of the granule components to fill spaces of missing bone. The unique and synergistic combination of biomaterials in SIGNAFUSE is designed to help accelerate cellular activity and kick-start osteogenesis. Bioventus has recently received FDA clearance for expanded indications for the use of SIGNAFUSE in spinal procedures, specifically for filling cages. The company expects this expanded indication will continue to drive sales of the product. The company markets SIGNAFUSE in the United States.
INTERFACE is designed to facilitate a rapid biologic response that stimulates the bone healing process and is used for posterolateral spine when mixed with autograft, extremities and pelvis. INTERFACE's patented particle technology is designed for enhanced bone graft performance through irregularly shaped synthetic bioglass granules that provide an osteoconductive scaffold for new osseous ingrowth and tissue generation. The patented bioglass component stimulates the formation of an apatite layer as early as seven days after application on the surface of the granules. The apatite surface layer that is formed is equivalent in composition and structure to the hydroxyapatite found in bone and provides an osteoconductive bioactive scaffold that supports the generation of new osseous tissue. New bone infiltrates around the granules, allowing the repair of the defect as the granules are absorbed. The patented INTERFACE Bioactive Bone Graft particle size of 210-420 microns is designed for a faster speed of bone fill than glass particles with a broader particle size distribution of 90-710 microns and smaller particles below 210 microns. INTERFACE features consistent composition without variability inherently found in particle size and porosity of tissue based grafts. INTERFACE Bioactive Bone Graft conforms to ASTM specification F1538 for 45S5 bioactive glass. INTERFACE is packed in a sterile, single use vial. The company markets INTERFACE in the United States.
OSTEOMATRIX+ is a synthetic bone graft with exceptional handling, rapid hydration and a biphasic composition for sustained performance used on the posterolateral spine, extremities and pelvis. OSTEOMATRIX+ is a moldable bone graft substitute consisting of biphasic granules designed to produce a reliable, porous scaffold and sustained osteoconductivity throughout bone remodeling. The OSTEOMATRIX+ biphasic granules are composed of 60% hydroxyapatite and 40% beta-tricalcium phosphate (beta-TCP), a ratio demonstrated to have advantageous bone remodeling properties. The long-term stability of hydroxyapatite and the solubility of beta-TCP provide an osteoconductive graft with an optimal resorption profile. Interconnected macropores provide a porous, osteoconductive matrix that mimics a natural scaffold for cellular ingrowth and revascularization. Three-dimensional micropores enhance the flow and circulation of biological fluids. The company markets OSTEOMATRIX+ in the United States.
EXTRACTOR is a complementary and cost-effective solution designed to add needed cells and signals to aid in bone healing. EXTRACTOR provides a six-ported cannula with a simplistic design for more flexible positioning and enhanced marrow extraction. The large side port design of EXTRACTOR allows for better access and retrieval of the bone marrow aspirate which contains the cells and signals needed for solid bone formation. The 'twin peaks' tip design allows for easy insertion through the hard wall of the cortical bone. An ergonomically designed handle allows the clinician to apply consistent pressure for greater control. The company markets EXTRACTOR in the United States.
Reficio Demineralized Bone Matrix (Reficio DBM) is a putty consisted of human demineralized bone matrix and a biocompatible bioabsorbable carrier, carboxymethylcellulose, mixed into a putty-like consistency for ease in surgical use. Reficio DBM is indicated for use as a bone void filler and bone graft substitute for voids or gaps that are not intrinsic to the stability to the bony structure, specifically for the treatment of surgically created osseous defects or osseous defects from traumatic injury to the bone. Reficio DBM can be used for extremities, posterolateral spine and pelvis.
The neXus Ultrasonic Surgical System (neXus) is a next generation integrated ultrasonic surgical platform that combines all the features of the company's existing Surgical Solutions applications, including BoneScalpel, BoneScalpel Access, SonicOne and SonaStar into a single fully integrated system, setting a foundation for future developments to fulfill unmet customer needs. The neXus platform is driven by a proprietary digital algorithm designed to provide more power, efficiency, and control for the surgeon. The device incorporates technology that allows for intuitive set-up and use. The neXus system allows for safe and efficient resection of hard and soft tissue, limiting collateral damage to adjacent tissue as compared to conventional surgical instruments, and can be used in a variety of different surgical specialties. In addition, neXus provides users a simple and intuitive system enabled via a digital touchscreen display and smart system set-up across all applications. This allows a hospital to access all of the company's Surgical Solutions product offerings on this all-in-one console. The neXus Ultrasonic Surgical System has been commercialized successfully in several global markets.
The BoneScalpel is a state of the art, surgical solution enabling precise cuts in hard tissue (e.g., bone). The device allows for the preservation of surrounding soft tissue structures because of its mechanism-of-action, which is micro-reciprocating movements. This device enables precise linear or curved cuts, on any plane, with precision not normally associated with powered instrumentation. BoneScalpel offers the speed and convenience of a powered instrument without the dangers associated with conventional rotary devices. The effect on surrounding soft tissue is limited due to the elastic and flexible structure of healthy tissue. This is a significant advantage in anatomical regions like the spine where patient safety is of primary concern. In addition, the linear motion of the blunt, tissue-impacting tips avoids accidental 'trapping' of soft tissue while largely eliminating the high-speed spinning and tearing associated with rotary power instruments. The BoneScalpel allows surgeons to improve on existing surgical techniques by creating new approaches to bone cutting, sculpting, and removal, leading to substantial time-savings and increased operation efficiencies.
In addition to BoneScalpel, the company received 510(k) clearance for its neXus BoneScalpel Access system in December 2021. Specifically, the BoneScalpel Access handpiece and its accessories provide surgeons with a new option for confined spaces during minimally invasive surgery, enabling safe and powerful bone removal with maximum visualization. In addition, BoneScalpel Access allows for en-bloc resection and the shaving and sculpting of bone, with built-in irrigation and aspiration with improved ergonomics for the end user. The BoneScalpel Access handpiece represents best-in-class among ultrasonic surgical platforms, and surgeon feedback following the U.S. market roll out has been positive.
The SonaStar System provides powerful and precise ablation and removal of soft tissue. The SonaStar has been used for a wide variety of surgical procedures applying both open and minimally invasive approaches, including neurosurgery and general surgery. In addition to soft tissue applications, SonaStar may be used with hard tissue tips to enable precise shaping or shaving of bony structures that prevent access to partially or completely hidden soft tissue masses.
In addition to SonaStar, Bioventus received FDA 510(k) approval in July 2022 for its neXus SonaStar Elite handpiece and accessories, which expanded the frequency capabilities of the neXus System, adding 36 kHz. While the neXus system can be used in many clinical applications including neurosurgery, the SonaStar Elite handpiece has been cleared for resection of tumors with varying consistencies ranging from soft to firm, including the removal of brain and spinal tumors. The SonaStar Elite handpiece represents the latest innovation in the neXus ultrasonic surgical pipeline.
The SonicOne Ultrasonic Cleansing and Debridement System is a highly innovative, tissue specific approach for the removal of devitalized or necrotic tissue and fibrin deposits while sparing viable, surrounding cellular structures. The tissue specific capability is, in part, due to healthy and viable tissue structures' higher elasticity and flexibility than necrotic tissue and resistance to destruction from the impact effects of ultrasound. The ultrasonic debridement process separates devitalized tissue from viable tissue layers, allowing for a more defined treatment and, usually, a reduced pain sensation. SonicOne establishes a new standard in wound bed preparation, the essential first step in the healing process, while contributing to faster patient healing.
Developmental and Clinical Pipeline for Surgical Solutions (including Investments)
As it builds the body of clinical evidence supporting its products, the company continues to look for and execute on opportunities to innovate in its Surgical Solutions portfolio. To meet growing market demand and specifically the needs of surgeons, the company continues to develop product extensions on its surgical technology platforms, including the OsteoAmp and neXus platform.
Restorative Therapies
The company's Restorative Therapies product portfolio consists of an ultrasonic bone stimulation system and a portfolio of products consisted of Advanced Rehabilitation devices designed to help patients regain leg or hand function due to stroke, multiple sclerosis or other central nervous system disorders.
EXOGEN is an ultrasound bone stimulation system for the non-invasive treatment of established nonunion fractures and certain fresh fractures. A nonunion fracture is considered to be established when the fracture site shows no visibly progressive signs of healing. EXOGEN has been sold commercially for over 25 years and is FDA-approved for the accelerated healing of fresh, closed posteriorly displaced distal fractures of the radius and fresh, closed or Grade I open long bone fractures. EXOGEN utilizes low-intensity pulsed ultrasound technology to stimulate the body's natural bone stimulation process. EXOGEN is used to administer treatment in a location of convenience with an easy to use interface that tracks treatment use and promotes compliance. EXOGEN is indicated in the United States for the non-invasive treatment of established nonunion fractures excluding skull and vertebra fractures, and for accelerating the time to a healed fracture for fresh, closed, posteriorly displaced distal radius fractures and fresh, closed or Grade I open long bone fractures in skeletally mature individuals when these fractures are orthopedically managed by closed reduction and cast immobilization. EXOGEN is marketed in the United States, Canada, Europe and Japan, and approved for marketing in Australia, New Zealand, Saudi Arabia, Turkey and the UAE.
L300 GO is a functional electrical stimulation that produces measurable mobility improvements for patients living with foot drop and thigh weakness. A 3-axis gyroscope and accelerometer are embedded in the Stimulator to monitor user movement in all three kinematic planes and deploy stimulation in 0.01 seconds of detecting a valid gait event. Through an adaptive, learning algorithm, L300 Go is designed to detect gait events, providing stimulation precisely when needed making it easier for users to clear their foot at different walking speeds, on stairs, ramps, and while navigating uneven terrain.
H200 Wireless is a hand rehabilitation system that supports the wrist in a functioning position, allowing the fingers and thumb to move efficiently while reaching, grasping and pinching. H200 Wireless has two main parts that communicate wirelessly with each other: the functional stimulation support (orthosis) and the control unit (microprocessor). These are designed to increase hand function, increase or maintain hand range of motion, reduce muscle spasms, prevent muscle loss, reeducate muscles and/or increase blood circulation. H200 Wireless is programmed by a clinician to stimulate the appropriate nerves and muscles of the forearm and hand.
Vector is a body weight support system designed to accelerate physical rehabilitation of patients with severe gait and/or balance impairment. The system unloads a programmed amount of weight to enable the patient to practice walking with less than his or her full body weight. Vector is designed to alleviate the risk of falling and provides a feeling of security, instilling confidence in patients and empowering clinicians to develop effective and challenging rehabilitation regimens. Vector is designed to reduce safety risks so clinicians can remain focused on their patient's execution of an activity. Designed for both physical and occupational therapy, Vector is designed to provide a safe environment and real-world experience for adult and pediatric patients recovering from stroke, amputations, and orthopedic, brain and spinal cord injuries.
The Bioness Integrated Therapy System (BITS) is an affordable and versatile solution for vision, motor and balance training for individuals, including those with deficits resulting from traumatic injuries and movement disorders as well as competitive athletes. BITS is a multi-disciplinary therapy solution designed to motivate patients and enhance clinician efficiency. BITS's interactive touchscreen and diverse program options challenge patients to improve performance through the use of visual motor activities, visual and auditory processing, cognitive skills, endurance and balance training. Standardized assessments and progress reports make documenting outcomes quick and easy. With the large variety of BITS programs, therapists can choose activities that are tailored to each individual. BITS programs can be further modified to accommodate varying degrees of difficulties. With hundreds of possible parameter combinations, BITS can be customized even further to provide a unique therapy experience for each patient. BITS is optimized for occupational therapy, physical therapy and speech language pathology.
Developmental and Clinical Pipeline for Restorative Therapies
The company's expansive direct sales and distribution channel across its product portfolio provides it with broad and differentiated customer reach and allows it to serve physicians spanning the orthopedic continuum, including sports medicine, total joint reconstruction, hand and upper extremity, foot and ankle, and podiatric surgery, trauma, spine and neurosurgery. The company's products or procedures using its products are widely reimbursed by both public and private health insurers and are sold in the physician's office or clinic, ASCs, and in the hospital setting in the United States and across approximately 52 other countries. The company's sales team and distributors work directly with its physician customers on a frequent basis.
Product Revenue
Products from the company's Pain Treatments, Restorative Therapies and Surgical Solutions groups are sold by direct sales teams in the United States and a complementary indirect sales team for Surgical Solutions. That team is supported by a broad management team in addition to a market access team focused on expanding approvals with IDNs, GPOs and payers. Internationally the company's products are sold through a mix of direct and indirect sales teams and distributors. The company supports its entire sales organization with extensive training to help them excel, and it has a performance culture built on serving its core orthopedic patient customers and delivering its products to a variety of physicians and care settings.
Competition
The company's Pain Treatments that it owns or distributes competes with products from Ferring Pharmaceutical Inc., Fidia Farmaceutici S.p.A., DePuy Orthopaedics, Inc. (Johnson &amp; Johnson), and Sanofi S.A, OrthogenRx Inc. (Avanos) and for peripheral nerve stimulation specifically the company competes with SPR Therapeutics, Nalu and Stimwave.
The company's Surgical Solution products compete with products from Medtronic, DePuy Orthopaedics, Inc. (Johnson &amp; Johnson), Stryker Corporation, NuVasive, Inc., Orthofix Medical Inc., Zimmer Biomet Holdings, Inc. and Globus Medical Inc., Johnson &amp; Johnson, Integra Life Sciences, Inc., and Söering.
The company's Restorative Therapies compete with products marketed by Orthofix Medical Inc., Zimmer Biomet Holdings, Inc., Enovis, MiMedx, Hanger Orthopedics, XFT Medical, Rewalk Robotics, Ekso Bionics, Aretech LLC and DIH Medical.
Patents, Trade Secrets, Assignments and Licenses
As of December 31, 2023, the company owned 118 issued U.S. patents and six pending U.S. patent applications relating to its material products. The company also owned 174 issued foreign patents and 39 pending foreign patent applications directed to its material products. The company's patents and patent applications as of December 31, 2023 directed to its material products are summarized below.
The company owns three issued U.S. patents and one issued foreign patent in Australia directed to its Exogen system. The U.S. patents are expected to expire between 2025 and 2029, and the foreign patent is expected to expire in 2025.
The company owns two issued U.S. patents, ten issued foreign patents, and eight pending foreign patent applications directed to its OsteoAMP product, including foreign patents and patent applications in Europe, Asia, Canada and Australia. The issued U.S. patent is expected to expire in 2029. The issued foreign patents are expected to expire in 2029. The pending patent applications, if issued, are expected to expire in 2029, without accounting for potential patent term extensions and adjustments.
The company also own ten issued U.S. patents and twelve issued foreign patents in Australia, Canada, Europe, and Japan directed to its StimRouter system. The U.S. patents are expected to expire between 2026 and 2031, and the foreign patents are expected to expire between 2028 and 2030.
The company also owns twenty-three issued U.S. patents, two pending U.S. patent applications, fifty-seven issued foreign patents, and three pending foreign patent applications directed to its L300 system, including foreign patents and patent applications in Australia, Canada, Europe, and Japan. The U.S. patents are expected to expire between 2026 and 2037, and the foreign patents are expected to expire between 2026 and 2037. The pending patent applications, if issued, are expected to expire between 2032 and 2037, without accounting for potential patent term extensions and adjustments.
The company also owns fifteen issued U.S. patents, three pending U.S. patent applications, seventeen issued foreign patents, and five pending foreign patent applications directed to its Vector Gait and Safety System, including foreign patents and patent applications in in Australia, Canada, Europe, and Japan. The U.S. patents are expected to expire between 2033 and 2038, and the foreign patents are expected to expire between 2034 and 2037</t>
  </si>
  <si>
    <t>Assistive Technology;Central Nervous System;Health Diagnostics;Neurology;Orthopaedics;Pain Management;Surgery</t>
  </si>
  <si>
    <t>Health Care Supplies</t>
  </si>
  <si>
    <t>10/21/2021</t>
  </si>
  <si>
    <t>11/29/2022</t>
  </si>
  <si>
    <t>Aris Water Solutions, Inc. operates as a growth-oriented environmental infrastructure and solutions company that directly helps the company's customers reduce their water and carbon footprints.
The company delivers full-cycle water handling and recycling solutions that increase the sustainability of energy company operations. The company's integrated pipelines and related infrastructure create long-term value by delivering high-capacity, comprehensive produced water management, recycling and supply solutions to operators in the core areas of the Permian Basin.
The company provides critical environmental solutions to many of the most active and well-capitalized companies operating in the Permian Basin, including the following companies and/or their affiliates: ConocoPhillips, Chevron Corporation and Mewbourne Oil Company, Inc. Operators are increasingly focused on minimizing their environmental impact as a measure of success with an emphasis on rapidly increasing the use of recycled produced water in their operations. The company's expansive infrastructure, advanced logistics and water treatment methods allow the company to reliably gather the company's customers' produced water and recycle it for use in their operations. The company's solutions make a significant contribution to the ability of the company's customers to achieve their sustainability-related objectives. Since inception, the company has been committed to responsibly developing, operating and deploying technology to safely reduce the company's customers' environmental footprint.
The company's business strategy and operations align with the increasing focus of local communities, regulators and stakeholders on ensuring the safety of oil and gas operations and minimizing environmental and local community impacts.
The company's business provides reliable and sustainable water solutions which address the operational and environmental demands of the energy industry and actively reduce emissions. Through the company's significant investment in permanent pipeline infrastructure to safely gather and transport produced water, the company minimizes the need for produced water trucking, a major contributor of GHG emission, traffic congestion and road safety concerns in the communities in which the company operates. Additionally, the company is leaders in the evaluation, piloting and advancement of water treatment technologies, including the development of solutions for the use of treated produced water outside of the oil and gas industry. For example, the company is piloting and developing proprietary processes for treating produced water for environmental, agricultural and industrial water demand, including evaluating the use of treated produced water as process water for recharging aquifer systems, carbon sequestration and direct air capture.
Full-Cycle Water Handling and Recycling Solutions
Produced Water
Produced water naturally exists in underground formations and is brought to the surface during crude oil and natural gas production. Produced water is produced throughout the entire life of the well and is of particular importance to operators in the Permian Basin given the high produced water-to-oil ratio prevalent across the basin. Many of the company's customers have stated goals of managing produced water volumes in an environmentally-responsible manner, highlighting the importance of the company's water management expertise and integrated and extensive asset base. They will increasingly outsource water management to integrated produced water infrastructure and recycling companies like the company to manage their water-related needs in a cost and capital effective manner, creating new business development and acquisition opportunities for the company.
Water Recycling
Recycling produced water displaces the use of scarce groundwater which would otherwise be used for oil and gas operations. Treatment of produced water is required prior to reuse, which involves the removal of residual hydrocarbons, reduction of free iron and other solids along with the removal of bacteria to customer specifications. The company has made a significant investment in its vast network of produced water gathering pipelines and recycling facilities, which has positioned the company as a leading independent third-party provider of recycled produced water gathered on a proprietary network in the Permian Basin. The scale of the company's system allows the company to gather significant produced water volumes across a wide geographic area from multiple customers. The increasing volumes of produced water aggregated on the company's systems provide differentiated support for the company's recycling operations and ensures that sufficient volumes of recycled water are available to the company's customers when and where needed. The company's expansive asset base allows the company to deliver high-capacity and reliable produced water recycling solutions to operators, encouraging and enabling their rapid adoption of the use of recycled produced water while minimizing the use of groundwater in energy production.
Between July 2019 (the month which the company began recycling at scale) and December 31, 2023, the company recycled approximately 295 million barrels, or approximately 12.4 billion gallons, of produced water. The company is committed to providing the company's customers with a more secure and sustainable alternative to fresh and other sources of groundwater through the company's innovative technologies and recycling capabilities. By reducing the company's customers' dependence on groundwater, the company can contribute to their sustainability efforts and the sustainability of the broader energy industry while also providing benefits to the company's stakeholders and the communities in which the company operates.
Full-Cycle Water Management
The volume of water required for hydraulic fracturing and the volume of produced water generated from oil and gas production have significantly increased in the Permian Basin. Additionally, energy producers are increasingly focused on maximizing sustainability and minimizing the environmental impact in the areas in which they operate. These trends represent significant challenges for energy producers. Energy producers will increasingly depend on the company's expansive integrated produced water gathering and recycling assets that are designed specifically to meet these challenges. By developing these partnerships and outsourcing full-cycle produced water management, energy producers can preserve capital for their core operations and ultimately lower water management costs. The company provides access to a substantial and growing source of produced water that can be recycled to support energy production, enabling energy producers to lower their water management costs and do so in an environmentally-responsible way.
Operations and Assets
Operations
The company manages its business through a single operating segment comprising two primary revenue streams, Produced Water Handling and Water Solutions.
The company's Produced Water Handling business gathers, transports and, unless recycled, handles produced water generated from oil and natural gas production. The company's Produced Water Handling business is supported by long-term contracts with acreage dedications or MVCs, primarily with large, well-capitalized operators.
The company's Water Solutions business develops and operates recycling facilities to treat, store and recycle produced water. By aggregating significant volumes of produced water from multiple customers on the company's connected pipeline networks, the company can efficiently recycle large volumes of produced water and deliver this recycled water back to the company's customers in the time frames, volumes and specifications required by their operations. As needed, the company also supplements its recycled produced water with non-potable groundwater to meet the demands of the company's customers' operations.
The company's business is driven by gathering produced water volumes for the company's Produced Water Handling business and delivering recycled water volumes to customers for the company's Water Solutions business. In the company's Produced Water Handling business, the company's handling volumes were approximately 1,042,000 barrels per day for the year ended December 31, 2023. Within the company's Water Solutions business, the company's recycled volumes sold were approximately 324,000 barrels per day on average for the year ended December 31, 2023, and the company's groundwater volumes sold were approximately 126,000 barrels per day on average for the year ended December 31, 2023.
Asset Overview
The company's recognized operational capability is supported by the company's automated and high-capacity integrated pipeline network. The company's pipeline and water handling assets are primarily comprised pipelines, pumps and handling and recycling facilities located entirely in the Delaware and Midland sub-basins of the broader Permian Basin. These interconnected assets support both the company's Produced Water Handling and Water Solutions businesses. The company has approximately 745 miles of produced water pipeline, which includes approximately 550 miles of larger diameter (12- to 24-inch) pipelines. The company has 66 produced water handling facilities and operates 23 high-capacity produced water recycling facilities. The company's systems provide an alternative to operators managing their own produced water infrastructure.
Assets
Produced Water Handling Facilities
The company's handling facilities, which are designed to process, store and/or dispose of produced water that is not recycled, are essential to the company's ability to deliver water gathering services to existing and prospective customers across a large geographic footprint. As of December 31, 2023, the company had 66 produced water handling facilities, which had approximately 1.8 million barrels per day of capacity.
The company has secured significant permits and rights-of-way for additional pipelines and water handling facilities. As of December 31, 2023, the company had approximately 220 miles of additional permitted pipeline rights-of-way and approved permits for an additional 35 produced water handling facilities with approximately 1.2 million barrels per day of permitted handling capacity. This significant backlog of permitted handling capacity provides the company with valuable optionality and a competitive advantage as it allows the company to react quickly to meet existing and new customer demand without potential permitting delays.
Recycling Facilities
The company's recycling facilities include water filtration, treatment, storage and redelivery assets. The company constructs its recycling facilities at strategic locations on the company's pipeline network where there is both significant customer demand for recycled produced water and high volumes of produced water available. As of December 31, 2023, the company had 23 facilities operational in the Delaware Basin with approximately 1.5 million barrels per day of treatment capacity and access to approximately 19.5 million barrels of owned or leased storage capacity.
The company also has the option to rapidly expand its recycling footprint as needed by developing an additional 21 locations that are either permitted or in the process of being permitted. The company operates and constructs both fixed treatment facilities and modular treatment systems that the company can quickly assemble to capitalize on market opportunities.
Customers and Contracts
Customers
The company has long-term contracts with some of the most active and well-capitalized oil and gas operators in the Permian Basin that are increasingly focused on sustainability and minimizing the environmental impact of their operations. As of December 31, 2023, the company had approximately 95 contracts for its Produced Water Handling and Water Solutions businesses with approximately 35 different customers across approximately 625,000 dedicated acres.
As of December 31, 2023, the weighted average remaining life of the company's produced water handling acreage dedication contracts was approximately 7.8 years. The company's largest customers for the year ended December 31, 2023 were affiliates of ConocoPhillips, Chevron Corporation, and Mewbourne Oil Company, Inc. These customers represented approximately 62% of the company's revenue for the year ended December 31, 2023.
Contracts - Produced Water Handling
As produced water volumes from oil and natural gas production in the Permian Basin have significantly grown in recent years, long-term contract structures like those used in the hydrocarbon midstream sector have been adopted for water services. In the company's Produced Water Handling business, the company primarily enters into two types of contracts with its customers: acreage dedications and MVCs. These contractual arrangements are generally long-term. All produced water transported on the company's gathering pipeline infrastructure for handling or recycling is subject to fee-based contracts, which are generally subject to limited annual CPI-based adjustments.
Acreage Dedications. Acreage dedications are term contracts pursuant to which a customer dedicates all water produced from wells that they own or operate in a dedicated area to the company's system. In turn, the company commits to gather and handle such produced water. During 2023, the company added approximately 7,400 net dedicated acres and divested assets with approximately 34,500 net acres. As of December 31, 2023, the company's acreage dedications covered a total of approximately 625,000 acres and had a weighted average remaining life of approximately 7.8 years.
MVCs. Under the company's MVC contracts, its customers guarantee to (i) deliver a certain minimum daily volume of produced water to the company's pipeline network at an agreed upon fee, or (ii) pay a deficiency fee if the minimum daily volume is not met for a specified period. As of December 31, 2023, the company's contracted aggregate MVCs totaled approximately 130,000 bwpd of produced water, and the weighted average remaining life of the company's MVCs was 2.7 years.
Spot Arrangements. The company also enters into spot arrangements whereby the company can elect to gather and handle its customers' produced water to the extent the company has capacity on the company's systems when they request offtake capacity. The company refers to these volumes as spot volumes. When producers have a need for produced water handling services at locations, which are not otherwise contracted to the company, it will enter into spot arrangements in order to utilize available capacity and increase volume throughput on the company's systems.
Contracts - Water Solutions
The company's Water Solutions contracts are primarily structured as spot contracts or acreage dedications where the company agrees to supply water, including recycled water, to the company's customers for their operations.
Innovation in Recycling and Sustainable Water Management
The company is partnering with leading oil and gas operators, scientists and universities in the field of water treatment to identify, adapt and pilot innovative technologies for beneficial reuse of produced water. The company is actively working with the U.S. Department of Energy and the New Mexico Produced Water Research Consortium to advance certain initiatives related to produced water management, treatment technologies and beneficial reuse. The company has identified potential opportunities to treat and discharge produced water for beneficial use including supplementing irrigation water demand, recharging aquifer systems, providing irrigation for range grasses for carbon sequestration and process water for direct air capture carbon sequestration.
Research Grant by the Department of Energy
In December 2023, the company was selected by the Department of Energy ('DOE') to receive a research grant related to the treatment and desalination of produced water as an irrigation source for non-consumptive agriculture. The terms and conditions of the grant are being negotiated and if awarded, would allow the company to further expand its ongoing greenhouse study with Texas A&amp;M AgriLife Extension Service, which uses treated and desalinated produced water to grow cotton and grasses. A wide range of partners from academia, agriculture and the oil and gas industry are expected to contribute to this ongoing study, which the company will continue to lead. The study is designed to demonstrate and optimize field-scale produced water treatment and desalination which is customized for agricultural irrigation applications.
In addition, the study is expected to be expanded to evaluate the extraction of valuable minerals and constituents contained in the produced water, such as ammonia, with the objective of investigating direct-use products for the agriculture industry. Importantly, the study is expected to support further evaluation of carbon sequestration benefits that are related to specific agricultural applications using treated produced water.
Beneficial Reuse Strategic Agreement
In November 2022, the company had entered into a strategic agreement (the 'Beneficial Reuse Strategic Agreement') with Chevron U.S.A. Inc. ('Chevron U.S.A.') and ConocoPhillips to develop and pilot technologies and processes to treat produced water for potential beneficial reuse opportunities. In January 2023, ExxonMobil Corporation ('ExxonMobil') joined the Beneficial Reuse Strategic Agreement to develop and pilot technologies and processes to treat produced water for potential beneficial reuse opportunities. Aris Inc., Chevron U.S.A., ConocoPhillips and ExxonMobil's goal under the Beneficial Reuse Strategic Agreement is to develop scalable methods of treating produced water to create a potential water source for industrial, commercial and non-consumptive agricultural purposes.
The company is leading the engineering, construction and execution of the testing protocols and pilot projects, while leveraging the combined technical expertise of Chevron U.S.A., ConocoPhillips and ExxonMobil. The company expects the treated water may be reused in a variety of research projects, including non-consumptive agriculture, low emission hydrogen production and the direct air capture of atmospheric carbon dioxide. Aris Inc., Chevron U.S.A., ConocoPhillips and ExxonMobil are working with appropriate regulators, with a goal to complete testing and performance evaluation of pilot technologies by the end of the third quarter of 2024. 
Water Standard Asset Acquisition
In October 2022, the company acquired certain intellectual property rights and related proprietary treatment technologies and assets from Water Standard Management (US), Inc. ('Water Standard') that are being applied onsite in pilot operations to accelerate the advanced treatment and beneficial reuse of produced water in the Permian Basin.
Seasonality
In general, seasonal factors have not had a significant direct effect on the company's business other than timing impacts of oil and gas completion activity that have historically been weighted to the back half of the year (year ended December 2023).
Environmental and Occupational Safety and Health Matters
The following is a summary of the more significant existing environmental and occupational safety and health laws in the U.S., as amended from time to time, to which the company's operations are subject include the RCRA, and comparable state statutes; CERCLA, also known as the Superfund law, and comparable state laws; the Federal Water Pollution Control Act, also known as the Clean Water Act ('CWA'), and analogous state laws; the SDWA and analogous state and local laws and regulations; the CAA and comparable state laws; and the ESA.
The company operates in the states of New Mexico and Texas, where the NMOCD and the TRC, respectively, have the authority to regulate disposal activity, including the authority to address seismic activity in their respective states.
The company is subject to a wide array of laws and regulations governing chemicals, including the regulation of chemical substances and inventories, such as TSCA in the U.S.
The company is subject to the requirements of the federal Occupational Safety and Health Act and comparable state statutes whose purpose is to protect the health and safety of workers. In addition, the OSHA's hazard communication standard, the EPA's Emergency Planning and Community Right-to-Know Act and comparable state regulations and any implementing regulations require that the company organizes and/or discloses information about hazardous materials used or produced in the company's operations and that this information be provided to employees, state and local governmental authorities and citizens. The company has an internal program of inspection designed to monitor and enforce compliance with worker safety requirements.
History
Aris Water Solutions, Inc. was founded in 2015. The company was incorporated as a Delaware corporation in 2021.</t>
  </si>
  <si>
    <t>CleanTech;Disposal and Recycling;Environmental Consulting;Environmental Engineering;Pollution Control;Water Purification</t>
  </si>
  <si>
    <t>Environmental and Facilities Services</t>
  </si>
  <si>
    <t>562 - Waste Management and Remediation Services</t>
  </si>
  <si>
    <t>Gatos Silver, Inc. primarily engages in the exploration, mining, and processing of mineral resources, with significant activities centered around the extraction of precious metals. The company possesses a range of mining properties.
Business Segments
The company operates through exploration, mining, and processing of mineral resources.
Exploration
This segment focuses on identifying and assessing potential sites that harbor significant mineral deposits. This exploration phase involves extensive geological surveys and drilling activities to ensure accurate assessments of resource viability.
Mining
This segment, once a site is confirmed as resource-rich, the mining operations commence. These operations are intricate and rely on advanced technologies and equipment to extract minerals effectively while minimizing environmental impact.
Processing
This segment, the company incorporates state-of-the-art facilities designed to refine and produce high-quality metal concentrates. The processing segment is critical in adding value to the extracted raw materials.
Business Strategy
The company emphasizes exploration as a key pillar of its growth strategy, dedicating resources to identify new mineral deposits and expand existing resources. This approach is complemented by strategic acquisitions that allow the company to enhance its portfolio and bolster its market position. The company takes an active role in evaluating potential acquisition candidates, focusing on properties that can be integrated successfully to yield synergies.
Additionally, the company seeks joint ventures with strategic partners, enabling it to access new technologies and expertise while sharing risks associated with exploration and production. By collaborating with industry leaders, the company enhances its ability to navigate competitive challenges and leverage resources more effectively.
The strategy also includes ongoing investment in research and development, aimed at improving extraction and processing technologies. This investment supports the company’s objective of maximizing resource recovery while minimizing environmental impacts, positioning it as a leader in sustainable resource management.
Products and Services
The company specializes in producing a variety of high-quality mineral concentrates derived from its mining activities. The key products include precious metals such as gold and silver, as well as base metals like copper and zinc. These products are essential for various industrial applications, ranging from electronics to construction.
The company invests in modern mining and processing technology to ensure that its products meet stringent industry standards for quality and purity.
In addition to mineral concentrates, the company offers services such as consulting on mining operations, environmental impact assessments, and feasibility studies for various projects. These services are designed to support partners and clients throughout the mining lifecycle, from exploration to production.
Seasonality 
The company's operations and financial performance are influenced by seasonal trends that affect mining activities. The company adopts flexible operational strategies to navigate through periods of decreased activity and ensures that operational objectives remain aligned with overall business goals. Despite these seasonal challenges, the company is well-prepared to manage operational fluctuations, allowing for continued attention to resource optimization and production stability throughout the year.
Customers
The company serves an array of customers across various industries, primarily focusing on sectors that utilize precious and base metals. The customer base includes manufacturers, industrial suppliers, and specialty firms requiring high-quality mineral concentrates.
Sales and Marketing
The company employs a multifaceted marketing and distribution strategy to connect with its target customers effectively. The marketing approach is characterized by showcases of the company’s commitment to quality and sustainability, appealing to clients who prioritize responsible sourcing and environmental stewardship. By maintaining direct relationships with clients and exploring innovative marketing channels, the company aims to expand its market share and ensure that its products reach a wide audience.
History
The company was founded in 2009. It was incorporated in 2009. The company was formerly known as Sunshine Silver Mining &amp; Refining Corporation and changed its name to Gatos Silver, Inc. in 2020.</t>
  </si>
  <si>
    <t>Silver</t>
  </si>
  <si>
    <t>212220 - Gold Ore and Silver Ore Mining</t>
  </si>
  <si>
    <t>09/14/2021</t>
  </si>
  <si>
    <t>PROCEPT BioRobotics Corporation, a surgical robotics company, focuses on advancing patient care by developing transformative solutions in urology.
The company develops, manufactures and sells the AquaBeam Robotic System, an advanced, image-guided, surgical robotic system for use in minimally invasive urologic surgery, with an initial focus on treating benign prostatic hyperplasia, or BPH. BPH is the most common prostate disease and impacts approximately 40 million men in the United States. The AquaBeam Robotic System employs a single-use disposable handpiece to deliver the company’s proprietary Aquablation therapy, which combines real-time, multi-dimensional imaging, personalized treatment planning, automated robotics and heat-free waterjet ablation for targeted and rapid removal of prostate tissue. 
The company designed its AquaBeam Robotic System to enable consistent and reproducible BPH surgery outcomes. Aquablation therapy represents a paradigm shift in the surgical treatment of BPH by addressing compromises associated with alternative surgical interventions. The company designed Aquablation therapy to deliver effective, safe and durable outcomes for males suffering from lower urinary tract symptoms, or LUTS, due to BPH that is independent of prostate size and shape, and delivers resection independent of surgeon experience. The company has developed a significant and growing body of clinical evidence, which includes nine clinical studies and over 150 peer-reviewed publications, supporting the benefits and clinical advantages of Aquablation therapy. As of December 31, 2023, the company had an install base of 418 AquaBeam Robotic Systems globally, including 315 in the United States. The company is developing its proprietary AquaBeam Robotic System to address many of the shortcomings of alternative surgical interventions by delivering its Aquablation therapy, the first and only image-guided robotic therapy for the treatment of BPH.
The company has developed a significant and growing body of clinical data that demonstrate the efficacy, safety and durability of Aquablation therapy, with resection that is independent of prostate size and shape and surgeon experience. The company’s robust body of clinical evidence includes nine clinical studies and over 150 peer-reviewed publications. The company’s WATER study is the only FDA pivotal study randomized against TURP. In this study, Aquablation therapy demonstrated superior safety and non-inferior efficacy compared to TURP across prostate sizes between 30 ml and 80 ml, and superior efficacy in a subset of patients with prostates larger than 50 ml. The company has established strong relationships with key opinion leaders or KOLs within the urology community and collaborated with key urological societies in global markets. This support has been instrumental in facilitating broader acceptance and adoption of Aquablation therapy.
In the United States, the company sells its products to hospitals. These customers in turn bill various third-party payors, such as commercial payors and government agencies, for reimbursement for the procedures using its products. Effective in 2021, all local Medicare Administrative Contractors, or MACs, which represent 100% of eligible Medicare patients, issued final positive local coverage determinations to provide Medicare beneficiaries with access to Aquablation therapy in all 50 states so long as such beneficiaries meet certain clinical criteria set forth in the local coverage determination.
The company primarily sells its products through its direct sales organization in the United States, which targets urologists across the United States, who represent the primary physician specialty managing the care of patients with BPH. The company is initially targeting 860 high-volume hospitals that perform, on average, more than 200 resective procedures annually and account for approximately 70% of all hospital-based respective procedures. Additionally, there are approximately 1,840 additional U.S. hospitals that perform the remaining 30% of resective BPH procedures the company is also targeting. The company estimates that approximately 50% of BPH patients who are on drug therapy as well as 50% who have failed drug therapy are under the care of a urologist, equating to approximately 3.9 million men. Outside the United States, the company sells its products using both its direct sales organization and, in certain regions, its network of distribution partners.
Growth Strategies
The key elements of the company’s growth strategy are grow its installed base of AquaBeam Robotic Systems by driving adoption of Aquablation therapy among urologists; increase system utilization by establishing Aquablation therapy as the surgical treatment of choice for BPH; continue to broaden private payor coverage; build upon its strong base of clinical evidence; invest in research and development to drive continuous improvements and innovation; drive increased awareness of Aquablation therapy beyond the urology community; and further penetrate and expand into existing and new international markets.
Solution
The company has developed the AquaBeam Robotic System, an advanced, image-guided, surgical robotic system for use in minimally invasive urologic surgery. The company’s proprietary AquaBeam Robotic System delivers its Aquablation therapy, the first and only image-guided robotic therapy for the treatment of BPH. The company markets the AquaBeam Robotic System in the United States pursuant to FDA De Novo grant that it received in December 2017. On August 30 2023, the company received 510(k) clearance from FDA to remove the contraindication from its labeling that restricted Aquablation therapy from treating BPH in patients that also have an active diagnosis of prostate cancer. The most common side effects observed for Aquablation therapy are mild and transient and may include mild pain or difficulty when urinating, discomfort in the pelvis, blood in the urine, inability to empty the bladder or a frequent or urgent need to urinate, and bladder or urinary tract infection. During its clinical studies, the company documented a rate of incontinence between 0%-2%, ejaculatory dysfunction between 6.9%-24.6%, and a peri-operative transfusion rate between 0.9%-5.9%.
The AquaBeam Robotic System combines the following highly differentiated features that are intended to deliver effective, safe and durable outcomes for males suffering from LUTS due to BPH that are consistent across all prostate sizes and shapes and resection independent of surgeon experience:
Real-Time Image Guidance: Intraoperative ultrasound imaging combined with cystoscopic visualization, which provides a multidimensional view of the treatment area, enabling improved decision-making and real-time treatment monitoring.
Personalized Treatment Planning: Using ultrasound imaging integrated with advanced planning software, the surgeon is able to map the treatment contour that precisely targets the resection area, personalizing the optimal tissue removal plan based on each patient’s unique anatomy.
Automated Robotic Execution: Once the treatment plan is finalized, the robot automatically executes the plan, guiding the precisely calibrated waterjet with speed and accuracy while the surgeon monitors.
Heat-Free Waterjet Resection: Utilizing the unique power of a pulsating waterjet near the speed of sound, Aquablation therapy removes prostatic tissue with a heat-free waterjet, minimizing the risk of complications arising from prolonged thermal injury.
Components of the AquaBeam Robotic System
The AquaBeam Robotic System is highly mobile and compact, requiring no retrofitting of the operating room. The main components of the AquaBeam Robotic System are the conformal planning unit, or CPU, console, motorpack and handpiece with integrated scope.
The CPU serves as the primary user interface of the AquaBeam Robotic System, displaying live transrectal ultrasound, or TRUS, video which allows the surgeon to visualize the prostate and surrounding structures, identify key anatomical markers and personalize the resection based on the patient’s unique anatomy. Through an intuitive user interface, the CPU allows the surgeon to map the contour of the prostate and plan the resection pathway by selecting the resection angles, length and depth. During the procedure, the surgeon utilizes the CPU to observe the progress of the resection in real time and has the option to make adjustments to the treatment area as needed.
The console contains a high-pressure pumping system that is responsible for generating the high-velocity waterjet used in Aquablation therapy. The console interfaces with both the CPU and motorpack and handpiece assembly, generating the water flow rates based on instructions received from the CPU. The console is activated by a foot pedal and has a small screen that displays the pump level and procedure mode.
The motorpack is connected to the console with a flexible cable that provides power and control instructions to the motorpack. The motorpack consists of a motor control system that drives the movement and position of the waterjet nozzle in the handpiece. The motorpack has buttons that allow a surgeon to manually increase or decrease the pump power level during resection, if needed.
The handpiece is the sterile, single-use component of the AquaBeam Robotic System that delivers the high-velocity waterjet. The tip of the handpiece is inserted transurethrally into the patient, advanced through the prostatic urethra into the bladder and positioned using both TRUS imaging and cystoscopic guidance from the integrated, reusable scope.
The AquaBeam Robotic System also includes a customized ultrasound set through which ultrasound images are integrated with the company’s system.
Clinical Results and Studies
A significant body of clinical evidence supports the efficacy, safety and durability of Aquablation therapy across prostate sizes and shapes, as well as surgeon experience. This robust body of evidence includes more than 150 peer-reviewed publications in premier journals, such as the Journal of Urology, European Urology and BJU International, as well as nine clinical studies, including its three core studies: WATER, WATER II and OPEN WATER.
Prostate Therapy
WATER: The WATER study was double-blind, randomized, controlled study of Aquablation therapy against TURP in men with prostate sizes between 30 ml and 80 ml. This study is the only FDA pivotal trial for BPH randomized against TURP. The study was designed with 80% power to show superiority in safety and more than 80% power to show non-inferiority in efficacy. The results of the company’s WATER study served as the basis for FDA grant of its De Novo request and were first published in the Journal of Urology in 2018. The study has concluded with five-year data.
WATER II: The WATER II study was a prospective, multicenter study of Aquablation therapy in patients with prostate sizes between 80 ml and 150 ml. The study was designed with 80% power for safety and 99% power for efficacy against an objective performance criteria, or OPC, based upon TURP data, even though TURP procedures are typically performed in smaller prostates. The results of the WATER II study served as the basis for increased reimbursement and coverage and were first published in BJU International in 2019. The study has concluded with five-year data.
OPEN WATER: The OPEN WATER study was a prospective, multicenter, all-comer study conducted in a commercial setting spanning patients with prostate sizes between 20 ml and 150 ml. Due to the size of this study, it was sufficiently powered to statistical conclusions with the data. There was no OPC established for this study. The results of the OPEN WATER study were first published in Journal of Clinical Medicine in 2020. The study has concluded with one-year data.
Cancer Therapy
PRCT001: The PRCT001 study is a global, prospective, post-market, multi-center study of Aquablation therapy in patients with BPH and localized prostate cancer. The study is designed to assess safety in this population. The samples size of the study is 125 and is planned to be conducted in the United States, Hong Kong, Lebanon, and Portugal.
PRCT002: The PRCT002 study is a investigational device exemption, or IDE (G230155), prospective, post-market, multi-center study of Aquablation therapy in patients with localized prostate cancer. The study is designed to assess feasibility for the treatment of prostate cancer. The sample size of the study is twenty and is planned to enroll across five United States centers.
Sales and Marketing
Commercial Activities in the United States
The company designed its commercial strategy and built its direct sales team to target primarily urologists across the United States. The company estimates that there are approximately 12,000 urologists who manage approximately 4.3 million BPH patients, comprised of 400,000 undergoing BPH surgery annually, 3.3 million who are on drug therapy and 600,000 who have tried but failed drug therapy. The company is first focused on driving adoption of Aquablation therapy among urologists who perform hospital-based BPH resective surgery. The company estimates that approximately 290,000 of the 400,000 annual BPH surgeries are resective procedures performed across approximately 2,700 hospitals. The company is initially targeting 860 high-volume hospitals that perform, on average, more than 200 resective procedures annually and account for approximately 70% of all hospital-based resective procedures. Additionally, there are approximately 1,840 U.S. hospitals that perform the remaining 30% of resective BPH procedures the company is also targeting Within each hospital, it focuses on targeting urologists who perform medium-to-high volumes of resective procedures and converting their resective cases to Aquablation therapy.
The company’s direct sales organization actively engages with providers to drive awareness, adoption and utilization of its Aquablation therapy. This team is supported by clinical specialists who are responsible for training and supporting surgeons, reimbursement specialists, who are responsible for customer and physician education on coding, coverage and payment, and field support employees, who provide preventative maintenance and technical support for its customers.
In addition to its direct sales efforts, the company supports its sales organization with marketing and market development initiatives. The company plans to continue to expand and enhance its marketing capabilities to support its growing commercial organization and customer base. The company’s near-term marketing efforts center principally on increasing awareness and driving adoption of Aquablation therapy among urologists by continuing to publish clinical data in various industry and scientific journals, present its clinical data at various industry conferences, expand its network of KOLs and sponsor peer-to-peer education programs and proctorships.
Commercial Activities Outside of the United States
The company’s commercialization strategy outside the United States focuses on large addressable markets through a broad range of market development activities, including increasing awareness, obtaining regulatory approvals and establishing reimbursement. The company sells its products using both its direct sales organization and, in certain regions, its network of distribution partners.
The company engages distribution partners to assist it with market development and sales activities. The company will opportunistically choose distribution partners with clinical and marketing expertise to enter new markets. The company focuses on distribution partners that have the capability to assist with surgeon training and, when required, obtaining regulatory approvals.
Third-Party Reimbursement
In the United States, the company sells its products to hospitals. These customers in turn bill various third-party payors, such as commercial payors and government agencies, for reimbursement for the procedures using its products. The company’s market access team includes professionals who are focused on all key aspects of reimbursement, which include securing appropriate coding, payment and coverage policies for its products and procedures using its products. This team focuses both on payer engagement as well as providing support to the providers.
Manufacturing and Supply
The company directly manufactures the AquaBeam Robotic System, the handpiece and other accessories at its facility in San Jose, California. This includes supporting the supply chain distribution and logistics of the various components. Components, sub-assemblies and services required to manufacture its products are purchased from numerous global suppliers. Each AquaBeam Robotic System is shipped to the company’s customers with a third-party manufactured ultrasound system and probes. The company utilizes a well-known third-party logistics provider located in United States and the Netherlands to ship its products to its customers globally. The company relies on third-party suppliers, almost all of whom are single source suppliers, to provide it with certain components, sub-assemblies and materials for its products. The company’s principal suppliers include Shantou Institute of Ultrasonic Instruments Co. Ltd. (which manufactures its transrectal ultrasound set), Myriad Fiber Imaging Tech., Inc. (which manufactures its integrated scope), HydroCision, Inc. (which manufactures its pump cartridge), and Medical Targeting Technologies GmbH (which manufactures its articulating arms).
Intellectual Property
As of December 31, 2023, the company had rights to 47 issued U.S. patents, expiring between 2028 and 2040, 120 issued foreign patents, expiring between 2028 and 2041, 39 pending U.S. patent applications, three pending PCT applications, and 64 foreign patent applications.
As of December 31, 2023, the company’s rights to foreign issued patents include 17 granted Chinese patents, 22 granted Japanese patents, seven Brazilian patents, two Indian patents, and 12 granted European patents, of which 11 have been validated in Germany, 10 in Spain, 11 in France, 12 in the United Kingdom, six in Ireland, nine in Italy, one in Switzerland, and one European patent with unitary effect. As of December 31, 2023, the company’s rights to foreign patent applications include 16 pending European applications, 19 pending Chinese applications, 16 pending Japanese applications, two pending Brazilian applications, five pending Indian applications and two pending Hong Kong applications.
As of December 31, 2023, the company had the rights to issued patents and pending patent applications directed to its current AquaBeam Robotic System, including 19 issued U.S. patents and 48 foreign issued or granted patents. The 19 issued U.S. patents, expiring between 2028 and 2038, include machine and process claims, with twelve issued patents directed to the handpiece and seven issued patents directed to the system. The 48 foreign issued patents, expiring between 2028 and 2038, include machine claims, with 29 issued patents directed to the handpiece and 19 issued patents directed to the system. The 48 foreign issued patents include one European patent with unitary effect, one Brazilian patent, six Chinese patents, nine Japanese patents, five German patents, five Spanish patents, five French patents, six United Kingdom patents, four Irish patents, four Italian patents, one Swiss patent, and one Indian patent. The remaining 28 of the 47 issued U.S. patents and the remaining 72 of the 120 foreign issued patents have machine and process claims directed to prostate treatments with laser energy, enucleation of the prostate, radiation therapy, cell sampling and hemostasis.
As of December 31, 2023, the company had 44 pending and registered trademark filings worldwide, some of which may provide trademark protection in multiple countries.
License Agreement with AquaBeam LLC
In 2008, the company assigned to AquaBeam LLC, or AquaBeam, certain provisional patent applications, or AquaBeam Patent Applications, which have since issued as patents, and any future patent applications that claim priority to the AquaBeam Patent Applications, or AquaBeam Patents.
In September 2019, the company entered into an amended and restated license agreement, or the AquaBeam License Agreement, with AquaBeam. Pursuant to the AquaBeam License Agreement, AquaBeam granted it a worldwide, exclusive (even as to AquaBeam), sublicensable, royalty-free license under the AquaBeam Patents and to all other patent rights owned by AquaBeam, that claim certain technology related to delivering energy to tissues by directing a liquid fluid stream, or together with AquaBeam Patents, Licensed Patents, in the field of urology, or Field.
The AquaBeam License Agreement will remain in full force and effect on a country-by-country basis until the last to expire of the Licensed Patents and the PROCEPT Patents in such country. The expiration date of the last-to-expire of the Licensed Patents and PROCEPT Patents will not be earlier than 2037. The AquaBeam License Agreement may be terminated by either party in the event of uncured material breach by the other party that remains uncured for 90 days (or 30 days for payment related breaches), or bankruptcy of the other party.
License Agreement with HydroCision
The company is a party to a Confidential Exclusive Patent License and Covenant Not To Sue, or the HydroCision License Agreement, with HydroCision, Inc., or HydroCision. Pursuant to the HydroCision License Agreement, HydroCision granted it a worldwide, exclusive, sublicensable, royalty-free license to certain patents related to fluid jet technology in the field of urology, or the Fluid Jet Technology Patents and related know-how and documentation. HydroCision also granted the company a non-exclusive license to patents allowing it to make, sell, import, export, or otherwise dispose of products made using the Fluid Jet Technology Patents.
The HydoCision License Agreement will remain in full force and effect until the last to expire of the Fluid Jet Technology Patents. The expiration date of the last-to-expire of the Fluid Jet Technology Patents will not be earlier than 2039.
Research and Development
The company’s R&amp;D expenses were $48.4 million during the year ended December 31, 2023.
Government Regulation
The company’s products and its operations are subject to extensive regulation by the FDA and other federal and state authorities in the United States, as well as comparable authorities outside the United States. The company’s products are subject to regulation as medical devices under the Federal Food, Drug, and Cosmetic Act, or FDCA, as implemented and enforced by the FDA.
The company’s marketed AquaBeam Robotic System is a Class II device, which was initially granted marketing authorization pursuant to a de novo classification. The company has subsequently received FDA clearance of a 510(k) pre-market notification for modifications to the AquaBeam Robotic System where the company used the initially authorized device as the predicate device for the company’s more recent 510(k) clearance.
In addition to FDA restrictions on marketing and promotion of drugs and devices, other federal and state laws restrict the company’s business practices. These laws include, without limitation, foreign, federal, and state anti-kickback and false claims laws, as well as transparency laws regarding payments or other items of value provided to healthcare providers.
By way of example, in the United States, the ACA was enacted in March 2010 and substantially changed the way healthcare is financed by both governmental and private insurers, and significantly impacts the company’s industry.
The company’s U.S. operations are subject to the FCPA. The company is required to comply with the FCPA, which generally prohibits covered entities and their employees, agents and intermediaries from engaging in bribery or authorizing, promising, providing, or offering, directly or indirectly, anything of value to foreign officials for the purpose of obtaining or retaining business or other benefits. In addition, the FCPA imposes accounting standards and requirements on publicly traded U.S. corporations and their foreign affiliates, which requires such companies to maintain complete and accurate books and records and maintain a system of internal accounting controls. The company is also subject to similar anticorruption laws and regulations implementing the Organization for Economic Co-operation and Development’s Convention on Combating Bribery of Foreign Public Officials in International Business Transactions.
History
PROCEPT BioRobotics Corporation was incorporated in the state of California in 2007.</t>
  </si>
  <si>
    <t>Artificial Intelligence;Assistive Technology;Health Diagnostics;Image Recognition;Surgery;Urology</t>
  </si>
  <si>
    <t>Health Care Equipment</t>
  </si>
  <si>
    <t>09/21/2021</t>
  </si>
  <si>
    <t>Toast, Inc. (Toast) operates a cloud-based digital technology platform purpose-built for the restaurant community.
The company provides a comprehensive platform of software-as-a-service, or SaaS, products and financial technology solutions, including integrated payment processing, restaurant-grade hardware, and a broad ecosystem of third-party partners. The company serves as the restaurant operating system, connecting front of house and back of house operations across service models, including dine-in, takeout, delivery, catering, and retail.
Products and Platform
Toast's all-in-one platform powers the entire restaurant community. The company's portfolio spans several product categories: restaurant operations and point of sale, digital ordering and delivery, marketing and loyalty, team management, supply chain and accounting, financial technology solutions, and platform and insights. Alongside this platform, the company's commitment to customer success drives a differentiated customer experience, powers operational innovation, and enables its and its customers' long-term growth and success.
As restaurants adopt more of its platform, the company's solutions work better together to help drive even more success for them. For example, as restaurants adopt its digital ordering solutions such as Order &amp; Pay and Online Ordering, they can use data they collect through these solutions to fuel their Toast marketing and loyalty programs, increasing the likelihood of return visits, and even driving more guests to the restaurant's online ordering channel with Toast, which, in turn, helps restaurants save on third-party commissions, ultimately driving incremental margin for the restaurant.
Restaurant Operations and Point of Sale
Software: The company's Android-based software has been custom built for the restaurant industry and is the foundation that powers its single platform of vertically integrated solutions. The company's proprietary software enables seamless connectivity across restaurant operations, guests, and employees, and drives a differentiated dining experience.
Toast POS: The company's core software module integrates payment processing with point of sale functionality tailored for the needs of restaurants of all types and sizes. The company's products help drive reduced time to take an order, optimize operations, and seamlessly handle payments. Toast POS is easy to use, leverages consumer technology, allows restaurant employees to quickly get up to speed on the software and seamlessly use it throughout their day. The company provides solutions designed to give restaurants the option to take orders at the counter or at the table, leveraging software feature sets that support speed and help meet hospitality needs. Additionally, through an integrated payment solution, the company is able to offer key payments features from the POS. The company's integrated solution helps to increase speed of checkout with a suite of products built for restaurant needs.
Toast Now: The company's proprietary mobile application is designed to allow restaurant owners and operators to manage their restaurants, get real-time reporting, and communicate with staff on their mobile devices. It allows owners and operators to view sales data across multiple locations, view which employees are working, manage employee breaks, and view menu items that have sold out. For example, if a kitchen is busy with in-restaurant dining, an operator can turn off first- and third-party digital ordering to support a manageable flow of orders to the kitchen.
Multi-Location Management: The company's Multi-Location Management tool allows its customers to manage their operations and easily configure menus across multiple locations and channels, including online ordering and delivery. Using the tool, customers can set standard menus and prices across their brand and locations, and can also set location-specific menus and prices. Multi-Location Management also allows customers to view their centralized data across all their locations for a single, clear view of business performance.
Kitchen Display System: The company's proprietary Kitchen Display System software seamlessly connects the front of the house with the kitchen staff. The company's software fully integrates all ordering stations with the kitchen, automates cooking order by required preparation time, and instantaneously notifies servers when orders are ready. Additionally, the Kitchen Display System software provides kitchen tickets, mobile alerts, and guest text messaging to help keep restaurant staff organized for service. For example, when a dish is ready, kitchen staff can alert the server right on their Toast Go or send a text message directly to a guest for a pick-up order.
Toast Mobile Order and Pay: The company's order and pay solutions allow guests to scan a QR code to browse the menu, order, and pay, all from their mobile devices. This allows restaurants to have additional flexibility in staffing while still providing a great restaurant experience, and is designed to help drive sales, capture guest insights, and reduce table turn times.
Toast Catering and Events: The company's catering and events software integrates with the POS to allow restaurants to manage catering orders and streamline event planning. It allows restaurants to accept online inquiries and orders, keep track of event details, and automatically send catering orders to the kitchen at the appropriate time. It also uses the company's invoicing solution to support guest billing and payment, including the ability to accept deposits ahead of time.
Toast Invoicing: The company's invoicing product allows restaurants to easily create and send digital invoices to guests and collect payment, streamlining operations and simplifying transactions for all types of orders and events.
Toast Tables: The company's reservation and waitlist management product simplifies guest seating and table management. It integrates directly with the POS and the broader Toast platform to provide hosts with the information they need to understand and meet guests' needs, such as real-time table status updates and personalized guest profiles.
Restaurant Retail: The company's retail offering enables restaurants to seamlessly manage their retail inventory (e.g., coffee beans, wine bottles, t-shirts) alongside their food service, directly in one unified POS. For example, restaurants can add new retail items by scanning the barcode, track and update inventory levels from their devices, and manage retail sales across online and in-store channels.
Hardware: The company's restaurant-grade hardware is custom built to withstand the rigors of a restaurant, combining durability and flexibility needed for the restaurant environment, with aesthetically pleasing designs and in-store branding, serving as the tool that helps deliver its end-to-end solutions.
Toast Flex: The company's proprietary hardware, Toast Flex, can be used for on-counter order and pay, but can also be used as a server station, guest kiosk, kitchen display system, or order fulfillment station, allowing the restaurant to flex its hardware to fit their specific needs. Toast Flex comes in different formats and sizes optimized for specific use cases and built to stand the real-world environment in a restaurant.
Toast Flex for Guest: The company's 8-inch guest-facing display is designed to help keep lines moving while improving order accuracy and allowing more transparency. Guests can view and track their orders by price and item and view their bills in real-time.
Toast Go 2: The company's fully-integrated, handheld POS device enhances the guest experience and improves table turn times through tableside ordering and payment acceptance. Toast Go 2 enables real-time menu updates, accelerated service, easy and accurate ordering, contactless payments, and with optimal system settings and usage can have an up to 24-hour battery life built to keep up with restaurants' needs.
Toast Tap: The company's proprietary card reader supports the acceptance of EMV-contactless payments for payment methods using Near Field Communication, or NFC, technology, EMV-dip payments for payment cards with an integrated chip, and magnetic stripe payments, creating a frictionless experience for its guests.
Kiosk: The company's proprietary and fully-integrated self ordering Kiosk puts guests in control of their dining experience, while freeing up staff to handle other tasks. The company's self-ordering kiosks come in a variety of sizes with stand options, customizable start screens, and other guest features designed to meet the needs of restaurants.
Delphi by Toast: In 2023, the company acquired Delphi Display Systems, Inc., or Delphi. Delphi provides indoor and outdoor digital menu boards that allows restaurants to dynamically adjust menu items and drive thru technology that is designed to increase order sizes and improve speed of service.
Digital Ordering and Delivery
The company provides software solutions that allow customers to take control of and consolidate digital ordering and delivery across Toast-provided solutions and third-party ordering channels:
Toast Online Ordering and Toast TakeOut: The company's commission-free, first-party online ordering product and consumer Toast TakeOut application simplify the digital ordering experience for guests, increases order accuracy, and allows restaurants to reduce reliance on third parties for driving online orders. By providing restaurants with a software-based platform to take off-premise orders directly, the company's products help reduce phone orders, minimize double entry and other costly errors, and optimize the balance between dine-in and takeout.
First-Party Delivery, Toast Delivery Services: Toast enables restaurants to offer delivery services in a variety of ways that can be tailored to their needs and operations. If a restaurant has its own delivery drivers, it can use Toast's first-party delivery solutions to manage deliveries, dispatch drivers, and customize delivery hours, zones, fees, and minimum ticket sizes.
Third-Party Delivery Integrations and Orders Hub: Through Toast Delivery Partners, the company provides POS integrations for restaurants using third-party delivery services to streamline order intake, eliminate the need for extra third-party tablets, and sync menus in real-time.
Marketing and Loyalty
Loyalty: Toast has designed a suite of guest-focused products that are intended to enhance a restaurant's cash flow by driving further engagement with their guests. The company's credit-card linked loyalty program automatically accrues points each time the guest pays using their card and special offers can be customized by the restaurant to help drive repeat visits and increased spend over time.
Email Marketing: The company's data driven insights allow restaurants to easily create and send pre-built email campaigns based on guest interactions across its product suite, such as visit frequency and spending patterns.
Toast Gift Cards: Toast allows customers to sell physical and electronic gift cards, designed to help customers increase sales and guest retention. Guests can redeem gift cards in store and online through Toast Online Ordering and Toast TakeOut.
Team Management
Payroll and Team Management: Employee satisfaction is an important element of a restaurant's success. The company has created a centralized hub that streamlines the entire employee onboarding, management, and payroll process. Integrated POS and payroll create a single employee record across systems, allowing for hours, tips, and employee data to synchronize seamlessly - helping managers save time and improving the employee experience.
Sling by Toast: Sling by Toast provides streamlined scheduling and team communication. Through in-app messaging and multi-location team management, Sling by Toast helps restaurants staff more efficiently, better manage labor costs, and increase employee job satisfaction.
Toast Pay Card and PayOut1: Toast Pay Card and PayOut allows customers to offer eligible employees instant access to a portion of their tips and wages as soon as after their shift.
Tips Manager: The company's Tips Manager product automates tip pooling calculations and sends pooled tips to employee paychecks within Toast Payroll and Team Management.
Partner-Enabled Products (Insurance and Benefits): Through uts partners, Toast offers workers' compensation insurance, business owners' policy insurance, integrated 401k, and restaurant-specific add-ons, such as liquor liability insurance, which simplifies the procurement process for restaurants and provides much-requested benefits to their teams.
Supply Chain and Accounting
xtraCHEF by Toast: xtraCHEF provides a suite of back-office tools for restaurants, including accounts payable automation, inventory management, ingredient price tracking, and recipe costing. xtraCHEF provides operators with insights designed to help them take control of changing inventory costs, automate accounts payable, and streamline back-office tasks to proactively manage margins and increase overall profitability.
Financial Technology Solutions
Payment Processing: Toast provides a fully-integrated platform that enables the company's customers to securely accept and process payments, while also providing valuable data-driven insights and driving its guest engagement programs. The company maintains competitive and clear pricing, its systems are in compliance with PCI Security Council standards, and its hardware supports EMV and NFC payment technology.
Toast Capital: Toast Capital offers eligible restaurants access to fast and flexible funding via loans issued by its bank partner and repaid along with fees generally through a daily holdback of payment card receipts. The company is uniquely positioned to provide its restaurants with access to capital using patented systems for loan origination that incorporate data science models, historical POS data, and payment processing volume. Toast Capital provides applicants with a straightforward process that can deliver funds as soon as the next business day after signing a credit agreement, allowing restaurateurs to focus on running and growing their businesses.
Purchase Plans: The company also offers a number of ways for customers to reduce the upfront cost of its products, often one of the largest barriers to switching to or purchasing a new POS system. Depending on customer type and eligibility, the company's programs include access to 0% interest financing and Toast Easy Pay for investments made in Toast products. Toast Easy Pay is a 180-day lease that allows customers to make daily payments for hardware, onboarding and implementation, shipping and handling, and taxes through a percentage of sales.
Platform and Insights
Reporting and Analytics: The company's differentiated software and financial technology ecosystem underpins its data collection and analytics capabilities, providing insights and reporting on real-time sales, menu, and labor data, and allowing its customers to analyze their results and improve performance over time. The company's cloud-based reporting products enable access to performance data regardless of physical location, and its automatic nightly email sends key business metrics directly to its customers, sharing the critical daily insights they need to successfully operate their business. The company estimates that on any given day, approximately two-thirds of Toast locations engage with reporting in their restaurant dashboard.
Toast Shop: Toast Shop is an e-commerce website available to Toast's pre-existing customers that allows customers to easily purchase additional hardware or software offerings from Toast.
Toast Partner Connect and APIs: Toast's partner ecosystem allows the company's customers to customize their technology stack to meet their business needs, choosing from a curated portfolio of over 200 technology partners that deliver a broad spectrum of specialized solutions. Toast Partner Connect is a portal within Toast that allows customers to discover, select, and seamlessly connect their restaurant to the company's technology partners. The company's suite of bi-directional application programming interfaces, or APIs, allows its technology partners to connect to its workflows and data, and also allows its customers to connect custom applications and software to its ecosystem.
Technology
The company empowers its customers to take control of their operations by utilizing its proprietary technology that spans across its products. Each of its products is built on Toast's shared platform infrastructure and services. This platform layer provides common capabilities and reusable components, allowing a streamlined, integrated customer experience to be built efficiently by its independent teams.
The company's digital technology platform includes:
Software, cloud-based services, and partner ecosystem
Reliable Cloud Services: The company's highly scalable, services-based, multi-tenant architecture runs on Amazon Web Services.
Offline POS capabilities: In the event of an internet or network disruption, Toast's offline POS capabilities provide essential continuity of operations. This capability allows customers to continue to place orders, print tickets and receipts, and take credit card payments. Many customers can also send orders to Kitchen Display Systems in offline mode. In offline mode, all credit card information is securely encrypted and stored on the Toast device until it regains connection.
Partner APIs: Toast has curated a portfolio of over 200 restaurant technology partners that utilize Toast APIs to deliver a broad range of specialized solutions.
Payments
Toast provides fast and secure, integrated payment processing through its POS devices, standalone contactless reader, or Toast Tap, and online ordering applications.
Security and Compliance: Toast is a PCI-DSS compliant Level 1 Service Provider. All of the company's card processing products and services are assessed annually by an independent security organization that has been qualified by the PCI Security Standards Council to validate an entity's adherence to PCI-DSS.
Reliability: The company leverages its extensive on-the-ground experience to provide a reliable payments experience that is resilient to issues with restaurants' networks or internet service providers, as well as Toast's own cloud platform.
Flexible Omni-Channel Capabilities: Toast provides in-store, digital, and partner payment capabilities. In-store payments through the Toast integrated card reader and Toast Tap support card dipping, tapping, and swiping, as well as Apple Pay, Google Pay, and Samsung Pay, with fraud detection capabilities to minimize transaction risks. Using Toast-provided payments across channels simplifies the company's customers' experience, providing them with a single daily deposit of funds and consolidated reporting for easier accounting.
Hardware
User-Friendly, Durable, and Designed To Last: The company's custom-designed hardware is pre-configured to enable self-installation with limited support and is created to be spill- and drop-proof with a long battery life to withstand the rigors of the restaurant environment.
Device Management: The company's hardware utilizes the open-source Android mobile operating system which enables it to freely distribute the operating system to the Toast terminal and handheld devices. Proprietary management tools allow Toast to safely and efficiently upgrade POS software and device firmware as well as to monitor the health of devices across the fleet.
Growth Strategy
The company's strategy is to continue to invest in areas that align with its customers' needs. The company expects that both it and its customers will continue to realize the value of its platform as it scales, makes enhancements to its technology, offers more products and services, and helps restaurants increase revenue while saving time and money. Toast both drives and benefits from the success of its customers-when restaurants grow, Toast grows through higher payments volume and increased adoption of the company's full platform.
The key elements of the company's strategy are to estimate that its current locations account for just above 10% of restaurant locations in the United States; increase adoption of its products; invest in and expand its product platform; further develop its partner ecosystem; selectively pursue inorganic growth; and expand internationally.
Sales and Marketing
The company's sales and marketing motion is designed from the ground up to integrate into this dynamic by combining a high-volume marketing engine with a localized and consultative sales force.
The company starts with in-market sales teams that are deeply familiar with, and trusted by, the local community. This deep knowledge of the local food and beverage scene provides the company with a competitive advantage. The company's sales team is organized by three main functional areas: an acquisition team that focuses on new location growth and organized by restaurant size (i.e., number of locations per customer), an upsell team that focuses on expansion into the install base, and a growth team focused on sales enablement and operations.
To generate and capture demand the company invests heavily in the primary discovery channels for restaurant operators. The company combines its demand generation efforts with pricing and packaging that is designed to increase platform adoption and simplify the buying process for restaurants. This approach provides multiple entry points into the Toast platform ranging from a single terminal point of sale to a multi-product setup for a complex restaurant.
As Toast continues to grow, so does the importance of brand recognition and its investments into strengthening it. This brand recognition will help continue to drive growth in the restaurant community and increase referrals.
Intellectual Property
As of December 31, 2023, the company had 62 U.S. patent applications allowed/granted, and in addition it has 6 U.S. patent applications pending. The company's issued patents are estimated to expire between 2034 and 2042. Such expiration dates may vary based on a variety of factors, including benefit claims, term adjustments, and/or extensions as well as the timely payment of maintenance fees.
The company has common law rights in some trademarks and numerous pending trademark applications in U.S. jurisdictions. In addition, the company has registered domain names for websites that it uses in its business, such as www.toasttab.com and other variations.
Seasonality
The company experiences seasonality in its financial technology solutions revenue, which is largely driven by the level of Gross Payment Volume, or GPV, processed through its platform. The company's financial technology solutions revenue per Toast Processing Location has historically been stronger in the second and third quarters (year ended December 31, 2023).
Government Regulation
Certain of the company's payment technology solutions are or may become subject to anti-money laundering laws and regulations under the Bank Secrecy Act of 1970, as amended by the USA PATRIOT Act of 2001, or the BSA. The BSA requires certain financial institutions, including banks and money services business, or MSBs (such as money transmitters), to register with the Treasury Department's Financial Crimes Enforcement Network, or FinCEN, as MSBs and to develop and implement risk-based anti-money laundering programs, report large cash transactions and suspicious activity, and maintain transaction records, among other things.
The company's subsidiary, Toast Processing Services LLC, or TPS, is registered as an MSB with FinCEN in its capacity as a money transmitter. As an MSB, the company is required to maintain a written anti-money laundering program, or AML Program, that meets the standards set forth in the FinCEN regulations implementing the BSA. In addition, the company's AML Program is designed to address and comply with the Money Laundering Control Act and other U.S. laws and regulations regarding anti-money laundering and countering the financing of terrorism, which it refers to as AML/CFT, and to control for the AML/CFT risks inherent to its business. The AML Program is also designed to prevent the company's platform from being used to facilitate business with certain individuals, entities, countries, and territories that are targets of economic or trade sanctions, including those imposed by the Treasury Department's Office of Foreign Assets Control.
The company's subsidiary, Toast Insurance Services, Inc., has obtained certain insurance related licenses from a majority of the 50 states plus Washington, D.C. As a result, the company is subject to a variety of, and may in the future become subject to additional or newly enacted, state insurance laws and regulations in various jurisdictions.
The company relies on its relationships with financial institutions and third-party payment processors to access the payment card networks, such as Visa and Mastercard, which enable its acceptance of credit cards and debit cards, and its ability to explore and offer certain other products. The company pays fees to such financial institutions and third-party payment processors for such services. The company is required by these third-party payment processors to register with Visa, Mastercard, and other card networks and to comply with the rules and the requirements of these card networks' self-regulatory organizations. The payment networks and their member financial institutions routinely update, generally expand, and modify requirements applicable to the company's customers, including rules regulating data integrity, third-party relationships, merchant chargeback standards and compliance with the Payment Card Industry Data Security Standard, or PCI DSS. PCI DSS is a set of requirements designed to ensure that all companies that process, store, or transmit payment card information maintain a secure environment to protect cardholder data.
The company is also subject to the operating rules of the National Automated Clearing House Association, or NACHA. NACHA is a self-regulatory organization which administers and facilitates private-sector operating rules for ACH payments and defines the roles and responsibilities of financial institutions and other ACH network participants. The NACHA Rules and Operating Guidelines impose obligations on the company and its partner financial institutions, such as audit and oversight by the financial institutions and the imposition of mandatory corrective action, including termination, for serious violations.
In addition, under these laws and regulations, including the federal Gramm-Leach-Bliley Act, or GLBA, and Regulation P promulgated thereunder, the company must disclose its privacy policy and practices, including those policies relating to the sharing of nonpublic personal information with third parties. The GLBA may restrict the purposes for which the company may use personal information obtained from consumers and third parties. The company may also be required to provide an opt-out from certain sharing.
Together with its bank partner, the company offers a payroll card, which allows the restaurant's employees to receive wages, tips, and other compensation from their employers. These debit cards are subject to federal and state financial services laws, as well as the payment card network rules and NACHA rules. The Durbin Amendment to the Dodd-Frank Act and its implementing regulation, Regulation II, limit the amount of interchange revenue that the bank partner may receive, and share with the company, on transactions made using these cards.
Since the California Consumer Privacy Act, or the CCPA, took effect on January 1, 2020, the company's California business operations have been directly impacted in addition to an indirect impact on its operations nationwide. Subsequently, on January 1, 2023, the California Privacy Rights Act of 2020, an amendment to the CCPA, took effect along with the Virginia Consumer Data Protection Act, or the VCDPA. Additional US state-specific consumer privacy laws, such as those in Colorado, Connecticut and Utah, have become effective since 2023 and more such laws will come into effect in 2024 and after. While personal information that the company processes that is subject to the GLBA is exempt from the CCPA and many of these other state laws, the CCPA and these additional state laws will regulate other personal information that it collect and process and impose new consumer rights and limitations around personal information. Legislators and regulators at the state and federal level are continuing to propose new requirements that may, if passed, deviate from or exceed the requirements of the laws and regulations that already apply to its business.
Additionally, as the company grows its business internationally, international privacy legislation, such as the European Union General Data Protection Regulation, or the GDPR, the United Kingdom GDPR (and other local legislation) and Canada's Personal Information Protection and Electronic Documents Act along with provincial legislation will similarly impact its operations.
History
Toast, Inc. was founded in 2011. The company was incorporated under the laws of Delaware in 2011.</t>
  </si>
  <si>
    <t>Cloud Infrastructure;Customer Relationship Management;Fintech;Online Payments;Payment Facilitator Enablers;Process Automation;Software Development</t>
  </si>
  <si>
    <t>09/09/2024</t>
  </si>
  <si>
    <t>XCHG Limited offers comprehensive EV charging solutions which primarily include the direct current (DC) fast chargers named the C6 series and the C7 series, the advanced battery-integrated DC fast chargers which it calls Net Zero Series (NZS), as well as its accompanying services.
The company’s integrated solution combining proprietary charging technology, energy storage technology and accompanying services significantly improves electric vehicles (EV) charging efficiency and unlocks the value of energy storage and management. The company has begun the commercial deployment of its NZS solution in Europe, the Americas and Asia. Customers of NZS solutions include EV manufacturers, global energy players and charge point operators.
Leveraging the company’s established fast charging technology, as well as its in-house proprietary energy storage system (ESS) technology, it has pioneered a unique advanced battery-integrated EV charging solution, NZS. NZS chargers integrate DC fast chargers with lithium-ion batteries and its proprietary energy management system, storing power when it is generally more available (for example, during nighttime) and discharging power when the demand is high (for example, during daytime).
The company’s NZS solution enables fast charging at low power locations or vis-à-vis aged grid infrastructures (which typically are not compatible with fast charging equipment) with no significant site improvements or grid upgrades needed. With the unique plug-and-play design, the company’s NZS chargers are easy to install and highly deployable in locations where conventional fast chargers cannot be installed, for example national parks, parking lots or communities with insufficient power capacity.
The company’s NZS solution is one of the earliest and one of the very few commercialized EV chargers designed with a Battery-to-Grid (B2G) function, according to Frost &amp; Sullivan. At the core of its NZS solution is the company’s proprietary energy management system (EMS), which automatically optimizes energy supply and usage across the grids, batteries and EVs.
As it pursues the digitalization of EV charging solutions, the company’s proprietary software system aims to provide customers with comprehensive solutions catering to different and evolving needs in the EV era, as well as to offer superior user experience. The company’s software system features an intuitive user interface, where its customers can monitor and control every key detail of the charging network easily, including real-time safety monitoring, traffic settings, and data analysis. The company offers upgrades to its software system over-the-air (OTA) to provide more functions and enhance user experience.
The company’s charger-as-a-service business model enables it to achieve highly visible revenue streams from repeated purchases from its blue-chip customers. Complementary to the initial sales of products, the company generates recurring revenue from the accompanying services throughout the entire life cycle. As the number of installed chargers grows, the company expects recurring revenue to account for an increasing portion of its total revenue. In addition, the company’s NZS solution is expected to create new commercialization opportunities for it. For example, with the B2G function, NZS chargers can sell energy back to the grid during peak hours.
The company has formed key customer relationships and partnerships with EV manufacturers, global energy players, charge point operators and EV fleets. With its NZS solution, the company can essentially penetrate the areas where conventional fast chargers cannot be installed given the grid constraint.
The company has established global presence with offices, R&amp;D centers and sales centers in Europe, the Americas and Asia. The company deploys its solutions primarily in Europe while it also recognizes revenue from other regions, including the United States, China, Brazil and Chile. For production, the company primarily relies on OEMs to manufacture its products. By using OEMs, the company is able to commercialize its products. The company plans to construct its manufacturing plant in the United States, the construction of which is expected to start in or around 2026.
Strategies
The key elements of the company’s strategy are to continue to invest in R&amp;D with particular focus on EMS; expand manufacturing capacity in the United States; expand the pool of its business partners to achieve global scale and diversification; and increase adoption of NZS solution and development of new products.
Solutions
The company’s EV charging solutions primarily include the DC fast chargers named the C6 series and the C7 series, the advanced battery-integrated DC fast chargers which it calls the Net Zero Series (NZS), as well as accompanying services.
Products
The company has established a portfolio of customizable DC fast chargers that offer high power output. The company’s chargers are easy to install and highly deployable, therefore are suitable for a variety of premises, such as commercial centers, parking lots, hubs, fueling stations, parks, and even communities with insufficient power capacity. The company supports various payment methods, such as apps, NFC, and credit cards. Moreover, the company’s chargers are also easily accessible with QR codes, supporting plug-and-play feature without the need of downloading any apps. The company also supports offline authentication and thus its chargers can operate without internet connection.
DC Fast Chargers
The company offers DC fast chargers with high output power that may reduce charging time and range anxiety for EV drivers as compared to regular alternating current (AC) chargers. The company’s DC fast chargers convert AC power from the electric grid into DC power before distributing the power to charge the EVs’ batteries, thereby reducing the charging time.
The company’s DC fast chargers primarily include the C6 series and the C7 series.
C6 series is a DC fast charger with customizable configuration options for the operators, where the output power can be selected step by step up to 200 kW. Its automatic output adjustment mechanism maximizes the overall operation efficiency and utilization. The C6 series is able to achieve up to 97% conversion rate by built-in power conversion module. Based on customers’ demands, the company also offers customized exterior and user interface.
In May 2023, the company launched its newest DC charger model, the C7 series. With its high charging power up to 420 kW, the C7 series is able to shorten the time users spend at the charging station. The C7 series features easy-to-use charging socket, integrated cable management, and intuitive touch display, and can be easily deployed and accessed in public parking lots.
Net Zero Series (NZS) solution
In addition to the DC fast chargers, the company introduced its advanced NZS solution in April 2022, which offers the synergy of energy storage and fast charging experience. NZS chargers are single-unit high-power chargers with a disruptive design and equipped with a liquid cooled lithium-ion battery that can store up to 233kWh of electricity per unit. Moreover, each NZS charger can be equipped with up to two storage units, which allows the maximum battery capacity at 466kWh. The company’s proprietary EMS, is applied in the NZS solution, which automatically optimizes energy supply and usage across the grids, batteries and EVs. The company’s NZS chargers are featured with different charging modes to optimize the charging process. For example, in Max mode, the chargers will deliver the maximum amount of energy and recharge the power storage unit continuously, while in Eco mode, the storage unit will only recharge during off-peak hours. The company also allows operators to choose their preference in charging and discharging the batteries according to the different circumstances in local grids. NZS chargers enable 210kW output power and are able to support two vehicles charging at the same time.
The company has the commercial deployment of its NZS solution in Europe, the Americas and Asia. Customers of NZS solutions include EV manufacturers, global energy players and charge point operators.
Services
Complementary to the initial sales of products, the company also offers accompanying services throughout the entire life cycle, including both software system upgrades and hardware maintenance. The company starts to charge its customers for the services after an inclusion period of one to two years following the sale.
For software, the company’s self-developed software system aims to provide its customers with comprehensive solutions catering to the evolving needs of the EV industry. The company’s charger management enables customers to remotely connect, configure and monitor their chargers. It offers various functions such as condition monitoring, over-the-air system upgrades, and remote auto diagnosis. For NZS solution, the company has developed its proprietary energy management system (EMS), which automatically optimizes energy supply and usage across the grids, batteries and EVs. With a standard API connector, its software system can be easily integrated with customers’ existing IT systems. The company also offers software updates for customers who use its software system.
For hardware, the company provides repair and maintenance services for any hardware faults and errors. In addition, the company provides customers with after-sales support services, including both online and field support, product training, preventative maintenance and part lifecycle management, helping to ensure smooth customer experience.
Blue-Chip Customers
The company’s customers primarily include energy customers and charge point operators. The company has also expanded its customer base to a broader group, including EV manufacturers and EV fleets. The company has begun the commercial deployment of its NZS solution in Europe, the Americas and Asia. Customers of NZS solutions include EV manufacturers, global energy players and charge point operators. Going forward, the company expects to further enhance its corporation with existing and potential customers across different regions, thereby establishing a strong presence globally.
Sales and Marketing
The company’s solutions are sold in over 25 countries and regions across Europe, North America, Asia and other places across the world. The company has a field sales force that maintains business relationships with its customers and develops new sales opportunities through lead generation and marketing. The company has established a professional direct sales team primarily based in Europe. The company actively promotes its latest research and development achievements to attract customers and generate more revenue.
Intellectual Property
As of March 31, 2024, the company had 54 patents, 20 copyrights and 52 trademarks.
History
XCHG Limited was founded in 2015. The company was incorporated in 2021.</t>
  </si>
  <si>
    <t>Electric Vehicle;Electric Vehicle Charging Infrastructure</t>
  </si>
  <si>
    <t>Electrical Components and Equipment</t>
  </si>
  <si>
    <t>3359 - Other Electrical Equipment and Component Manufacturing</t>
  </si>
  <si>
    <t>02/12/2020</t>
  </si>
  <si>
    <t>Revolution Medicines, Inc. operates as a clinical-stage precision oncology company. The company is developing novel targeted therapies for RAS-addicted cancers. The company possesses sophisticated structure-based drug discovery capabilities built upon deep chemical biology and cancer pharmacology know-how and innovative, proprietary technologies that enable the creation of small molecules tailored to unconventional binding sites. Guided by its understanding of genetic drivers and adaptive resistance mechanisms in cancer, the company deploys precision medicine approaches to inform innovative monotherapy and combination regimens.
The company's research and development pipeline comprises RAS(ON) inhibitors that bind directly to RAS variants, which it refers to as RAS(ON) Inhibitors, and RAS companion inhibitors that target key nodes in the RAS pathway or associated pathways, which it refers to as RAS Companion Inhibitors. The company's RAS(ON) Inhibitors are designed to be used as monotherapy, in combination with other RAS(ON) Inhibitors and/or in combination with RAS Companion Inhibitors or other therapeutic agents. The company's RAS Companion Inhibitors are designed primarily for combination treatment strategies centered on its RAS(ON) Inhibitors.
RAS(ON) Inhibitors
The company's RAS(ON) Inhibitors are based on its proprietary tri-complex technology platform, which enables a highly differentiated approach to inhibiting the active, GTP-bound form of RAS, which it refers to as RAS(ON). The company is developing a portfolio of compounds that is the first and only RAS(ON) Inhibitors to use this mechanism of action. The company is evaluating its RAS(ON) Inhibitors alone and in combination with other drugs and investigational drug candidates, including with other RAS(ON) Inhibitors in RAS(ON) Inhibitor doublet regimens.
The company is advancing a deep pipeline of RAS(ON) Inhibitors, including both its innovative RAS(ON) multi-selective inhibitor (RMC-6236) and a series of mutant-selective inhibitors (led by RMC-6291 and RMC-9805). Together, the company considers these three development-stage candidates as the first wave of RAS(ON) inhibitors that it is advancing through clinical development.
RMC-6236
RMC-6236, the company's RAS(ON) multi-selective inhibitor, is designed as an oral, RAS-selective tri-complex inhibitor of multiple RAS(ON) variants containing cancer driver mutations at all three of the major mutation hotspot positions, G12, G13, and Q61. RMC-6236 inhibits all three major RAS isoforms, suppressing the mutant cancer driver and cooperating wild-type RAS proteins.
A monotherapy dose-escalation Phase 1/1b study of RMC-6236, which the company refers to as the RMC-6236-001 study, is ongoing. On October 13, 2023, the company reported updated interim safety, pharmacokinetic (PK) and circulating tumor DNA (ctDNA) data from the RMC-6236-001 study as of a September 11, 2023 data cut-off date.
On October 22, 2023, the company reported updated interim safety and anti-tumor activity data for dose levels of 80 mg daily and above from the RMC-6236-001 study as of an October 12, 2023 data cut-off date. These data demonstrated that RMC-6236 was generally well tolerated across the dose levels analyzed as of the cut-off date. These data also demonstrated preliminary evidence of clinical activity in non-small cell lung cancer (NSCLC) patients and pancreatic ductal adenocarcinoma (PDAC) patients.
On January 9, 2024, the company reported that, with additional follow-up after the October 2023 data reports, the profile of RMC-6236 remained relatively consistent with the description in the October 2023 reports, the objective response rate (ORR) for both NSCLC and PDAC patients had improved and the disease control rate (DCR) remained consistent.
The company expects to disclose updated clinical safety, tolerability and activity data from the RMC-6236-001 study for patients with NSCLC and for patients with PDAC in the second half of 2024. The company expects to disclose initial data from Phase 1 expansion cohorts in the RMC-6236-001 study in tumor types beyond NSCLC and PDAC and genotypes beyond KRAS G12X in the second or third quarter of 2024.
The company is also evaluating RMC-6236 in a series of combination regimens. The company is conducting an open-label Phase 1b/2 platform study evaluating its RAS(ON) Inhibitors in combination with standard(s) of care in advanced NSCLC patients, which it refers to as the RMC-LUNG-101 study. There are two ongoing subprotocols under the RMC-LUNG-101 study, one evaluating the company's RAS(ON) G12C inhibitor, RMC-6291, which it refers to as the RMC-LUNG-101A study, and one evaluating RMC-6236, which it refers to as the RMC-LUNG-101B study. RMC-LUNG-101B is a Phase 1b/2 dose exploration and dose expansion study evaluating RMC-6236 in combination with pembrolizumab, with or without chemotherapy, in patients with RAS-mutated NSCLC. The company expects to disclose initial clinical PK, safety, tolerability and activity data from the RMC-LUNG-101B study in the second half of 2024.
The company is also conducting an open-label Phase 1b clinical trial of RMC-6291 in combination with RMC-6236, which it refers to as the RMC-6291-101 study. This study is ongoing, and the company expects to disclose initial clinical PK, safety, tolerability and activity data in the second half of 2024.
Planning is also underway for one or more combination clinical trials for RMC-6236 with standard of care therapies in first-line treatment settings.
The company is planning a global randomized Phase 3 trial comparing RMC-6236 against docetaxel in patients with RAS-mutated NSCLC who have been treated with immunotherapy and platinum-containing chemotherapy. The study design for this planned trial is subject to change based on regulatory authority feedback. The company expects to initiate this study in the second half of 2024.
The company is also planning a global randomized Phase 3 trial comparing RMC-6236 against a physician's choice of chemotherapy regimens in patients with previously treated RAS-mutated PDAC. The study design for this planned trial is subject to change based on regulatory authority feedback. The company expects to initiate this study in the second half of 2024.
RMC-6291
RMC-6291 is designed as a RAS(ON) oral tri-complex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mechanism of directly inhibiting the RAS(ON) G12C form.
A monotherapy dose-escalation Phase 1b study of RMC-6291, which the company refers to as the RMC-6291-001 study, is ongoing.
On October 13, 2023, the company reported interim preliminary safety and anti-tumor data from the RMC-6291-001 study as of an October 5, 2023 data cut-off date. The company observed that RMC-6291 was orally bioavailable and demonstrated dose-dependent pharmacokinetics and that reduction in ctDNA of the KRAS G12C allele across doses was correlated with clinical response.
On January 9, 2024, the company reported that relative to the October 13, 2023 report, the profile of RMC-6291 in the RMC-6291-001 study had remained relatively stable. The company continues dosing patients at a 200 mg twice daily (BID) dose in this study.
The company is evaluating RMC-6291 in the RMC-LUNG-101A study, which is a Phase 1b/2 dose exploration and dose expansion study evaluating RMC-6291 in combination with pembrolizumab, with or without chemotherapy, in patients with RAS-mutated NSCLC. The company expects to disclose initial clinical PK, safety, tolerability and activity data from the RMC-LUNG-101A study in the second half of 2024.
In the RMC-6236 section, the company is conducting an open-label Phase 1/1b clinical trial of RMC-6291 in combination with RMC-6236, which it refers to as the RMC-6291-101 study.
RMC-9805
RMC-9805 is designed as a RAS(ON) oral tri-complex G12D-selective inhibitor. It is designed to exhibit low nanomolar potency for suppressing RAS pathway signaling and growth of RAS G12D-bearing cancer cells and is engineered to covalently inactivate RAS G12D irreversibly.
A monotherapy dose-escalation Phase 1/1b trial of RMC-9805, which the company refers to as the RMC-9805-001 study, is ongoing.
On January 9, 2024, the company reported that, based on its observations of interim data from the RMC-9805-001 study, RMC-9805 demonstrated oral bioavailability in patients, exhibiting pharmacokinetics consistent with expectations from preclinical data. The company also reported that the compound had cleared several dose levels and that it observed favorable tolerability results with no dose-limiting toxicities reported, and that a recommended Phase 2 dose and schedule was not yet reached.
The company expects to disclose initial clinical PK, safety, tolerability and activity data from the RMC-9805-001 study in the second half of 2024.
Additional RAS(ON) Inhibitors
Beyond this first wave of RAS(ON) Inhibitors, the company has other RAS(ON) Inhibitor compounds in its research and development pipeline, including the development candidates RMC-5127 (G12V), RMC-0708 (Q61H) and RMC-8839 (G13C). The company is also pursuing pipeline expansion programs focused on G12R and other targets.
RAS Companion Inhibitors
RMC-4630
The company's RAS Companion Inhibitor RMC-4630 is designed as a potent and selective inhibitor of SHP2.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RMC-5552
The company's RAS Companion Inhibitor RMC-5552 is designed as a selective inhibitor of mTORC1 signaling in tumors. The company is evaluating RMC-5552 as a monotherapy in a Phase 1 study, which it refers to as the RMC-5552-001 study, and it may evaluate RMC-5552 in combination with RAS(ON) Inhibitors for patients with cancers harboring a RAS mutation and co-occurring mutations in the mTOR signaling pathway.
The company reported additional interim data from the ongoing dose-escalation portion of the RMC-5552-001 study in October 2023. The company is supplying RMC-5552 to the Regents of the University of California on behalf of its San Francisco campus (UCSF) for an investigator-initiated Phase 1/1b trial by UCSF of RMC-5552 in patients with recurrent glioblastoma.
RMC-5845
The company's RAS Companion Inhibitor RMC-5845 targets SOS1, a protein that plays a key role in converting RAS(OFF) to RAS(ON) in cells. RMC-5845 is intended for select combination therapies for certain genetically defined tumors. This compound is ready for preparation of an IND application based on its preclinical development.
Strategy
The company's RAS(ON) Inhibitors are unique in that they are the first RAS inhibitors in clinical development to specifically target the activated, or ON, form of oncogenic RAS proteins. This differentiated mechanism of action offers potential improvements over that of the first RAS inhibitors to gain U.S. Food and Drug Administration (FDA) approval (KRAS G12C inhibitors sotorasib and adagrasib), which interact exclusively with the OFF form and confer relatively short clinical benefit. The company's pipeline of RAS(ON) multi-selective and RAS(ON) mutant-selective inhibitors offer an opportunity for RAS(ON) doublet combinations designed to potentially maximize durable clinical benefit.
The company's corporate priorities are to:
Propel RMC-6236 into Phase 3 Pivotal Studies: The company is planning two monotherapy registration studies - one in second line NSCLC and one in second line PDAC, subject to regulatory input and further analysis of data from the RMC-6236-001 study.
Expand the Reach of RMC-6236 Potentially into Additional Lines of Therapy, Tumor Types and Mutations: The company is evaluating a broader potential reach of RMC-6236 monotherapy in patients with tumor types beyond NSCLC and PDAC, and genotypes beyond KRAS G12X. In parallel, the company is evaluating RMC-6236 in a series of combination regimens, including combination with a checkpoint inhibitor and combination with RMC-6291 in the context of a RAS(ON) Inhibitor doublet, and planning is underway for one or more combination clinical trials for RMC-6236 with standard of care therapies.
Qualify Mutant-Selective Inhibitors led by RMC-6291 and RMC-9805 for Late-Stage Development: The company is continuing to evaluate the monotherapy profile of RMC-6291, focusing on dose optimization towards identification of a recommended Phase 2 dose. The company is evaluating the combination of RMC-6291 with RMC-6236, as well as the combination of RMC-6291 with a checkpoint inhibitor. The company is also continuing to evaluate RMC-9805 clinically, focusing initially on the ongoing dose escalation.
innovation Engine
The company has built an innovation engine that enables it to discover and develop novel targeted therapies for elusive high-value frontier cancer targets with particular focus on a cohesive set of disease targets within notorious growth and survival pathways.
Tri-Complex Platform
The company's proprietary tri-complex technology enables it to discover small molecule inhibitors of targets lacking intrinsic drug binding sites by inducing new druggable pockets. This occurs through small molecule-driven formation of a high affinity ternary complex (tri-complex) between the target protein, the small molecule, and a widely expressed cytosolic protein called a chaperone (e.g., cyclophilin A or FKPB12). This platform technology is the foundation of the company's RAS(ON) Inhibitor programs. In this context, the inhibitory effect of tri-complex formation on the RAS(ON) target is mediated by steric occlusion of the site where RAS(ON) binds its downstream effector molecules, such as RAF, which are required for propagating the oncogenic signal. Thus, tri-complex formation with RAS(ON) targets disrupts RAS effector binding and terminates oncogenic signaling. The company's RAS(ON) tri-complex inhibitors, which are inspired by natural products, are Beyond Rule of 5 compounds.
Pipeline
The company's RAS(ON) Inhibitors are based on its proprietary tri-complex technology platform, which enables a highly differentiated approach to inhibiting the active, GTP-bound form of RAS (RAS(ON)). The company is developing a portfolio of compounds that is the first and only RAS(ON) Inhibitors to use this mechanism of action. The company's portfolio of RAS(ON) Inhibitors includes three compounds that it considers as the first wave of RAS(ON) Inhibitors that it is advancing: RMC-6236 (multi), RMC-6291 (G12C) and RMC-9805 (G12D). Beyond this first wave of RAS(ON) Inhibitors, the company has other RAS(ON) Inhibitor compounds in its research and development pipeline, including its development candidates RMC-5127 (G12V), RMC-0708 (Q61H) and RMC-8839 (G13C).
The company is evaluating its RAS(ON) Inhibitors alone and in combination with other drugs and investigational drug candidates, particularly in-pathway agents. RMC-6236, the company's RAS (ON) multi-selective inhibitor, is designed as a potent, oral, RAS-selective tri-complex inhibitor of multiple RAS(ON) variants including cancer drivers at all three of the major mutation hotspot positions, G12, G13, and Q61. RMC-6236 inhibits all three major RAS isoforms, suppressing the mutant cancer driver and cooperating wild-type RAS proteins.
RMC-6236 is being evaluated in an ongoing monotherapy dose-escalation Phase 1/1b clinical study in patients with KRAS G12-mutated tumors, focused on NSCLC, PDAC and CRC, which the company refers to as the RMC-6236-001 study.
On October 13, 2023, the company reported updated interim safety, PK and ctDNA data from the RMC- 6236-001 study. In this study, 131 patients treated across nine dose cohorts ranging from 10 mg daily to 400 mg daily were evaluable for safety and tolerability as of a data cut-off date of September 11, 2023.
RMC-6291 is designed as a RAS(ON) oral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potential mechanism of directly inhibiting the RAS(ON) G12C form.
In October 13, 2023, the company reported interim preliminary safety and anti-tumor data from the RMC-6291-001 study. In this study, 63 patients treated across seven dose cohorts ranging from 50 mg daily to 400 mg twice daily were evaluable for initial safety and tolerability as of a data cut-off date of October 5, 2023.
On January 9, 2024, the company reported that, relative to the October 13, 2023 report, the profile of RMC-6291 in the RMC-6291-001 study remained relatively stable. The company continues to dose patients at a 200 mg BID.
RMC-9805 is designed as a RAS(ON) oral G12D-selective inhibitor. It is designed to exhibit low nanomolar potency for suppressing RAS pathway signaling and growth of RAS G12D-bearing cancer cells and is engineered to covalently inactivate RAS G12D for irreversible inhibition. To its knowledge, RMC-9805 is the first drug candidate that covalently modified an aspartic acid residue in preclinical studies.
On January 9, 2024, the company reported that, based on its observations of data from the RMC-9805-001 study, RMC-9805 demonstrated oral bioavailability in patients, exhibiting PK consistent with expectations from preclinical data. The company also reported that the compound has cleared several dose levels and that it observed favorable tolerability results with no dose-limiting toxicities reported and that a recommended Phase 2 dose and schedule was not yet reached.
RMC-5127 is designed as a RAS(ON) oral G12V-selective inhibitor. It is designed to exhibit picomolar potency for suppressing RAS pathway signaling and growth of RAS G12V-bearing cancer cells and is engineered for selective inhibition of RAS G12V over other RAS isoforms via non-covalent binding interactions. RMC-5127 is in the Investigational New Drug application (IND)-enabling stage of preclinical development.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The company's RAS Companion Inhibitors are designed to suppress cooperating targets and pathways that sustain RAS-addicted cancers.
The company's RAS Companion Inhibitor RMC-4630 is designed as a potent and selective inhibitor of SHP2, a central node in the RAS signaling pathway.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The company's RAS Companion Inhibitor RMC-5552 is designed as a selective inhibitor of hyperactivated mTORC1 signaling in tumors. The company is evaluating RMC-5552 as a monotherapy in a Phase 1 study, which it refers to as the RMC-5552-001 study, and it may evaluate RMC-5552 in combination with RAS inhibitors for patients with cancers harboring a RAS mutation and co-occurring mutations in the mTOR signaling pathway.
mTORC1 is a critical regulator of metabolism, growth and proliferation within cells, including cancer cells. The abnormal activation of mTORC1, and subsequent inactivation of the tumor suppressor 4EBP1, is a mechanism that is frequently harnessed by cancer cells to gain a growth and proliferation advantage over normal cells. RMC-5552 is designed to selectively and deeply inhibit mTORC1, thereby preventing phosphorylation and inactivation of 4EBP1, a downstream protein in the mTOR signaling pathway that normally suppresses expression of certain oncogenes such as C-MYC. RMC-5552 has been shown to have combinatorial activity with KRAS G12C inhibitors in preclinical models of KRAS G12C lung and colon cancer, supporting the role of RMC-5552 in the company's portfolio of RAS Companion Inhibitors.
The company reported additional interim data from the ongoing dose-escalation portion of the RMC-5552-001 study in October 2023 as of a September 4, 2023 data cut-off date.
The company is supplying RMC-5552 to the Regents of the University of California on behalf of its San Francisco campus (UCSF) for an investigator-initiated Phase 1/1b trial by UCSF of RMC-5552 in patients with recurrent glioblastoma.
RMC-5845 targets SOS1, a protein that plays a key role in converting RAS(OFF) to RAS(ON) in cells. RMC-5845 is intended for select combination therapies for certain genetically defined tumors. This compound is ready for preparation of an IND based on the company's preclinical development.
Commercial Plan
The company intends to retain significant development and commercialization rights to its product candidates and if marketing approval is obtained, to commercialize its product candidates on its own, or potentially with a partner, in the United States and other regions. The company has limited sales, marketing and commercial product distribution capabilities. The company intends to build the necessary infrastructure and capabilities over time for the United States, and potentially other regions, in connection with the advancement of its product candidates. Clinical data, the size of the addressable patient population, the size of the commercial infrastructure and manufacturing needs, the status of its pipeline and other factors, may all influence or alter its commercialization plans.
Intellectual Property
Program-Specific Patent Portfolio
The company's patent portfolio is directed to small molecules, platform methodologies and related technology. The company seeks patent protection for product candidates, development programs and related alternatives by filing and prosecuting patent applications in the United States and other countries, as appropriate.
The company owns and, in some cases, co-owns and exclusively licenses, patents and patent applications related to its RAS tri-complex inhibitors and related platform technology. The company's patent portfolio related to this program consists of ownership rights to several patent families that include filings covering compositions of matter or methods of using its development candidates alone or in combination with certain other therapeutic agents, or aspects pertaining to its tri-complex approach to RAS inhibition. The issued patents, and any patents issuing from these patent applications are expected to expire between 2031 (for patents originating from the Warp Drive Bio portfolio) and 2043 (for patents originating from Revolution Medicines' portfolio that did not originate from Warp Drive Bio), without accounting for potentially available patent term adjustments or extensions.
The company owns and co-owns patents and patent applications related to its SHP2 development program. The company's patent portfolio related to this program consists of several owned or co-owned patent families that include filings relating to compositions of matter or methods of using its development candidate, RMC-4630, alone or in combination with certain other therapeutic agents. The issued patents, and any patents issuing from these patent applications, are expected to expire between 2037 and 2043, without accounting for potentially available patent term adjustments or extensions.
The company owns or exclusively licenses from the Regents of the University of California on behalf of its San Francisco campus (UCSF) patents and patent applications related to its mTORC1 development program. The company's patent portfolio related to this program consists of several patent families that include filings covering compositions of matter or methods of using its development candidate, RMC-5552, alone or in combination with certain other therapeutic agents. The issued patents, and any patents issuing from these patent applications, are expected to expire between 2035 and 2043, without accounting for potentially available patent term adjustments or extensions.
The company also owns patent applications related to its SOS1 development program. The company's patent portfolio related to this program consists of ownership of several patent families that include filings relating to compositions of matter or methods of using its development candidate, RMC-5845, alone or in combination with certain other therapeutic agents. The issued patents, and any patents issuing from these patent applications, are expected to expire between 2040 and 2043, without accounting for potentially available patent term adjustments or extensions.
Government Regulation
The U.S. Food and Drug Administration (FDA) and other regulatory authorities at federal, state, and local levels, as well as in foreign countries, extensively regulate, among other things, the research, development, testing, manufacture, storage, recordkeeping, approval, labeling, marketing and promotion, distribution, post-approval monitoring and reporting, sampling, and import and export of products, such as those the company is developing. Manufacturers also must comply with the FDA's advertising and promotion requirements, such as those related to direct-to-consumer advertising, the prohibition on promoting products for off-label use, industry-sponsored scientific and educational activities and promotional activities involving the internet.
History
Revolution Medicines, Inc. was founded in 2014. The company was incorporated in 2014 as a Delaware corporation.</t>
  </si>
  <si>
    <t>Genetics;Oncology</t>
  </si>
  <si>
    <t>107.60</t>
  </si>
  <si>
    <t>03/31/2021</t>
  </si>
  <si>
    <t>Compass, Inc. (Compass) provides an end-to-end platform that empowers the company's residential real estate agents to deliver exceptional service to seller and buyer clients.
The company's platform includes an integrated suite of cloud-based software for customer relationship management, marketing, client service, brokerage services and other critical functionalities, all custom-built for the real estate industry. The company's platform also uses proprietary data, analytics, AI, and machine learning to simplify workflows of agents and deliver high-value recommendations and outcomes for both agents and their clients. Additionally, the company provides integrated services, such as title and escrow and mortgage, both of which are available on the company's platform. Compass agents utilize the platform to grow their businesses, save time and manage their businesses more effectively.
The company's business model is directly aligned with the success of the company's agents. The company attracts agents to its brokerage and partner with them as independent contractors that affiliate their real estate licenses with the company, operating their businesses on its platform and under the company's brand. The company generates substantially all of its revenue from commissions paid to the company by its agents' clients at the time that a home is transacted on the company's platform. While integrated services comprise a small portion of the company's revenue as of December 31, 2023, the company is well-positioned to capture meaningful revenue from integrated services as the company continues to diversify its offerings within the real estate ecosystem.
The company's platform provides a strong foundation for agents to create and foster client relationships. The company's powerful customer relationship management, or CRM, tool enables agents to develop automated yet customizable 'drip campaigns' to stay in touch with their contacts at key moments over time. Through the company's Marketing Center, agents can market their own personal brands by creating marketing collateral - digital ads, videos, listing presentations, email newsletters, print advertising and signage - as well as execute marketing campaigns, with mere minutes of effort.
The company's platform also enables agents to sell more homes in less time for a better price. The company provides agents with the solutions and data they need to effectively list and market properties and run the sale process more efficiently utilizing the company's tools. For example, Compass Concierge, which provides home sellers access to capital to front the cost of home improvement services, is designed to increase the sale value of the home and decrease the time on market. Marketing Center provides agents a powerful suite of tools they can use to easily create tailored marketing materials and execute marketing campaigns for any listing, seamlessly connecting to a multimedia repository containing a listing description, photos and floor plan, across digital, social, email, video and print channels, helping them attract buyers. The company's AI-powered comparative market analysis, or CMA tool enables agents to optimize pricing strategies for clients, leveraging data on past sales and current listings to suggest representative comparable properties. Agents can also use the company's platform to conduct virtual tours and livestream open houses through the company's Open House app to ensure listings receive ample attention.
When advising a seller, the company's services to the agent extend beyond the sale of the home. In preparing for and closing the transaction, the company's agents can, with one click, use the company's platform to recommend integrated services to clients such as title and escrow and mortgage in certain markets and referrals to service providers post-closing.
The company's platform also enables agents to locate desirable properties at attractive prices for buyers. The company's agents provide clients with access to comprehensive inventory, including private listings, help them understand local market dynamics, tour properties, prepare and close offers, and better manage the overall home buying process. With Compass Collections, a curated visual workspace, Compass agents and their clients can easily find and organize homes of interest and then tag and discuss specific properties through an integrated chat feature. With near real-time search alerts and notifications, clients can monitor new listings. Once properties of interest are identified, the company's solutions enable agents to conduct virtual and in-person tours for clients. Using the company's CMA, agents can better understand the pricing dynamics of specific markets, neighborhoods and home features, ultimately providing informed advice regarding potential offers.
Platform
The company has built an integrated software platform that helps agents operate with the sophisticated capabilities of a modern technology company and the personal attention and service of a dedicated advisor. Using proprietary data, analytics, AI and machine learning, the company's platform delivers a broad set of industry-specific capabilities for Compass agents and their clients. Additionally, certain of the company's Glide tools, which include completion of various real estate forms and offer preparation as well as eSignature and collaboration capabilities, are offered to non-Compass agents and their clients.
The company is simplifying complex, paper-driven, antiquated workflow to empower real estate agents to deliver an exceptional experience to every buyer and seller. The company's platform is tailored to the real estate industry and combines integrated software with, in certain markets, value-added services, such as title and escrow and mortgage.
The company designed its platform for simplicity and flexibility. Given a significant amount of an agent's time is spent away from their desk, the company's powerful iOS and Android mobile apps allow agents to take advantage of the company's platform, no matter their location. The efficiencies that agents gain from adoption of the company's technology give them the opportunity to spend more time with clients.
The company continues to innovate and enhance its platform with the goal of digitizing and automating all real estate workflows that empower agents to acquire and serve their clients. In 2023, the company enhanced its platform by adding 103 features, including Performance Tracker, Compass AI and '1-Click Title &amp; Escrow'.
The company has made significant investments in research and development to improve and maintain the company's platform and to support the company's technology infrastructure. As the company looks forward, the company will continue to scale its technological innovation through the lens of cash flow positivity.
Platform Capabilities
The company's platform aims to digitize, integrate and simplify all real estate workflows for Compass agents and their clients. It is built on the premise that integration and ease of use are foundational to enabling Compass agents to more effectively run their businesses and serve their clients. The company's platform is a proprietary cloud-native software service with mobile apps that allow agents to manage their business anytime and anywhere. The company build beautifully designed consumer-grade user interfaces, automated and simplified workflows for agent-client interactions, and insight-rich dashboards and reports backed by AI, machine learning and integrated data assets.
The company empowers its agents with capabilities such as:
Customer Relationship Management. Given the high percentage of repeat and referral business done by the company's agents, their future transaction pipeline exists within their sphere of influence. The company's CRM provides agents with an easy-to-use interface that is both powerful and automated, enabling agents to cultivate their sphere, nurture and grow relationships and close more sales. It also leverages AI to provide recommendations and insights, and integrates with other parts of the company's platform such as Marketing Center to create engaging content.
Business Tracker. Business Tracker provides agents with a centralized view of their entire business. It enables agents to organize and manage their active leads, buyers, renters and listings, as well as view potential revenue at each stage of the transaction. Given Business Tracker's deep integration with other Compass resources, such as Marketing Center, Collections, CMA, Tasks and Listing Insights, agents can serve the needs of every client - from first contact to closing - all from one place. Business Tracker includes multiple powerful capabilities that aim at boosting agent productivity. Two such examples are Team Collaboration, which allows agents to collaborate with any member of their team on any of their transactions, and Checklists, which enable agents to configure a set of tasks that get automatically applied to every transaction and can be assigned to specific members of their team.
Marketing Content Creation and Management. With a broad array of integrated features, elegant templates and design capabilities, the company's Marketing Center allows agents to rapidly create, advertise and promote their listings at scale through the channel of their choosing: digital, social, email, video, print or signage. Agents can easily build, book, target and run digital ads all in one place with a simple yet powerful suite of content creation solutions.
Home Valuation Analysis. Pricing a home is a complex and nuanced exercise. Powered by AI, the company's CMA enhances the company's agents' market expertise by making recommendations and synthesizing complex data so Compass agents can help their clients build the optimal pricing strategy for their homes based on comparable properties.
AI-Driven Client Prospecting Recommendations. The company's AI technology recommends specific clients in an agent's contact database that are more likely to sell their home, based on various data points like neighborhood sales trends, length of ownership, and local market appreciation.
One-Click Listing Video Creation. Video Generator allows agents to create short, customized, professional videos with added music and text using existing listing photos in seconds simply by entering an address that can be shared on the listing page or social media.
Digital Ad Campaigns. The company's agents can use its platform to create paid digital ad campaigns on platforms such as Facebook and Instagram, with videos and engaging ad copy, in a matter of minutes.
AI-Driven Content. The company has recently integrated the ChatGPT API into its platform. By drawing on the company's vast database of proprietary data, AI further enhances the agent experience and their ability to quickly perform tasks, such as creating listing brochures and descriptions, marketing materials, and even their agent profiles on the company's website.
Listing Search and Saved Search Notifications. The company's proprietary search algorithm and database simplifies and enhances the ability for Compass agents to find homes best suited for their clients' needs. Agents can set up very precise saved search alerts for their clients to notify them of new listings that match their criteria in near real-time in the mobile app and in email.
Agent-Client Collaborative Home Search. Compass Collections is a curated visual workspace allowing Compass agents and clients to collaborate in real time, easily organize homes, centralize discussions, and monitor the market by receiving immediate status and price updates.
Listing Tour Scheduling and Coordination. With a simple interface, the company's agents can quickly schedule, coordinate and create routes for home tours, saving agents significant time.
Virtual Tours. The platform's easy-to-use virtual tour feature combines home photo and video assets alongside a large multimedia repository to help agents conduct tours online.
AI-Driven Renovation Visualization. Agents often help advise sellers on renovations and other preparations for their home to ensure the best market price. Compass Lens helps agents and homeowners visualize improvements to the home to determine what upgrades to make, ultimately to inform how these renovations could affect the selling price based on similar past transactions. Compass Lens is integrated into the company's listing comparison and preparation products and services, including Compass Concierge and CMA.
Open House Management. The Compass platform provides several resources and mobile app functionality to manage open houses and tours across both in-person and virtual formats, giving agents the ability to maintain a high level of service and follow up, in addition to growing their sphere of influence.
Listing Analytics. Compass Insights personalized dashboard contains all the key data points an agent needs to craft a winning marketing strategy around audience and traffic information, uncover new lead-generation opportunities, and invest accordingly in the positioning of a listing.
Transaction Management. There are many burdensome steps involved in the closing of a transaction. The company provides agents with transaction closing and post-closing support to reduce the complexity for clients and efficiently advise through a transaction's lifecycle.
As Compass agents and their clients use the Compass platform to consolidate their activities for buying, selling, marketing and transacting real estate, they demonstrate high engagement with the company's platform. As the company continues to build everything agents need in a single, integrated platform, the company believe more high-performing agents will continue to come to Compass. As more high-performing agents join the company, its platform will help them provide great experiences to more of their buyer and seller clients. The ability to create great client experiences drives continued business for agents with repeat and referral clients. This ultimately generates more revenue for the agent, and in turn, for Compass, which enables the company to invest more into enhancing the platform. These investments further empower agents to grow their businesses efficiently and effectively.
Integrated Services
The company complements its technology platform with integrated services that make the company's agents more successful and give them more tools to better serve their clients. These additional services support and service the needs of home buyers and sellers at various touch points of the residential real estate purchase process.
The company entered into the integrated services market in 2018. Beginning in 2020, the company expanded its title and escrow offerings to provide the company's agents' clients with a more integrated, service-oriented solution and, in 2021, the company launched OriginPoint, its residential mortgage origination joint venture with Guaranteed Rate, to provide a service-oriented mortgage offering to the company's agents' clients. As of December 31, 2023, the company provided title and escrow services in 7 states and Washington D.C. Additionally, OriginPoint is fully operational in 30 states and Washington D.C. and licensed in 6 other states. The synergies between these integrated services and the company's brokerage business increase transparency and deliver a more integrated closing process for agents and their clients.
Title and Escrow Services
The company's title and escrow businesses provide full-service title and escrow/settlement services to real estate agents' clients, real estate companies, and financial institutions relating to the closing of home purchases as well as the refinancing of home loans. In many markets, clients typically look to their agents to refer them to the highest quality providers of these types of services after the purchase contract is signed. The company provides title and escrow/closing services under a multitude of local brands.
As of December 31, 2023, the company operated five distinct, regional title agencies: KVS Title, LLC, LegacyTexas Title Co., First Alliance Title, LLC, CommonGround Abstract, LLC d/b/a SQS Square Settlements and Consumer's Title Company of California, Inc., as well as one standalone escrow business, Chartwell Escrow, Inc. These businesses have a combined presence across seven states (California, Colorado, Texas, Maryland, Virginia, New Jersey, and Pennsylvania) and Washington, D.C. In 2024, the company plans to remain opportunistic about adding additional title and escrow agencies and expanding the company's title and escrow operations in, and beyond, the company's geographies.
Mortgage Joint Venture
In July 2021, the company and Guaranteed Rate, which is one of the nation's largest retail mortgage companies, by and through the company's respective subsidiaries, formed OriginPoint, a residential mortgage origination company, which commenced operations in Chicago, Illinois in December 2021. OriginPoint is structured as a non-exclusive joint venture, where the company holds a 49.9% equity interest and certain governance rights related to the joint venture, including representation on the management committee. OriginPoint originates mortgages for Compass agents' clients, as well as the clients of any other brokerage, in connection with purchase transactions and with other customers not working with a brokerage in refinancing situations. OriginPoint has established and maintains its own warehouse lines of credit, and it funds its own mortgage loan transactions from these independent sources. The warehouse lines maintained by OriginPoint are collateralized by the underlying mortgages available for sale and are non-recourse to Compass. As of December 31, 2023, OriginPoint has received license approval in 36 states and Washington D.C.
Compass Concierge
Compass Concierge is a program in which the company provides home sellers access to capital to front the cost of home improvement services. Home sellers can access funds to prepare their home for sale through Compass' partnership with an independent third-party lender. In addition, since early 2023, the company has maintained alternative home improvement programs with several third-party service providers to help the company's agents' clients prepare their homes for listing and sale.
Regulation
OriginPoint must comply with a number of federal, state and local consumer protection laws, including, among others, the Truth in Lending Act (TILA), RESPA, the Equal Credit Opportunity Act (ECOA), the Fair Credit Reporting Act (FCRA), the Fair Housing Act, the Gramm-Leach-Bliley Act (GLBA), the Electronic Fund Transfer Act, and the Homeowners Protection Act.
The Consumer Financial Protection Bureau (CFPB) has issued myriad rules, including TILA-RESPA Integrated Disclosure rules, which impose significant obligations on OriginPoint.
The company's business is subject to antitrust and competition laws in the various jurisdictions where it operates, including the Sherman Antitrust Act, the Federal Trade Commission Act and the Clayton Act and related federal and state antitrust and competition laws in the U.S.
The regulations that the company is required to comply with include without limitation, the California Consumer Privacy Act (CCPA), amended by the California Privacy Rights Act (CPRA), as well as the Virginia Consumer Data Protection Act (VCDPA), both of which took effect January 1, 2023, and other similar state regulations, portions of the GLBA, namely the Safeguards rule, which governs the disclosure and safeguarding of consumer financial information, and the Telephone Consumer Protection Act (TCPA), which restricts certain types of telemarketing calls and the use of auto-dialing systems and prerecorded messages and establishes a national Do-Not-Call registry.
Aside from federal, state and local regulations, the company is subject to a variety of rules promulgated by trade organizations, including the National Association of Realtors (NAR), state and local associations of REALTORS, and Multiple Listing Services (MLSs).
Intellectual Property
As of December 31, 2023, the company had more than 42 trademark registrations and applications in the United States, including registrations for 'Compass' and the Compass logo. The company also had 27 trademark registrations and applications in certain foreign jurisdictions. Additionally, the company is the registered holder of a number of domain names, including 'compass.com.'
History
The company was founded in 2012. It was incorporated under the laws of the state of Delaware in 2012. The company was formerly known as Urban Compass, Inc. and changed its name to Compass, Inc. in January 2021.</t>
  </si>
  <si>
    <t>Artificial Intelligence;Cloud Infrastructure;Customer Relationship Management;Data Integration;Machine Learning;Mobile Development Tools;Real Estate Technology</t>
  </si>
  <si>
    <t>Real Estate Services</t>
  </si>
  <si>
    <t>531210 - Offices of Real Estate Agents and Brokers</t>
  </si>
  <si>
    <t>53.70</t>
  </si>
  <si>
    <t>08/20/2020</t>
  </si>
  <si>
    <t>Kymera Therapeutics, Inc., a biopharmaceutical company, focuses on discovering and developing novel small molecule therapeutics that selectively degrade disease-causing proteins by harnessing the body’s own natural protein degradation system.
The company’s proprietary targeted protein degradation, or TPD, platform, which the company refers to as Pegasus, allows the company to discover highly selective small molecule protein degraders with activity against disease-causing proteins throughout the body. The company’s small molecule protein degraders have unique advantages over existing therapies and allow the company to address a large portion of the human genome that was previously intractable with traditional modalities. The company focuses on biological pathways that have been clinically validated but where key biological nodes/proteins have not been drugged or are inadequately drugged. As of December 31, 2023, the company utilized its Pegasus platform to design novel protein degraders focused in the areas of immunology-inflammation and oncology, and the company continues to apply its platform’s capabilities to additional therapeutic areas.
The company’s clinical stage programs are IRAK4, STAT3, and MDM2, which each address high impact targets within biologically-proven pathways, providing the opportunity to treat a broad range of immuno-inflammatory diseases, hematologic malignancies, and/or solid tumors. The company’s programs exemplify its focus on addressing high impact targets that have been elusive to conventional modalities and that drive the pathogenesis of multiple serious diseases with significant unmet medical needs. The company’s disclosed preclinical programs target STAT6 and TYK2, two proteins in well-validated pathways where the company’s degrader technology has the potential to offer unique advantages as compared to competing therapies. Both programs are in IND-enabling studies.
With respect to the company’s IRAK4 program, the company is collaborating with Sanofi S.A, or Sanofi, on the development of drug candidates targeting IRAK4 outside the oncology and immuno-oncology fields. The company is developing KT-474, a highly active and selective, orally bioavailable IRAK4 degrader, for the treatment of interleukin-1 receptor/toll-like receptor or IL-1R/TLR-driven immunology-inflammation conditions and diseases with high unmet medical need, including hidradenitis suppurativa, or HS, an inflammatory skin disease, as well as atopic dermatitis, or AD, and potentially other indications. The company has completed its Phase 1 trial of KT-474, which included cohorts of healthy volunteers, as well as patients with HS and AD. Phase 2 clinical trials of KT-474, conducted by Sanofi, are initially investigating its potential in HS and AD. The clinical trials for both indications have been initiated, and patient dosing is ongoing.
With respect to the company’s clinical oncology programs, the company is evaluating KT-333, a STAT3 degrader, in a Phase 1 clinical trial in patients with relapsed/refractory liquid and solid tumors, including aggressive lymphomas. Patient enrollment and dosing are ongoing in the Phase 1a portion of the trial, and the company expects to present additional clinical data in 2024. In September 2023, the company announced that the FDA, granted KT-333 Fast Track Designation for the treatment of relapsed/refractory peripheral T cell lymphoma, an indication for which the company has previously received Orphan Drug Designation. The company’s Phase 1 clinical trial of KT-253, the company’s MDM2 degrader, was initiated in March 2023. The study is evaluating the safety, tolerability, pharmacokinetics/pharmacodynamics, and clinical activity of ascending doses of KT-253 in adult patients with relapsed or refractory high grade myeloid malignancies, acute lymphocytic leukemia, or ALL, lymphomas, and solid tumors. Patient enrollment and dosing are ongoing in the Phase 1a portion of the trial, and the company provided initial safety, proof-of-mechanism and proof-of-concept data in November of 2023. The company expectss to present additional clinical data in 2024. In June 2023, KT-253 was granted orphan drug designation by the FDA for the treatment of acute myeloid leukemia. In November 2023, the company announced the decision to discontinue the development of the company’s KT-413 (IRAKIMiD) program, despite reaching expected degradation levels and a lack of dose-limiting toxicities, in order to focus resources to support the company’s growing immunology pipeline.
Strategy
The company has a unique target selection strategy that is focused on undrugged/inadequately drugged targets where targeted protein degradation (TPD) is the only or best unlocking drug modality. Its first in class programs target proteins that have strong genetics and clinical pathway validation and serve areas with large clinical and commercial opportunities.
Pegasus Platform
The company’s proprietary drug discovery platform, called Pegasus, enables the company to rationally design targeted protein degraders that have the potential to drug all target classes in the cell. The company’s approach is rooted in an understanding of the relationship between E3 ubiquitin ligases and target proteins, which allows the company to identify the properties that make a target both ligandable and degradable, and determine how multiple factors impact potency, selectivity, pharmacokinetics (PK) and pharmacodynamics (PD). The company has built extensive capabilities and knowledge that contributes to the development of the company’s preclinical and clinical pipeline.
The company’s proprietary chemistry expertise enables the design and optimization of both E3 ligase and target protein binders, with artificial intelligence (AI) enabled insights, allowing for the opportunity to design of targeted protein degraders with optimal pharmaceutical properties. Additionally, the company utilizes its E3 ligase Whole-Body Atlas includes the expression profiles of approximately 600 unique E3 ligases. Using this Atlas, the company is able to match target proteins with appropriate E3 ubiquitin ligases based on expression, distribution, intracellular localization and biology, a process that is enabled with the company’s machine learning-based algorithms. The company continues to utilize its Quantitative System Pharmacology Model, which measures and predicts a diverse set of parameters that impact target protein levels, based on an understanding of PK/PD, both in vitro and in vivo, and across healthy and diseased tissues and cell types. The company has also focused on identifying novel tissue restricted or selective E3 ligases, beyond traditional cereblon/IMiD interactions, that enable the design of molecules that target both undrugged and un-ligandable proteins through small molecule interactions.
Therapeutic Pipeline
The company’s pipeline includes immunology and oncology programs in various stages of clinical and preclinical development. The company’s immunology programs include IRAK4, STAT6 and TYK2. The company’s oncology pipeline includes STAT3 and MDM2. The company also has multiple programs in earlier stages of development, not depicted here, and are exploring targets in therapeutic areas outside of oncology and immunology.
Immunology programs: IRAK4, STAT6 and TYK2
IRAK4
The company is developing KT-474, a highly active and selective, orally bioavailable IRAK4 degrader, for the treatment of IL-1R/TLR-driven immunology-inflammation conditions and diseases with high unmet medical need. The initial indications being pursued include HS and AD.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the company’s in vitro and in vivo studies that KT-474 induces IRAK4 degradation, impacting both the kinase and the scaffolding functions, and therefore can efficiently and selectively block IL-1R/TLR-mediated inflammation in a way the company believe to be superior to IRAK4 kinase inhibitors. The company therefore believe KT-474 has the potential to improve outcomes over current treatment options as well as other drugs currently in development. The company is collaborating with Sanofi on the development of drug candidates targeting IRAK4 outside of oncology and immuno-oncology fields. Sanofi recently advanced KT-474 into two Phase 2 clinical trials in patients with HS and AD, and the first patients were dosed in each trial in the fourth quarter of 2023.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such as dupilumab. In preclinical studies, KT-621, the company’s first-in-class oral STAT6 degrader, demonstrated full inhibition of the IL-4/IL-13 pathway in all relevant human cell contexts evaluated with strong picomolar potency similar or superior to pathway biologics, such as dupilumab. KT-621 also demonstrated strong activity in multiple preclinical efficacy studies. In addition, at low oral doses, KT-621 demonstrated nearly full in vivo STAT6 degradation and was well-tolerated in multiple preclinical toxicity studies. KT-621 has been developed as a once daily oral small molecule degrader which has the potential to have broad activity across multiple diseases, which may include atopic dermatitis, asthma, chronic obstructive pulmonary disorder, eosinophilic esophagitis and chronic rhinosinusitis with nasal polyps, among others. The company expects to initiate a Phase 1 clinical trial in the second half of 2024.
TYK2
The company is developing degraders that target TYK2, a member of the Janus Kinase or JAK family required for Type I interferon or IFN, interleulin-12, or IL-12 and interleulin-23, or IL-23 signaling. TYK2 is a genetically- and clinically-validated target in autoimmune and inflammatory diseases. TYK2 has a well-established scaffolding function that plays a key role in cytokine receptor surface expression and activation. In preclinical studies, KT-294, the company’s first-in-class oral TYK2 degrader, demonstrated picomolar to nanomolar potencies across all relevant human cell contexts evaluated, representing the only approach to TYK2 targeting that has the potential to recapitulate the human loss-of-function biology of nearly full pathway inhibition of Type I IFN, IL-12 and IL-23, while also sparing interleukin-10, or IL-10. Degradation of TYK2 has the potential to overcome the challenges of small molecule inhibitors, which have limitations due to lack of selectivity, limited target engagement, and/or lack of potent activity against Type I IFN. KT-294 has been developed as a once daily oral small molecule degrader with a potential biologics-like activity profile, which has the potential to address conditions, such as inflammatory bowel disease, psoriasis, psoriatic arthritis and lupus, among others. The company expects to initiate a Phase 1 clinical trial in the first half of 2025.
Oncology programs: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first, homology of SH2 domains among all STAT family members impacts the ability to achieve specificity for STAT3, and second,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dose escalation portion of the trial, and the company expects to provide additional clinical data in 2024.
MDM2
The company is developing degraders that target MDM2 for the treatment of solid tumors and hematological malignancies. MDM2 is the crucial regulator of the most common tumor suppressor, p53, which remains intact (or wild type) in close to 50% of cancers. Unlike small molecule inhibitors, the company’s MDM2 degrader, KT-253, has been shown preclinically to have the ability to overcome the MDM2 feedback loop and rapidly induce apoptosis, even with brief exposures. The company initiated a Phase 1 clinical trial of KT-253 in May 2023, which is designed to evaluate the safety, tolerability, PK/PD and clinical activity in adult patients with liquid and solid tumors. Patient enrollment and dosing are ongoing in the Phase 1a dose escalation portion of the trial, and the company expects to provide additional clinical data in 2024.
Clinical Immunology: IRAK4
The company is developing KT-474, a highly active and selective, orally bioavailable IRAK4 degrader, for the treatment of IL-1R/TLR-driven immuno-inflammatory conditions and diseases with high unmet medical need, including HS, AD and others.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its in vitro and in vivo studies that KT-474 induces IRAK4 degradation, impacting both the kinase and the scaffolding functions, and therefore can selectively block IL-1R/TLR-mediated inflammation in a way superior to IRAK4 kinase inhibitors. KT-474 has the potential to improve outcomes over current treatment options, as well as other drugs in development. The KT-474 Phase 1 trial, which included healthy volunteers and HS and AD patients, was completed in October 2022. The company is collaborating with Sanofi on the development of drug candidates targeting IRAK4 outside of oncology and immuno-oncology fields. Sanofi has advanced KT-474 into Phase 2 clinical trials in patients with HS and AD, both which were initiated in the fourth quarter of 2023.
Development Opportunities
The company is initially prioritizing HS and AD, autoimmune dermatologic conditions where there is clinical proof of concept for targeting cytokines impacted by the IL-1R/TLR pathway but for which there continues to be a high level of unmet need. There are many other diseases where the IL-1R/TLR pathway has been implicated in pathogenesis and could be additional potential opportunities targeting respiratory, GI and rheumatology.
Clinical Studies and Data
In December 2021, the company completed dose escalation in the Single Ascending Dose, or SAD and Multiple Ascending Dose, or MAD portions of the KT-474 Phase 1 trial in healthy volunteers. The trial evaluated safety, tolerability and pharmacokinetics in 105 healthy volunteers. The SAD portion consisted of single doses ranging from 25 to 1600 mg. The MAD portion consisted of escalating doses ranging from 50 mg to 200 mg that were administered for 14 consecutive days. Highlights of the healthy volunteer portion of the trial included robust (&gt;95%) and sustained IRAK4 degradation with single and multiple daily doses and broad inhibition of ex vivo TLR-mediated cytokine induction. KT-474 was generally well-tolerated across all dose groups.
Clinical Development Plan
In the fourth quarter of 2023, the first patients were dosed in the Phase 2 clinical trials of KT-474 in HS and AD.
The Phase 2 clinical trial in HS, or ZEN, is a double blind, placebo-controlled, 2-arm randomized trial consisting of a KT-474 oral tablet, or placebo, once-daily.
The Phase 2 clinical trial in AD, or ADVANTA, is a double blind, placebo-controlled, 3-arm randomized trial consisting of a KT-474 dose 1 oral tablet, a KT-474 dose 2 oral tablet, or placebo, once-daily.
Topline data from the two ongoing trials is expected in the first half of 2025. Additionally, Kymera and Sanofi are evaluating opportunities to expand in indications beyond HS and AD.
Preclinical Immunology: STAT6 and TYK2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including dupilumab.
Preclinical Studies and Data
The company’s lead STAT6 degrader, KT-621, is an extremely potent degrader of STAT6. As shown in Figure 15, KT-621 demonstrated picomolar degradation potencies across all the disease relevant human primary cell types that were studied, making KT-621 one of the most potent heterobifunctional degraders the company has designed and tested at Kymera. The company demonstrated STAT6 degradation across hematopoietic cells which are involved in all TH2 diseases; epithelial cells, including keratinocytes and lung epithelial cells, which are involved in skin and respiratory indications; smooth muscle cells from the lung and esophagus, which are involved in respiratory and GI indications; and vascular endothelial cells which are involved in inflammatory cell infiltration in all TH2 diseases.
KT-621 was also evaluated in TH2 functional assays to assess its impact on IL-4 and 13 signaling. Specifically, the company measured IL-4 and 13 induced TARC release assays in human PBMC, IL-4 and 13 induced CD23 expression assays in human CD19 B cells (which is a B cell activation marker and correlates with IgE class switch) and IL-13 induced periostin release assays in human bronchial and esophageal smooth muscle cells. The company choses TARC, IgE and periostin as PD biomarkers as they are all well-established biomarkers that are used in the clinic for TH2 diseases. The company also compared the ability of KT-621 to block the pathways with dupilumab. In the company’s preclinical testing, KT-621 fully blocked the IL-4/IL-13 pathway in human TH2 functional assays with IC50’s lower than dupilumab.
The company also evaluated KT-621 by assessing levels of degradation in vivo. In the company’s studies, KT-621 robustly degraded STAT6 across multiple preclinical species including mouse, rat, dog and non-human primates. Specifically, KT-621 was able to achieve dose-dependent deep degradation of STAT6 with low oral doses. The company tested doses ranging from 0.2 to 12.8 mpk, with doses between approximately 1 and 3 mpk leading to maximal STAT6 degradation near depletion. Additionally, in the company’s studies KT-621 demonstrated rapid degradation onset, notably within just a few hours following a single oral dose. These results, and other PK/PD studies the company has completed, suggest the potential for low and developable efficacious doses of KT-621 in humans.
Clinical Development Plan
The company’s lead STAT6 degrader, KT-621, is in IND enabling studies. The company expects to begin a Phase 1 clinical trial in the second half of 2024, and to report the Phase 1 results in 2025.
TYK2
The company is developing highly potent and selective degraders of TYK2, a member of the JAK family required for Type I interferon, or IFN, IL-12 and IL-23 signaling with both genetic and clinical validation in autoimmune and inflammatory diseases.
Preclinical Studies and Data
The company has developed a highly potent and selective TYK2 degrader, KT-294. In particular, KT-294 is extremely selective over the JAK family members.
Clinical Development Plan
The company expects to initiate a Phase 1 clinical trial of the company’s TYK2 degrader, KT-294, in the first half of 2025 and to report data in 2025.
Clinical Oncology: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Homology of SH2 domains among all STAT family members impacts the ability to achieve specificity for STAT3, and an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portion of the trial, and the company expects to provide additional clinical data in 2024.
Clinical Studies and Data
In 2022, the company initiated its Phase 1 clinical trial of KT-333 to evaluate the safety, tolerability, PK/PD and clinical activity of KT-333 dosed weekly on Days 1, 8 and 15 of 28-day cycles in adult patients with relapsed and/or refractory lymphomas, leukemias and solid tumors.
In December 2023, the company presented clinical data from the Phase 1 clinical trial of KT-333 in a poster session at the 2023 American Society of Hematology (ASH) Annual Meeting and Exposition.
KT-333 was generally well tolerated with primarily Grade 1 and 2 adverse events which included constipation, fatigue, nausea and anemia. The only KT-333 related adverse events that were Grade 3 or higher were stomatitis, arthralgia, and decreased weight in one patient each. Two dose-limiting toxicities (DLTs), stomatitis and arthralgia, occurred in LGL-L patients at DL5 and no DLTs were observed in solid tumor/lymphoma patients. Based on these findings, the study protocol was revised to continue dose escalation in solid tumor and lymphoma patients separately from patients with leukemia, including LGL-L and T-cell prolymphocytic leukemia, or T-PLL patients.
Clinical Development Plans
The Phase 1a dose escalation portion of the trial is ongoing. The company expects to provide additional clinical data in 2024.
MDM2
The company is developing degraders that target MDM2 for the treatment of solid tumors and hematological malignancies. KT-253 targets MDM2, the crucial regulator of the most common tumor suppressor, p53. p53 remains intact (wild type) in close to 50% of cancers, meaning that it retains its ability to modulate cancer cell growth. While small molecule inhibitors (SMIs) have been developed to stabilize and upregulate p53 expression, they have been found to induce a feedback loop that increases MDM2 protein levels, which can repress p53 and limit their efficacy. In preclinical studies, KT-253 has shown the ability to overcome the MDM2 feedback loop and rapidly induce cancer cell death with brief exposures, providing the opportunity for an improved efficacy and safety profile. In May 2023, the company began dosing in a Phase 1 clinical trial of KT-253. The study is designed to evaluate the safety, tolerability, PK/PD and clinical activity of KT-253 in adult patients with liquid and solid tumors. KT-253 has achieved clinical proof-of-mechanism in the Phase 1 trial and shown signs of anti-tumor activity in liquid and solid tumor types. Patient enrollment and dosing are ongoing in the Phase 1a portion of the trial, and the company expects to provide additional clinical data in 2024.
For hematological malignances, KT-253 has potential monotherapy and combination opportunities in Acute Myeloid Leukemia (AML), and potential opportunities across Myelofibrosis, Myelodysplastic Syndrome (MDS), Acute Lymphocytic Leukemia (ALL) and TP53WT lymphomas. For solid tumors, KT-253 has monotherapy opportunities across a subset of adult and pediatric tumors, to be informed by emerging gene signature with potential for a tumor-agnostic development path. The company is assembling a comprehensive preclinical and clinical dataset examining the factors impacting in vivo response to intermittent dosing with KT-253 across multiple different solid and liquid tumor types in order to derive patient selection biomarkers for the next stage of development after Phase 1a.
Preclinical Studies and Data
KT-253’s potent p53 stabilization, with brief exposures, drives apoptosis in cancer cells. In Figure 45, KT-253 demonstrated greater than 200-fold improvements in both in vitro cell growth inhibition and apoptosis than small molecule inhibitors.
Clinical Studies and Data
The Phase 1 trial, began dosing patients in May 2023, is evaluating the safety, tolerability, PK/PD, and clinical activity of KT-253 in patients with relapsed or refractory high grade myeloid malignancies, including AML, ALL, lymphoma and solid tumors. Patients in the Phase 1 dose escalation study will receive intravenous doses of KT-253 administered once every 3 weeks. The open-label study is intended to identify the recommended Phase 2 dose, and is consisted of two arms, with ascending doses of KT-253 in each arm. The first arm consists of patients with lymphomas and advanced solid tumors and the second arm consists of patients with high grade myeloid malignancies and ALL.
Clinical Development Plan
The KT-253 Phase 1a trial is an open label dose escalation study where adult patients with relapsed or refractory high grade myeloid malignancies, ALL, lymphomas and solid tumors receive IV doses of KT-253 once every 3 weeks. The study is intended to evaluate safety, tolerability, PK/PD and initial clinical activity and identify the recommended Phase 2 dose. It is consisted of two arms with ascending doses of KT-253 in each arm. Arm A is in patients with advanced solid tumors and lymphomas and Arm B is in patients with relapsed or refractory high grade myeloid malignancies, including AML, and ALL. The first patient was dosed in May 2023 and the first 2 dose levels in Arm A have been fully enrolled, with enrollment ongoing. Enrollment onto Arm B has also been initiated following demonstration of on-target pharmacology in the first 2 dose levels of Arm A. The company expects to share additional clinical data in 2024.
Collaboration Agreement with Sanofi (formerly Genzyme Corporation)
On July 7, 2020, the company entered into a collaboration agreement, or the Original Sanofi Agreement, with Genzyme Corporation, a subsidiary of Sanofi, to co-develop drug candidates directed to two biological targets. The Original Sanofi Agreement became effective during the third quarter of 2020.
On November 15, 2022, the company entered into an Amended and Restated Collaboration and License Agreement with Sanofi, or the Amended Sanofi Agreement, which amended the Original Sanofi Agreement to revise certain research terms and responsibilities set forth under the Original Sanofi Agreement. The Amended Sanofi Agreement also specifies details around the timing and number of Phase 2 trials required under the terms of the collaboration. The Amended Sanofi Agreement became effective on December 5, 2022. The Original Sanofi Agreement, as amended by the Amended Sanofi Agreement, is referred to herein as the Sanofi Agreement.
Under the Sanofi Agreement, Kymera grants to Sanofi a worldwide exclusive license to develop, manufacture and commercialize certain lead compounds generated during the collaboration directed against IRAK4 and one additional undisclosed target in an undisclosed field of use. Such license is exercisable on a collaboration target-by-collaboration target basis only after a specified milestone. For compounds directed against IRAK4, the field of use includes diagnosis, treatment, cure, mitigation or prevention of any diseases, disorders or conditions, excluding oncology and immune-oncology.
Pursuant to the Sanofi Agreement, with respect to both targets the company is responsible for discovery and preclinical research and conducting a phase 1 clinical trial for at least one degrader directed against IRAK4 plus up to three back up degraders, the costs of which will be borne by the companys, except in certain circumstances. With respect to both targets, Sanofi is responsible for development, manufacturing, and commercialization of product candidates after a specified development milestone occurs with respect to each collaboration candidate.
In September 2023, the company and Sanofi mutually agreed to cease activities related to the undisclosed target and the company is no longer eligible for the milestone and royalty payments associated with the second target.
Intellectual Property
Patent Portfolio
The company’s intellectual property portfolio is in its very early stages, and, as of December 31, 2023, included 19 granted U.S. patents, about 100 U.S. patent applications, about 25 international patent applications, five granted foreign patents, and about 449 foreign patent applications.
Platform E3 Ligase Ligand Patent Families
As of December 31, 2023, the company’s platform E3 ligase ligand patent families included three granted U.S. patents, five U.S. patent applications, and three patent applications in Europe. Any U.S. or foreign patents resulting from these applications, if granted and all appropriate maintenance fees paid, are expected to expire between 2038 and 2044, absent any patent term adjustments or extensions.
Protein Degrader Patent Families
As of December 31, 2023, the company’s protein degrader patent families included two granted U.S. patent, five U.S. patent applications and about 19 foreign patent applications filed in foreign jurisdictions, such as Australia, Canada, Europe, Israel, Japan, Mexico, New Zealand, and Russia. Any U.S. or foreign patents resulting from these applications, if granted and all appropriate maintenance fees paid, are expected to expire between 2038 and 2043, absent any patent term adjustments or extensions.
Target-Specific Degrader Patent Families
As of December 31, 2023, the company’s target-specific degrader patent families included 14 granted U.S. patents, about 87 U.S. patent applications, about 22 international patent applications, three granted foreign patents, and about 423 patent applications filed in foreign jurisdictions, such as Australia, Brazil, Canada, China, Eurasia, Europe, Israel, India, Japan, Mexico, New Zealand, Singapore, South Africa, and Taiwan. Any U.S. or foreign patents resulting from the company’s target-specific degrader pat</t>
  </si>
  <si>
    <t>Dermatology;Genetics;Hematology;Immunology;Inflammation;Oncology</t>
  </si>
  <si>
    <t>01/26/2022</t>
  </si>
  <si>
    <t>Credo Technology Group Holding Ltd (Credo) provides innovative, secure, high-speed and power-efficient connectivity solutions. The company’s solutions target the data infrastructure market, where bandwidth requirements are increasing exponentially, driven by the accelerating deployment of leading edge Artificial Intelligence infrastructure and applications.
The company’s innovations ease system bandwidth bottlenecks while simultaneously improving on power, security and reliability. The company’s connectivity solutions are optimized for optical and electrical Ethernet applications, including the 100G (or Gigabits per second), 200G, 400G, 800G and emerging 1.6T (or Terabits per second) markets. The company’s products are based on its Serializer/Deserializer (SerDes) and Digital Signal Processor (DSP) technologies. The company’s product families include integrated circuits (ICs), Active Electrical Cables (AECs) and SerDes Chiplets. The company’s intellectual property (IP) solutions consist primarily of SerDes IP licensing.
The company partners with Microsoft on its HiWire Switch AEC and open-source implementation that helps realize Microsoft’s vision for a highly reliable network-managed dual-Top-of-Rack (ToR) architecture (a network architecture design in which computing equipment located within the same or an adjacent rack are, for redundancy, connected to two in-rack network switches, which are, in turn, connected to aggregation switches via fiber optic cables), overcome complex and slow legacy enterprise approaches, simplify deployment and improve connection reliability in the data center.
The multibillion-dollar data infrastructure market that the company serves is driven largely by hyperscale data centers (hyperscalers), as well as general compute, AI/ML infrastructure, multi-service operators (MSOs), and mobile network operators (MNOs).
The company designs, markets and sells both product and IP solutions. The company helps define industry conventions and standards within the markets it targets by collaborating with technology leaders and standards bodies. The company contracts with a variety of manufacturing partners to build its products based on its proprietary SerDes and DSP technologies. The company develops standard solutions it can sell broadly to its end markets and also develop tailored solutions designed to address specific customer needs. Once developed, these tailored solutions can generally be broadly leveraged across the company’s portfolio and it is able to sell the part or license the IP to the broader market.
The company has global sales, marketing and business development teams responsible for identifying and building its customer relationships. The company sells its products to hyperscalers and cloud infrastructure providers, as well as MNO, MSO, 5G wireless, enterprise networking, and high performance computing (HPC) customers. The company engages with all of the major hyperscalers, and its customer base includes over 20 blue chip clients, including more than 10 original equipment manufacturers (OEMs) and original design manufacturers (ODMs), over 10 optical module manufacturers and other leading enterprises.
Growth Strategy
The key elements of the company’s strategy are to extend its leadership in SerDes technologies; broaden its portfolio of products and IP solutions; attract and acquire new customers; and extend and deepen relationships with existing customers.
Products and Solutions
The company is pioneering comprehensive Ethernet connectivity solutions that deliver high bandwidth, scalability, and end-to-end signal integrity for next-generation platforms. The company offers the following products and solutions: HiWire AECs, Optical PAM4 DSPs, Line Card PHYs, SerDes Chiplets and SerDes IP.
HiWire AECs: HiWire Active Electrical Cables (AECs) are copper interconnect cables designed for affordable, low-power operation at 100G, 200G, 400G, 800G and emerging 1.6T data speeds. HiWire AECs enable hyperscalers and 5G architects to accelerate the transition to Distributed, Disaggregated Chassis (DDCs) by offering a high-performance alternative to short, thick Direct Attach Cables (DACs) and higher-power, higher-cost Active Optical Cables (AOCs). DDCs allow providers to pair hardware from ODMs with open-source and third-party software to address issues surrounding operating expenses, flexibility and cost in traditional chassis applications. The company’s ToR to NIC AEC solutions enable hardware architects to pair commodity NIC and ToR hardware with value-added AECs to address needs related to redundancy and racking plans. The company’s HiWire AEC solutions include SWITCH, SPAN, SHIFT, and CLOS AECs, and Pluggable Patch Panel P3:
Credo HiWire SWITCH AECs enable a NIC to connect to two ToRs in an Active/Standby configuration for sub-millisecond failover that is fully network operating system managed. This enables the simplicity of a single NIC-ToR connector for the server and user with reliability and convergence times that are superior to legacy link aggregation structures.
Credo HiWire SPAN AECs are a plug and play replacement of AOC for high-speed interconnects. Intended for rack-to-rack connectivity, these cables support up to 7-meter reach, consume up to 50% less power than AOCs, cost less than AOCs and offer a 10-year service life.
Credo’s HiWire SHIFT AECs provide breakout functionality to enable a single high-speed port to connect to two or four lower-speed ports. In some cases, this involves speed shifting functionality where lane speeds are changed (e.g., one lane of 112G becomes 2 lanes of 56G), modulation schemes are changed(e.g., PAM4 symbol becomes two non-return-to-zero (NRZ) symbols) and forward error correction is terminated and/or generated to ensure a plug and play bridge between two different speed hosts.
Credo HiWire CLOS AECs are specifically designed for high density in-rack or HPC rack-to-rack interconnect to support CLOS architectures, a type of non-blocking, multistage switching architecture that reduces the number of ports required in an interconnected fabric. With up to 50% less power than optical solutions and up to 75% less volume than DACs, these AECs enable CLOS cabling densities up to 1,000 cables per rack.
Credo Pluggable Patch Panel P3 enables services providers and hyperscalers flexibility in deploying modern pluggable optics with new and legacy switches and routers. The HiWire P3 is a single rack unit (1RU), 32 port QSFP-DD appliance that allows standard pluggable optics to directly connect to an AEC without the use of a switch chip, providing power, cooling, and control plane access.
Optical DSPs: Credo optical digital signal processors (DSPs) are a key building block inside optical transceivers that are used in AI clusters, hyperscale data centers, service provider networks, enterprise networks, and 5G wireless infrastructure. Optical transceivers and active optical cables (AOCs) based on Credo DSPs provide Ethernet connectivity from 5m up to 10km+ and span rates from 50Gb/s to 800Gb/s and beyond.
Now in their fourth generation, Credo DSPs operating at 50G/lane and 100G/lane PAM4 offer an exceptional combination of performance, energy efficiency, and value by integrating such features as laser drivers, DSP based signal equalization, non-linear distortion compensation, transmitter signal conditioning and long reach capable host side SerDes.
The Credo Seagull family of DSPs operate at 50G/lane. This comprehensive product family includes 1x50G, 2x50G, 4x50G and 8x50G product variants that enable transceivers and AOCs from 50Gb/s to 400Gb/s applications. Credo’s 50G/lane transimpedance amplifier (TIA) complements this family of devices and creates a compelling bundled solution of DSP, laser driver and TIA for new 50G/lane module designs. Also included in the Seagull family is a unique product optimized for 64G Fibre Channel, used in storage networks.
The Credo Dove family of DSPs operate at 100G/lane. This product family includes 4x100G and 8x100G DSPs each with a range of integrated laser driver options for silicon photonics, EMLs and VCSELs. The range of laser drivers makes these DSPs suitable for both multi-mode and single-mode fiber applications operating at either 400Gb/s or 800Gb/s. The Dove 850 is the newest member of the Dove family and is the industry's first unidirectional 8x100G DSP specifically for Linear Receive Optics (LRO). LRO is an innovative new concept that removes DSP functionality from the module receiver to dramatically improve energy efficiency in high volume AI deployments.
Line Card PHYs: The company is enabling data connectivity and security in hyperscale and enterprise data centers with leading edge, low-power line card PHY solutions. The company’s Retimers, Gearboxes and MACsec/IPSEC devices facilitate PAM4/NRZ backplane and line card connectivity at up to 112G per lane. The company’s components enable platforms with capabilities reaching 52.1 Terabits per second (Tbps), featuring 800G ports. Dedicated and multi-mode Retimers, Gearboxes and MACsecs, each built around its low-power, high-performance SerDes IP, enable its customers to meet performance, power and price objectives.
The company’s Line Card PHY product families include its Bald Eagle, Black Hawk and Screaming Eagle products for Retimer and Gearboxes, as well as its Owl and Osprey products for MACsec/IPSEC applications.
SerDes Chiplets: SerDes technology enables data transmission at high rates while minimizing the number of interconnects required. As the bandwidth of interconnects increase, the complexity of the design for signal transmission increases. The company’s SerDes architecture has made it possible to deliver cost- and power-effective SerDes solutions in mature process nodes and make them available in chiplet form (multiple SerDes lanes in a single die) for integration with MCM, System-on-Chips (SoCs), overcoming the need for matching core logic and SerDes IP in the same process node. The company’s SerDes Chiplets are designed for high performance and low power from mature processes, allowing customers to fabricate their core logic in advanced processes and combine them in their MCM SoC.
SerDes IP: SerDes IP is designed for the easy SoC integration of tens to hundreds of SerDes lanes. The IP range in performance for 1G to 112G per lane. Additionally, the company developed USB4 Version 2 SerDes IP which has been adopted by a major OEM.
The company designed its SerDes IP to optimally balance performance, power and manufacturing process costs and risks. The company’s patented mixed signal and DSP architectures are the foundation of its high-performance and low-power SerDes technology. The company’s architectural approach enables design in a mature fabrication process while delivering leading-edge performance and power efficiency, which has led to its more than 50 IP licensing engagements. Nevertheless, as part of its commitment to long-term innovation, the company continuously develop technology in cutting-edge fabrication processes such as 3nm in order to enhance its competitive position, and to serve the market of IP licensing customers whose logic requires cutting-edge fabrication processes.
Customers
The company sells its products to hyperscalers, OEMs, ODMs and optical module manufacturers, as well as into the enterprise and HPC markets. The company works closely and have engagements with industry-leading companies across these segments.
The company relies and expects to continue to rely on a limited number of customers for a significant part of its revenue. In fiscal 2024, sales to its top 10 customers accounted for approximately 86% of its total revenue. Furthermore, the company had two customers that each accounted for 10% or more of its total fiscal 2024 revenue with the two customers accounting for 39% and 15%, respectively.
Sales and Marketing
The company employs a two-pronged sales strategy targeting both the end users of its products, as well as the suppliers of its end users. By engaging directly with the end user, the company is able to better understand the needs of its customers and cater its solutions to their most pressing connectivity requirements.
This strategy has enabled the company to become the preferred vendor to a number of its customers across the world who, in turn, require their suppliers, OEMs, ODMs and optical module manufacturers to utilize its solutions.
The company sell its solutions worldwide through its direct sales force. The company has a sales presence in North America, Asia and Europe. The company’s direct sales force is supported by marketing, business development and Field Application Engineer teams across its regions. These teams are organized to align with its product verticals.
Manufacturing and Suppliers
Wafer Fabrication: The company utilizes a wide range of semiconductor process generations to develop and manufacture its products. In fiscal year 2024, the company exclusively used Taiwan Semiconductor Manufacturing Company Limited (TSMC) for semiconductor wafer production.
Package, Assembly and Testing: Upon the completion of processing at the foundry, the company use third-party contractors for packaging, assembly and testing, including Amkor Technology Inc. (Amkor) and Advanced Semiconductor Engineering, Inc. (ASE) for packaging its IC products,
King Yuan Electronics Company (KYEC) and Sigurd Microelectronics Corp. (Sigurd) for testing the company’s \ IC products and BizLink Technology, Inc. (BizLink) and Cheng Ui Precision Industry (Foxlink) for manufacturing its AEC products.
Research and Development
The company’s research and development expenses for fiscal 2024, were $95.5 million.
Intellectual Property
As of April 27, 2024, the company owned 73 issued patents and 13 pending patent applications in the United States, and 31 issued patents and 35 pending patent applications in mainland China. The company’s patent and patent application portfolio primarily relates to four main areas: Ethernet standard, network cable technology, chip manufacturing and MCM and SerDes cores. These issued patents, and any patents granted from such applications, are expected to expire between 2029 and 2045, without taking potential patent term extensions or adjustments into account. The company continually review its development efforts to assess the existence and patentability of new intellectual property. The term of individual patents depends upon the legal term for patents in the countries in which they are granted. In most countries, including the United States, the patent term is 20 years from the earliest claimed filing date of a non-provisional patent application in the applicable country.
Competition
The company’s principal competitors with respect to its products include Broadcom Ltd. (Broadcom) and Marvell Technology, Inc. (Marvell), as well as various DAC suppliers. The company’s principal competitors with respect to IP licensing include Synopsys, Inc. (Synopsys), Cadence Design Systems, Inc. (Cadence) and Alphawave IP Group plc (Alphawave).
History
Credo Technology Group Holding Ltd was founded in 2008.</t>
  </si>
  <si>
    <t>5G;Data Center Technology;Data Integration;Edge Computing;Network Backbone;Sensors</t>
  </si>
  <si>
    <t>Semiconductors</t>
  </si>
  <si>
    <t>03/20/2024</t>
  </si>
  <si>
    <t>149.80</t>
  </si>
  <si>
    <t>12/15/2020</t>
  </si>
  <si>
    <t>Upstart Holdings, Inc. (Upstart) is the leading artificial intelligence (‘AI’) lending marketplace.
The company is connecting millions of consumers to more than 100 banks and credit unions that leverage Upstart’s AI models and cloud applications to deliver superior credit products. Upstart’s platform includes personal loans, automotive retail and refinance loans, home equity lines of credit (‘HELOCs’), and small dollar loans.
The company’s AI marketplace connects consumers with its lending partners. Consumers can access Upstart-powered loans via Upstart.com, through a lender-branded product on the company’s lending partners’ own websites, and through auto dealerships that use the company’s Upstart Auto Retail software.
Institutional investors play an important role in the company’s lending marketplace by providing capital for higher risk loans that may not be economically feasible for traditional banks and credit unions to hold. The company enters into nonexclusive agreements with its institutional investors who purchase whole loans, the trust entities in the company’s pass-through programs and the grantor trust entities in the company’s asset-backed securitizations. To improve the loan funding capacity for the company’s marketplace across business and macroeconomic cycles, the company secured multiple committed capital arrangements with institutional investors in 2023, which delivered a significant amount of loan funding to the Upstart marketplace. The company continues its work on further developing and securing committed capital arrangements for the company’s marketplace.
The company’s revenue is primarily consisted of fees paid by lending partners and institutional investors. The company charges its lending partners platform and referral fees at origination and the agreements with the company’s lending partners may contain minimum fee amounts. The company also earns loan servicing revenue from contracts with lending partners and institutional investors.
AI Lending Models
The company’s AI models are central to its value proposition and unique position in the industry. They are central to the efficacy of the Upstart marketplace experience the company provides to consumers and the value the company delivers to lending partners and institutional investors. The key aspects of the company’s AI models include:
Variables and Training Data
Variables in the company’s AI models have increased from 23 in 2014 to more than 1,600 as of December 31, 2023. These include factors related to credit experience, employment, educational history, bank account transactions, cost of living and loan application interactions. As of December 31, 2023, the company’s models had been trained on more than 58 million repayment events, adding an average of 83,000 new repayment events each business day. Upstart's models benefit from an exponentially growing dataset of repayment observations, allowing them to detect subtle patterns that drive loan-level default and prepayment risk.
These elements of the company’s model are co-dependent; the use of hundreds or thousands of variables is impractical without sophisticated machine learning algorithms to tease out the interactions between them, and sophisticated machine learning depends on large volumes of training data. Over time, the company has been able to deploy and blend more sophisticated modeling techniques, leading to a more accurate system.
Modeling Techniques
Growth in the company’s training data has enabled the development of increasingly sophisticated modeling techniques. For example, while earlier versions of the company’s models were centered on logistic regression and Monte Carlo simulations, the company’s more recent models incorporate neural networks, Bayesian hyperparameter optimization, and gradient boosting. The company expects that its data science investments and continued growth of training data will unlock even more powerful techniques over time.
Model Applications
While the company’s first model focused on predicting the likelihood of loan default, the company has since applied models throughout the process of credit origination. These models quantify and reduce risk in various ways, while also increasing automation and funnel conversion.
The active AI models within the Upstart platform—shared by and available to all Upstart’s lending partners—include:
Acquisition targeting—identifies consumers likely to qualify for and have need for a loan;
Loan stacking—identifies consumers likely to take out multiple loans in a short period of time;
Time-delimited prepayment prediction—quantifies the likelihood that a consumer will fully prepay a loan earlier than originally scheduled;
Income fraud—quantifies the risk of potential misrepresentation of borrower income;
Identity fraud—quantifies the risk that an applicant is misrepresenting their identity;
Time-delimited default prediction—quantifies the likelihood of default for each period of the loan term; and
Servicing—identifies borrowers to prioritize for servicing outreach, allowing for customized intervention and improved servicing efficiency.
Despite their sophistication, the company’s AI models are delivered to lending partners in the form of a simple cloud application that shields borrowers from the underlying complexity. Additionally, the company’s platform allows lending partners to tailor lending applications based on their policies and business needs. Within the construct of each lender’s self-defined lending program, the company’s platform enables the origination of conforming and compliant loans at a low per-loan cost.
Ecosystem
The company’s ecosystem includes consumers, banks, credit unions, auto dealers and institutional investors who purchase Upstart-powered loans directly or invest in securities issued by the company’s pass-through and securitization programs. This broad ecosystem allows participants to access and benefit from its products in a variety of ways, which leads to broader adoption of the company’s AI lending solutions.
Consumers
On the consumer side, the company has built a mobile-responsive web application to aggregate demand on Upstart.com, where consumers are presented with lender-backed offers from the company’s lending partners. Consumers can quickly and easily inquire about a rate, evaluate and choose a loan offer, provide necessary information for verification and review required disclosures before final acceptance of the loan. A similar experience is also offered as a branded product on lending partners’ websites. The company has also made significant investments in Upstart Auto Retail, a front-end software-as-a-service application that modernizes the auto sales process for both the consumer and the dealer. Similar to Upstart.com, the company expects Upstart Auto Retail to become an important aggregator of consumer demand.
Value Proposition to Consumers
Higher approval rates and lower interest rates—An internal study, conducted and published in 2023, compared the company’s personal loan AI model to that of a traditional underwriting credit score based model. The study demonstrated the ability of the company’s AI model to expand credit access to borrowers. Results from the study showed that the company’s AI model approves 44% more borrowers and yields 36% lower average APR for approved loans.
Superior digital experience—Whether consumers apply for a loan through Upstart.com or directly through a lending partner’s website, the application experience is streamlined into a single application process and the loan offers provided are firm. In the year ended December 31, 2023, 87% of Upstart-powered loans were fully automated, an increase from 75% in 2022. Automation improvements were due in large part to product, engineering and machine learning enhancements, such as eliminating previously manual processes, increasing the accuracy of the company’s verification and fraud detection models, and removing inefficient or unnecessary processes and procedures.
Lending Partners and Institutional Investors
On the loan funding side, the company targets a wide range of small, medium, and large lending partners with an appetite to invest in improved underwriting and digital originations. Because AI is a new and disruptive technology, and lending is a traditionally conservative industry, the company has brought its technology to the market in a way that allows the company to grow responsibly and improve its AI models, while allowing lenders to take a prudent approach to assessing and adopting the company’s platform. As of December 31, 2023, the company had more than 100 lending partners. The company’s lending partners retain loans that align with their business and risk objectives. Because lenders vary with respect to program objectives, risk tolerance and funding capacity, program parameters can vary significantly across different lenders. Lending partners have access to an administrative interface for reporting and program management. The company also performs fairness testing on the company’s models to help satisfy lending partners’ regulatory obligations.
Loan volumes exceeding lending partners’ funding capacity or risk tolerance can be flowed through the company’s marketplace and sold to the company’s network of institutional investors, which have a broader and more diverse appetite for risk. As a result, the company can develop its business and its AI models faster than if the company relied only on the funding capacity of its lending partners. The combination of lending partner and institutional investor funding provides the company’s lending marketplace with competitive and diverse capital.
The company’s network of institutional investors includes investors that buy whole loans originated via Upstart’s platform, as well as investors that buy securities, such as pass-through certificates. The company is typically retained by participating institutional investors to service the loans the company helps originate. In the case of whole loan purchasers, the company typically enters into loan purchase agreements and loan servicing agreements with such purchasers. Institutional investors may also purchase interests in loans originated via Upstart’s platform in the form of pass-through certificates. The company has pass-through certificate programs sponsored by certain financial institutions under which institutional investors can purchase securities collateralized by Upstart-powered loans from an issuer trust.
For the company’s asset-backed securitizations, the company engages with investment banks to structure transactions under which the company and/or certain of the purchasers of whole loans or pass-through certificates described in the preceding paragraphs sell pools of whole loans to a bankruptcy-remote special purpose entity. The special purpose entities, through one or more intermediate transfers and entities, create and sell tranched asset-backed notes and subordinated certificates, in each case, backed by the collective pools of Upstart-powered loans sold into the investment structure.
Value Proposition to Lending Partners and Institutional Investors
Competitive digital lending experience—The company provides banks and credit unions with a way to compete with the technology budgets of their competitors.
Expanded customer base—The company refers customers that apply for loans through Upstart.com to the company’s lending partners, helping them grow both loan volumes and number of customers.
Upstart referral network—Once the company aggregates consumer demand on its website, the company passes those customers to its lending partners.
Branded product—Lending partners can serve customers with a branded Upstart application on their own website or mobile application.
Flexible configurations—The company builds a configurable lending solution designed to meet the needs of the company’s lending partners. Because the company’s lending partners have complete authority and control over their lending programs, they predetermine many aspects of their loan offering, including interest rate and loan size ranges, target returns for various risk profiles, minimum credit score, maximum debt-to-income ratio, fee structures and disclosures.
Servicing—While most lending partners and institutional investors choose to have the company service their loans (through a branded servicing portal), each has the option of directly servicing loans itself. The company’s servicing platform manages all communication with borrowers, credit reporting agencies, and when necessary, collections agencies.
Delivering returns—The company focuses on credit performance compared to the expectations set by the company at the time of origination. An equal investment in all vintages of Upstart-powered core personal loans that originated in the first quarter of 2018 through the third quarter of 2023 is expected to deliver returns in line with a blended target of 9.0%. At a more granular level, all quarterly vintages of core personal loans that originated in 2018 through the fourth quarter of 2020 are forecasted to meet or exceed the target returns set at the time of loan origination. The quarterly vintages of core personal loans that originated in the first quarter 2021 through the second quarter 2023 are forecasted to underperform relative to their target returns. The core personal loans that originated in the third quarter of 2023 or later are forecasted to deliver returns in line with target yields.
New product offerings—Personal loans are one of the fastest-growing segments of credit in the U.S. and auto financing is the second largest segment of consumer lending. The company’s platform helps lenders provide a product their customers want, rather than letting customers seek loans from competitors. The company continues to invest in the expansion of its product offerings and launched a new HELOC product in 2023.
Access to capital markets—The company has built a broad network of institutional investors who provide loan funding through purchases of whole loans, pass-through certificates and asset-backed securitizations. The company has secured multiple committed capital arrangements with institutional investors, which deliver a significant amount of loan funding to the Upstart marketplace. The company continues its work on expanding committed capital arrangements for the company’s marketplace.
Continuous engagement with rating agencies—Upstart-powered personal loans are analyzed by credit rating agencies and are subject to significant and constant scrutiny from experts. Credit ratings are often publicly available, which help institutional investors and lending partners gain confidence in Upstart-powered loans.
Insights into changes in the economy—Introduced in 2023, the Upstart Macro Index (‘UMI’) estimates the impact of the macroeconomy on credit performance for Upstart-powered unsecured personal loans and helps the company’s lending partners and institutional investors better understand and account for the effect that macroeconomic conditions have on the company’s credit performance.
Technology Infrastructure
The company’s cloud-based software platform incorporates modern technologies and software development approaches to allow for rapid development of new features.
Cloud-Native Technologies
The company runs its technology platform as containerized services on the Amazon Web Services cloud. The company’s architecture is designed for high availability and horizontal scalability. The company’s primary development platforms are Ruby on Rails and Python, but its Kubernetes-based compute environment gives the company the flexibility to run heterogeneous workloads with minimal operational overhead. The company deploys new software regularly without platform downtime, allowing borrowers and lenders to immediately benefit from the latest updates to the company’s platform.
Data Integrity and Security
The company’s information security program governs how the company safeguard the confidentiality, integrity, and availability of the company’s consumer and lending partner data. The company’s environment is continuously monitored with a suite of tools designed to detect and respond to security events in both internal and user-facing systems. The company has a robust secure software development cycle and regularly engage with third parties to audit the company’s security program and to perform regular penetration tests of the company’s Web application and cloud environment.
Configurable Multi-Tenant Architecture
The company’s multi-tenant architecture enables multiple lending partners to use the same version of the company’s application while securely segmenting their data. Though all tenants are using the same version of the company’s platform, its software is designed to be highly configurable to meet the needs of the company’s diverse lending partners, allowing customizations to everything from the applicant user interface to the core rules governing credit decisioning.
Machine Learning Platform
In order to support innovation in the company’s underwriting, fraud detection and acquisition models, the company has developed proprietary technologies to enable the company’s machine learning team to develop, train, test and deploy new model updates with minimal engineering support. The company’s backend systems are designed to flexibly integrate with multiple third-party data sources to feed these models and support real-time decisioning.
Responsive Web Design
The company’s user interface is responsive to ensure applicants and borrowers have a smooth experience regardless of whether they are accessing the company’s website from a desktop, mobile device or tablet.
Robust Reporting and Integration Capabilities
The company’s reporting application programming interfaces (‘APIs’) provide institutional investors and lending partners the ability to access data through a programmatic interface. The company’s integration capabilities with lending partners include an ability to pre-fill applicant information via API and provide loan details in real-time to facilitate a seamless process from application to origination. The company’s lending partner reporting portal provides the company’s lending partners with a centralized console to view real time performance metrics of their lending program, view and verify their credit policy and program configuration, and on-demand access to operational reports and documents.
Consumer Marketing
The company’s growth and marketing initiatives are primarily focused on bringing potential borrowers to Upstart.com, where they can learn if they qualify for a loan from one of the company’s lending partners and the terms of the loan offer in only a few minutes. The company’s customer acquisition channels combine a mix of online and offline, as well as paid and unpaid, channels. While the company constantly experiment to expand and optimize the company’s acquisition strategies, its largest channels include:
Marketing affiliates—A variety of online media partners, such as loan aggregators, send the company traffic on a cost per origination basis. Many loan aggregators also incorporate application data to provide online prescreened offers, which leads to highly targeted and interested referrals. For example, a significant number of consumers that apply for a loan on Upstart.com learn about and access Upstart.com through the website of one of the company’s partners, Credit Karma.
Direct mail—The company applies its strengths in data science to target individuals who both qualify for and may have a need for an Upstart-powered loan. The ability to analyze an individual’s credit data to target and mail prescreened offers of credit gives this channel a meaningful data advantage over other channels.
Organic traffic—As the company’s brand recognition and reputation grow, an increasing number of potential borrowers come directly to Upstart.com simply by word of mouth.
Email marketing—The company has an automated email program that sends customized messages and reminders to potential borrowers once they have created accounts to encourage them to complete their loan application.
Online advertising—Search engines and social channels enable targeted outreach to potential borrowers with specific messages. In addition, the company advertises on streaming television services.
Operations
The company has developed sophisticated tools that its internal operations team uses to support the origination and servicing of credit. The company’s operations teams, including credit analysts, fraud specialists, customer support, payments specialists, and supporting services (like quality assurance and training) work to deliver a seamless user experience to consumers on behalf of the company’s lending partners.
Loan Origination Operations
While verification is primarily and increasingly handled by the company’s software and AI models, the company also offers Upstart-designed tools to guide credit analysts and fraud specialists in cases where the company’s software is not yet able to sufficiently verify borrower information. By providing a prescriptive and unique path for each applicant, the company’s system helps its operations team provide a streamlined experience for as many borrowers as possible.
This team focuses on the minority of borrowers whose applications are not entirely automated or any applicant who has questions or issues throughout the application process, while expediting the approval process to the extent possible, and identifying and rejecting fraudulent applications. The company’s operations team works with its engineering and machine learning teams to further increase the company’s levels of automation.
Most prospective borrowers and applicants interact with Upstart via the company’s online platform and help center, but the company also makes agent-based support readily available to all borrowers. For phone support, the company partners with external call center vendors and have a team of dedicated Upstart agents with specialized training.
Servicing Operations
Upstart-powered loans are serviced via the company’s homegrown platform. For borrowers who miss payments, the company focuses on early intervention and attempt to reach them via emails, calls, texts, and mail to help bring their account current or offer hardship options in accordance with the creditor’s servicing policies. Borrowers on the company’s platform are supported via a combination of internal payments specialists and third-party service providers.
The company holds collections licenses in the majority of states and conduct some first-party collections activities. The company also partners with third-party agencies for collections, especially for accounts more than 30 days past due. Debt collection calls and collection performance are reviewed regularly by the company’s quality assurance or vendor management teams. The company’s operations and compliance teams each also perform vendor onsite audits annually.
Government Regulation
The company is subject to laws and regulations administered by the CFPB. In addition to the CFPB, the Federal Trade Commission has jurisdiction to investigate aspects of the company’s business, including with respect to marketing practices.
The Truth in Lending Act, or TILA, and Regulation Z, which implements it, require creditors to provide consumers with uniform, understandable information concerning certain terms and conditions of their loan and credit transactions, and to comply with certain lending practice requirements and restrictions. These rules apply to loans facilitated through the company’s platform as well as to retail installment contracts purchased by Upstart from automotive dealerships, and the company assists with compliance as part of the services the company provides to its lending partners.
The company complies with the Equal Credit Opportunity Act and Regulation B requirements applicable to the company in connection with the HELOC product.
The company has also implemented an identity theft prevention program, as required by FCRA and its implementing regulations.
While the company’s internal servicing team is not subject to the formal requirements of the FDCPA in most cases, the company has established policies intended to substantially comply with the collection practice requirements under the FDCPA as a means of complying with more general UDAAP standards.
The company is also subject to other privacy and security laws and regulations that apply to certain personal information that the company collects or otherwise processes, such as the California Consumer Privacy Act, or CCPA.
The CFPB has regulatory and enforcement powers over most providers of consumer financial products and services through the laws it enforces, including the company. It also has supervisory and examination powers over certain providers of consumer financial products and services, including large banks, payday lenders, ‘larger participants’ in certain financial services markets defined by CFPB regulation, and non-bank entities determined to present a risk to consumers after notice and an opportunity to respond. The company and its lending partners are subject to the CFPB’s enforcement authority.
Under Section 5 of the Federal Trade Commission Act, the company and its lending partners are prohibited from engaging in unfair and deceptive acts and practices, or UDAP. The company maintains policies and procedures that require its marketing and loan application and servicing operations comply with UDAP standards.
Under EFTA, and Regulation E that implements it, the company must obtain consumer consents prior to receiving electronic transfer of funds from consumers’ bank accounts, and the company’s lending partners may not condition an extension of credit on the borrower’s agreement to repay the loan through preauthorized (recurring) electronic fund transfers.
When a consumer registers on the company’s platform, the company obtains his or her consent to transact business electronically, receive electronic disclosures and maintain electronic records in compliance with ESIGN and UETA requirements, and the company maintains electronic signatures and records in a manner intended to support enforceability of relevant consumer agreements and consents.
The company’s policies address the requirements of TCPA, as well as FTC Telemarketing Sales Rule and other laws limiting telephone outreach. Furthermore, Upstart does not engage in certain activities covered by TCPA.
The company’s email communications with all consumers are formulated to comply with the Federal Controlling the Assault of Non-Solicited Pornography and Marketing Act.
Under the Servicemembers Civil Relief Act, or SCRA, and similar state laws, there are limits on interest rates chargeable to military personnel and civil judicial proceedings against them, and there are limitations on the company’s ability to collect on a loan to servicemembers on active duty originated prior to the servicemember entering active duty status and, in certain cases, for a period of time thereafter.
As part of the services the company provides, the company ensures compliance with the requirements of the Military Lending Act.
Under the Bank Secrecy Act, the Uniting and Strengthening America by Providing Appropriate Tools Required to Intercept and Obstruct Terrorism Act, or USA PATRIOT ACT, and certain U.S. sanctions laws, the company’s lending partners are required to maintain anti-money laundering, customer due diligence and record-keeping policies and procedures, which the company performs on behalf of its lending partners, and to avoid doing business with certain sanctioned persons or entities or certain types of sanctioned activity in certain countries. The company has implemented an BSA/AML program, or AML program, designed to prevent the company’s platform from being used to facilitate money laundering, terrorist financing, and other illicit activity. With respect to new borrowers, the company applies the customer identification and verification program rules and screen names against the list of specially designated nationals maintained by the U.S. Department of the Treasury and the Office of Foreign Assets Control, or OFAC, pursuant to the USA PATRIOT Act amendments to the Bank Secrecy Act and its implementing regulation.
The company’s policies are designed to support compliance with the Bankruptcy Code as the company service and collect both secured and unsecured loans.
The company’s policies are designed to support compliance with RESPA.
With respect to lending partners that are subject to Section 521 of the Depository Institution Deregulation and Monetary Control Act of 1980, or DIDMCA, (for FDIC-insured, state banks originating loans on the company’s platform, which represent the vast majority of loans originated) or Section 85 of the National Bank Act, or NBA, (for national banks originating loans on the company’s platform), federal case law interpreting such provisions (including interpretations of the NBA under Tiffany v. National Bank of Missouri and Marquette National Bank of Minneapolis v. First Omaha Service Corporation), and relevant regulatory guidance (including FDIC advisory opinion 92-47) permit certain depository institutions to ‘export’ requirements regarding interest rates and certain fees considered to be ‘interest’ under federal law from the state or U.S. territory where the bank is located for all loans originated from such state, regardless of the usury limitations imposed by the state law of the borrower’s residence or other states with which the loan may have a geographic nexus, unless the state has chosen to opt out of the exportation regime. There are comparable permissions for federally chartered credit unions under the Federal Credit Union Act.
Upstart and certain of the company’s subsidiaries have relied on Section 4(a)(2) of the Securities Act for placement of asset-backed securities directly to investors or to investment bank initial purchasers, which have relied on Rule 144A and Regulation S exemptions from registration to place such asset-backed securities to qualified institutional buyers and non-U.S. investors, respectively.
The company is in compliance with Regulation RR.
Intellectual Property
As of December 31, 2023, the company had two patents issued and three patent applications in the United States related to the company’s proprietary risk model and data engineering.
The company has trademark rights in its name, the company’s logo and other brand indicia, and have trademark registrations for select marks in the United States.
History
Upstart Holdings, Inc. was founded in 2012. The company was incorporated in Delaware in 2013.</t>
  </si>
  <si>
    <t>Artificial Intelligence;Cloud Infrastructure;Consumer Lending;Data Protection;Fintech;Machine Learning;Process Automation</t>
  </si>
  <si>
    <t>Annexon, Inc. operates as a clinical-stage biopharmaceutical company. The company is pioneering a new class of complement medicines for people living with devastating inflammatory-related diseases.
Using its proprietary platform, the company is identifying and characterizing the role of the classical complement pathway in three therapeutic areas-autoimmune, neurodegeneration and ophthalmology. In so doing, the company is advancing a pipeline of product candidates designed to block the early classical cascade and all downstream pathway components and their tissue-damaging functions. The company has demonstrated robust target engagement in the body, brain and eye, and clinical proof of concept in multiple diseases, and has focuses its resources on development of three priority programs.
Guillain-Barre Syndrome, or GBS
The company is advancing its lead candidate, ANX005, an investigational, full-length monoclonal antibody, or mAb, formulated for intravenous administration in a pivotal Phase 3 clinical trial for the potential treatment of patients with GBS. GBS is a rare antibody-mediated autoimmune disease that is the most common cause of acute neuromuscular paralysis, with no therapies in the U.S. approved by the Food and Drug Administration, or FDA. The company completed enrollment of 241 patients in its ongoing placebo-controlled Phase 3 GBS trial, and data are anticipated in the second quarter of 2024. The company intends to establish comparability of the GBS patient population in its Phase 3 trial with patients from the International Guillain-Barre Syndrome Outcomes Study, or IGOS, a global, prospective, observational, multicenter cohort study that has enrolled 2,000 patients who were followed for one to three years. The company has initiated a real-world evidence, or RWE, comparability protocol with IGOS with data anticipated in the first half of 2025 to support its Biologics License Applications, or BLA, submission. ANX005 has been granted Fast Track and orphan drug designation for the treatment of GBS from the FDA. ANX005 has also been granted orphan designation from the European Medicines Agency, or EMA.
Geographic Atrophy, or GA
The company is advancing ANX007, an antigen-binding fragment, or Fab, formulated for intravitreal administration, into a pivotal Phase 3 program for the potential treatment of patients with GA.
GA is the leading cause of vision loss in the elderly, that affects an estimated eight million people globally.
ANX007 is designed to block C1q locally in the eye, to provide more complete protection against excess classical complement activity, a key driver of GA, and the loss of photoreceptor neurons.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The company also plans to initiate the Phase 3 ARROW trial in late 2024, an injection-controlled head-to-head study against SYFOVRE (pegcetacoplan injection) with the potential to underscore ANX007's unique mechanism of action and critical differentiation on visual function
ANX007 is the first therapeutic candidate for the treatment of GA to receive Priority Medicine, or PRIME, designation by the EMA, which provides early and proactive support to developers of promising medicines that may offer a major therapeutic advantage over existing treatments or benefit to patients without treatment options.
ANX1502 for Autoimmune Indications
The company is advancing ANX1502, a novel oral small molecule inhibitor of classical complement which is first-in-kind. In a Phase 1 single-ascending dose, or SAD, and multiple-ascending dose, or MAD, clinical trial in healthy volunteers designed to evaluate the safety, tolerability, pharmacokinetics, or PK, and pharmacodynamics, or PD, ANX1502 was generally well tolerated across cohorts with no serious adverse events, achieved target levels of active drug and showed supportive impact on a PD biomarker of complement activity that support its advancement. The company plans to advance a tablet formation of ANX1502 into a proof-of-concept study designed to assess PD and efficacy in patients with cold agglutinin disease, or CAD, in the first half of 2024, with data expected in the second half of 2024. Following the successful completion of the proof-of-concept study, the company intends to evaluate ANX1502 in additional serious complement-mediated autoimmune diseases with the aim of providing enhanced efficacy and offering convenient dosing administration for long-term treatment of chronic conditions.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Strategy
The Key elements of its strategy include leveraging its distinct approach of inhibiting C1q and aberrant classical complement activity to address a broad range of well-characterized classical complement-mediated diseases of the body, brain and eye; prioritizing resources and execution of mid- to late-stage development of three flagship programs; ANX005 for GBS: Report Pivotal Phase 3 Data in Second Quarter of 2024 and Prepare for BLA Submission; ANX007 for GA: Initiate Global Registration Program in GA, with Vision Preservation as the Primary Outcome Measure, in Mid-2024; ANX1502 for Autoimmune Disease: Advance First-in-Kind Oral Small Molecule Inhibitor into Proof-of-Concept Clinical Trial in Patients in the First Half of 2024; expanding its portfolio across three therapeutics franchises informed by data from its flagship programs; and maximizing the value of its product candidates.
Platform
The company's novel upstream complement platform is designed to completely inhibit classical complement activity for the treatment of antibody-mediated autoimmune diseases and complement-mediated neurodegenerative diseases in the body, brain and eye.
Flagship Programs
Guillain-Barre Syndrome
Guillain-Barre syndrome (GBS) is a serious and life-threatening condition that continues to be associated with significant long-term morbidity and mortality in patients despite use of IVIg treatment as standard of care. GBS is a rare disease, but is also the most common, most severe, and well understood acute paralytic inflammatory disease of the peripheral nervous system. GBS generally occurs post-infection in otherwise healthy persons. Antibodies generated against an infectious agent cross-react with components of peripheral nerves, leading to a complement mediated attack on nerve components, including myelin sheath and axonal tissue. The ensuing peripheral nerve damage is acute and rapidly progressive, leading to acute severe paralysis, significant morbidity, disability and mortality. The neuronal destruction progresses until titers of the cross-reactive, complement-activating antibodies have diminished (van den Berg et al., 2014).
GBS impacts approximately 22,000 people annually in the U.S. and EU. The prevalence of GBS continues to increase with advancing age. In 2004, the annual economic cost of GBS in the United States was $2 billion, largely due to the permanent disability and mortality it can cause. GBS is an acute, autoimmune disease driven by antibodies that lead to activation of the classical complement cascade. Pathological nerve-targeting auto-antibodies, which may be triggered by an infection, lead to the activation of C1q and the classical complement cascade.
The company has closely coordinated its clinical efforts with leading researchers of the International GBS Outcome Study, or IGOS, in pursuing a novel therapy for GBS. The company initiated its GBS clinical development in Bangladesh, a country where the incidence of GBS is several times higher than in North America and Europe and where 17% of patients die from the disease and 20% suffer permanent disability and are unable to walk. Additionally, its site in Bangladesh is well situated to conduct clinical research in GBS in a manner compliant with good clinical practice, or GCP, requirements.
ANX005 is being developed as a first-line monotherapy treatment option for GBS. The company conducted a Phase 1b placebo-controlled, dose escalation trial (n=50) of ANX005 in GBS patients at a tertiary care hospital in Bangladesh. To support data from its clinical trials conducted in Southeast Asia, the company intends to collect sources of real-world evidence (RWE). Following alignment with the FDA, the company intends to use the RWE study as part of its registration package in support of the ANX005 BLA and anticipates RWE comparability data in the first half of 2025.
ANX005 has received both Fast Track and orphan drug designations from the FDA as well as orphan designation by the EMA for the treatment of GBS. The EMA orphan designation was based on an indirect comparison between ANX005 and intravenous immunoglobulin (IVIg) that demonstrated a notable and early improvement in muscle strength with ANX005 versus patients treated with IVIg, which translated into observable gains in health status, including a reduction in the need of mechanical ventilation.
Geographic Atrophy
GA is an advanced form of dry age-related macular degeneration (AMD), an eye disease that is the leading cause of blindness in the elderly. GA is a chronic progressive neurodegenerative disorder of the retina involving the loss of photoreceptor synapses and cells in the outer retina. GA affects an estimated one million people in the United States and eight million people globally, severely limiting their independence and causing frustration, anxiety and emotional hardship.
The company conducted the randomized, multi-center, double-masked, sham-controlled Phase 2 ARCHER trial to compare the safety and efficacy of ANX007 in patients with GA secondary to AMD.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ANX1502
ANX1502 is a novel small molecule inhibitor of classical complement designed for oral administration in a range of chronic autoimmune diseases. ANX1502 converts to the active compound, ANX1439, on administration and delivers a highly potent and selective inhibitor of the activated form of C1s-part of the C1 complex that initiates the classical pathway.
The company completed the randomized, double-blind, placebo-controlled Phase 1 SAD/MAD trial of ANX1502 to assess the safety, tolerability, PK and PD of ANX1502 liquid suspension formulation in healthy adults. The company plans to advance a tablet formation of ANX1502 into a proof-of-concept study designed to assess PD and efficacy in patients with cold agglutinin disease, or CAD, in the first half of 2024, with data expected in the second half of 2024.
Next Wave Programs
ANX005 for Huntington's Disease
In June 2022, the company completed a Phase 2 trial of ANX005 in patients with HD (28 patients were enrolled with safety data measured from all 28 patients and efficacy data measured from 23 patients that completed both six-months of treatment and subsequent three-month follow-up period), which showed that treatment with ANX005 was generally well-tolerated, with full target engagement of C1q in both serum and CSF observed throughout the six-month treatment period and well into the three-month follow-up period. Disease progression stabilized for the entire nine months of the study, as assessed by both Composite Unified Huntington's Disease Rating Scale, or cUHDRS, and Total Functional Capacity, or TFC, the two primary clinical measurement scales for HD. Additionally, HD patients with higher baseline complement activity, as measured by elevated levels of C4a/C4 in CSF, demonstrated a rapid clinical benefit as early as week 6, as assessed by both cUHDRS and TFC, that was sustained over the entire nine months of the study. Plasma and CSF NfL levels remained generally consistent through the nine-month study and were comparable to NfL levels described in published natural history data for HD patients. Based on these findings and productive engagement with the FDA, the company is assessing opportunities for late-stage development of ANX005 in HD.
ANX005 for ALS
The company completed a Phase 2a signal-finding trial evaluating ANX005 in patients with ALS, designed to assess safety, tolerability, and target engagement (13 patients were enrolled and treated for 12 weeks, of which 7 patients continued on treatment for 24 weeks). Chronic dosing of ANX005 was generally well-tolerated, showed rapid and sustained target engagement of C1q in blood, and reduced downstream pharmacodynamic complement markers in blood. The company plans to submit the Phase 2a data for presentation at an upcoming medical conference later this year.
ANX009 for Lupus Nephritis
ANX009, an investigational C1q Fab formulated for subcutaneous delivery, which was most recently evaluated in a Phase 1b signal-finding trial using a precision medicine approach for patients with lupus nephritis (LN) who have high baseline complement activity. LN is an autoimmune disease for which pathogenic anti-C1q antibodies (PACAs) enhance activity and uniquely amplify kidney inflammation and damage. The company designed ANX009 with a goal of enabling chronic dosing for patients with antibody-mediated autoimmune disorders where anti-C1q may have a disease-modifying effect and where the company can utilize its targeted biomarker-driven approach. In a first-in-human clinical trial, ANX009 was well-tolerated (7 patients were enrolled, of which 6 patients completed treatment) at all dose levels tested and no drug-related safety signals were observed. The trial showed that ANX009 led to sustained C1q inhibition at multiple doses, supporting the potential for twice-weekly subcutaneous administration with the current formulation, and advancement into the Phase 1b signal-finding trial for patients with LN.
Intellectual Property
The company's patent portfolio includes patents and patent applications that are licensed to it in whole or in part from a number of partners, including Stanford University and the University of California, and patents and patent applications that are owned by the company. The company's proprietary technology has been primarily developed by in-house research and development programs, and to a lesser extent through acquisitions, relationships with academic research centers and contract research organizations.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As of January 17, 2024, the company's patent portfolio, including patents licensed from its partners, included 19 different patent families filed in various jurisdictions worldwide. The company's patent portfolio includes issued patents and patent applications in the United States and in other jurisdictions.
One patent family, which the company exclusively license from Stanford University, includes nine granted U.S. patents covering various methods of treating neurodegeneration and related medical conditions by inhibiting the C1 complex or its components, such as by using an anti-C1q antibody. The U.S. patents in this family include claims covering uses of ANX005, ANX007, ANX009 and ANX105. These U.S. patents will expire between 2026 and 2030, absent any disclaimers, extensions or adjustments of patent term. There are no pending applications or foreign patents in this family.
Two other patent families, which the company owns, are directed to anti-C1q antibodies and methods of using them. These families include six granted U.S. patents, two pending U.S. patent applications, 23 granted foreign patents and 17 pending foreign patent applications. The U.S. patents in these families cover ANX005, ANX007, ANX009 and ANX105. These patents will expire between 2034 and 2037, absent any disclaimers, extensions or adjustments of patent term.
Other patent families that the company own include:
one granted U.S. patent, one pending U.S. patent application, six granted foreign patents, and 11 pending foreign patent applications. The granted U.S. patent in this family includes claims directed to antibody fragments of anti-C1q antibodies, including ANX007 and ANX009. This patent will expire in 2037, absent any disclaimers, extensions or adjustments of patent term;
one U.S. patent application and one pending Patent Cooperation Treaty, or PCT, application. The pending U.S. patent application in this family includes claims directed to anti-C1q antibodies, including ANX105. Patents that may be issued from this family would expire in 2042, absent any disclaimers, extensions or adjustments of patent term;
one pending PCT application. The pending PCT application in this family includes claims covering a pharmaceutical formulation comprising anti-C1q antibodies, including ANX005, ANX007, ANX009 and ANX105. Patents that may be issued from this family would expire in 2043, absent any disclaimers, extensions or adjustments of patent term;
one granted U.S. patent, one pending U.S. patent application, and 36 pending foreign patent applications. The granted U.S. patent in this family includes claims covering certain small molecule modulators of the classical pathway, including ANX1502. This patent will expire in 2041, absent any disclaimers, extensions or adjustments of patent term. Patents that may be issued from these applications would expire in 2041, absent any disclaimers, extensions or adjustments of patent term;
one pending U.S. patent application and one pending PCT application. The pending U.S. patent application in this family includes claims covering certain small molecule modulators of the classical pathway. Patents that may be issued from this family would expire in 2043, absent any disclaimers, extensions or adjustments of patent term; and
two pending U.S. patent applications. The pending U.S. patent applications in this family include claims covering certain methods of treatment relating to a small molecule modulator of the classical pathway. Patents that may be issued from this family would expire in 2044, absent any disclaimers, extensions or adjustments of patent term.
The company's patent portfolio also includes ten patent families, owned by it solely or jointly with the University of California or The J. David Gladstone Institutes or Fondazione Telethon and Universita' degli Studi di Trento, directed to the treatment of certain medical conditions using anti-C1q antibodies, including ANX005, ANX007, ANX009 and ANX105. These families include six pending U.S. patent applications, one granted foreign patent, 50 pending foreign patent applications, and four pending PCT applications. Patents that may be issued from these applications would expire between 2034 and 2043, absent any disclaimers, extensions or adjustments of patent term.
Exclusive (Equity) Agreement with The Board of Trustees of the Leland Stanford Junior University
In November 2011, the company and The Board of Trustees of the Leland Stanford Junior University, or Stanford, entered into an exclusive licensing agreement, or the Stanford Agreement. Under the Stanford Agreement, Stanford granted to the company an exclusive, worldwide, royalty-bearing, sublicensable license, under certain patent rights, or the Licensed Patents, to make, use, offer for sale, sell, import and otherwise commercialize products covered by the Licensed Patents for human or animal diseases, disorders or conditions. The company is required to meet certain development and funding diligence milestones for the licensed products.
Sales and Marketing
The company holds worldwide commercialization rights, including through exclusive licenses, to its product candidates.
Manufacturing
The company is in discussions with its current manufacturers regarding preparation of Biologics License Applications (BLA) and Marketing Authorization Application (MAA) in the near future.
Sales and Marketing
The company holds worldwide commercialization rights, including through exclusive licenses, to its product candidates.
Government Regulation
The U.S. Food and Drug Administration (FDA) and other regulatory authorities at federal, state and local levels, as well as in foreign countries, extensively regulate, among other things, the research, development, testing, manufacture, quality control, import, export, safety, effectiveness, labeling, packaging, storage, distribution, record keeping, approval, advertising, promotion, marketing, post-approval monitoring and post-approval reporting of product candidates, such as those it is developing.
History
Annexon, Inc. was founded in 2011. The company was incorporated under the laws of the state of Delaware in 2011.</t>
  </si>
  <si>
    <t>Genetic Disorder;Immunology;Inflammation;Nephrology;Neurology;Neuroscience;Ophthalmology</t>
  </si>
  <si>
    <t>Tarsus Pharmaceuticals, Inc., a commercial-stage biopharmaceutical company, focuses on the development and commercialization of therapeutics, starting with eye care.
The company's lead commercial product, XDEMVY (lotilaner ophthalmic solution) 0.25%, was approved by the U.S. Food and Drug Administration (FDA) on July 24, 2023 for the treatment of Demodex blepharitis, an eyelid margin disease characterized by inflammation, redness and ocular irritation.
XDEMVY targets and eradicates the cause of Demodex blepharitis - Demodex mite infestation. The active pharmaceutical ingredient (API) of XDEMVY, lotilaner, paralyzes and eradicates mites and other parasites through the inhibition of parasite-specific gamma-aminobutyric acid-gated chloride (GABA-Cl) channels.
As of December 31, 2023, the company had completed seven clinical trials that include a Phase 3 trial (the Saturn-2 trial), a Phase 2b/3 trial (the Saturn-1 trial), four Phase 2 trials, and a Phase 1 trial (the Hyperion trial) for XDEMVY in Demodex blepharitis, all of which met their primary, secondary and/or certain exploratory endpoints, with the drug well tolerated throughout each trial. The company has also completed, and/or have ongoing clinical trials for TP-03 for the potential treatment of MGD, TP-04 for the potential treatment of rosacea, and TP-05 for potential Lyme disease prophylaxis and community malaria reduction.
The company intends to further advance its pipeline with the lotilaner API to address several diseases in human medicine, including eye care, dermatology, and infectious disease prevention. The company is investigating the development of its product candidates to address targeted diseases with high unmet medical needs, which include TP-03 for the potential treatment of MGD, TP-04, a novel gel formulation of lotilaner for the potential treatment of rosacea, and TP-05, a novel investigative oral formulation of lotilaner, for potential Lyme disease prophylaxis and community malaria reduction.
TP-03 for the Potential Treatment of Meibomian Gland Disease (MGD)
The company is exploring the therapeutic potential of TP-03 for a second ophthalmic condition, MGD, commonly characterized by inflammation of the eyelid margin and blurred vision, which occurs when the meibomian glands are damaged and can result in blockage and/or decreased production of meibum liquid. If left untreated, MGD can lead to permanent changes to the tear film and progressive gland loss. Approximately 30-40 million Americans are impacted by MGD. There are no FDA-approved pharmacologic therapies for MGD. One species of Demodex mite, Demodex brevis, is known to infest the meibomian gland, and clinical signs of MGD are correlated with infestation of Demodex brevis and/or increasing inflammation of the eye lid due to Demodex.
In August 2022, the company announced the enrollment of its first patient in the Phase 2a clinical trial (the Ersa trial) studying TP-03 for the treatment of MGD in patients with Demodex blepharitis. In December 2023, the company announced positive topline results from the Ersa Phase 2a clinical trial demonstrating a statistically significant improvement in two objective measures of the disease and was well tolerated following treatment for 12 weeks with TP-03. The company plans to discuss and determine the potential regulatory path forward with the FDA.
TP-04 for the Potential Treatment of Rosacea
The company is exploring the therapeutic potential of TP-04 as a novel topical gel formulation for the treatment of rosacea, a chronic skin disease characterized by facial redness, inflammatory lesions, burning and stinging, which can flare up in response to certain triggers, such as sun exposure or emotional stress.
TP-04 is designed to eradicate Demodex mites, a potential cause of rosacea. There are no FDA-approved therapeutics that address the root cause of the disease. In March 2023, the company announced positive topline results from the Phase 1 Galatea trial (the Galatea Phase 1 trial) and initiated a Phase 2a trial (the Galatea trial). The Galatea trial is a multicenter, randomized, vehicle-controlled trial evaluating the safety, tolerability and efficacy of TP-04. On February 27, 2024, the company announced positive topline results from the Galatea trial which demonstrated statistically significant improvements (p&lt;0.05) in inflammatory lesions and Investigator's Global Assessment (IGA) score (change in baseline and success rate) compared to vehicle at Week 12. The company plans to discuss and determine the potential regulatory path with the FDA.
TP-05 for the Potential Prevention of Lyme Disease
The company is exploring the therapeutic potential of TP-05 as an oral, systematic prophylactic for Lyme disease designed to eradicate the tick before it can transmit the Borrelia burgdorferi infection. There are approximately 80 million people in the U.S. at risk of Lyme disease exposure with more than 30 million of which are moderate to high risk.
In December 2022, the company announced positive topline results from the completed Phase 1 Callisto trial (the Callisto trial) and enrollment of the first patient in the Phase 2a clinical trial (the Carpo trial). The Carpo trial is designed to evaluate TP-05, a novel investigative oral, non-vaccine prophylactic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Sterile, non-pathogenic nymphal ticks were placed on the skin of healthy human volunteers at two separate instances (one day prior to dosing and 30 days after dosing).
On February 22, 2024, the company announced positive topline results from the Carpo trial which demonstrated a statistically significant benefit in killing ticks compared to (p &lt; 0.0001). Specifically, after the Day 1 tick challenge, mean tick mortality was 97.0% (± 1.4 standard error, SE) and 92.0% (± 6.3 SE) for the high and low doses of TP-05, respectively, compared to only 5.0% (± 2.5 SE) for placebo. Similarly, at the 30-day challenge, mean tick mortality at 24 hours after placement was 89.0% (± 11.1 SE) and 91.0% (± 6.1 SE) for the high and low doses of TP-05, respectively, compared to only 9.0% (± 8.0 SE) for placebo (p&lt;0.001).
Strategy
The key elements of the company's strategy are to continue to obtain payer coverage and grow sales of XDEMVY for the treatment of Demodex blepharitis; continue to educate eye care providers (ECPs); expand the eye care applications of TP-03 for other indications, including MGD; continue to advance and expand its pipeline, bringing novel products utilizing lotilaner to unmet needs across human medicine, including MGD, rosacea and Lyme disease prophylaxis; and evaluate and selectively enter collaborations to maximize the potential of its pipeline and the scope of its eye care product offerings.
Commercial Strategy for Demodex Blepharitis Launch
In August 2023, the company launched XDEMVY in the U.S. with a specialty sales force, social and digital media, and ECP education campaigns and targeted prescribing ophthalmologists and optometrists. In its work with key opinion leaders and various associations to increase Demodex blepharitis awareness and education, the company has highlighted prevalence, impact, and simplicity of diagnosis of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To address limitations and high unmet need for effectively treating Demodex blepharitis, the company developed and is in the initial stages of commercializing XDEMVY, which is the definitive standard of care for the treatment of Demodex blepharitis. XDEMVY is a novel therapeutic based on the drug lotilaner, which is designed to paralyze and eradicate mites and other parasites through the inhibition of parasite-specific GABA-Cl channels. XDEMVY met all endpoints in its clinical trials and was generally well tolerated throughout each of these trials. As a result, XDEMVY was approved by the FDA in July 2023 for the treatment of Demodex blepharitis and the company began commercializing XDEMVY in August 2023. XDEMVY is the first FDA-approved therapeutic for Demodex blepharitis.
As of December 31, 2023, the company had completed one Phase 3 trial, one Phase 2b/3 trial, four Phase 2 trials, and one Phase 1 trial for XDEMVY in Demodex blepharitis, all of which met primary, secondary and/or certain exploratory endpoints, while demonstrating XDEMVY was well tolerated. These pivotal trial results (Phase 2b/3 and Phase 3) supported the FDA approval of XDEMVY in July 2023.
In May 2021, the company initiated the Saturn-2 trial. It was a randomized, controlled, multicenter, double-masked trial studying the safety and efficacy of XDEMVY for the treatment of Demodex blepharitis. The Saturn-2 trial was similar in design and size to Saturn-1, which met the primary and all secondary endpoints. The Saturn-2 trial's primary endpoint was the proportion of patients achieving collarette cure, defined as zero to two collarettes per lid. Secondary endpoints included the eradication of Demodex mites and the proportion of patients achieving a cure based on a composite of collarette cure and erythema cure (eyelid redness).
In May 2022, the company announced positive topline results of the Saturn-2 trial, its second XDEMVY pivotal trial. The Saturn-2 trial enrolled 412 adults having, among other things, more than ten collarettes per lid and at least mild lid erythema.
In September 2020, the company commenced the Saturn-1 trial and completed enrollment of 421 adult patients having more than ten collarettes on the upper lid and at least mild erythema of the upper eyelid margin. In June 2021, the company announced positive results of the Saturn-1 trial. The company also announced results from an additional Saturn-1 safety analysis, which reinforced XDEMVY's positive profile, revealing that XDEMVY had no clinically significant adverse effect on multiple safety measures including Corrected Distance Visual Acuity (CDVA), corneal staining, and intraocular pressure (IOP), and no significant findings from slit lamp biomicroscopy or fundus exam in the study. The company completed four Phase 2 clinical trials for XDEMVY, along with one additional ex vivo study, which included its Mars, Jupiter, Io, and Europa clinical trials. Beyond Demodex blepharitis, the company is exploring the clinical potential for the use of TP-03 in the treatment of MGD, a chronic abnormality of the meibomian glands, which are glands on the inner part of the eyelid that secrete lipids and other molecules that are critical to maintaining a healthy tear film on the surface of the eye. In December 2023, the company reported positive topline results from the Ersa trial which demonstrated a statistically significant improvement in two objective measures of the disease following treatment for 12-weeks with TP-03 as measured by the MGSS and the number of glands secreting normal (clear) liquid as measured in the central 15 glands of the lower eyelid. The company plans to discuss and determine the potential regulatory path forward with the FDA. Rosacea is treated through topical anti-parasitic creams like ivermectin and other topicals including azelaic acid, and antibiotics like metronidazole, as well as other therapies such as alpha agonists.
To address this unmet need in the rosacea market, the company is developing lotilaner as a topical dermatology product, TP-04, initially for the treatment of PPR. TP-04 is designed to be active after topical administration in skin with no systemic activity. Lotilaner's mechanism of targeting and killing Demodex mites has been established through the company's preclinical study and clinical trials evaluating XDEMVY in Demodex blepharitis. The company completed the initial preclinical studies and the Galatea Phase 1 trial for TP-04 and have selected a topical formulation for early clinical studies. The company intends to leverage systemic preclinical data from its XDEMVY program such as embryofetal development studies, genotoxicity studies and safety pharmacology studies, and augment with the dermal toxicology studies. The company is evaluating whether TP-04 is safe and effective at treating the symptoms of PPR in the Galatea trial, a Phase 2a trial being conducted in Canada, which it initiated in March 2023 and in February 2024 announced positive topline results.
The company is aware of vaccines under development including a multivalent recombinant protein vaccine, VLA-15, being developed by Valneva in partnership with Pfizer for Lyme disease; mRNA-based vaccine mRNA-1982/1975, being developed by Moderna and elicits high levels of anti-OspA antibodies; and a pre-exposure prophylaxis injectable therapy being developed by MassBiologics involving a human anti-Lyme monoclonal antibody. The company is developing TP-05 as an oral tablet formulation of lotilaner. The company is targeting potentially at least 30 days of prophylactic protection against Lyme disease with a simple oral regimen of TP-05.
In December 2022, the company announced positive topline results from the Phase 1 Callisto trial for TP-05, a novel, oral, non-vaccine therapeutic for the potential prevention of Lyme disease. In December 2022, the company also announced the initiation of the Phase 2a Carpo trial, evaluating TP-05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In February 2024, the company announced positive topline results from the Carpo trial and plan to discuss and determine the potential regulatory path with the FDA. TP-05 is currently the only non-vaccine, drug-based prophylaxis in development designed to target ticks, and potentially prevent Lyme disease transmission. The company's lead product, XDEMVY, and its product candidate, TP-03, is a presentation of lotilaner, the API, formulated into a topical eye drop formulation. The company's supplier manufactures current good manufacturing practice (cGMP) lotilaner at multiple geographically distinct facilities. The company has suppliers for TP-04 topical formulation for rosacea and TP-05 oral formulation for its Phase 1/2 trials. The company's third-party service providers, its third-party supply chain providers, their facilities and XDEMVY used in its clinical trials or for commercial sale are required to be in compliance with the requirements of cGMP. The company's third-party manufacturers are also subject to periodic inspections of facilities by the FDA and other authorities, including procedures and operations used in the testing and manufacture of XDEMVY to assess compliance with applicable regulations.
Competition
The company is aware of other companies developing potential prescription therapies for blepharitis, including Azura Ophthalmics, Aperta Biosciences, LLC, Formosa Pharmaceuticals, Inc., Glaukos Corp., Hovione Scientia, Nicox, Premark Pharma, Quorum Innovations and Viatris. To its knowledge, Azura Ophthalmics, Aperta Biosciences, LLC and Glaukos Corp. are the only companies focused on Demodex blepharitis and are in pre-clinical stage, and Premark Pharma, Azura Ophthalmics and Nicox are the only companies with blepharitis programs that have completed Phase 2 trials.
Sales and Marketing
The company launched XDEMVY (lotilaner ophthalmic solution) 0.25% in the U.S. in August 2023, and hired an approximately 100 person sales force targeting approximately 15,000 ECPs that represent approximately 80% of the potential prescribers. Throughout the company's commercialization efforts, it has continued to drive awareness and further educate ECPs on Demodex blepharitis and how to properly diagnose it by having patients look down during a standard slit lamp eye examination and identifying collarettes, the pathognomonic sign of the disease.
There are an estimated 25 million people in the U.S. who suffer from Demodex blepharitis, however, the company is initially targeting the approximately 7 million people who are proactively seeking treatment for Demodex blepharitis or seeking treatment for complementary eye conditions or treatments.
Outside the U.S., the company intends to further develop commercialization strategies for TP-03, which may include collaborations with other companies. In March 2021, the company entered into the China Out-License with LianBio, granting exclusive commercial rights of TP-03 for the treatment of Demodex blepharitis and MGD within the China Territory. The terms of this agreement are further described below within License Agreements: LianBio Agreement.
Intellectual Property
The company's patent portfolio includes a combination of issued patents and pending patent applications licensed from third parties, as well as those assigned solely to it based on its ongoing development activities. The patents and applications in the company's portfolio can be categorized as related to XDEMVY, TP-03, TP-04, TP-05 or future pipeline product candidates and alternative technologies. Some of the company's issued patents and patent applications are exclusively licensed to it in therapeutic fields of use from Elanco. As of December 31, 2023, the patents and patent applications owned by or licensed to the company worldwide include approximately 45 issued patents and approximately 72 pending patent applications.
The company in-license certain of such patents and patent applications from Elanco. These patents and patent applications relate to lotilaner and are issued or pending in, for example, the U.S., Argentina, Australia, Brazil, Canada, Chile, China, Columbia, several European territories, India, Japan, South Korea, Mexico, New Zealand, the Russian Federation, South Africa and Taiwan. The licensed-in portfolio includes approximately 38 issued patents and approximately 17 pending patent applications; the issued patents include composition of matter claims. The estimated natural expiration date of the issued in-licensed patents is approximately 2029 to 2030 with a potential extension until 2032.
Approximately 44 of the company's owned patents and pending patent applications include treatment and composition of matter claims which relate to XDEMVY with respect to its lead indication (e.g., isoxazoline parasiticides for the treatment of Demodex blepharitis), as well as other conditions. These pending patent applications include applications in the U.S., Australia, Brazil, Canada, China, Europe, Hong Kong, Israel, India, Japan, South Korea, Mexico, New Zealand, the Russian Federation, and South Africa. The company has a total of 7 granted patents. The estimated natural expiration dates of these issued patents are 2038, and if additional patents issue on the pending applications of its, the estimated natural expiration dates are between approximately 2038 and 2040.
As of December 31, 2023, the company owned 1 trademark registration in the U.S., 9 pending trademark applications in the U.S., 18 trademark registrations in foreign countries, and 3 pending trademark applications in foreign countries. In order to supplement the protection of its brand, the company also owns at least 6 registered internet domain names.
License Agreements
Elanco In-License Agreement for Skin and Eye Diseases or Conditions in Humans
In January 2019, the company entered into an agreement with Elanco granting it exclusive, worldwide, sublicensable license rights to certain intellectual property for the development, marketing, and commercialization of lotilaner for the treatment, palliation, prevention or cure of any eye or skin disease or condition in humans (as amended and restated in June 2022, the Eye and Derm Elanco Agreement). The company is obligated to use commercially reasonable efforts to develop and commercialize products comprising lotilaner and must achieve certain developmental milestones within specified achievement deadlines. The company utilizes the intellectual property licensed under the Eye and Derm Elanco Agreement in its TP-03 and TP-04 product candidates.
Elanco In-License Agreement for All Other Diseases or Conditions in Humans
In September 2020, the company entered into the All Human Uses Elanco Agreement with Elanco granting it an exclusive, worldwide, sublicensable license to certain intellectual property for the development, marketing, and commercialization of lotilaner for all applications in humans other than the treatment, palliation, prevention or cure of any eye or skin disease or condition.
LianBio Agreement
On March 26, 2021, the company entered into the China Out-License with LianBio for its exclusive development and commercialization rights of TP-03 (lotilaner ophthalmic solution, 0.25%) in The People's Republic of China, Macau, Hong Kong, and Taiwan (the China Territory) for the treatment of Demodex blepharitis and MGD.
On February 13, 2024, LianBio announced its completion of a comprehensive strategic review and determined to initiate the wind down of its operations, including the sale of remaining pipeline assets, the delisting of its American Depositary Shares, deregistration under Section 12(b) of the Exchange Act and workforce reductions.
Government Regulation
In the United States, the company is subject to extensive regulation by the U.S. Food and Drug Administration (FDA), which regulates drugs under the Federal Food, Drug, and Cosmetic Act, and its implementing regulations. Its product candidates are considered small molecule drugs and must be approved by the FDA through the NDA process before they may be legally marketed in the United States.
The company relies, and expects to continue to rely, on third parties for the production of clinical and commercial quantities of its products in accordance with current good manufacturing practice (cGMP) regulations.
History
Tarsus Pharmaceuticals, Inc. was founded in 2016. The company was incorporated under the laws of the state of Delaware in 2016.</t>
  </si>
  <si>
    <t>Dermatology;Infectious Diseases;Inflammation;Ophthalmology</t>
  </si>
  <si>
    <t>09/20/2018</t>
  </si>
  <si>
    <t>Y-mAbs Therapeutics, Inc. operates as a commercial-stage biopharmaceutical company.
The company is focused on the development and commercialization of novel radioimmunotherapy and antibody-based therapeutic products for the treatment of cancer. The company is leveraging its proprietary radioimmunotherapy and antibody platforms and expertise to develop a broad portfolio of innovative medicines.
The company's approved drug DANYELZA (naxitamab gqgk) received accelerated approval by the United States Food and Drug Administration, or the FDA, in November 2020 for the treatment, in combination with Granulocyte Macrophage Colony Stimulating Factor, or GM-CSF, of pediatric patients one year of age and older and adult patients with relapsed or refractory, or R/R, high risk neuroblastoma, or NB, in the bone or bone marrow who have demonstrated a partial response, minor response, or stable disease to prior therapy. The company is commercializing DANYELZA in the United States and began shipping in February 2021. In December 2022, the company announced a distribution agreement with WEP Clinical Ltd., or WEP, in connection with an early access program for DANYELZA in Europe.
DANYELZA has been evaluated in a Phase 2 clinical study in front-line NB, a pilot study of chemoimmunotherapy for high-risk NB, and is being evaluated in a pivotal-stage multicenter trial (Study 201), which is designed to satisfy the accelerated approval confirmatory study and post-marketing requirements of the FDA, as well as a Phase 2 clinical study in second-line relapsed osteosarcoma patients.
The company is using its proprietary Self-Assembly DisAssembly Pretargeted Radioimmunotherapy, or SADA PRIT, technology platform, a concept the company also refers to as Liquid Radiation, to advance a series of antibody constructs, using a two-step pre-targeting approach. The bispecific antibody fragments bind to the tumor before a radioactive payload is subsequently injected. The aim is specifically to deliver the radioactive payload to the tumor while minimizing exposure to normal tissue as indicated in non-clinical studies.
GD2-SADA for potential use in GD2-positive solid tumors is the company's first SADA PRIT construct. The first patient was dosed in April 2023 in the company's Phase 1, dose-escalation, single-arm, open-label, non-randomized, multicenter clinical trial for the treatment of certain solid tumor cancers, including small cell lung cancer, sarcoma, and malignant melanoma. The company has six active treatment sites and are continuing to add additional sites. The company is pleased with its observations so far and in particular that patients dosed with the GD2-SADA protein have not experienced treatment related pain, dose limiting toxicities, related severe adverse events or serious adverse events. Based on the SPECT/CT scans performed, the company has demonstrated proof of concept for GD2-SADA by demonstrating that the GD2-SADA molecules can find and bind to tumors and that the radionuclide targets the GD2-SADA molecules. As of December 31, 2023, the company was treating patients in cohort 4 at 3mg/kg. The initial blood PK profile of the construct in patients appears to match the company's pre-clinical models in terms of clearance data, and the blood PK profiles from patients are comparable and are supportive of the current dose interval of two to five days.
The Investigational New Drug application, or IND for the company's first hematological target, the CD38-SADA construct for the treatment of patients with Relapsed or Refractory Non-Hodgkin Lymphoma was cleared by the U.S. FDA in October 2023, and the company expects to dose the first patient in 2024. The SADA PRIT technology platform could potentially improve the efficacy of immunological therapeutics (e.g., naked monoclonal antibodies), in tumors that have not historically demonstrated meaningful responses to immunological agents.
In January 2023, the company announced a strategic restructuring plan designed to extend the company's cash resources and prioritize resources on the commercialization and potential label extension of DANYELZA and development of the SADA PRIT technology platform. In addition to deprioritizing the omburtamab program (described below) for all indications and product candidates, the company has deprioritized other pipeline programs, including activities relating to the GD2-GD3 Vaccine and CD33 bispecific antibody constructs by delaying trial initiation and overall timelines as part of the restructuring plan. The company completed the restructuring in May 2023, which resulted in an approximately 35% reduction to the company's then workforce.
DANYELZA
DANYELZA, the company's first FDA approved product is a recombinant humanized immunoglobulin G, subtype 1k, or IgG1k, monoclonal antibody, or mAb, that targets ganglioside GD2, which is highly expressed in various neuroectoderm derived tumors and sarcomas. DANYELZA received accelerated approval by the FDA in November 2020 for the treatment, in combination with GM CSF, of pediatric patients 1 year of age and older and adult patients with R/R high-risk NB in the bone or bone marrow who have demonstrated a partial response, minor response, or stable disease to prior therapy. The company is commercializing DANYELZA in the United States and began shipping it in February 2021. In 2023, SciClone Pharmaceuticals International Ltd., or SciClone, launched DANYELZA for the treatment of patients with R/R high-risk NB in China, and Takeda Israel, or Takeda, launched DANYELZA in Israel. In addition, the company received regulatory approval for DANYELZA in Brazil and in Mexico during 2023.
The accelerated approval of DANYELZA is subject to certain post-marketing requirements and commitments, including a confirmatory post-marketing trial of clinical benefit, that must be completed in order to convert the Biologics License Application, or BLA, to full approval and prevent withdrawal of the license by the FDA. The confirmatory post-marketing clinical trial required by the FDA to verify and to further characterize the clinical benefit is the company's ongoing Study 201, which is designed to enroll a minimum of 80 evaluable patients and report overall rate of response, or ORR, duration of response, or DOR, progression free survival, or PFS, and overall survival, or OS. The ORR is the primary endpoint for the study, DOR is the secondary endpoint and PFS and OS are secondary endpoints in long-term follow-up. The company anticipates completing the study no later than by March 31, 2027.
In addition, DANYELZA is being studied in several ongoing clinical trials, including a pivotal-stage multicenter trial (Study 201), which is also designed to satisfy the confirmatory study and post marketing requirements by the FDA, and a Phase 2 clinical trial (Study 15-096) for relapsed osteosarcoma. DANYELZA was also studied in a Phase 2 clinical trial (Study 16-1643) in front line NB and a pilot study (Study 17-251) of chemoimmunotherapy for high-risk NB. In addition, investigator sponsored studies, or ISS, are ongoing with Beat Childhood Cancer Research Consortium, or BCC, which is conducting a Phase 2 multi-center trial evaluating naxitamab in combination with standard induction therapy in patients with newly diagnosed high-risk NB, and the company is planning to initiate an ISS Phase 1b/2 trial investigating TGFbeta NKs, gemcitabile and naxitamab in patients with metastatic breast cancer at the Ohio State University in the first half year of 2024.
DANYELZA has multiple potential advantages over other GD2 targeting antibody-based therapies. In particular, its toxicity profile allows for doses two and a half times greater than existing GD2 targeting antibody based therapies. Unlike approved GD2 targeting therapies for NB, which require 10 to 20 hours of infusion and hospitalization for several days, DANYELZA is administered in approximately 30 to 60 minutes in an outpatient setting. This significantly shorter administration time is an important advantage considering the overall pain associated with treatment.
Other than DANYELZA, there are no FDA approved therapies for primary refractory or second line pediatric NB patients. DANYELZA has also received orphan drug designation, or ODD, and rare pediatric disease designation, or RPDD, from the FDA for the treatment of NB. In addition, DANYELZA has received breakthrough therapy designation, or BTD, in combination with GM CSF, for the treatment of high risk NB refractory to initial therapy or with incomplete response to salvage therapy in patients greater than 12 months of age with persistent, refractory disease limited to bone marrow with or without evidence of concurrent bone involvement. In 2018, the European Commission granted orphan medicinal product designation for naxitamab for the treatment of NB, and in 2023, European Medicine Agency, or EMA agreed to the company's proposed Pediatric Investigation Plan, or PIP, for naxitamab.
While the company's clinical efforts for DANYELZA are focused on rare pediatric cancers, the company can potentially expand its application to the treatment of adults with cancers that express GD2.
SADA PRIT Technology Platform
On April 15, 2020, the company entered into a license agreement, or the SADA License Agreement, with MSK and Massachusetts Institute of Technology, or MIT, that grants the company an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The patents and patent applications covered by the SADA License Agreement are directed, in part, to the SADA PRIT Technology, as well as a number of SADA PRIT constructs developed by MSK.
The company is using the potential first-in-class SADA PRIT technology to advance a series of antibody constructs, where bispecific antibody fragments bind to the tumor before a radioactive payload is injected in a two-step approach. GD2-SADA for potential use in GD2-positive solid tumors is the company's first SADA PRIT construct, and the company had its first clinical patient dosed in April 2023 in the company's Phase 1, dose-escalation, single-arm, open-label, non-randomized, multicenter trial, for the treatment of certain solid tumor cancers, including small cell lung cancer, sarcomas, and malignant melanoma. In addition, the IND for the company's first hematological target, the CD38-SADA construct for the treatment of patients with Relapsed or Refractory Non-Hodgkin Lymphoma was cleared by the FDA in October 2023, and the company expects to dose the first patient in 2024.
In addition to GD2-SADA and CD38-SADA, the company has two additional SADA PRIT programs in pre-clinical development: B7H3-SADA and HER2-SADA. The company expects to file INDs for these two programs in 2025.
The SADA PRIT technology could potentially improve the safety and efficacy of radiolabeled therapeutics in tumors that have not historically demonstrated meaningful responses to radiolabeled agents.
Omburtamab
Omburtamab is a murine monoclonal antibody that targets B7-H3, an immune checkpoint molecule that is widely expressed in tumor cells of several cancer types, including pediatric central nervous system, or CNS, and leptomeningeal metastases, or LM from NB. 131I-omburtamab, which is omburtamab radiolabeled with Iodine-131, has been studied in several clinical trials, including development Study 101 and Study 03-133 for the treatment of pediatric patients who have CNS/LM from NB. The company submitted a BLA to the FDA for radiolabeled 131I omburtamab for central nervous system, or CNS, leptomeningeal metastases, or LM, from NB in August 2020, and received a Refusal to File letter from the FDA in October 2020. The reason for the FDA's decision to issue the Refusal to File letter was that upon preliminary review, the FDA determined that certain parts of the Chemistry, Manufacturing and Control, or CMC Module and the Clinical Module of the BLA required further detail. Among other things, the FDA requested that detailed validation data be included in the CMC Module, that clinical study data and external control data be reanalyzed using a propensity score adjusted analysis for important baseline characteristics, such as prior receipt of irradiation, and that further supportive evidence in the form of direct anti-tumor effect be included in the Clinical Module. The company held a number of Type B meetings with the agency, including a pre-BLA meeting in January 2022, before the company resubmitted the BLA for omburtamab in March 2022. In October 2022 the company met with the U.S. Food and Drug Administration, or FDA, and the ODAC, who reviewed 131I-omburtamab and voted 16 to 0 that the company had not provided sufficient evidence to conclude that omburtamab improves overall survival. In November 2022, the company received a CRL for the BLA. In the CRL, and in the company's Type A meeting held subsequent to receipt of the CRL, the FDA made recommendations for the company to consider in terms of trial design to demonstrate substantial evidence of effectiveness and a favorable benefit-risk profile. The company is considering the future for the company's omburtamab development program and have received an 18-month extension of the BLA, which expires on May 30, 2025. The company can provide no assurance that the development of omburtamab will continue or that omburtamab will ultimately receive FDA approval.
As part of the company's restructuring plan executed in 2023, the company also deprioritized 124I-omburtamab, which is omburtamab radiolabeled with Iodine-124, that was being studied for the treatment of Diffuse Intrinsic Pontine Glioma, or DIPG, and 131I-omburtamab that was being studied for the treatment of Desmoplastic Small Round Cell Tumors, or DSRCT.
In addition, the company's Phase 1 multicenter study for 177Lu-omburtamab-DTPA, for the treatment of medulloblastoma, and the company's Phase 1 multicenter study with 177Lu-omburtamab-DTPA targeting B7-H3 positive CNS/LM tumors in adults were deprioritized in 2022.
MSK License Agreements
The company has exclusive rights to MSK's rights in all of the company's product candidates under the company's 2015 license agreement, or the MSK License, with Memorial Sloan Kettering Cancer Center (MSK). The MSK License also provides the company with non-exclusive access to technology that involves the creation of a novel human protein tag that can potentially dimerize, or link together, bispecific T-cell engagers, or BiTEs, which the company refers to as the MULTI-TAG technology. The company's strong relationship with MSK, one of the world's leading cancer treatment centers, and the company's access to certain of MSK's technologies and substantial research capabilities affords the company several competitive advantages. In addition, under a separate SADA License Agreement with MSK and MIT the company has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using the SADA PRIT technology.
Strategy
The key elements of the company's strategy are to independently commercialize DANYELZA in indications and territories where the company can maximize value; expand the indications and target patient populations for the company's existing product candidates; advance the company's novel SADA PRIT Technology platform focusing on targets that may offer potential substantial benefits over existing therapies; and leverage the company's relationships with leading academic and clinical institutions to develop additional product candidates.
Product and Product Candidates
The company has one FDA-approved product and a product pipeline, including product candidates primarily targeting clinically validated tumors that express GD2 and CD38, respectively.
On November 25, 2020, DANYELZA, was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The company began to commercialize DANYELZA in the United States upon receipt of FDA approval in November 2020. DANYELZA is also in mid-stage clinical development for additional cancers.
The company is using its proprietary SADA PRIT Technology platform, a concept the company also refers to as Liquid Radiation, to advance a series of antibody constructs, where bispecific antibody fragments bind to the tumor before a radioactive payload is injected in a two-step approach. GD2-SADA for potential use in GD2-positive solid tumors is the company's first SADA construct. The company obtained clearance of its IND for GD2-SADA in July 2022. The first patient was treated with GD2-SADA in March 2023. The company announced its first hematological target CD38-SADA in December 2022, and submitted an IND for this construct in September 2023. The IND was cleared in October 2023 and the company expects the first patient to be treated in 2024. In addition, the company has two additional programs SADA PRIT programs in pre-clinical development: B7H3-SADA and HER2-SADA. The company expects INDs for these two programs will be filed in 2025. The SADA PRIT technology could potentially improve the efficacy of radiolabeled therapeutics in tumors that have not historically demonstrated meaningful response to radiolabeled agents.
The company has exclusive worldwide commercial rights to all of the company's product candidates and the company has granted commercialization partners certain exclusive rights to develop and commercialize DANYELZA and omburtamab in select territories, including Greater China, Israel, Latin America, Russia and certain Eastern European countries.
DANYELZA Overview
DANYELZA is a humanized monoclonal antibody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and being evaluated for the treatment of other GD2-positive tumors, including osteosarcoma. DANYELZA targets GD2, which, based on the company's research, is expressed on almost all NB cancer cells regardless of disease stage and in almost all osteosarcomas.
As of December 31, 2023, DANYELZA has been administered to more than 1,319 patients in clinical trials, including patients treated under the company's expanded access and compassionate use programs.
In clinical studies, DANYELZA has been shown to cause serious infusion reactions including anaphylaxis, cardiac arrest, bronchospasm, stridor, and hypotension. The most common adverse events were mainly mild and moderate and included infusion-related reaction, pain, tachycardia, vomiting, cough, nausea, diarrhea, decreased appetite, hypertension, fatigue, erythema multiforme, peripheral neuropathy, urticaria, pyrexia, headache, edema, anxiety, localized edema and irritability. DANYELZA has been approved with a boxed warning for serious infusion reactions and neurotoxicity.
In pediatric R/R high-risk NB, DANYELZA has multiple potential advantages over other GD2-targeting antibody-based therapies. In particular, the modest toxicity it exhibits allows for doses 2.5 times greater than the other GD2-targeting antibody-based therapies. DANYELZA also has a significantly shorter infusion time (approximately 30 to 60 minutes compared to 10 to 20 hours for other GD2-targeting antibody-based therapies being used in front-line therapy), which is an important factor given that DANYELZA is administered in an outpatient setting.
In addition, DANYELZA has been evaluated in a Phase 2 clinical study (Study 16-1643) in front-line NB, a pilot study (Study 17-251) of chemoimmunotherapy for high-risk NB and is being evaluated in a Phase 2 clinical study (Study 15-096) in second-line relapsed osteosarcoma patients. Study 15-096 completed enrollment in December 2023, and assuming positive results of this study, the company will be planning an international multicenter randomized pivotal clinical study with DANYELZA compared to Standard of Care in patients with relapsed osteosarcoma with Pulmonary Only Recurrence (Study 205).
Furthermore, DANYELZA is being studied in Study BCC-018, which is a Phase 2 study sponsored by Beat Childhood Cancer Research Consortium investigating Naxitamab added to induction therapy for subjects with newly diagnosed high-risk neuroblastoma. This is an ongoing, multicenter clinical trial to evaluate the efficacy and safety of administering naxitamab in combination with standard induction chemotherapy.
DANYELZA-mechanism of action
The company's pre-clinical studies have shown that DANYELZA binds to GD2 molecules on tumor cells with high affinity and a slow off-rate, which indicates DANYELZA's strong binding ability. In mice that have been transplanted with human NB tissue, DANYELZA demonstrated dose-dependent inhibition of tumor growth and generally increased survival. In vitro studies show that when DANYELZA binds to tumor cells, it induces tumor cell death through antibody dependent cell-mediated cytotoxicity and complement-dependent cytotoxicity. DANYELZA may also inhibit tumor cell migration through its inhibitory effect on GD2 molecules, which are involved in tumor cell adhesion and migration. In vitro studies also show that Granulocyte-Macrophage Colony-Stimulating Factor, or GM-CSF, enhances the activity of DANYELZA in a dose-dependent manner and is therefore generally combined with DANYELZA in the company's clinical trials.
DANYELZA for the treatment of pediatric relapsed or refractory high-risk neuroblastoma
On November 25, 2020, DANYELZA received accelerated approval by the FDA in the United States for treatment in combination with GM-CSF of high-risk R/R NB. This approval was based primarily on interim data from the Study 201 and Study 12-230. In order to meet certain post-marketing commitments issued by the FDA, Study 201 with DANYELZA is still ongoing for pediatric R/R high-risk NB. The FDA has issued a post-marketing commitment to provide data on PFS, supporting the efficacy of the product. As of January 1, 2024 the company has enrolled 103 patients and the company anticipates completing the study by March 31, 2027. DANYELZA has multiple potential advantages over other GD2-targeting antibodies such as higher doses and administration on an outpatient basis.
In the company's studies to date, DANYELZA has demonstrated a manageable safety profile, which allows for 2.5 times greater dosing as compared to other GD2-targeting antibody-based therapies. This results in fewer doses per cycle and a significantly shorter infusion time (approximately 30 to 60 minutes versus 10 to 20 hours for dinutuximab). Notably, since severe pain is one of the most common side effects of treatment with GD2-targeting antibody-based therapies, the ability to reduce infusion time to approximately 30 to 60 minutes is very important for patients and may result in a significant reduction in demand for pain medication such as morphine. These factors allow DANYELZA to be administered in an outpatient setting whereas other GD2-targeting antibody-based therapies require hospitalization which usually lasts for four days or more.
DANYELZA for Pediatric Relapsed or Refractory High-Risk Neuroblastoma-Current Treatment Landscape and Associated Limitations
Other than DANYELZA, there are no approved therapies in the United States for R/R NB patients. Other treatments typically include chemotherapy, radiotherapy and other experimental therapies.
In 2015, the FDA and the European Commission, approved Unituxin (dinutuximab), a monoclonal GD2-targeting antibody developed by United Therapeutics Corporation, or United Therapeutics, and administered in combination with GM-CSF, interleukin-2, or IL-2, and isotretinoin, also known as 13-cis-retinoic acid, for the treatment of pediatric patients with high-risk NB who achieve at least a partial response, or PR, to prior front-line multiagent, multimodality therapy. The marketing authorization for Unituxin was voluntarily withdrawn by United Therapeutics in the European Union in 2017. In 2017 the European Commission approved Dinutuximab beta Apeiron (also known as dinutuximab beta, ch14.18/CHO, Isqette and being commercialized under the name Qarziba in the European Union), a monoclonal GD2-targeting antibody, for the treatment of high-risk NB in patients aged 1 year and older, who have had some improvement with previous treatments or patients whose NB has not improved with other cancer treatments or has relapsed.
DANYELZA for Pediatric Relapsed or Refractory High-Risk Neuroblastoma-Clinical Development Program
DANYELZA has been studied in several clinical trials for the treatment of pediatric R/R NB and other diseases, of which Study 201 and Study 15-096 are ongoing. The accelerated approval of DANYELZA by the FDA was based primarily on interim data from Study 201 and Study 12-230.
Study 12-230: Phase 1/2 Study of Combination Therapy of Antibody Naxitamab with Granulocyte-Macrophage Colony-Stimulating Factor (GM-CSF) in Patients with Relapsed/Refractory High-Risk Neuroblastoma
Phase 1 Portion of Study 12-230
The Phase 1 portion of Study 12-230 assessed dose escalation of intravenous, or IV, naxitamab (days one, three, five) in the presence of subcutaneous GM-CSF (days minus four through five). These three doses of naxitamab and 10 days of GM-CSF constituted a single treatment cycle. Patients who completed 4 cycles without PD were eligible to continue treatment for up to 24 months. For the Phase 2 part of the study, patients were eligible to continue treatment for up to 4 cycles after major clinical response was obtained again with a maximum treatment period of 24 months.
Phase 2 Portion of Study 12-230
The Study 12-230 protocol was amended in May 2016 to include an expansion Phase 2 portion. In October 2020, topline results from the first 71 patients (including 29 patients with no evidence of disease, or NED patients) in this Phase 2 study were presented, which continued to show response rates at the same levels as in the dose escalation part of the study with 13 of 15 evaluable, or 87% of, primary refractory patients responding and 7 of 23 evaluable, or 30% of, secondary refractory patients responding.
The expansion Phase 2 single-arm portion of Study 12-230 was designed to assess the anti NB activity of naxitamab and GM-CSF in patients who presented with lesions that could be objectively measured and/or monitored by 123I-MIBG scans and who were deemed to have measurable disease and be eligible for response classification by the INRC classification incorporating 123I-MIBG scans. These patients were classified as having evaluable disease and consisted of patients that were primary refractory patients or secondary refractory patients. Another group of patients included those with NED but with a high-risk of relapse.
Study 201: A Phase 2 Trial of Antibody Naxitamab and Granulocyte-Macrophage Colony-Stimulating Factor (GM-CSF) in High-Risk Neuroblastoma Patients with Primary or Secondary Refractory Osteomedullary Disease
Study 201 is a single-arm multi-center pivotal study using current Good Manufacturing Practices, or cGMP, manufactured naxitamab, which commenced recruitment in the second quarter of 2018 and was the basis for FDA's accelerated approval of DANYELZA in 2020. The company has completed the initial enrollment target of 37 patients and continue recruitment at sites outside the U.S.
Treatment Protocol
Study 201 follows the same treatment protocol as described for Study 12-230 above.
The company initiated Study 201 with the objective of establishing the primary basis for the company's BLA, aiming to establish comparability of study population with Study 12-230 and to satisfy the post-marketing requirements outlined by the FDA. The FDA granted approval under the accelerated approval regulation. The post-marketing clinical trial required by the FDA to verify and to further characterize the clinical benefit is the company's ongoing Study 201, which aims to enroll a minimum of 80 evaluable patients with evaluable disease, with a minimal follow-up of 12 months from the onset of Complete Response/Partial Response, which is equivalent to at least a total 122 patients in Study 201. The study will report ORR, DOR, PFS and OS. The ORR is the primary endpoint for the study, DOR is the secondary endpoint, and PFS and OS are secondary endpoints in long-term follow-up. As of December 31, 2023, the company has enrolled 103 patients, and the company anticipates completing the study by March 31, 2027. The interim results from the BLA submission, and as per the label, showed that of the for 22 patients included in the efficacy analysis, an ORR of 45% (95% CI: 24%, 68%) was observed with a Complete Response of 36% and a Partial response of 9%. The response rates were assessed in accordance with International Neuroblastoma Response Criteria, or INRC. Approximately 30% of responders demonstrated a DOR lasting at least 6 months, defined as the time from randomization to disease progression, or death, in patients who achieved completed or partial response. Among 25 patients involved in safety analysis who received DANYELZA in combination with GM-CSF, 12% were exposed for 6 months or longer and none were exposed for greater than one year. Serious adverse reactions were observed in 32% of patients receiving DANYELZA in combination with GM-GSF, including anaphylactic reaction (12%) and pain (8%). Permanent discontinuation of DANYELZA due to an adverse reaction occurred in 12% of patients. The interim results have been submitted for publication.
Study 16-1643: Naxitamab/GM-CSF Immunotherapy Plus Isotretinoin for Consolidation of First Remission of Patients with High-Risk Neuroblastoma: A Phase 2 Study
Study 16-1643 was a Phase 2 single-arm clinical trial where patients with high-risk NB in first CR/VGPR undergo consolidation with naxitamab and GM-CSF for five cycles and isotretinoin for six cycles. The primary objective of the study was to determine relapse-free survival following treatment with naxitamab combined with GM-CSF and isotretinoin.
A total of 59 patients have completed enrollment in the study which constituted full accrual. The results have been submitted for publication.
Study 17-251: Pilot Study of Naxitamab, Irinotecan/Temozolomide and Sargramostim (HITS) Chemoimmunotherapy for High-Risk Neuroblastoma
Study 17-251 was a single-arm pilot, Phase 2 study conducted at MSK focusing on high-risk R/R NB patients with soft-tissue disease. Patients received treatment combining naxitamab with irinotecan, temozolomide, and sargramostim, collectively referred to as HITS. A total of 38 patients completed enrollment at MSK. Additionally, 52 patients received treatment on a compassionate use basis at Hospital Sant Joan de Déu Barcelona, and their outcomes were amalgamated. The final patient was treated in the second quarter of 2021.
Study BCC-018: A Phase 2 Study sponsored by Beat Childhood Cancer Research Consortium investigating Naxitamab Added to Induction Therapy for Subjects with Newly Diagnosed High-Risk Neuroblastoma
This investigator sponsored study is an ongoing multicenter clinical trial in subjects with newly diagnosed high-risk neuroblastoma to evaluate the efficacy and safety of administering naxitamab in combination with standard induction chemotherapy.
DANYELZA for the Treatment of Relapsed Osteosarcoma
DANYELZA is being evaluated in an ongoing Phase 2 clinical study (Study 15-096) for the treatment of patients with relapsed osteosarcoma that have been rendered surgically free of evident disease.
DANYELZA for Relapsed Osteosarcoma-Clinical Development Program
DANYELZA is being evaluated in an ongoing Phase 2 clinical trial (Study 15-096) for the treatment of relapsed osteosarcoma. This Phase 2 clinical trial is designed to assess the efficacy of DANYELZA when combined with GM-CSF in patien</t>
  </si>
  <si>
    <t>Central Nervous System;Genetics;Health Diagnostics;Hematology;Immunology;Neurology;Oncology</t>
  </si>
  <si>
    <t>05/27/2021</t>
  </si>
  <si>
    <t>Centessa Pharmaceuticals plc operates as a clinical-stage pharmaceutical company.
Strategy
The key elements of the company’s strategy are to rapidly advance the late-stage development of its most advanced product candidate, SerpinPC in hemophilia; strategically invest in and advance its LockBody technology platform with LB101 and develop a pipeline of additional LockBody product candidates; advance its pipeline of preclinical assets, including ORX750 in NT1 and other sleep disorders; leverage its asset-centric drug discovery and development engine to continue building a pipeline of potential best or first-in-class product candidates; and evaluate opportunities to accelerate development timelines and enhance commercial potential of the company’s programs in collaboration with third parties.
Pipeline Programs
The company is evaluating strategic partnerships to progress CBS004, a therapeutic mAb targeting BDCA-2 for the potential treatment of autoimmune diseases, into the clinic.
SerpinPC in Hemophilia
The company is developing its most advanced product candidate, SerpinPC, for the treatment of hemophilia. The company is advancing the registrational program for SerpinPC in HB, which includes a set of studies with multiple components. PRESent-5, initiated in late 2022, is an observational feeder study to collect prospective observational data for minimum defined periods before switching to dosing subjects in the interventional studies planned for this year, and it continues to assess registrational plans for HA.
Product Candidate
SerpinPC is an investigational, subcutaneously delivered biologic of the serpin family of proteins, designed to allow more thrombin to be generated by inhibiting activated protein APC. The MoA of SerpinPC is to reduce levels of circulating APC, thereby prolonging activity of prothrombinase formed during the initiation stage of hemostasis and directly increasing the amount of thrombin generated at the site of tissue damage.
SerpinPC is a variant of the serpin alpha-1-antitrypsin, modified to be a specific inhibitor of APC. The company was able to convert A1AT into a specific inhibitor of APC by mutating 3 residues in the reactive center loop of the molecule. The serpin mechanism traps the protease during cleavage of the reactive center loop as a covalent complex, and therefore has an absolute requirement that the protease is active, i.e., not the inactive zymogen. For this reason, SerpinPC is designed to have complete specificity for APC over protein C (PC), and therefore is not expected to deplete the circulating concentration of PC (which could theoretically increase thrombotic risk).
SerpinPC is designed as a long-acting non-replacement therapy intended to be administered as an infrequent injection under the skin that ‘rebalances’ blood coagulation without the need for factor replacement.
SerpinPC Registrational Program
In February 2022, the company completed pre-IND interactions with the FDA for SerpinPC in HB. The FDA considered these to be very consistent with an end of Phase 2 meeting and based on the FDA feedback, the company developed a streamlined, integrated registrational development plan for SerpinPC in HB named PRESent with fewer than 200 total subjects, including two planned Phase 2b interventional studies, PRESent-2 (moderately severe to severe HB without inhibitors, and severe HA with and without inhibitors) and PRESent-3 (HB with inhibitors), preceded by a non-interventional (i.e., observational) feeder study, PRESent-5.
In September 2022, the company received a Study May Proceed Letter from the FDA for the Phase 2b clinical studies under its IND application. Also, in September 2022, the company announced that the FDA has granted Orphan Drug Designation to SerpinPC for the treatment of HB. In December 2022, it initiated PRESent-5 to begin collecting enough observational data for minimum defined periods of time before switching to dosing subjects in PRESent-2 or PRESent-3, which are planned for this year. In parallel and based on the FDA feedback, it continues to work with the FDA on its plans to accelerate product process development and qualification activities.
PRESent-2 (AP-0102): PRESent-2 is an interventional study to evaluate the efficacy and safety of prophylactic SerpinPC in subjects with severe and moderately severe HB without inhibitors. In addition to HB subjects, the study will also enroll subjects with severe HA, with and without inhibitors, to add to the safety database. The study will have three parts: a 24-week randomized dose-justification part (Part 1) with approximately 60 subjects, a 24-week expansion part (Part 2) with approximately 60 further subjects at the dose selected from Part 1 based on an interim analysis, and a further 24-week extension part (Part 3) for subjects who complete either Part 1 or Part 2. The primary endpoint for PRESent-2 is the number of treated bleeds expressed as the all-bleeds ABR in the observation period and during Part 2 (24 weeks of treatment with SerpinPC) in subjects with HB previously receiving on-demand treatment.
PRESent-3 (AP-0103): The primary endpoint for PRESent-3 is the number of treated bleeds expressed as the all-bleeds ABR in the observation period and during the 24 weeks of treatment with SerpinPC in subjects with HB with inhibitors.
Although the company’s Phase 2b interventional studies will include both HA and HB subjects, the initial focus of its registration efforts is HB, with and without inhibitors, given the higher unmet need and market opportunity in this patient population. The company continues to assess registrational plans for HA.
SerpinPC Phase 1/2a (AP-0101) Study Results
In December 2022 and February 2023, the company reported results from both Part 3 and Part 4, the 18-month OLE of AP-0101, a first-in-human adaptive design open-label multi-center Phase 1/2a study to investigate the safety, tolerability, pharmacokinetics, and efficacy of subcutaneous doses of SerpinPC in healthy male volunteers and subjects with severe hemophilia (HA and HB) who were not on prophylaxis. In September 2021, the company reported results from Part 1 and Part 2 of AP-0101. The results from Parts 1 to 4 are discussed below. Part 5 is ongoing.
Exclusivity
SerpinPC is exclusively licensed to the company under its agreement with the University of Cambridge. 
The license provides patent protection and, as of December 31, 2022, includes two issued U.S. patents, 50 issued foreign patents and two pending foreign patent applications which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In addition, in September 2022, the FDA granted Orphan Drug Designation to SerpinPC and the company intend to apply for orphan drug designation for SerpinPC with the European Medicines Agency (EMA) and may apply for Breakthrough Therapy Designation with the FDA.
LockBody Technology Platform
The company is developing a novel approach to selectively drive potent effector function activity, such as CD47 or CD3, into the TME while avoiding systemic toxicity by leveraging its proprietary LockBody technology platform. The company’s LockBody technology platform is designed to allow for the simplified and accelerated development of conditionally-active antibody drugs with the potential to engage powerful immune pathways in diseased tissue, but not in non-diseased tissue or the periphery, where the drug’s action is often unwanted.
A ‘Locked’ LockBody
To prevent unwanted binding in the periphery, LockBody constructs utilize a stacked Fabs design, in which the traditional antibody structure is extended with the addition of a second Fab along each Heavy/Light chain pairing. These secondary, upper Fabs are designed to be constitutively active and bind to their targets as normal. These Fabs can be designed to target tumor targets that allow for enrichment of the LockBody into the TME. At the same time in the fully formed, ‘locked’ LockBody, these constitutive Fabs are designed to prevent binding, via steric occlusion, of the lower Fabs to their targets. The lower Fabs can then be designed to engage potent effector mechanisms, such as CD47 or CD3 with a lower risk of off-tumor toxicity in the periphery.
LB101, First LockBody Product Candidate, in Solid Tumors
LB101, a conditionally tetravalent PD-L1xCD47 bispecific monoclonal antibody, is the company’s first product candidate using its proprietary LockBody technology. LB101 has two anti-CD-47 domains blocked by two anti-PD-L1 domains, with proprietary human IgG-derived hinges linking the anti-CD47 and anti-PD-L1 domains. The cell-killing mechanism of action, in this case CD47, is designed to be blocked by the PD-L1 tumor targeting domain until the proprietary human IgG-derived hinges are naturally degraded in the TME, thus unlocking and activating the CD47 effector function activity in the tumor. Following clearance of its IND application from the FDA in January 2023, the company initiated a Phase 1/2a first-in-human, clinical trial of LB101 for the treatment of solid tumors and dosed the first subject in March 2023. The company owns worldwide rights to LB101.
In Vivo Data
In June 2022, the company presented in vivo data for LB101 at the 2022 American Society of Clinical Oncology (ASCO) Annual Meeting. These data showed LB101’s antitumor activity in a syngeneic mouse model (colon adenocarcinoma) with significantly improved tumor regression and survival compared to anti-PD-L1 antibodies. Anti-tumor activity was also demonstrated in a patient-derived xenograft mouse model for non-small cell lung cancer. LB101’s immunomodulatory effect differs from PD-L1/PD 1 inhibitors. In a mouse model, LB101 displayed a differential immune profile compared to atezolizumab with a significant increase in pro-killing CD8+ T-cells and a decrease in immunosuppressive M1 and M2 macrophages in tumor samples.
In September 2022, the company shared data from non- good laboratory practice (GLP) repeat dose, dose range finding, and the good laboratory practice (GLP) repeat dose safety toxicology studies performed with LB101 in cynomolgus monkeys. 
PD-L1xCD3 LockBody Program
The company is developing a conditionally bivalent PD-L1xCD3 bispecific monoclonal antibody designed to selectively drive potent CD3 effector function activity in the TME while avoiding systemic toxicity. The PD-L1xCD3 LockBody program is currently in lead optimization with the next anticipated milestone being selection of a product candidate this year and the initiation of IND-enabling activities.
ORX750 in Narcolepsy Type 1 (NT1) and other sleep disorders
In March 2023, the company nominated its newest product candidate, ORX750, an orally administered, selective OX2R agonist for the treatment of NT1 with potential expansion into other sleep disorders.
Narcolepsy is a lifelong, chronic neurologic disorder that affects the brain’s ability to regulate the normal sleep-wake cycle. Narcolepsy is a chronic rare and debilitating disorder that is estimated to affect over 150,000 people in the United States and over three million people worldwide. Approximately, 50% of individuals with narcolepsy have NT1.
The company’s exclusive collaboration with Sosei Heptares, a leading biopharmaceutical drug discovery and development company with proprietary structure-based drug design (SBDD) technology for G protein-coupled receptor (GPCR) targets, in the orexin agonist area provides access to unique structural biology technology coupled with SBDD, applied to the identification and optimization of molecules towards clinical candidates.
A number of selective OX2R agonist compounds are in development for the treatment of narcolepsy including TAK-861 being developed by Takeda Pharmaceuticals (Takeda), JZP441 (DSP-0187) being investigated by Jazz Pharmaceuticals (Jazz) and Sumitomo Dainippon Pharma Co., Ltd. (Sumitomo), and ALKS 2680 being investigated by Alkermes. There are additional orexin agonist programs in preclinical development.
ORX750 is in preclinical development and undergoing IND-enabling activities.
MGX292 in Pulmonary Arterial Hypertension (PAH)
The company is developing MGX292, its product candidate for the treatment of PAH. MGX292 is a protein-engineered variant of human BMP9. MGX292 is designed to overcome the functional deficiency in BMP9 signaling found in patients with PAH, restore vascular function and reverse established disease pathology in the pulmonary arterioles. MGX292 is currently being developed as a subcutaneous formulation.
PAH, a severe form of pulmonary hypertension, is a progressive life-limiting disease caused by narrowing of small pulmonary arteries in the periphery of the lung. PAH is a rare disease with a major unmet medical need. PAH has a prevalence of 11 to 26 per million individuals, affecting approximately 70,000 patients in North America, Europe and Japan. The total global market for PAH is estimated at $6.0 billion per annum based on sales of approved drugs.
MGX292 is in preclinical development.
Intellectual Property and License Agreements
ApcinteX Limited (ApcinteX)
As of December 31, 2022, ApcinteX had a license to two issued U.S. patents, 50 issued foreign patents, including in France, Germany, the United Kingdom (the U.K.), China, Japan and Australia issued foreign patents, and two pending foreign patent applications. ApcinteX’s licensed patent portfolio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Z Factor Limited (Z Factor)
As of December 31, 2022, Z Factor, owned one issued U.S. patent, seven pending U.S applications, 78 pending foreign applications, one granted European application, one foreign patent and six pending PCT applications. Z Factor’s patent portfolio includes composition of matter claims directed to ZF874, polymorphs thereof and variants thereof, method of treatment claims with ZF874, and method of manufacturing claims related to ZF874. The pending patent applications, once nationalized and if issued, are expected to expire between 2039 and 2042, without taking into account any possible patent term adjustments or extensions and assuming payment of all appropriate maintenance, renewal, annuity, or other governmental fees.
Morphogen-IX Limited (Morphogen-IX)
As of December 31, 2022, Morphogen-IX Limited had a license to one issued U.S. patent, 81 issued foreign patents, e.g., France, Germany, the United Kingdom, and China issued foreign patents, one U.S. pending patent application and seven pending foreign patent applications. Morphogen-IX Limited’s licensed patent portfolio includes issued U.S. patents and issued foreign patents, which have composition of matter claims directed to MGX292 and BMP9 variants, and method of treatment claims with MGX292. The issued patents expire in 2035, and the pending patent applications, if issued, are expected to expire in 2035, without taking into account any possible patent term adjustments or extensions and assuming payment of all appropriate maintenance, renewal, annuity, or other governmental fees.
Morphogen-IX Limited License Agreement
On October 30, 2015, the company’s subsidiary, Morphogen-IX Limited, (Morphogen-IX), entered into a Patent and Know-How License Agreement (License), with Cambridge Enterprise Limited (CE), relating to BMP 9 and 10. Pursuant to the agreement, Morphogen-IX obtained from CE an exclusive, worldwide, royalty bearing, sublicensable (through multiple tiers) license, (the Exclusive CE License), under certain patent rights, (BMP Patents), and certain technical information and materials relating to BMP 9 and 10, (BMP Know-How), for the treatment of all diseases, including prophylaxis, for human and animal health or any related research or development, or the Field. Morphogen-IX Limited also obtained a non-exclusive, worldwide, royalty-bearing, sublicensable (through multiple tiers) license, (the CE Non-Exclusive License), to certain, data, technical information and other know-how that is not specific to BMP 9 and 10, (the Non-Exclusive Know-How). Under the CE Exclusive License and the CE Non-Exclusive License, Morphogen-IX Limited has the right to develop and commercialize any product, process, service or use that uses or incorporates any BMP Patents, the BMP Know-How or the Non-Exclusive Know-How, or any materials that are sold in conjunction with any such products or services, in each such case, a Licensed Product. CE has reserved a customary limited right to use the BMP Patents, BMP Know-How and Non-Exclusive Know-How for academic publication, teaching, and academic research.
Morphogen-IX Limited must use commercially reasonable efforts to develop and commercialize the Licensed Products in accordance with the development plan, to introduce Licensed Products into the commercial market and to market Licensed Products after such introduction in the market, and to commit the necessary and available funding and personnel to maximize sales and corresponding return to CE under the License Agreement. Morphogen-IX Limited, at its own cost, has the right to control the prosecution, maintenance and enforcement of the BMP Patents. CE has certain step-in rights if Morphogen-IX Limited, does not conduct certain BMP patent-related activities as set forth in the License Agreement.
Capella Bioscience Limited
As of December 31, 2022, Capella Bioscience Limited, owned two pending U.S. patent applications, one issued U.S. patent, one issued foreign patent in the U.K, one issued patent in Japan and four pending foreign patent applications, which include claims directed to compositions and methods of use of the lead anti-LIGHT antibody. The issued patents, which includes composition of matter claims and pharmaceutical composition claims to Capella’s lead anti-LIGHT antibody and method of use claims with Capella’s lead anti-LIGHT antibody, expires in 2038, and the pending patent applications, if issued, are expected to expire in 2038, without taking into account any possible patent term adjustments or extensions and assuming payment of all appropriate maintenance, renewal, annuity, or other governmental fees. Capella Bioscience Limited also owns one pending U.S. patent application and 13 pending foreign patent applications with claims directed to compositions and methods of use of the lead anti-BDCA2 antibody. The pending patent applications, if issued, are expected to expire in 2040, without taking into account any possible patent term adjustments or extensions and assuming payment of all appropriate maintenance, renewal, annuity, or other governmental fees. Capella Bioscience Limited also owns one pending U.S. patent application and five pending foreign applications with claims directed to compositions and methods of use of anti-PD-L1 antibodies. The pending patent application, once nationalized and if issued, is expected to expire in 2040, without taking into account any possible patent term adjustments or extensions and assuming payment of all appropriate maintenance, renewal, annuity, or other governmental fees.
LockBody Therapeutics Ltd (LockBody)
As of December 31, 2022, LockBody owned nine pending U.S. applications and 21 pending foreign patent applications. LockBody’s patent portfolio includes composition of matter claims directed to LockBody’s CD47 agents, CD3 agents, CD28 agents and CD89 agents and method of treatment claims with LockBody’s agents. The pending patent applications, once nationalized, where applicable, and if issued, are expected to expire between 2039 and 2042, without taking into account any possible patent term adjustments or extensions and assuming payment of all appropriate maintenance, renewal, annuity, or other governmental fees.
As of December 31, 2022, LockBody’s subsidiary, Ultrahuman Two Limited, owned one pending U.S. application and eight pending foreign patent applications, includes composition of matter claims directed to anti-CD47 antibodies and method of treatment claims with anti-CD47 antibodies. The pending patent applications, if issued, are expected to expire in 2039, without taking into account any possible patent term adjustments or extensions and assuming payment of all appropriate maintenance, renewal, annuity, or other governmental fees.
As of December 31, 2022, LockBody’s subsidiary, Ultrahuman Four Limited, owned two issued U.S. patents, one pending U.S. application and 12 pending foreign patent applications. The U.S. patent, which has composition of matter claims directed to anti-CD47 antibodies, expires in 2038, without taking into account any possible patent term extensions and assuming payment of all appropriate maintenance, renewal, annuity, or other governmental fees. The pending patent applications, if issued, are expected to expire in 2038, without taking into account any possible patent term adjustments or extensions and assuming payment of all appropriate maintenance, renewal, annuity, or other governmental fees.
LockBody IP Assignment
LockBody has obtained from UltraHuman Limited (UH), an assignment of all intellectual property rights, title, and interest related to the LockBody platform. In September 2019, UH and LockBody entered into an Amended and Restated Intellectual Property Assignment Agreement (IP Assignment), expanding the prior April 2017 IP Assignment related to the LockBody antibodies, to further include intellectual property related to the LockBody technology platform which enables the activity of pharmaceutically-active molecules, such as an antibody or receptor proteins to be locked inside a carrier molecule in an inactive prodrug state, until the prodrug so encapsulated is activated within a desired tissue, whereon the prodrug is released, including the use of platform technology with an antibody. LockBody also owns patent rights related to the LB101 conditional mAb targeting CD47 for the treatment of solid tumors.
Orexia Therapeutics
As of December 31, 2022, Orexia Therapeutics owned five pending U.S. provisional patent applications, three pending applications in Taiwan, and four pending PCT international applications. Orexia’s patent portfolio includes claims directed to OX2R agonists and uses thereof. The pending patent applications, if issued, are expected to expire in 2041, without taking into account any possible patent term adjustments or extensions and assuming payment of all appropriate maintenance, renewal, annuity, or other governmental fees.
Orexia License Agreement
In January 2019, Heptares Therapeutics Limited entered into a license, assignment, and research services agreement with Orexia Limited, which was amended and restated in 2020 (together the Agreement), relating to certain specific molecules with, among other criteria, the primary mode of action of an orexin agonist or orexin positive modulator (Molecules). Under the agreement, Heptares assigned to Orexia all of Heptares’ right, title, and interest in and to intellectual property that is already in existence and that is developed as a result of the agreement that relates solely to Molecules or products that contain Molecules (Products), including all rights to obtain patent or similar protection throughout the world for such intellectual property and to take any and all actions regarding past infringements of existing intellectual property. Additionally, Heptares granted to Orexia an exclusive, sublicensable (subject to certain terms) license to make, import, export, use, sell, or offer for sale, including to development, commercialization, registration, modification, enhancement, improvement, manufacturing, holding, keeping or disposing of Molecules and Products. Heptares must not by itself or through a third party (other than a single company) exploit, use or dispose of (inter alia) any product in the field of orexin agonism and orexin positive modulation for the duration of the agreement and for three years thereafter.
Government Regulation
The company’s product candidates must be approved for therapeutic indications by the U.S. Food and Drug Administration (FDA) before they may be marketed in the United States. For its drug product candidates regulated under the Federal Food, Drug, and Cosmetic Act (FDCA), FDA must approve a New Drug Application (NDA). For its biologic product candidates regulated under the FDCA and the Public Health Service Act (PHSA), FDA must approve a Biologics License Application (BLA).
History
Centessa Pharmaceuticals plc was incorporated in 2020.</t>
  </si>
  <si>
    <t>Genetic Disorder;Genetics;Health Diagnostics;Hematology;Immunology;Neurology;Respiratory</t>
  </si>
  <si>
    <t>09/13/2023</t>
  </si>
  <si>
    <t>Arm Holdings plc (Arm) is a global leader in the semiconductor industry.
The company’s principal operations are the licensing, marketing, research and development of microprocessors, systems IP, graphics processing units, physical IP and associated systems IP, software, tools and other related services. SoftBank Group beneficially owns approximately 88.1% of the company’s total issued and outstanding share capital.
Arm architects, develops, and licenses high-performance, low-cost, and energy-efficient CPU products and related technology, on which many of the world’s leading semiconductor companies and OEMs rely to develop their products. For the three months ended March 31, 2024, approximately 7 billion Arm-based chips were reported as shipped, resulting in more than 287 billion Arm-based chips cumulatively, powering everything from the tiniest of sensors to the most powerful supercomputers. Arm CPUs run the vast majority of the world’s software, including the operating systems and applications for smartphones, tablets and PCs, data centers and networking equipment, and vehicles, as well as the embedded operating systems in devices, such as smartwatches, thermostats, drones and industrial robotics.
The company’s primary product offerings are leading CPU products that address diverse performance, power, and cost requirements. Complementary products, such as graphics processing units (‘GPUs’), which accelerate the display of complex graphics onto a screen and can also be used for other mathematical applications, System IP, and compute platforms are also available, as well as development tools and a software ecosystem to enable high-performance, efficient, reliable, system-level creation for a wide range of increasingly sophisticated devices and applications. The company’s development tools and robust software ecosystem have further solidified its position as the world’s most widely adopted processor architecture.
The company also supports ecosystems of third-party tool vendors for embedded software and the IoT. The company is also committed to contributing to open-source software and tools to ensure its offerings are optimized for the latest technologies.
Arm CPUs run AI and ML workloads in billions of devices, including smartphones, cameras, digital TVs, cars and cloud data centers. The CPU is vital in all AI systems, whether it is handling the AI workload entirely or in combination with a co-processor, such as a GPU or a neural processing unit (‘NPU’), which specializes in the acceleration of ML algorithms. In the emerging area of large language models, generative AI and autonomous driving, there will be a heightened emphasis on the low power acceleration of these algorithms. In the company’s latest ISA, CPUs, and GPUs, the company has added new functionality and instructions to accelerate future AI and ML algorithms.
Product Offerings
The key elements of the company’s solution include:
Arm CPUs. The foundation of the company’s product offerings is its CPU products. The company’s CPU products leverage its common scalable ISA and address a range of performance, power, and cost requirements.
Other Design Offerings. The company has a portfolio of products that are deployed alongside the company’s CPUs, including:
Graphics Processing Units. The company offers a family of GPU products providing an optimal visual experience across a wide range of devices.
System IP. Complementary design components that enable designers to create high-performance, power-efficient, reliable, and secure chips.
Compute Platform Products. Arm’s CPU, GPU, and System IP products integrate into a foundational compute platform optimized for a specific end market.
Development Tools and Software. The company’s tools and software support the development and deployment of the company’s offerings.
The company continues to expand the scope of its product offerings, investing in more holistic, end-market optimized designs, expanding beyond individual design IP to providing subsystem designs. Given the complexities of developing chips using the most advanced manufacturing processes, the company is making significant investments to better support the increasing number of OEMs looking to develop their own customized chips.
In addition, the company has cultivated a broad ecosystem of third-party hardware and software partners to support its customers. The company’s partners include leading semiconductor technology suppliers, including foundries and EDA vendors. The company also invests in its software ecosystem and work closely with firmware and operating system vendors, game engine vendors, software tool providers, and application software developers.
Primary Markets
Mobile Applications Processor
The mobile applications processor is the primary chip in a smartphone and runs the operating system and applications in addition to controlling many of the device functions, including gaming, music, video, and any other applications. While high compute performance is required for applications, processors also must be highly energy efficient so that the smartphone’s battery will last all day without needing to be recharged. The company has maintained market share in the mobile applications processor market of greater than 99% for many years, by virtue of all key mobile operating systems depending on Arm processors.
The company’s royalty revenue from the mobile applications processors market constituted approximately 35% of the company’s total royalty revenue for the year ended March 31, 2024.
Other Mobile Chips
Mobile phones contain many chips beyond the main applications processor, including the modem, Wi-Fi, Bluetooth and NFC connectivity chips, GPS chips, touchscreen controllers, power management chips, camera chips, audio chips and more, which the company refers to collectively as the ‘other mobile chips market.’ The market share of Arm-based chips in the other mobile chips market varies by device and is generally higher in chips that run more software (such as modem and connectivity chips) and is lower in chips that require less software (such as power management chips).
Consumer Electronics
Consumer Electronics includes products found in the home, such as digital TVs, tablets, laptops, XR headsets and wearables. The opportunity for Arm-based chips in consumer electronics is increasing as new product categories, such as smart speakers, virtual reality headsets and laptops, need CPUs that can deliver high performance without sacrificing efficiency.
Industrial IoT and Embedded
The industrial IoT and embedded semiconductor market includes chips used by a wide range of goods, including washing machines, thermostats, digital cameras, drones, sensors, surveillance cameras, manufacturing equipment, robotics, electric motor controllers and city infrastructure and building management equipment.
Many manufacturers and logistics companies are using advanced sensors and smart machines capable of capturing and analyzing data in real time to improve and automate industrial processes and logistics systems. Combining the data captured by sensors with AI and data analytics can result in improvements in manufacturing yield and system throughput. The company’s products are broadly applicable for sensors and embedded computers that require small, power efficient and smart processors.
Networking Equipment
The networking equipment market includes chips deployed into wireless networking such as base-station equipment, enterprise Wi-Fi, and wired networking equipment such as routers and switches.
The networking equipment market is growing as more wired and wireless infrastructure is deployed, as much of the data consumed in the cloud is created at the edge and needs to be transmitted over networks to the data center for processing. The deployment of 5G networks as infrastructure scales from fewer large cell towers covering a wide area to a large number of small cells providing high-speed coverage creates further demand for architecture that allow for flexible deployment of software and workloads.
Cloud Compute
The cloud compute market includes the main server chips, data processing units, and smart network interface cards used by cloud service providers (‘CSPs’) to run their operations. Arm-based chips have been gaining market share as CSPs have started to deploy Arm products in their own in-house designed chips used in their data centers, and as other CSPs start to deploy chips designed by Arm licensees.
Other Infrastructure
Other Infrastructure refers to the technological components and systems that support various aspects of computing, networking, and data processing and include chips deployed into HPC systems, enterprise servers, and edge networking equipment.
Automotive
The automotive market includes all chips with processors within vehicles. This includes chips used for in-vehicle-infotainment (‘IVI’), advanced driver assistance systems (‘ADAS’), engine management, and body and chassis control. The company’s market share in the automotive market is highest in more technologically advanced functional areas, such as IVI and ADAS.
The automotive market is expected to increase as ADAS, electrification, IVI, and eventually autonomous driving, accelerate requirements for higher compute performance in newly manufactured vehicles. At the same time, automakers must operate with strict constraints on power consumption, heat dissipation, and packaging, while prioritizing functional safety. Furthermore, automotive electronics are transitioning from hardware-defined to software-defined architecture and compute, enabling new services and features, such as ADAS to be continuously improved via over-the-air updates.
Business Model and Customers
The company’s open and flexible business model provides access to CPU products for a wide range of potential customer types and end markets. The company licenses its products to semiconductor companies, OEMs, and other organizations to design their chips. The company’s customers license its products for a fee, which gives them access to the company’s designs and enables them to create Arm-based chips. Once a chip has been designed and manufactured with the company’s products, the company receives a per-unit royalty on substantially all chips shipped. The royalty has typically been based on a percentage of the ASP of the chip or a fixed fee per unit, and it typically increases as more Arm products are included in the chip. The company’s business model enables the widest range of customers to access Arm products through an agreement best suited to their particular business needs.
The company’s customers can choose from several licensing models, each with its own pricing mechanics and level of access to Arm products. These include Arm Total Access, Arm Flexible Access, TLAs and Architecture Licenses. Regardless of the license model a customer uses, the company receives a per-unit royalty fee on substantially every chip shipped. Because each chip may ship for many years, and each Arm CPU can be reused in new products as new applications emerge, these licensing agreements contribute to a long tail of recurring royalty revenues, which provide visibility into future revenue streams.
Intellectual Property
As of March 31, 2024, the company owned or co-owned approximately 7,400 issued patents and have approximately 2,500 patent applications pending worldwide.
Approximately 98% of the company’s active patent portfolio (granted and pending) is owned solely by the company, or jointly with, its subsidiaries, with the remaining 2% comprising patent assets jointly owned with one or more third parties. Through intra-group licensing arrangements, the company has access to its entire patent portfolio for the purposes of licensing technology or otherwise providing services to third parties.
The IPLA with Arm China
The company is party to the IPLA with Arm China.
Under the IPLA, Arm China licenses certain of the company’s IP from the company. In turn, Arm China sublicenses such IP to its PRC customers, as the exclusive distributor of the company’s IP licenses to customers in the PRC.
Customers. Arm China is permitted to sublicense to customers in the PRC.
Products. Arm China can sublicense the company’s standard IP offerings. Arm China is required to procure the company’s consent in order to sublicense non-standard technology or architectural licenses.
The company may remove any sublicensable IP that the company declares obsolete or no longer generally make available to the company’s licensees, whereupon Arm China’s rights with respect to such IP are limited to licenses it previously granted.
Arm China may only distribute the company’s IP in accordance with its model license terms provided by the company. Any deviations from the company’s model license terms require its consent.
In addition, under the IPLA, the company is contractually obligated to indemnify both Arm China and its PRC customers that sublicense the company’s IP in the event either Arm China or such customers incur damages or costs in lawsuits, administrative proceedings or similar actions based upon a claim that the company’s IP infringes the IP of a third party.
For the year ended March 31, 2024, revenues attributable to the company’s relationship with Arm China were approximately 21% of the company’s total revenue.
Government Regulation
The company is subject to regulation by various governmental agencies, including but not limited to, such agencies in the U.K., the European Union, the U.S., and the PRC. These laws and regulations affect the company’s activities in areas, including but not limited to, labor, telecommunications, IP ownership and infringement, tax, economic sanctions, import and export requirements and controls, anti-corruption, national security and foreign investment, foreign exchange controls and cash repatriation restrictions, privacy and data protection (such as the European Union General Data Protection Regulation (GDPR), the U.K. GDPR, and the California Consumer Privacy Act as amended by the California Privacy Rights Act (CCPA)), security and cybersecurity, and data localization requirements, anti-competition, environmental, health and safety, financial reporting and the certification requirements associated with public sector contracts. The company monitors changes in these laws, regulations, treaties, and agreements; and the company is in material compliance with applicable laws.
SoftBank Group, through one of its non-U.S. subsidiaries, provides roaming services in Iran through Irancell Telecommunications Services Company. In addition, SoftBank Group, through one of its non-U.S. indirect subsidiaries, provides office supplies to the Embassy of Iran in Japan.
History
Arm Holdings plc was founded in 1990. The company was incorporated under the laws of England and Wales in 2018.</t>
  </si>
  <si>
    <t>09/15/2020</t>
  </si>
  <si>
    <t>Asset Management and Custody Banks</t>
  </si>
  <si>
    <r>
      <t xml:space="preserve">go to Screener / Companies / Mom6M_FirmAge </t>
    </r>
    <r>
      <rPr>
        <sz val="11"/>
        <color rgb="FFFF0000"/>
        <rFont val="Calibri"/>
        <family val="2"/>
        <scheme val="minor"/>
      </rPr>
      <t>@ A4</t>
    </r>
  </si>
  <si>
    <t>允䅁䥁䨸䅁䍁䅁䅁䅁䝁杁䅁䅋䅁䍁䅍兓佂䙁䅙兑䵂䕁䅫䅒杁䕁䅍睔乂䙁䅁兑佂䙁䅫䅉䩂䕁䅑䅁䕂䅁䅁䅏䅁䍁䅍兓佂䙁䅙兑䵂䕁䅫䅒杁䕁䅙兖佂䕁䅍䅖䩂䕁䄸杔杁䙁䅁兑卂䕁䅅兔䙂䙁䅑兒卂䅁䅁䅒䅍䑁䅧䅁潁䕁䅫杢㉂䝁䅅䅢灂䝁䅑䅉䉂䡁䅍䅉偂䝁䅙䅉啂䝁䅫兢求䍁䅁䅕求䡁䅉兡療䝁䅑克䅁䅁䍯䅁煁䅁䅁䅋䩂䝁䄴杤桂䝁䅷兡歂䍁䅁兓歂䝁䅕杢あ䝁䅫杚灂䝁䅕杣灁䅁䅁睉䅍䅁䅙䅁瑁䑁䅅䅁楁睁䅁䅂䅁䑁䅅䅁䥂睁䅁杅䅁䑁䅅睌硁䍁䄸杍睁䑁䅉睍䅁䅁䌰䅁䝁䅁䅁免睁䅁䅁兓䅍䉁䅙䅁硁䑁䅅睌睁䑁䅧睌祁䑁䅁杍穁䅁䅁睍䅍䉁䅙䅁硁䑁䅅睌睁䑁䅧睌祁䑁䅁杍ぁ䅁䅁杍䅍䅁䅙䅁硁䕁䅑䅁⽁睁䅁杂䅁䑁䅅兔䅁䡁䩕䅁䝁䅁䅁免塂䅁䅁杤䅫䉁䅁䅁祁䑁䅁杍ぁ䕁䄰䅍㕁䅁䅁兒䅍䉁䅁䅁祁䑁䅁杍ぁ䕁䄰免睁䅁䅁村䅍䅁䄴䅁祁䑁䅁杍ぁ䕁䄰兏䅁䕁䑍䅁十䅁䅁杍睁䑁䅉䅎乂䕁䄰免睁䅁䅁䅐䅍䅁䅧䅁ㅁ䑁䅉睖䅁䙁䩷䅁浂䅁䅁兎祁䙁䅣䅦呂䝁䅍杣求䝁䅕杢卂䝁䅕督ㅂ䝁䅷䅤穂䍁䅧兑穂䕁䄸杚䑂䡁䅉兡あ䝁䅕杣灂䝁䄸杢㙁䑁䅍克㡂䕁䅑党橂䝁䅫䅢求䡁䅍䅦䥂䝁䅫睚潂䝁䅕督あ䅁䅁睥䅫䝁䅙䅁ㅁ䑁䅉睖㡂䙁䅍睙祂䝁䅕党畂䙁䅉党穂䡁䅕䅢あ䡁䅍䅋䉂䡁䅍睔浂䕁䅍杣灂䡁䅑党祂䝁䅫睢畂䑁䅯䅎灁䡁䅷䅒求䝁䅍兡獂䝁䅕督㡂䕁䅧兡湂䝁䅧党穂䡁䅑䅁坂元䅁权䅁䑁䅷材硁䕁䄰䅁㍂元䅁权䅁䑁䅷材硁䙁䅣䅁㑂元䅁䅆䅁䑁䅷材祁䑁䅁杍ぁ䕁䄰免睁䅁䅁兣䅫䉁䅙䅁㡁䑁䄴杍睁䑁䅉䅎乂䕁䄰免睁䅁䅁督䅫䅁䅷䅁㡁䑁䄴兎祁䙁䅣䅁求元䅁条䅁䑁䅷材ㅁ䑁䅉睖㡂䙁䅍睙祂䝁䅕党畂䙁䅉党穂䡁䅕䅢あ䡁䅍䅋䉂䡁䅍睔浂䕁䅍杣灂䡁䅑党祂䝁䅫睢畂䑁䅯睍灁䡁䅷䅒求䝁䅍兡獂䝁䅕督㡂䕁䅧兡湂䝁䅧党穂䡁䅑䅁㡂元䅁条䅁䑁䅷材ㅁ䑁䅉睖㡂䙁䅍睙祂䝁䅕党畂䙁䅉党穂䡁䅕䅢あ䡁䅍䅋䉂䡁䅍睔浂䕁䅍杣灂䡁䅑党祂䝁䅫睢畂䑁䅯䅎灁䡁䅷䅒求䝁䅍兡獂䝁䅕督㡂䕁䅧兡湂䝁䅧党穂䡁䅑䅁浂元䅁杌䅁䑁䅷材䩂䡁䅍督ㅂ䝁䅕杣杁䕁䅍杣求䝁䅑兡あ䍁䅁杕桂䡁䅑兡畂䝁䅣䅁橂元䅁䅏䅁䑁䅷材䵂䝁䄸睙桂䝁䅷䅉䑂䡁䅕杣祂䝁䅕杢橂䡁䅫䅉䵂䙁䅑䅦䑂䡁䅕杣祂䝁䅕杢あ䅁䅁䅚䅫䉁䅑䅁㡁䑁䄴䅕祂䝁䅫兢桂䡁䅉入䅁䥁䩉䅁䕁䅁䅁兑䅁䡁䅳䅁䥁䅁䅁兑䉂䍁䄰䅁䩁杁䅁权䅁䕁䅅兑偂䕁䅫䅁允睁䅁权䅁䕁䅅兑偂䕁䄴䅁楁杁䅁权䅁䕁䅅兑兂䕁䅷䅁䵂䅁䅁权䅁䕁䅅村䍂䙁䅙䅁剃䅁䅁权䅁䕁䅅村佂䕁䅉䅁楁䅁䅁䅃䅁䕁䅅村啂䅁䅁兖䅁䅁䅯䅁䉂䕁䅍睒䵂䅁䅁睢䅅䅁䅯䅁䉂䕁䅍兓塂䅁䅁兣䅉䅁䅯䅁䉂䕁䅍䅔奂䅁䅁杦䅉䅁䅧䅁䉂䕁䅍杔䅁䍁䈴䅁䭁䅁䅁兑䑂䕁䄴村䅁䉁䐸䅁䭁䅁䅁兑䕂䕁䅉兒䅁䥁䅁䅁䥁䅁䅁兑䕂䕁䅫䅁㝃䅁䅁䅃䅁䕁䅅䅒乂䅁䅁兯䅅䅁䅯䅁䉂䕁䅑兔䉂䅁䅁䅩䅉䅁䅧䅁䉂䕁䅑䅕䅁䅁䄴䅁䭁䅁䅁兑䕂䙁䅁䅖䅁䅁䑕䅁䭁䅁䅁兑䕂䙁䅍睓䅁偁䄸䅁䥁䅁䅁兑䙂䕁䅕䅁浂允䅁䅃䅁䕁䅅兒兂䅁䅁䅺䅅䅁䅧䅁䉂䕁䅕睕䅁䉁䅷䅁䥁䅁䅁兑䝂䕁䅷䅁䩂䅁䅁权䅁䕁䅅睒䩂䕁䄸䅁瑃杁䅁䅃䅁䕁䅅睒奂䅁䅁睸䅉䅁䅧䅁䉂䕁䅧杕䅁䩁䍫䅁䥁䅁䅁兑䩂䕁䅣䅁⽂允䅁䅃䅁䕁䅅兓慂䅁䅁杧䅅䅁䅧䅁䉂䕁䅯睒䅁偁䅷䅁䭁䅁䅁兑䱂䕁䅅兔䅁偁䈸䅁䭁䅁䅁兑䱂䕁䅉兑䅁䍁䑁䅁䥁䅁䅁兑䱂䙁䅉䅁湃杁䅁权䅁䕁䅅睓卂䕁䄸䅁㕃杁䅁䅃䅁䕁䅅䅔䍂䅁䅁䄯䅅䅁䅯䅁䉂䕁䅷睒佂䅁䅁兢䅅䅁䅯䅁䉂䕁䅷䅓䑂䅁䅁杳䅉䅁䅯䅁䉂䕁䅷睓啂䅁䅁八䅉䅁䅧䅁䉂䕁䅷䅔䅁䑁䈴䅁䭁䅁䅁兑䵂䕁䅷兒䅁䭁䈸䅁䭁䅁䅁兑䵂䕁䄴兗䅁䉁䍣䅁䭁䅁䅁兑䵂䙁䅍杔䅁䙁䍅䅁䭁䅁䅁兑乂䕁䅅䅔䅁䍁䑯䅁䭁䅁䅁兑乂䕁䅅䅖䅁䉁䅑䅁䥁䅁䅁兑乂䕁䅍䅁扄杁䅁权䅁䕁䅅兔䑂䙁䅉䅁湃允䅁䅃䅁䕁䅅兔䕂䅁䅁䄳䅁䅁䅧䅁䉂䕁䄰兒䅁佁䅧䅁䭁䅁䅁兑乂䕁䅣杔䅁偁䅙䅁䥁䅁䅁兑乂䙁䅁䅁灁䅁䅁权䅁䕁䅅兔呂䕁䅍䅁㉄杁䅁䅃䅁䕁䅅兔啂䅁䅁眴䅁䅁䅯䅁䉂䕁䄰䅖乂䅁䅁睔䅅䅁䅯䅁䉂䕁䄰杗佂䅁䅁䅅䅁䅁䅯䅁䉂䕁䄴兒啂䅁䅁䅮䅁䅁䅯䅁䉂䕁䄴睕呂䅁䅁儯䅁䅁䅧䅁䉂䕁䄸杔䅁䵁䄸䅁䥁䅁䅁兑偂䙁䅍䅁牃允䅁䅃䅁䕁䅅䅕䉂䅁䅁共䅁䅁䅧䅁䉂䙁䅁䅒䅁䑁䅑䅁䥁䅁䅁兑兂䕁䅧䅁䥂允䅁权䅁䕁䅅䅕䵂䕁䅑䅁䙂杁䅁权䅁䕁䅅䅕䵂䙁䅑䅁兄杁䅁䅃䅁䕁䅅䅕兂䅁䅁光䅉䅁䅯䅁䉂䙁䅁䅖坂䅁䅁杍䅁䅁䅯䅁䉂䙁䅅睕啂䅁䅁兇䅍䅁䅧䅁䉂䙁䅉兒䅁䉁䄸䅁䭁䅁䅁兑呂䙁䅑䅓䅁䭁䍷䅁䭁䅁䅁兑呂䙁䅑睕䅁䝁䍫䅁䥁䅁䅁兑啂䕁䄸䅁摄䅁䅁权䅁䕁䅅䅖卂䕁䅍䅁塄杁䅁权䅁䕁䅅䅖呂䕁䅣䅁祁杁䅁䅃䅁䕁䅅兖卂䅁䅁杋䅉䅁䅯䅁䉂䙁䅙兑坂䅁䅁允䅁䅁䅧䅁䉂䙁䅙村䅁䡁䈴䅁䭁䅁䅁兑坂䕁䅉䅕䅁偁䍍䅁䭁䅁䅁兑坂䕁䅣睔䅁䙁䄴䅁䭁䅁䅁兑坂䙁䅁䅖䅁䱁䍯䅁䭁䅁䅁兑坂䙁䅧䅔䅁䉁䑅䅁䥁䅁䅁兑坂䙁䅫䅁歁允䅁䅃䅁䕁䅅睖䱂䅁䅁䅱䅅䅁䅯䅁䉂䙁䅧睒佂䅁䅁東䅉䅁䅯䅁䉂䙁䅧睔佂䅁䅁儹䅅䅁䅧䅁䉂䙁䅧䅕䅁䡁䄰䅁䥁䅁䅁兑慂䕁䄸䅁⽁䅁䅁䅔䅁䕁䅅杤求䡁䅉兙湂䝁䅕䅉塂䝁䅕党牂䝁䅷入杁䙁䅙睢獂䡁䅕兢求䍁䄸䅉呂䝁䅧兙祂䝁䅕督杁䕁䄸兤あ䍁䅁䅋汁䍁䅫䅁㙂元䅁䅙䅁䕁䅅杤湂䍁䅁䅒桂䝁䅫䅢㕂䍁䅁杖療䝁䅷兤瑂䝁䅕睌杁䕁䄸杢求䍁䅁兗求䝁䅅杣杁䕁䅅杤湂䍁䅁䅒桂䝁䅫䅢㕂䍁䅁杖療䝁䅷兤瑂䝁䅕䅉潁䍁䅕克䅁䥁䨴䅁䕁䅁䅁村䅁䕁䍳䅁䝁䅁䅁村牁䅁䅁杌䅉䅁䅙䅁䍂䍁䄰䅁杁杁䅁杂䅁䕁䅉兑䅁䝁䉍䅁䥁䅁䅁村䉂䕁䅍䅁䕄䅁䅁权䅁䕁䅉兑䵂䕁䅷䅁䡄允䅁权䅁䕁䅉兑佂䙁䅉䅁㉃杁䅁䅃䅁䕁䅉兑奂䅁䅁眲䅅䅁䅙䅁䍂䕁䅉䅁䑂杁䅁䅃䅁䕁䅉村牁䅁䅁䅈䅉䅁䅧䅁䍂䕁䅉兌䅁䅁䌸䅁䥁䅁䅁村䍂䕁䅉䅁噁杁䅁权䅁䕁䅉村䍂䍁䅳䅁療杁䅁权䅁䕁䅉村䍂䍁䄰䅁慁杁䅁䅃䅁䕁䅉村婂䅁䅁杓䅁䅁䅧䅁䍂䕁䅑䅗䅁䅁䄸䅁䥁䅁䅁村䙂䕁䄴䅁灂允䅁权䅁䕁䅉杒畁䕁䅉䅁䑁允䅁䅃䅁䕁䅉杒䥂䅁䅁杪䅉䅁䅙䅁䍂䕁䅣䅁䍁杁䅁权䅁䕁䅉兓䩂䕁䅉䅁婄允䅁杂䅁䕁䅉睓䅁䩁䄴䅁䭁䅁䅁村䱂䕁䄴睒䅁䝁䄸䅁䥁䅁䅁村䱂䙁䅉䅁㥁䅁䅁权䅁䕁䅉䅔䕂䙁䅉䅁䡄䅁䅁权䅁䕁䅉䅔䝂䙁䅍䅁睄杁䅁䅃䅁䕁䅉䅔䱂䅁䅁內䅅䅁䅯䅁䍂䕁䄰杕䑂䅁䅁杊䅉䅁䅧䅁䍂䕁䄰兗䅁䉁䉉䅁䝁䅁䅁村卂䅁䅁眱䅅䅁䅷䅁䍂䙁䅉睓畁䕁䅉䅁䑂䅁䅁䅃䅁䕁䅉杕偂䅁䅁兣䅅䅁䅯䅁䍂䙁䅍杕卂䅁䅁入䅉䅁䅧䅁䍂䙁䅍䅗䅁䡁䉷䅁䭁䅁䅁村啂䕁䅉䅖䅁䉁䍍䅁䭁䅁䅁村啂䙁䅍睒䅁䭁䍕䅁䥁䅁䅁村坂䙁䅍䅁䅁睁䅁䅃䅁䕁䅉睖䉂䅁䅁杳䅅䅁䅯䅁䍂䙁䅣兓佂䅁䅁䅦䅉䅁䅙䅁䍂䙁䅧䅁兂䅁䅁䅃䅁䕁䅉䅗兂䅁䅁杒䅁䅁䅑䅁䑂䅁䅁材䅁䅁䅧䅁䑂䕁䅅睑䅁䅁䑳䅁䥁䅁䅁睑䉂䕁䅣䅁穂䅁䅁䅃䅁䕁䅍兑䥂䅁䅁睪䅁䅁䅯䅁䑂䕁䅅䅔乂䅁䅁兪䅉䅁䅯䅁䑂䕁䅅杕䙂䅁䅁睇䅍䅁䅯䅁䑂䕁䅅杕卂䅁䅁儵䅁䅁䅯䅁䑂䕁䅅睕䥂䅁䅁䅚䅉䅁䅧䅁䑂䕁䅅䅖䅁䕁䅕䅁䭁䅁䅁睑䉂䙁䅙兑䅁䑁䍣䅁䝁䅁䅁睑䍂䅁䅁䅳䅁䅁䅯䅁䑂䕁䅉兑佂䅁䅁杊䅍䅁䅯䅁䑂䕁䅉睔䙂䅁䅁睹䅅䅁䅯䅁䑂䕁䅉杕䙂䅁䅁来䅅䅁䅧䅁䑂䕁䅉兖䅁䥁䍍䅁䥁䅁䅁睑䑂䕁䅉䅁浄杁䅁䅃䅁䕁䅍睑䑂䅁䅁䄴䅉䅁䅯䅁䑂䕁䅍睑牁䅁䅁兇䅉䅁䅯䅁䑂䕁䅍睑瑁䅁䅁杘䅉䅁䅧䅁䑂䕁䅍兓䅁䱁䅧䅁䥁䅁䅁睑䑂䕁䅷䅁摄允䅁权䅁䕁䅍睑呂䕁䅫䅁坁睁䅁权䅁䕁䅍䅒佂䕁䅅䅁畄杁䅁权䅁䕁䅍䅒佂䙁䅍䅁晁允䅁䅃䅁䕁䅍䅒塂䅁䅁兢䅁䅁䅙䅁䑂䕁䅕䅁祄允䅁䅃䅁䕁䅍兒䡂䅁䅁克䅅䅁䅙䅁䑂䕁䅙䅁奃允䅁䅃䅁䕁䅍杒䡂䅁䅁䅫䅅䅁䅧䅁䑂䕁䅧䅒䅁䍁䉯䅁䭁䅁䅁睑䥂䙁䅉睖䅁䑁䈸䅁䭁䅁䅁睑䥂䙁䅑杕䅁䡁䅉䅁䝁䅁䅁睑䩂䅁䅁儲䅁䅁䅯䅁䑂䕁䅫杒卂䅁䅁杶䅉䅁䅯䅁䑂䕁䅫杔䝂䅁䅁䅃䅅䅁䅯䅁䑂䕁䅫杖䍂䅁䅁克䅉䅁䅙䅁䑂䕁䅷䅁慁䅁䅁权䅁䕁䅍䅔乂䕁䅉䅁噁睁䅁䅃䅁䕁䅍䅔奂䅁䅁兙䅅䅁䅯䅁䑂䕁䄰睑䵂䅁䅁兌䅍䅁䅷䅁䑂䕁䄰睑呂䕁䅅䅁㝁允䅁䅃䅁䕁䅍兔䙂䅁䅁杪䅅䅁䅧䅁䑂䕁䄰睒䅁䑁䉧䅁䥁䅁䅁睑乂䕁䅫䅁䙁允䅁权䅁䕁䅍兔兂䕁䄸䅁瑄杁䅁䅃䅁䕁䅍兔呂䅁䅁朵䅁䅁䅧䅁䑂䕁䄴睑䅁䩁䉕䅁䥁䅁䅁睑佂䕁䅳䅁捃杁䅁䅃䅁䕁䅍杔兂䅁䅁眹䅅䅁䅧䅁䑂䕁䄴䅗䅁䡁䍉䅁䥁䅁䅁睑偂䕁䅙䅁䡃允䅁权䅁䕁䅍睔䥂䙁䅉䅁㙁杁䅁权䅁䕁䅍睔䵂䕁䅉䅁硁杁䅁权䅁䕁䅍睔乂䕁䄰䅁晄杁䅁权䅁䕁䅍睔乂䙁䅁䅁牁杁䅁䅃䅁䕁䅍睔偂䅁䅁睘䅁䅁䅧䅁䑂䕁䄸䅕䅁䍁䄰䅁䥁䅁䅁睑偂䙁䅉䅁千允䅁权䅁䕁䅍睔卂䙁䅑䅁睂杁䅁权䅁䕁䅍睔卂䙁䅯䅁摃杁䅁权䅁䕁䅍睔呂䙁䅑䅁牃䅁䅁权䅁䕁䅍䅕䉂䙁䅫䅁䱃允䅁䅃䅁䕁䅍䅕䍂䅁䅁杭䅅䅁䅧䅁䑂䙁䅁杒䅁䅁䑙䅁䭁䅁䅁睑兂䙁䅉䅖䅁䡁䅧䅁䥁䅁䅁睑兂䙁䅑䅁塂䅁䅁权䅁䕁䅍杕䕂䕁䄸䅁時杁䅁䅃䅁䕁䅍杕䵂䅁䅁䅂䅉䅁䅧䅁䑂䙁䅉兔䅁佁䅫䅁䭁䅁䅁睑卂䕁䄰䅒䅁䉁䍙䅁䥁䅁䅁睑卂䙁䅍䅁啂杁䅁权䅁䕁䅍杕塂䕁䅑䅁奂允䅁权䅁䕁䅍睕䑂䕁䄸䅁穃䅁䅁权䅁䕁䅍睕䡂䙁䅁䅁䡂䅁䅁䅃䅁䕁䅍睕坂䅁䅁杓䅉䅁䅯䅁䑂䙁䅍睖䩂䅁䅁杚䅉䅁䅧䅁䑂䙁䅍䅗䅁佁䅯䅁䭁䅁䅁睑啂䕁䅅睕䅁䝁䅷䅁䭁䅁䅁睑啂䕁䅷䅖䅁偁䈰䅁䭁䅁䅁睑啂䙁䅉兑䅁䍁䄴䅁䭁䅁䅁睑啂䙁䅍䅓䅁乁䉧䅁䭁䅁䅁睑啂䙁䅙兑䅁乁䉉䅁䭁䅁䅁睑坂䕁䅷䅖䅁䙁䍯䅁䭁䅁䅁睑坂䕁䄴兑䅁䍁䍑䅁䭁䅁䅁睑坂䙁䅉䅗䅁䍁䑑䅁䥁䅁䅁睑坂䙁䅍䅁晄䅁䅁䅃䅁䕁䅍杖奂䅁䅁睆䅅䅁䅯䅁䑂䙁䅣兑佂䅁䅁杙䅉䅁䅯䅁䑂䙁䅯杒呂䅁䅁䅆䅉䅁䅧䅁䑂䙁䅯杕䅁佁䉍䅁䕁䅁䅁䅒䅁䩁䅕䅁䥁䅁䅁䅒䉂䕁䅷䅁䩄允䅁䅃䅁䕁䅑兑婂䅁䅁內䅁䅁䅯䅁䕂䕁䅍睔乂䅁䅁眵䅉䅁䅙䅁䕂䕁䅑䅁癄允䅁杂䅁䕁䅑兒䅁䑁䉅䅁䭁䅁䅁䅒䙂䕁䅍睓䅁䭁䅯䅁䭁䅁䅁䅒䙂䕁䅷䅔䅁䭁䅉䅁䥁䅁䅁䅒䝂䙁䅍䅁硃允䅁杂䅁䕁䅑睒䅁䭁䄸䅁䥁䅁䅁䅒䡂䙁䅧䅁⽃允䅁䅃䅁䕁䅑䅓䩂䅁䅁杷䅅䅁䅧䅁䕂䕁䅧杕䅁䭁䅷䅁䥁䅁䅁䅒䩂䙁䅍䅁慂允䅁权䅁䕁䅑杓䑂䕁䄸䅁䡁睁䅁䅃䅁䕁䅑䅔卂䅁䅁䅖䅅䅁䅯䅁䕂䕁䅷䅖卂䅁䅁䅁䅉䅁䅯䅁䕂䕁䄴䅔䩂䅁䅁来䅉䅁䅧䅁䕂䕁䄸睑䅁偁䉯䅁䭁䅁䅁䅒偂䕁䅍睕䅁䉁䍁䅁䥁䅁䅁䅒偂䙁䅙䅁歁䅁䅁䅃䅁䕁䅑睔塂䅁䅁杏䅁䅁䅧䅁䕂䙁䅁杗䅁乁䉕䅁䥁䅁䅁䅒卂䕁䅫䅁ぃ允䅁䅃䅁䕁䅑杕呂䅁䅁兔䅉䅁䅧䅁䕂䙁䅑兒䅁䝁䉯䅁䥁䅁䅁䅒噂䕁䅳䅁㍂允䅁权䅁䕁䅑兖偂䕁䅷䅁摁杁䅁䅃䅁䕁䅑杖䉂䅁䅁兤䅁䅁䅧䅁䕂䙁䅙杔䅁佁䉑䅁䭁䅁䅁䅒奂䕁䅍兔䅁䩁䉑䅁潁䅁䅁䅒桂䡁䅫䅉䑂䝁䅷睢穂䝁䅕䅉兂䡁䅉兡橂䝁䅕䅉潁䍁䅑克䅁䙁䩫䅁䝁䅁䅁兒䉂䅁䅁朲䅅䅁䅧䅁䙂䕁䅅䅖䅁䉁䌴䅁䭁䅁䅁兒䍂䕁䅅兗䅁䭁䈰䅁䥁䅁䅁兒䑂䕁䅷䅁噁䅁䅁杂䅁䕁䅕䅒䅁䡁䄴䅁䭁䅁䅁兒䝂䙁䅍睑䅁䵁䍅䅁䥁䅁䅁兒䝂䙁䅧䅁奃䅁䅁杂䅁䕁䅕睒䅁偁䈴䅁䭁䅁䅁兒䡂䕁䅉杔䅁䅁䑅䅁䥁䅁䅁兒䩂䙁䅧䅁䕃䅁䅁杂䅁䕁䅕䅔䅁䱁䅙䅁䥁䅁䅁兒䵂䙁䅙䅁䅄䅁䅁䅃䅁䕁䅕兔佂䅁䅁杂䅅䅁䅧䅁䙂䕁䄰杕䅁䝁䉕䅁䭁䅁䅁兒佂䙁䅁䅓䅁䡁䉙䅁䭁䅁䅁兒佂䙁䅙兑䅁䱁䍍䅁䥁䅁䅁兒偂䕁䅣䅁䑃䅁䅁权䅁䕁䅕䅕䉂䕁䄰䅁䅃允䅁权䅁䕁䅕兕䩂䙁䅧䅁䥄䅁䅁䅃䅁䕁䅕兕卂䅁䅁兇䅅䅁䅧䅁䙂䙁䅅䅖䅁䍁䅕䅁䭁䅁䅁兒卂䕁䅅睕䅁䅁䑉䅁䭁䅁䅁兒卂䕁䅫兒䅁䥁䉍䅁䝁䅁䅁兒呂䅁䅁充䅅䅁䅧䅁䙂䙁䅍睕䅁䩁䉅䅁䥁䅁䅁兒啂䕁䄴䅁坄䅁䅁䅃䅁䕁䅕䅖卂䅁䅁睖䅅䅁䅯䅁䙂䙁䅙睒偂䅁䅁睹䅉䅁䅧䅁䙂䙁䅙杕䅁䑁䍧䅁䭁䅁䅁兒坂䙁䅉睒䅁䱁䉯䅁䭁䅁䅁兒坂䙁䅉兓䅁偁䍕䅁䝁䅁䅁兒塂䅁䅁兩䅅䅁䅯䅁䙂䙁䅣䅖奂䅁䅁䅰䅉䅁䅧䅁䙂䙁䅧睑䅁偁䉁䅁䭁䅁䅁兒奂䕁䅕䅔䅁䕁䍙䅁䭁䅁䅁兒奂䕁䅷睕䅁䝁䍁䅁䭁䅁䅁兒奂䙁䅁䅒䅁佁䉣䅁䭁䅁䅁兒奂䙁䅁兒䅁䍁䈸䅁䥁䅁䅁兒奂䙁䅉䅁㉁允䅁权䅁䕁䅕䅗啂䙁䅉䅁敃杁䅁杆䅁䕁䅕杢あ䝁䅫䅤㕂䍁䅁兓䕂䍁䅁䅁啂元䅁杇䅁䕁䅕杢あ䝁䅫䅤㕂䍁䅁杔桂䝁䄰党杁䅁䅁杕䅫䉁䅑䅁䙂䡁䅧睙潂䝁䅅杢湂䝁䅕䅉䅁䕁䨰䅁䕁䅁䅁杒䅁䵁䈴䅁䭁䅁䅁杒䉂䕁䄴睒䅁䍁䉅䅁䭁䅁䅁杒䉂䙁䅍䅖䅁佁䉕䅁䭁䅁䅁杒䍂䕁䄰睕䅁偁䍉䅁䭁䅁䅁杒䍂䕁䄴睑䅁䩁䍑䅁䥁䅁䅁杒䑂䙁䅧䅁牂允䅁䅃䅁䕁䅙䅒呂䅁䅁睅䅁䅁䅧䅁䝂䕁䅑䅗䅁䭁䉕䅁䝁䅁䅁杒䙂䅁䅁朲䅁䅁䅯䅁䝂䕁䅙兓坂䅁䅁其䅅䅁䅙䅁䝂䕁䅫䅁潂䅁䅁权䅁䕁䅙兓䑂䕁䄸䅁㕂䅁䅁䅃䅁䕁䅙兓呂䅁䅁朴䅅䅁䅯䅁䝂䕁䅫睕䩂䅁䅁杈䅍䅁䅯䅁䝂䕁䅫䅖䍂䅁䅁䅑䅁䅁䅧䅁䝂䕁䅷杕䅁䙁䍉䅁䥁䅁䅁杒乂䕁䅍䅁煁䅁䅁权䅁䕁䅙睔噂䙁䅉䅁噂杁䅁䅃䅁䕁䅙睔奂䅁䅁杔䅅䅁䅯䅁䝂䕁䄸䅗䉂䅁䅁䅕䅅䅁䅯䅁䝂䙁䅅兌硁䅁䅁䅍䅍䅁䅯䅁䝂䙁䅅兌祁䅁䅁杖䅍䅁䅯䅁䝂䙁䅅兌穁䅁䅁睖䅍䅁䅯䅁䝂䙁䅅兌ぁ䅁䅁䅘䅍䅁䅯䅁䝂䙁䅅兌ㅁ䅁䅁睔䅫䅁䅧䅁䝂䙁䅅䅍䅁䙁䑕䅁䥁䅁䅁杒卂䙁䅑䅁卂允䅁权䅁䕁䅙睕䍂䕁䅍䅁乁睁䅁权䅁䕁䅙睕䵂䙁䅉䅁䙁䅁䅁权䅁䕁䅙䅖䉂䕁䅫䅁瑁杁䅁权䅁䕁䅙䅖䕂䙁䅉䅁千杁䅁权䅁䕁䅙䅖佂䙁䅑䅁坁䅁䅁䅃䅁䕁䅙䅖坂䅁䅁兎䅁䅁䅯䅁䝂䙁䅣杕䕂䅁䅁眫䅉䅁䅯䅁䝂䙁䅫兌硁䅁䅁兘䅍䅁䅯䅁䝂䙁䅫兌祁䅁䅁睁䅁䅁䅯䅁䝂䙁䅫兌穁䅁䅁杘䅍䅁䅯䅁䝂䙁䅫兌ぁ䅁䅁兗䅍䅁䅧䅁䝂䙁䅫䅍䅁䙁䑑䅁䭁䅁䅁睒䍂䕁䅍兓䅁䝁䍧䅁䥁䅁䅁睒䑂䕁䅫䅁剁杁䅁杂䅁䕁䅣䅒䅁乁䅅䅁䭁䅁䅁睒䕂䕁䅑兗䅁䥁䅧䅁䭁䅁䅁睒䕂䙁䅫杔䅁佁䍫䅁䝁䅁䅁睒䙂䅁䅁䄷䅁䅁䅯䅁䡂䕁䅕䅓䑂䅁䅁䅁䅅䅁䅧䅁䡂䕁䅕杔䅁乁䅁䅁䥁䅁䅁睒䙂䕁䄸䅁䥄杁䅁䅃䅁䕁䅣兒坂䅁䅁兴䅅䅁䅯䅁䡂䕁䅫䅔䕂䅁䅁村䅅䅁䅧䅁䡂䕁䅫睕䅁乁䅍䅁䝁䅁䅁睒䵂䅁䅁睊䅅䅁䅯䅁䡂䕁䅷兖䙂䅁䅁杩䅉䅁䅧䅁䡂䕁䅷睖䅁佁䉷䅁䝁䅁䅁睒乂䅁䅁䅦䅁䅁䅯䅁䡂䕁䄴杕䑂䅁䅁典䅅䅁䅯䅁䡂䕁䄸睔䡂䅁䅁䅤䅁䅁䅷䅁䡂䕁䄸睔䡂䕁䅷䅁獁䅁䅁䅃䅁䕁䅣䅕䑂䅁䅁䅵䅅䅁䅧䅁䡂䙁䅁杔䅁䥁䅳䅁䭁䅁䅁睒卂䕁䄰杔䅁佁䈴䅁䝁䅁䅁睒呂䅁䅁兊䅅䅁䅯䅁䡂䙁䅍兑啂䅁䅁杯䅉䅁䅯䅁䡂䙁䅍䅓䕂䅁䅁全䅉䅁䅧䅁䡂䙁䅙兑䅁䩁䍙䅁䭁䅁䅁睒塂䙁䅉兒䅁䍁䍣䅁䥁䅁䅁睒塂䙁䅣䅁䙃䅁䅁权䅁䕁䅧兑䝂䕁䅍䅁湂杁䅁䅃䅁䕁䅧兑䵂䅁䅁䅹䅅䅁䅧䅁䥂䕁䅅睕䅁䅁䉑䅁䭁䅁䅁䅓䍂䕁䅅杔䅁佁䅳䅁䥁䅁䅁䅓䍂䕁䅫䅁㑃杁䅁䅃䅁䕁䅧睑䉂䅁䅁睳䅅䅁䅙䅁䥂䕁䅑䅁䙄䅁䅁䅃䅁䕁䅧兒呂䅁䅁朶䅅䅁䅯䅁䥂䕁䅫杒呂䅁䅁睍䅉䅁䅧䅁䥂䕁䅫睒䅁䥁䅣䅁䥁䅁䅁䅓䩂䕁䅫䅁瑄允䅁权䅁䕁䅧兓乂䙁䅍䅁⽂杁䅁权䅁䕁䅧䅔佂䕁䅕䅁佂杁䅁䅃䅁䕁䅧䅔啂䅁䅁䅣䅅䅁䅯䅁䥂䕁䄴杕䡂䅁䅁睷䅉䅁䅯䅁䥂䕁䄸䅔奂䅁䅁兺䅅䅁䅧䅁䥂䕁䄸杔䅁䉁䉑䅁䭁䅁䅁䅓偂䕁䄸䅒䅁䑁䍁䅁䥁䅁䅁䅓兂䕁䅕䅁䝄允䅁䅃䅁䕁䅧䅕剂䅁䅁睷䅅䅁䅧䅁䥂䙁䅉兓䅁䝁䍕䅁䥁䅁䅁䅓卂䕁䅷䅁䉂䅁䅁权䅁䕁䅧杕偂䙁䅣䅁汁杁䅁权䅁䕁䅧睕䩂䕁䅍䅁㑄䅁䅁䅃䅁䕁䅧睕啂䅁䅁睮䅁䅁䅧䅁䥂䙁䅍兗䅁䱁䄰䅁䭁䅁䅁䅓啂䕁䅷杒䅁䭁䍳䅁䭁䅁䅁䅓噂䕁䅉村䅁䙁䈸䅁䥁䅁䅁䅓噂䕁䄰䅁睃允䅁䅃䅁䕁䅧兖啂䅁䅁䄳䅉䅁䅯䅁䥂䙁䅣睓佂䅁䅁䅐䅉䅁䅧䅁䥂䙁䅣兔䅁䭁䉑䅁䭁䅁䅁䅓婂䕁䅷杔䅁䉁䐰䅁䥁䅁䅁兓䍂䕁䄰䅁䱄䅁䅁权䅁䕁䅫村啂䙁䅧䅁硃杁䅁䅃䅁䕁䅫睑䙂䅁䅁䅤䅅䅁䅯䅁䩂䕁䅍兖䩂䅁䅁睪䅉䅁䅯䅁䩂䕁䅑睑䑂䅁䅁兙䅉䅁䅯䅁䩂䕁䅑䅗奂䅁䅁児䅅䅁䅧䅁䩂䕁䅕䅗䅁偁䉳䅁䥁䅁䅁兓䝂䕁䅙䅁浃䅁䅁权䅁䕁䅫兔䉂䙁䅧䅁牄杁䅁权䅁䕁䅫杔䑂䙁䅫䅁扃允䅁权䅁䕁䅫杔偂䕁䅑䅁偁睁䅁权䅁䕁䅫杔呂䕁䄰䅁䕂杁䅁权䅁䕁䅫杔啂䕁䅅䅁䱃杁䅁权䅁䕁䅫杔啂䕁䅍䅁呃䅁䅁权䅁䕁䅫杔啂䙁䅕䅁㙄䅁䅁权䅁䕁䅫杔坂䕁䅧䅁婃允䅁权䅁䕁䅫睔佂䙁䅅䅁㕁杁䅁杂䅁䕁䅫䅕䅁䝁䅁䅁䥁䅁䅁兓兂䕁䅣䅁杁䅁䅁䅋䅁䕁䅫䅕偂䍁䅁䅒桂䡁䅑党杁䕁䄰兔癁䝁䅑䅚癁䡁䅫入㕂䡁䅫䅁䝃元䅁䅃䅁䕁䅫兕坂䅁䅁睗䅁䉁䅁䅁䩂䙁䅅睘䑂䕁䄸睒呂䅁䅁䅃䅁䉁䅑䅁䩂䙁䅅睘䡂䕁䅅睘䙂䙁䅧䅕䅁䅁䅫䅁坁䅁䅁兓剂䙁䄸兓佂䕁䅍睘啂䕁䅅䅗䅁䝁䩯䅁奁䅁䅁兓剂䙁䄸兓佂䕁䅑兖呂䙁䅑杕婂䅁䅁杢䅫䍁䅑䅁䩂䙁䅅睘䩂䕁䄴䅒噂䙁䅍䅖卂䙁䅫睘䡂䙁䅉睔噂䙁䅁䅁㥂元䅁杉䅁䕁䅫兕時䕁䄸杕䕂䕁䅕杕時䕁䅉兑䑂䕁䅳䅔偂䕁䅣䅁剂睁䅁䅋䅁䕁䅫兕時䙁䅁杕䩂䕁䄰兑卂䙁䅫睘䩂䕁䄴䅒噂䙁䅍䅖卂䙁䅫䅁䱃元䅁杇䅁䕁䅫兕時䙁䅉䅒時䕁䅕䅗兂䙁䄸杒佂䅁䅁䅄䅁䉁䅑䅁䩂䙁䅅睘呂䕁䅕睑啂䕁䄸杕䅁䝁䩷䅁慁䅁䅁兓剂䙁䄸睕䡂䕁䅅睘呂䙁䅕䅕兂䕁䅷䅁䱁䅁䅁䅋䅁䕁䅫兕時䙁䅍䅕時䕁䅫睕呂䙁䅕兒卂䙁䄸杕䉂䙁䅑兓佂䕁䅣䅁䙁杁䅁䅉䅁䕁䅫兕時䙁䅑睔啂䕁䅅䅔時䕁䅅睕呂䕁䅕䅖呂䅁䅁兄䅁䉁䅯䅁䩂䙁䅅睘啂䕁䄸䅖䉂䕁䅷睘卂䕁䅕杖䅁䅁䅙䅁䝁䅁䅁兓卂䅁䅁睗䅅䅁䅧䅁䩂䙁䅉兔䅁乁䄴䅁䭁䅁䅁兓卂䕁䄸杔䅁乁䍉䅁䭁䅁䅁兓呂䙁䅉睒䅁䝁䅫䅁䝁䅁䅁兓啂䅁䅁東䅅䅁䅯䅁䩂䙁䅑兓䑂䅁䅁䄵䅉䅁䅧䅁䩂䙁䅑睖䅁䅁䉅䅁䥁䅁䅁兓坂䙁䅯䅁䅄允䅁䅎䅁䕁䅫杢橂䝁䄸兢求䍁䅁䅖桂䡁䅧䅉䙂䡁䅧䅣求䝁䄴督求䍁䅁䅋歁䑁䅁䅍睁䍁䅫䅁牂元䅁䅆䅁䕁䅫杢歂䡁䅕督あ䡁䅉入杁䅁䅁睢䅫䍁䅁䅁䩂䝁䄴䅚ㅂ䡁䅍䅤祂䡁䅫䅉䡂䡁䅉睢ㅂ䡁䅁䅉䅁䡁䨴䅁㑁䅁䅁兓畂䡁䅍䅤灂䡁䅑兤あ䝁䅫睢畂䍁䅁睑療䡁䅙党祂䝁䅅睚求䍁䅁䅔求䡁䅙党獂䍁䅁䅁䥃元䅁杋䅁䕁䅫督穂䡁䅕党祂䍁䅁睑祂䝁䅕䅚灂䡁䅑䅉卂䝁䅅䅤灂䝁䄴睚䅁䙁䨴䅁䕁䅁䅁杓䅁䍁䅙䅁䭁䅁䅁杓䉂䕁䅳睓䅁偁䍅䅁䭁䅁䅁杓䍂䕁䅧䅖䅁䡁䅯䅁䥁䅁䅁杓䍂䕁䅷䅁祁允䅁䅃䅁䕁䅯睑䩂䅁䅁䅐䅅䅁䅧䅁䭂䕁䅕杒䅁䍁䍷䅁䭁䅁䅁杓䱂䕁䅧兗䅁䩁䅫䅁䥁䅁䅁杓佂䕁䅯䅁睄䅁䅁权䅁䕁䅯杔兂䙁䅉䅁㑄允䅁䅃䅁䕁䅯䅕乂䅁䅁睓䅁䅁䅑䅁䱂䅁䅁兲䅁䅁䅧䅁䱂䕁䅑䅕䅁䝁䅑䅁䥁䅁䅁睓䙂䙁䅫䅁㍁䅁䅁杅䅁䕁䅳兒婂䕁䅕杕卂䕁䄸杕䅁䕁䑅䅁䭁䅁䅁睓䙂䙁䅫睕䅁偁䉫䅁䥁䅁䅁睓䥂䕁䅍䅁敃允䅁䅃䅁䕁䅳兓乂䅁䅁兏䅅䅁䅧䅁䱂䕁䅳杕䅁䕁䉕䅁䭁䅁䅁睓䵂䕁䅅睑䅁䭁䉷䅁䥁䅁䅁睓乂䕁䅉䅁䕂允䅁䅃䅁䕁䅳兔䩂䅁䅁杏䅅䅁䅧䅁䱂䕁䄰䅗䅁䱁䅫䅁䝁䅁䅁睓偂䅁䅁杬䅁䅁䅙䅁䱂䙁䅉䅁坂允䅁权䅁䕁䅳杖噂䕁䅕䅁ㅁ允䅁䅂䅁䕁䅷䅁佁允䅁䅃䅁䕁䅷兑慂䅁䅁䅤䅉䅁䅯䅁䵂䕁䅉䅕䥂䅁䅁睮䅉䅁䅷䅁䵂䕁䅉杕䕂䕁䅅䅁䅂杁䅁杂䅁䕁䅷睑䅁乁䍧䅁䭁䅁䅁䅔䕂䕁䄸睕䅁乁䈸䅁䥁䅁䅁䅔䙂䕁䄴䅁湂䅁䅁权䅁䕁䅷兒佂䙁䅯䅁䑁睁䅁䅃䅁䕁䅷兒噂䅁䅁朴䅉䅁䅙䅁䵂䕁䅧䅁灃允䅁䅃䅁䕁䅷䅓奂䅁䅁儴䅅䅁䅧䅁䵂䕁䅫杔䅁䩁䅉䅁䭁䅁䅁䅔䩂䕁䄴䅒䅁䅁䑯䅁䭁䅁䅁䅔䩂䙁䅑兒䅁䥁䍁䅁䥁䅁䅁䅔䱂䙁䅅䅁䝂允䅁䅃䅁䕁䅷䅔婂䅁䅁䅗䅁䅁䅧䅁䵂䕁䄰村䅁䉁䍉䅁䭁䅁䅁䅔乂䕁䄴䅒䅁䵁䍯䅁䥁䅁䅁䅔乂䙁䅑䅁剂允䅁䅃䅁䕁䅷杔啂䅁䅁睌䅁䅁䅯䅁䵂䕁䄸兑卂䅁䅁睔䅉䅁䅧䅁䵂䕁䄸睖䅁䝁䅅䅁䭁䅁䅁䅔卂䕁䅍䅗䅁䅁䉷䅁䥁䅁䅁䅔啂䕁䅧䅁䍃杁䅁䅃䅁䕁䅷䅖乂䅁䅁睂䅁䉁䅉䅁䵂䙁䅑兔硁䑁䅉䅍祁䑁䅑䅁呂睁䅁杅䅁䕁䅷䅖乂䑁䅍杍睁䑁䅉䅎䅁䙁䑉䅁䵁䅁䅁䅔啂䙁䄸䅔䑂䅁䅁睂䅉䅁䅯䅁䵂䙁䅕䅔噂䅁䅁杲䅁䅁䅯䅁䵂䙁䅕兔佂䅁䅁䅇䅉䅁䅧䅁䵂䙁䅕杖䅁佁䉙䅁䥁䅁䅁䅔坂䙁䅍䅁楃允䅁杂䅁䕁䅷睖䅁乁䅑䅁䥁䅁䅁䅔婂䕁䅉䅁㡁䅁䅁䅃䅁䕁䅷兗坂䅁䅁䅯䅁䑁䅑䅁䵂䝁䄸睙桂䝁䅷䅉䑂䡁䅕杣祂䝁䅕杢橂䡁䅫䅉䵂䙁䅑䅦䑂䡁䅕杣祂䝁䅕杢あ䅁䅁睘䅫䑁䅙䅁䵂䝁䄸杢湂䍁䅁村ㅂ䡁䅍兡畂䝁䅕督穂䍁䅁䅒求䡁䅍睙祂䝁䅫䅣あ䝁䅫睢畂䍁䅁䅁䕃元䅁杂䅁䕁䄰兑䅁䭁䅣䅁䥁䅁䅁兔䉂䕁䅅䅁牄允䅁䅃䅁䕁䄰兑卂䅁䅁睦䅁䅁䅧䅁乂䕁䅅睕䅁䙁䉫䅁䭁䅁䅁兔䍂䕁䅍杔䅁偁䌴䅁䝁䅁䅁兔䑂䅁䅁䅢䅉䅁䅧䅁乂䕁䅍村䅁䍁䑷䅁䥁䅁䅁兔䑂䕁䅑䅁偁允䅁权䅁䕁䄰睑䥂䙁䅁䅁塃䅁䅁䅃䅁䕁䄰睑䱂䅁䅁䅪䅁䅁䅧䅁乂䕁䅍睔䅁䥁䉷䅁䥁䅁䅁兔䑂䙁䅍䅁佁睁䅁杂䅁䕁䄰䅒䅁佁䍕䅁䭁䅁䅁兔䕂䕁䅣䅔䅁䙁䍣䅁䭁䅁䅁兔䕂䕁䅷杗䅁䥁䅉䅁䥁䅁䅁兔䕂䙁䅑䅁睁䅁䅁䅃䅁䕁䄰兒啂䅁䅁䅘䅁䅁䅯䅁乂䕁䅕䅖䉂䅁䅁䅇䅁䅁䅧䅁乂䕁䅣兔䅁䥁䅫䅁䥁䅁䅁兔䥂䕁䅳䅁坁允䅁䅃䅁䕁䄰兓卂䅁䅁䅯䅉䅁䅯䅁乂䕁䅫杕乂䅁䅁儰䅉䅁䅧䅁乂䕁䅳睑䅁䙁䅙䅁䭁䅁䅁兔䱂䙁䅑䅗䅁䅁䍍䅁䥁䅁䅁兔䵂䕁䅫䅁䩂杁䅁䅃䅁䕁䄰䅔乂䅁䅁䄹䅅䅁䅧䅁乂䕁䄰睑䅁偁䅉䅁䥁䅁䅁兔乂䕁䄰䅁䕄允䅁权䅁䕁䄰杔䱂䕁䅑䅁佄杁䅁权䅁䕁䄰杔呂䙁䅑䅁畂允䅁杂䅁䕁䄰睔䅁䝁䅕䅁䥁䅁䅁兔偂䕁䅧䅁⭄䅁䅁䅃䅁䕁䄰睔呂䅁䅁睪䅅䅁䅧䅁乂䙁䅁睑䅁䱁䉙䅁䭁䅁䅁兔兂䙁䅣杕䅁䉁䈰䅁䥁䅁䅁兔卂䕁䅳䅁啂䅁䅁权䅁䕁䄰杕佂䕁䅅䅁橃䅁䅁䅃䅁䕁䄰杕偂䅁䅁眰䅅䅁䅙䅁乂䙁䅍䅁浂䅁䅁权䅁䕁䄰睕䑂䕁䅫䅁剁䅁䅁权䅁䕁䄰睕䝂䙁䅑䅁湁䅁䅁䅃䅁䕁䄰睕䩂䅁䅁䅱䅁䅁䅯䅁乂䙁䅍䅖卂䅁䅁睈䅉䅁䅧䅁乂䙁䅑村䅁䙁䄰䅁䭁䅁䅁兔啂䕁䅍䅓䅁䕁䄸䅁䥁䅁䅁兔啂䕁䅑䅁摁䅁䅁杂䅁䕁䄰兖䅁䵁䄴䅁㉁䅁䅁兔桂䡁䅉睡求䡁䅑䅉䑂䝁䅅䅣灂䡁䅑兙獂䝁䅫来桂䡁䅑兡療䝁䄴䅉潁䍁䅑兔灁䅁䅁睗䅫䉁䅯䅁乂䝁䅫䅚杁䕁䄸睙あ䍁䅁杍睁䑁䅉䅎䅁䡁䩑䅁䝁䅁䅁杔䉂䅁䅁权䅁䉁䅧䅁佂䕁䅅兓䑂䙁䅍䅉䑂䝁䄸䅚求䍁䅁䅁䉃元䅁杆䅁䕁䄴兑䩂䕁䅍睕時䕁䅍睔䕂䕁䅕䅁⽂元䅁䅃䅁䕁䄴村佂䅁䅁睵䅉䅁䅯䅁佂䕁䅍䅔䥂䅁䅁兌䅅䅁䅯䅁佂䕁䅑兑剂䅁䅁杉䅅䅁䅯䅁佂䕁䅑睕佂䅁䅁兮䅅䅁䅯䅁佂䕁䅕睑䍂䅁䅁光䅍䅁䅧䅁佂䕁䅕兒䅁佁䅉䅁䥁䅁䅁杔䙂䕁䄰䅁㝃允䅁权䅁䕁䄴杒䵂䙁䅧䅁䍁允䅁权䅁䕁䄴睒佂䕁䅕䅁坂杁䅁杂䅁䕁䄴兓䅁䡁䈰䅁䥁䅁䅁杔䱂䕁䅕䅁佂䅁䅁杂䅁䕁䄴杔䅁乁䍯䅁䥁䅁䅁杔偂䕁䅍䅁㉂䅁䅁权䅁䕁䄴睔坂䕁䅅䅁䱁杁䅁䅃䅁䕁䄴睔塂䅁䅁杪䅁䅁䅙䅁佂䙁䅉䅁䵁杁䅁䅃䅁䕁䄴杕䡂䅁䅁睆䅁䅁䅯䅁佂䙁䅉睒坂䅁䅁睊䅍䅁䅯䅁佂䙁䅉兓乂䅁䅁䅃䅍䅁䅯䅁佂䙁䅉兓奂䅁䅁眰䅉䅁䅧䅁佂䙁䅍睑䅁䕁䅧䅁䭁䅁䅁杔啂䕁䅅䅕䅁佁䉧䅁䭁䅁䅁杔啂䕁䅣杕䅁䭁䍅䅁䭁䅁䅁杔啂䙁䅉睕䅁䵁䅷䅁䥁䅁䅁杔噂䕁䅕䅁摃䅁䅁权䅁䕁䄴杖䕂䕁䅅䅁桁䅁䅁䅃䅁䕁䄴杖卂䅁䅁䅋䅁䅁䅧䅁佂䙁䅣睕䅁乁䅕䅁䭁䅁䅁杔塂䙁䅍兑䅁䡁䅁䅁䭁䅁䅁杔奂䙁䅁兓䅁䥁䅯䅁煃䅁䅁杔ㅂ䝁䄰杙求䡁䅉䅉療䝁䅙䅉䩂䝁䄴督あ䝁䅫䅤ㅂ䡁䅑兡療䝁䄴兙獂䍁䅁兓畂䡁䅙党穂䡁䅑睢祂䡁䅍䅉潁䙁䅁杣灂䝁䄰兙祂䡁䅫䅉呂䝁䅕睙ㅂ䡁䅉兡あ䡁䅫兌杁䕁䅷兙穂䡁䅑䅉䑂䝁䅅䅢求䝁䄴䅚桂䡁䅉䅉剂䡁䅕兙祂䡁䅑党祂䍁䅫䅉潁䝁䅅睙あ䡁䅕兙獂䍁䅫䅁潂元䅁䅂䅁䕁䄸䅁歂允䅁权䅁䕁䄸睑噂䕁䅷䅁婄杁䅁权䅁䕁䄸䅒䝂䕁䅷䅁呁允䅁䅃䅁䕁䄸睓䙂䅁䅁儫䅁䅁䅧䅁偂䕁䄰睑䅁偁䉙䅁䭁䅁䅁睔乂䕁䅍䅔䅁䱁䌸䅁䝁䅁䅁睔佂䅁䅁睍䅅䅁䅯䅁偂䕁䄸兔䉂䅁䅁睉䅉䅁䅯䅁偂䙁䅉睑䵂䅁䅁杹䅁䅁䅯䅁偂䙁䅉䅔婂䅁䅁睍䅁䅁䅯䅁偂䙁䅉杕䝂䅁䅁元䅍䅁䅯䅁偂䙁䅑兓呂䅁䅁睋䅅䅁䅧䅁偂䙁䅧兗䅁䡁䉧䅁十䅁䅁睔橂䡁䅑䅉祁䑁䅁杍ぁ䅁䅁杣䅫䥁䅷䅁偂䡁䅁䅤灂䝁䄸杢穂䑁䅯睑ㅂ䡁䅉杣㥁䙁䅕睕䕂䍁䅷兔桂䝁䅣児呂䡁䅑兙畂䝁䅑兙祂䝁䅑䅌䑂䝁䄸杢㉂䕁䄰党あ䝁䅧睢歂䑁䄰杕獁䕁䅙兡獂䝁䅫杢湂䙁䅙党祂䑁䄰睑ㅂ䡁䅉杣求䝁䄴䅤癁䙁䅉党穂䡁䅑兙あ䝁䅕䅚䅁䕁䩷䅁捁䅁䅁睔祂䝁䅑党祂䍁䅁村桂䝁䅍睡獂䝁䄸睚䅁䙁䑯䅁煁䅁䅁睔祂䝁䅑党祂䍁䅁村桂䝁䅍睡獂䝁䄸睚杁䍁䅧䅊睁䑁䅁䅍灁䅁䅁杔䅫䅁䅯䅁兂䕁䅅睑䍂䅁䅁䅄䅍䅁䅯䅁兂䕁䅅杔塂䅁䅁䅙䅅䅁䅧䅁兂䕁䅅杕䅁䱁䍷䅁䭁䅁䅁䅕䉂䙁䅉兑䅁乁䅣䅁䭁䅁䅁䅕䉂䙁䅫睑䅁䡁䉕䅁䭁䅁䅁䅕䉂䙁䅫睔䅁䩁䍯䅁䭁䅁䅁䅕䉂䙁䅫䅗䅁䥁䄰䅁䭁䅁䅁䅕䑂䕁䅅杕䅁䱁䅷䅁䥁䅁䅁䅕䑂䕁䅣䅁坃允䅁䅃䅁䙁䅁睑啂䅁䅁典䅉䙁䄴䅁兂䕁䅍䅖時䕁䄸睖佂䕁䅕䅒時䕁䅫杔呂䙁䅑杔時䕁䅧兒䕂䕁䅣兒時䕁䅙兖佂䕁䅑睘乂䕁䅣杕呂䙁䄸䅔䙂䙁䅍睕ㅁ䙁䅁睑啂䙁䄸睕啂䕁䅅睓䙂䅁䅁杔䅍䑁䅧䅁兂䕁䅍䅖時䕁䄸睖佂䕁䅕䅒時䕁䅫杔呂䙁䅑杔時䕁䅫杔坂䕁䅕睕啂䙁䄸兔䡂䙁䅉睕䅁䕁䐰䅁坂䅁䅁䅕䑂䙁䅑睘偂䙁䅣杔䙂䕁䅑睘䩂䕁䄴睕啂䕁䄴睘坂䕁䅍睌兂䕁䅕睘䝂䕁䅫杕乂䙁䅍睘䵂䕁䅕睕呂䑁䅕䅕䑂䙁䅑睘呂䙁䅑兑䱂䕁䅕䅁偂睁䅁权䅁䙁䅁睑坂䙁䅧䅁䥂杁䅁䅃䅁䙁䅁兒䡂䅁䅁杲䅅䅁䅧䅁兂䕁䅕䅕䅁䝁䅍䅁䥁䅁䅁䅕䝂䕁䅕䅁湂允䅁䅃䅁䙁䅁杒䡂䅁䅁杢䅁䅁䅙䅁兂䕁䅣䅁瑄䅁䅁䅃䅁䙁䅁睒䑂䅁䅁杅䅍䅁䅧䅁兂䕁䅣杕䅁佁䅅䅁䝁䅁䅁䅕䥂䅁䅁睡䅁䅁䅯䅁兂䕁䅧兑啂䅁䅁眷䅉䅁䅧䅁兂䕁䅧兔䅁䵁䅫䅁䭁䅁䅁䅕䩂䙁䅁杕䅁䝁䌰䅁䥁䅁䅁䅕䭂䙁䅑䅁牂杁䅁䅃䅁䙁䅁睓䡂䅁䅁兄䅅䅁䅧䅁兂䕁䅷䅒䅁䥁䉧䅁䭁䅁䅁䅕䵂䙁䅍兒䅁偁䍫䅁䭁䅁䅁䅕䵂䙁䅑杕䅁䩁䅯䅁䭁䅁䅁䅕䵂䙁䅧睕䅁䥁䍫䅁䝁䅁䅁䅕乂䅁䅁䅋䅅䅁䅧䅁兂䕁䄴睑䅁䉁䉳䅁䥁䅁䅁䅕佂䙁䅉䅁䱂允䅁䅃䅁䙁䅁杔塂䅁䅁䅰䅁䅁䅯䅁兂䕁䄸䅒䕂䅁䅁䅍䅅䅁䅯䅁兂䕁䄸睔䵂䅁䅁睺䅅䅁䅯䅁兂䕁䄸睖䵂䅁䅁睫䅉䅁䅧䅁兂䙁䅁睒䅁䱁䉫䅁䥁䅁䅁䅕兂䕁䅷䅁䕃允䅁权䅁䙁䅁杕䑂䙁䅑䅁㑂杁䅁权䅁䙁䅁杕䩂䕁䄰䅁奃杁䅁䅃䅁䙁䅁杕乂䅁䅁兺䅉䅁䅧䅁兂䙁䅉兖䅁䩁䉍䅁䥁䅁䅁䅕呂䕁䅅䅁㑁䅁䅁权䅁䙁䅁睕䙂䕁䅍䅁㕁睁䅁权䅁䙁䅁睕䝂䕁䅕䅁橄杁䅁䅃䅁䙁䅁睕奂䅁䅁䄲䅁䅁䅧䅁兂䙁䅑睑䅁䱁䄴䅁䭁䅁䅁䅕啂䕁䅣䅗䅁䱁䍁䅁䭁䅁䅁䅕啂䕁䄸杔䅁䭁䍙䅁䥁䅁䅁䅕塂䙁䅁䅁䝄杁䅁䅃䅁䙁䅁睖卂䅁䅁䅘䅅䅁䅯䅁兂䙁䅫䅕䵂䅁䅁䅑䅅䕁䅧䅁兂䝁䅕杣橂䝁䅕杢あ䍁䅁䅓求䝁䅷䅚杁䝁䅉入杁䕁䅫杢穂䡁䅑兡あ䡁䅕䅤灂䝁䄸杢桂䝁䅷䅉偂䡁䅣杢求䡁䅉䅁䱂睁䅁杓䅁䙁䅁党祂䝁䅍党畂䡁䅑䅉偂䡁䅣杢求䝁䅑䅉瑁䍁䅁兑獂䝁䅷䅉䩂䝁䄴督あ䝁䅫䅤ㅂ䡁䅑兡療䝁䄴督杁䍁䅧兊灁䅁䅁兡䅫䍁䅉䅁兂䡁䅉兡橂䝁䅕䅉䑂䝁䅧兙畂䝁䅣党杁䍁䅧兊灁䅁䅁睖䅫䉁䅁䅁兂䡁䅉兡瑂䝁䅅杣㕂䅁䅁䅧䅫䍁䅑䅁兂䡁䅉兡瑂䝁䅅杣㕂䍁䅁兓畂䝁䅑兤穂䡁䅑杣㕂䍁䅁䅁䵃元䅁权䅁䙁䅅睑偂䕁䄰䅁桃䅁䅁权䅁䙁䅅睑卂䕁䅧䅁摄杁䅁权䅁䙁䅅杕坂䕁䄸䅁祂允䅁权䅁䙁䅅䅖啂䕁䅉䅁啁睁䅁杄䅁䙁䅉兑啂䕁䅫杔䡂䅁䅁䅃䅉䅁䅯䅁卂䕁䅉䅔奂䅁䅁睌䅉䅁䅧䅁卂䕁䅍䅔䅁䵁䅙䅁䭁䅁䅁杕䕂䕁䅙杔䅁佁䍷䅁䭁䅁䅁杕䕂䙁䅙䅖䅁䉁䑷䅁㙁䅁䅁杕䕂䙁䄸睑卂䕁䅕䅒䩂䙁䅑睘卂䕁䅅䅖䩂䕁䄴睒時䕁䅑兑啂䕁䅕睘䡂䕁䅷睔䍂䕁䅅䅔䅁䝁䩅䅁睁䅁䅁杕䕂䙁䄸睑卂䕁䅕䅒䩂䙁䅑睘卂䕁䅅䅖䩂䕁䄴睒時䕁䅣䅔偂䕁䅉兑䵂䅁䅁兘䅫䅁䅧䅁卂䕁䅕睒䅁䅁䍅䅁䭁䅁䅁杕䙂䕁䅣杔䅁䩁䉣䅁䭁䅁䅁杕䙂䙁䅁䅔䅁䅁䑑䅁䝁䅁䅁杕䝂䅁䅁兗䅁䅁䅯䅁卂䕁䅫睒䵂䅁䅁䅋䅍䅁䅧䅁卂䕁䅯杒䅁乁䉅䅁䭁䅁䅁杕䱂䕁䅷村䅁䝁䍯䅁䝁䅁䅁杕䵂䅁䅁兰䅁䅁䅧䅁卂䕁䄰䅒䅁䝁䉷䅁䥁䅁䅁杕佂䕁䅅䅁㉂杁䅁权䅁䙁䅉睔䉂䕁䅑䅁䝃杁䅁䅃䅁䙁䅉睔䱂䅁䅁眹䅁䅁䅧䅁卂䕁䄸䅔䅁乁䉁䅁䥁䅁䅁杕偂䙁䅁䅁浃允䅁权䅁䙁䅉睔呂䙁䅑䅁䭄允䅁䅃䅁䙁䅉睕䡂䅁䅁朷䅁䅁䅧䅁卂䙁䅑䅗䅁䩁䅁䅁䭁䅁䅁杕坂䕁䅷杖䅁䵁䍁䅁䭁䅁䅁杕坂䕁䄰䅒䅁䙁䍍䅁䭁䅁䅁杕坂䙁䅑兗䅁䙁䉕䅁䥁䅁䅁杕奂䕁䄸䅁㥂杁䅁权䅁䙁䅉兗䉂䕁䄰䅁噄杁䅁权䅁䙁䅉兗啂䕁䄰䅁扃杁䅁杊䅁䙁䅍杊兂䍁䅁睑祂䝁䅕䅚灂䡁䅑䅉卂䝁䅅䅤灂䝁䄴睚杁䅁䅁䅙䅫䕁䅑䅁呂䍁䅙䅕杁䕁䅍杣求䝁䅑兡あ䍁䅁杕桂䡁䅑兡畂䝁䅣䅉䕂䝁䅅䅤求䍁䅁兔乂䍁䄸䅚歂䍁䄸入㕂䡁䅫入䅁䝁䩉䅁䭁䅁䅁睕䉂䙁䅍杕䅁䱁䍣䅁䭁䅁䅁睕䉂䙁䅑睕䅁䙁䌰䅁䭁䅁䅁睕䍂䕁䅅睑䅁䥁䉕䅁䭁䅁䅁睕䍂䙁䅕䅗䅁䉁䉧䅁䭁䅁䅁睕䑂䕁䅧睖䅁䉁䉯䅁䥁䅁䅁睕䙂䕁䅫䅁㥄杁䅁权䅁䙁䅍兒慂䕁䅷䅁ㅂ杁䅁权䅁䙁䅍杒䍂䙁䅍䅁牁睁䅁权䅁䙁䅍杒䩂䙁䅧䅁塁睁䅁䅃䅁䙁䅍杒乂䅁䅁兑䅉䅁䅯䅁呂䕁䅙睕啂䅁䅁兊䅍䅁䅧䅁呂䕁䅧睖䅁䥁䉯䅁䭁䅁䅁睕䩂䙁䅑兔䅁䩁䍁䅁䥁䅁䅁睕䭂䕁䄰䅁ㅄ䅁䅁䅃䅁䙁䅍䅔䍂䅁䅁兔䅁䅁䅧䅁呂䕁䅷睒䅁䡁䍣䅁䭁䅁䅁睕乂䕁䅉睑䅁偁䍑䅁䭁䅁䅁睕乂䕁䅉睓䅁䉁䑍䅁䭁䅁䅁睕乂䕁䅍兓䅁䕁䉍䅁䭁䅁䅁睕乂䕁䄰䅖䅁䑁䌸䅁䥁䅁䅁睕乂䙁䅉䅁㝂杁䅁䅃䅁䙁䅍杔䉂䅁䅁杗䅁䅁䅯䅁呂䕁䄴䅕呂䅁䅁眸䅁䅁䅙䅁呂䕁䄸䅁杄䅁䅁䅃䅁䙁䅍睔䑂䅁䅁睺䅉䅁䅯䅁呂䕁䄸杒䩂䅁䅁睒䅉䅁䅯䅁呂䕁䄸䅔坂䅁䅁朱䅅䅁䅧䅁呂䙁䅁睒䅁䕁䉅䅁䭁䅁䅁睕兂䕁䅣兓䅁䑁䅙䅁䭁䅁䅁睕兂䙁䅉兗䅁乁䌴䅁畁䅁䅁睕兂䙁䄸睑偂䕁䄰睘䉂䕁䄴兑䵂䙁䅫睕啂䙁䄸䅒䙂䙁䅑睘䙂䙁䅍䅖䅁䍁䐸䅁慁䅁䅁睕兂䙁䄸兒佂䙁䅑兓啂䙁䅫睘䩂䕁䅑䅁呂元䅁杈䅁䙁䅍䅕時䕁䅕杔啂䕁䅫䅖婂䙁䄸杔䉂䕁䄰兒䅁䙁䩅䅁奁䅁䅁睕兂䙁䄸兒奂䕁䅍䅓䉂䕁䄴睒䙂䅁䅁睓䅫䍁䅙䅁呂䙁䅁睘䩂䕁䄴睕啂䕁䄴睘䑂䕁䄸杖時䕁䅷兒坂䕁䅕䅔䅁䥁䩣䅁奁䅁䅁睕兂䙁䄸兓兂䕁䄸睘䕂䕁䅅䅖䙂䅁䅁全䅫䑁䅯䅁呂䙁䅁睘䵂䕁䄸杔䡂䙁䄸村噂䙁䅍兓佂䕁䅕睕呂䙁䄸䅒䙂䙁䅍睑卂䕁䅫䅕啂䕁䅫睔佂䅁䅁睧䅫䉁䅯䅁呂䙁䅁睘乂䕁䅅杕䱂䕁䅕䅖䑂䕁䅅䅕䅁䙁䩯䅁㡁䅁䅁睕兂䙁䄸杔偂䙁䄸兓佂䙁䅍䅖䩂䙁䅑兖啂䕁䅫睔佂䕁䅅䅔時䕁䅫杔坂䕁䅕睕啂䕁䄸杕呂䅁䅁睚䅫䍁䅑䅁呂䙁䅁睘佂䙁䅕兔時䕁䅉杕偂䕁䅳兒卂䙁䄸杕䙂䕁䅍䅁硁睁䅁杊䅁䙁䅍䅕時䕁䄴兖乂䙁䄸䅓䩂䕁䅣䅓䙂䙁䅍䅖時䙁䅉兒䑂䅁䅁䅎䅍䍁䅁䅁呂䙁䅁睘佂䙁䅕兔時䕁䅧兓䡂䕁䅧睘卂䕁䅕睑䅁䑁䑕䅁歁䅁䅁睕兂䙁䄸杔噂䕁䄰睘䵂䕁䄸睖䙂䙁䅍䅖時䙁䅉兒䑂䅁䅁李䅍䉁䄴䅁呂䙁䅁睘佂䙁䅕兔時䕁䅷睔塂䙁䄸杕䙂䕁䅍䅁㑁睁䅁杊䅁䙁䅍䅕時䕁䄴兖乂䙁䄸杔䙂䙁䅕䅖卂䕁䅅䅔時䙁䅉兒䑂䅁䅁睎䅍䑁䅑䅁呂䙁䅁睘兂䕁䅍䅖時䕁䅧兒䵂䕁䅑睘䍂䙁䅫睘䩂䕁䄴睕啂䙁䄸睔塂䕁䄴兒卂䅁䅁睒䅍䕁䅯䅁呂䙁䅁睘兂䕁䅍䅖時䙁䅍䅓䉂䙁䅉兒呂䙁䄸睔塂䕁䄴兒䕂䙁䄸兑䵂䕁䅷睘䩂䕁䄴睕啂䕁䅫䅖噂䙁䅑兓偂䕁䄴睕䅁䕁䑷䅁杁䅁䅁睕兂䙁䄸䅕卂䕁䅫睑䙂䙁䄸睑䥂䕁䅅杔䡂䕁䅕䅁噂元䅁杈䅁䙁䅍䅕時䙁䅁杕䩂䕁䅍兒時䕁䅍䅔偂䙁䅍兒䅁䙁䩧䅁流䅁䅁睕兂䙁䄸睕䙂䙁䅑䅖䵂䕁䅕兔䙂䕁䄴䅖時䕁䅑兑啂䕁䅕䅁䅂睁䅁杇䅁䙁䅍䅕時䙁䅍䅓偂䙁䅉䅖時䕁䅫杔啂䅁䅁睏䅍䍁䅙䅁呂䙁䅁睘呂䕁䅧睔卂䙁䅑睘䩂䕁䄴䅖時䙁䅉兑啂䕁䅫睔䅁䑁䐴䅁睁䅁䅁睕兂䙁䄸睕䥂䕁䄸杕啂䙁䄸兓佂䙁䅑睘呂䕁䅧兑卂䕁䅕睕時䕁䄸兖啂䅁䅁児䅍䉁䅧䅁呂䙁䅁睘啂䕁䄸䅕䩂䕁䅍䅖䉂䕁䅣䅁䩃元䅁䅉䅁䙁䅍䅕時䙁䅑睔啂䕁䅅䅔時䕁䅅睕呂䕁䅕䅖呂䅁䅁杁䅁䕁䅯䅁呂䙁䅁睘坂䕁䄸䅔噂䕁䄰兒時䕁䅅杖䡂䙁䄸䅒䉂䕁䅫䅔婂䙁䄸䅖偂䙁䄸免婂䙁䅉睘䉂䙁䅙睒時䕁䅑兑䩂䕁䅷兗䅁䥁䨰䅁䝂䅁䅁睕兂䙁䄸杖偂䕁䅷兖乂䕁䅕睘䉂䙁䅙睒時䙁䅣兒䙂䕁䅳䅔婂䙁䄸䅖偂䙁䄸睕䥂䕁䅅杕䙂䙁䅍睘偂䙁䅕䅖䅁䡁䩫䅁䥁䅁䅁睕卂䕁䅕䅁呂允䅁权䅁䙁䅍杕卂䕁䅳䅁䡃杁䅁䅃䅁䙁䅍䅖䙂䅁䅁䅌䅅䅁䅯䅁呂䙁䅑兒兂䅁䅁睏䅉䅁䅯䅁呂䙁䅑䅔䕂䅁䅁杨䅅䅁䅧䅁呂䙁䅑䅖䅁䥁䈰䅁䥁䅁䅁睕啂䙁䅧䅁啃䅁䅁䅃䅁䙁䅍䅖慂䅁䅁具䅁䅁䅯䅁呂䙁䅕杔呂䅁䅁克䅍䅁䅙䅁呂䙁䅣䅁穂允䅁䅃䅁䙁䅍睖䱂䅁䅁䅔䅅䅁䅯䅁呂䙁䅣睓呂䅁䅁睯䅅䅁䅯䅁呂䙁䅫村啂䅁䅁杷䅉䅁䅧䅁呂䙁䅫杒䅁䑁䅅䅁䥁䅁䅁睕婂䕁䅳䅁剂䅁䅁䅃䅁䙁䅍兗婂䅁䅁兺䅁䉁䅁䅁呂䝁䅕睙あ䝁䄸杣杁䅁䅁兢䅫䑁䄴䅁呂䝁䅧睢祂䡁䅑䅉䩂䝁䄴䅤求䡁䅉党穂䡁䅑睌杁䙁䅍䅡桂䡁䅉党穂䍁䅁睔ㅂ䡁䅑䅉潁䍁䅕克䅁䡁䩁䅁允䅁䅁睕ㅂ䝁䄰兢桂䡁䅉入䅁䕁䑯䅁䕁䅁䅁䅖䅁䉁䉕䅁䥁䅁䅁䅖䉂䙁䅁䅁⭃允䅁权䅁䙁䅑村䍂䕁䅳䅁癃杁䅁权䅁䙁䅑睑䍂䙁䅧䅁慁睁䅁䅃䅁䙁䅑䅒䡂䅁䅁杕䅁䅁䅧䅁啂䕁䅑睕䅁䭁䍍䅁䥁䅁䅁䅖䕂䙁䅫䅁晃允䅁权䅁䙁䅑兒䑂䕁䅧䅁㍃允䅁䅃䅁䙁䅑兒䵂䅁䅁睒䅅䅁䅧䅁啂䕁䅕杕䅁䍁䉁䅁䥁䅁䅁䅖䝂䕁䅍䅁䭁允䅁䅃䅁䙁䅑杒奂䅁䅁睎䅅䅁䅧䅁啂䕁䅣䅖䅁䅁䉫䅁䭁䅁䅁䅖䡂䙁䅑䅗䅁䩁䍕䅁䭁䅁䅁䅖䩂䕁䅷兒䅁佁䍅䅁䥁䅁䅁䅖䭂䙁䅧䅁楂䅁䅁权䅁䙁䅑兔䑂䕁䅫䅁奁睁䅁䅃䅁䙁䅑兔偂䅁䅁睴䅁䅁䅧䅁啂䕁䄰䅕䅁偁䍣䅁䭁䅁䅁䅖乂䙁䅕睕䅁䉁䈴䅁䥁䅁䅁䅖兂䕁䅉䅁⽄杁䅁䅃䅁䙁䅑䅕䑂䅁䅁其䅉䅁䅧䅁啂䙁䅁睒䅁䑁䍑䅁䥁䅁䅁䅖兂䕁䅷䅁潁杁䅁䅃䅁䙁䅑䅕卂䅁䅁兘䅅䅁䅯䅁啂䙁䅉睒兂䅁䅁睷䅁䅁䅯䅁啂䙁䅉兔䍂䅁䅁睥䅅䅁䅯䅁啂䙁䅉兔䵂䅁䅁睗䅉䅁䅯䅁啂䙁䅉睔塂䅁䅁睉䅅䅁䅯䅁啂䙁䅉兖兂䅁䅁睙䅉䅁䅧䅁啂䙁䅉杖䅁䝁䅯䅁䭁䅁䅁䅖呂䕁䅍睔䅁䍁䅳䅁䭁䅁䅁䅖呂䕁䅷兑䅁䑁䅳䅁䥁䅁䅁䅖呂䕁䄴䅁㕁䅁䅁杂䅁䙁䅑䅖䅁䱁䉷䅁䭁䅁䅁䅖啂䙁䅣睔䅁䡁䉫䅁䭁䅁䅁䅖坂䙁䅑䅗䅁䥁䍷䅁䭁䅁䅁䅖塂䕁䅳睕䅁䙁䍁䅁䭁䅁䅁䅖塂䕁䅷睔䅁䕁䍉䅁䥁䅁䅁䅖奂䕁䄴䅁敂允䅁䅃䅁䙁䅑䅗啂䅁䅁䄴䅅䅁䅧䅁啂䙁䅫䅔䅁偁䅑䅁奁䅁䅁䅖療䡁䅁兡橂䍁䅁䅖桂䝁䅣督杁䅁䅁杩䅫䉁䅯䅁啂䝁䄸䅤桂䝁䅷䅉䉂䡁䅍督求䡁䅑督䅁䅁䅑䅁潁䅁䅁䅖療䡁䅑兙獂䍁䅁兑穂䡁䅍党あ䡁䅍䅉潁䍁䅑䅍睁䑁䅁克䅁䙁䩁䅁䥁䅁䅁兖䉂䕁䅷䅁䡁允䅁权䅁䙁䅕村䙂䙁䅉䅁扄䅁䅁䅃䅁䙁䅕䅒卂䅁䅁村䅁䅁䅧䅁噂䕁䅧睕䅁乁䉷䅁䝁䅁䅁兖䩂䅁䅁児䅉䅁䅧䅁噂䕁䅫睕䅁䩁䍣䅁䭁䅁䅁兖䵂䙁䅑兑䅁䉁䉁䅁䭁䅁䅁兖乂䕁䅉杒䅁䝁䌴䅁䭁䅁䅁兖佂䕁䅙兓䅁佁䍯䅁䥁䅁䅁兖佂䕁䅧䅁扁䅁䅁权䅁䙁䅕杔䩂䙁䅑䅁潄杁䅁䅃䅁䙁䅕杔兂䅁䅁睭䅁䅁䅧䅁噂䙁䅁睕䅁䑁䉑䅁䭁䅁䅁兖兂䙁䅍䅖䅁䥁䍑䅁䥁䅁䅁兖卂䕁䅫䅁㍂䅁䅁䅃䅁䙁䅕睕䍂䅁䅁杙䅅䅁䅯䅁噂䙁䅍䅔乂䅁䅁兎䅉䅁䅯䅁噂䙁䅑䅓卂䅁䅁李䅉䅁䅑䅁坂䅁䅁䅴䅁䅁䅯䅁坂䕁䅍兗啂䅁䅁杲䅉䅁䅯䅁坂䕁䅕杕奂䅁䅁兗䅉䅁䅧䅁坂䕁䅙睑䅁䙁䍧䅁䭁䅁䅁杖䩂䕁䅍兓䅁䱁䅅䅁䭁䅁䅁杖䩂䕁䅍杕䅁䱁䍑䅁䥁䅁䅁杖䵂䕁䄸䅁卄䅁䅁权䅁䙁䅙䅔啂䕁䄸䅁呂䅁䅁䅃䅁䙁䅙兔䑂䅁䅁朳䅅䅁䅯䅁坂䕁䄰兒偂䅁䅁䄫䅉䅁䅧䅁坂䕁䄴睔䅁䑁䌴䅁䭁䅁䅁杖卂䕁䅑杔䅁乁䍙䅁䭁䅁䅁杖卂䙁䅍睓䅁䉁䉷䅁䭁䅁䅁杖卂䙁䅍杔䅁䱁䄸䅁䭁䅁䅁杖卂䙁䅑䅗䅁䥁䅙䅁䭁䅁䅁杖呂䕁䅍睔䅁䱁䍕䅁䥁䅁䅁杖呂䙁䅑䅁流允䅁䅃䅁䙁䅙䅖卂䅁䅁兔䅅䅁䅯䅁坂䙁䅑杕呂䅁䅁杵䅁䅁䅙䅁坂䙁䅯䅁䱁允䅁䅃䅁䙁䅣兑䍂䅁䅁具䅅䅁䅧䅁塂䕁䅅䅔䅁䕁䍷䅁䥁䅁䅁睖䉂䙁䅑䅁硂䅁䅁䅃䅁䙁䅣村䉂䅁䅁眸䅅䅁䅧䅁塂䕁䅉䅒䅁偁䅳䅁䥁䅁䅁睖䕂䕁䅍䅁祃䅁䅁权䅁䙁䅣兒䉂䙁䅙䅁㡄杁䅁䅃䅁䙁䅣兒䑂䅁䅁䅡䅅䅁䅯䅁塂䕁䅕䅔䵂䅁䅁䅯䅅䅁䅧䅁塂䕁䅙睑䅁䉁䄴䅁䥁䅁䅁睖䡂䙁䅍䅁䩄杁䅁权䅁䙁䅣䅔䝂䕁䅍䅁䉃杁䅁杂䅁䙁䅣兔䅁佁䄸䅁䥁䅁䅁睖乂䕁䅉䅁䭂允䅁䅃䅁䙁䅣兔啂䅁䅁睉䅁䅁䅯䅁塂䕁䄸睔䝂䅁䅁䅱䅉䅁䅧䅁塂䙁䅉村䅁偁䅅䅁䥁䅁䅁睖呂䙁䅑䅁灄允䅁䅃䅁䙁䅣䅖塂䅁䅁眵䅁䅁䅯䅁塂䙁䅕䅔䝂䅁䅁共䅉䅁䅧䅁塂䙁䅙兒䅁䵁䍑䅁䝁䅁䅁睖婂䅁䅁䄱䅅䅁䅯䅁塂䙁䅫杔佂䅁䅁杷䅁䅁䅑䅁奂䅁䅁杄䅉䅁䅧䅁奂䕁䅕䅔䅁偁䉅䅁䭁䅁䅁䅗䙂䙁䅉睕䅁䵁䍷䅁䭁䅁䅁䅗乂䙁䅑杕䅁乁䍑䅁䥁䅁䅁䅗偂䕁䄰䅁十䅁䅁䅃䅁䙁䅧兗䵂䅁䅁兴䅁䅁䅧䅁婂䕁䄸兖䅁䡁䍍䅁䥁䅁䅁兗噂䕁䄰䅁歄䅁䅁䅃䅁䙁䅯村䥂䅁䅁兇䅁䅁䅯䅁慂䕁䅉杕䉂䅁䅁䅮䅅䅁䅯䅁慂䕁䅕䅖䉂䅁䅁䅘䅉䅁䅧䅁慂䙁䅑睕䅁䕁䉫䅁䭁䅁䅁杗坂䙁䅉兑䅁䉁䍳䅁䭁䅁䅁杗婂䕁䄰兒䅁偁䍯䅁啂䅁䅁睗祂䝁䅕䅣獂䝁䅫睙桂䡁䅑兡畂䝁䅣睘桂䝁䄴睢瑂䝁䅅䅢㕂䍁䄴䅥獂䡁䅍䅥摂䕁䅍䅡佂䕁䅅杢桂䝁䅷入穂䡁䅑光歁䕁䅅䅊硁䅁䅁杌䅍䝁䅉䅁扂䡁䅉党睂䝁䅷兡橂䝁䅅䅤灂䝁䄴睚時䝁䅅杢療䝁䄰兙獂䡁䅫杌㑂䝁䅷督㑂䙁䄰兓偂䙁䄸督潂䝁䄸杣あ䍁䄴兡畂䡁䅑党祂䝁䅕督あ䍁䅅䅊䡂䍁䅑杍䅁䕁䑙䅁㉂䅁䅁睗祂䝁䅕䅣獂䝁䅫睙桂䡁䅑兡畂䝁䅣睘桂䝁䄴睢瑂䝁䅅䅢㕂䍁䄴䅥獂䡁䅍䅥摂䙁䅍睙祂䝁䅕党畂䝁䅫杢湂䙁䄸睢祂䝁䅑党祂䙁䄸杙桂䝁䅍睡獂䝁䄸睚時䝁䅍䅡湂䍁䅅䅊䉂䍁䅑免䅁䙁䐸䅁㑂䅁䅁睗祂䝁䅕䅣獂䝁䅫睙桂䡁䅑兡畂䝁䅣睘桂䝁䄴睢瑂䝁䅅䅢㕂䍁䄴䅥獂䡁䅍䅥摂䙁䅍睙祂䝁䅕党畂䝁䅫杢湂䙁䄸睢祂䝁䅑党祂䙁䄸杙桂䝁䅍睡獂䝁䄸睚時䝁䅍䅡湂䍁䅅䅊䉂䍁䅑免硁䅁䅁杩䅍䡁䅧䅁扂䡁䅉党睂䝁䅷兡橂䝁䅅䅤灂䝁䄴睚時䝁䅅杢療䝁䄰兙獂䡁䅫杌㑂䝁䅷督㑂䙁䄰睕橂䡁䅉党求䝁䄴兡畂䝁䅣睘療䡁䅉䅚求䡁䅉睘楂䝁䅅睙牂䝁䅷睢湂䙁䄸睙潂䝁䅣光歁䕁䅅䅊硁䑁䅧䅁桁䅃䅁杤䅁䙁䅳杣求䡁䅁䅢灂䝁䅍兙あ䝁䅫杢湂䙁䄸兙畂䝁䄸兢桂䝁䅷入畁䡁䅧䅢穂䡁䅧兘呂䝁䅍杣求䝁䅕杢灂䝁䄴睚時䝁䄸杣歂䝁䅕杣時䝁䅉兙橂䝁䅳䅢療䝁䅣睘橂䝁䅧睚桁䍁䅑兑歁䑁䅫䅁䱃睁䅁来䅁䙁䅳杣求䡁䅁䅢灂䝁䅍兙あ䝁䅫杢湂䙁䄸兙畂䝁䄸兢桂䝁䅷入畁䡁䅧䅢穂䡁䅧兘呂䝁䅍杣求䝁䅕杢灂䝁䄴睚時䝁䄸杣歂䝁䅕杣時䝁䅉兙橂䝁䅳䅢療䝁䅣睘橂䝁䅧睚桁䍁䅑兑䉂䍁䅑免硁䅁䅁睊䅑䡁䅯䅁扂䡁䅉党睂䝁䅷兡橂䝁䅅䅤灂䝁䄴睚時䝁䅅杢療䝁䄰兙獂䡁䅫杌㑂䝁䅷督㑂䙁䄰睕橂䡁䅉党求䝁䄴兡畂䝁䅣睘療䡁䅉䅚求䡁䅉睘楂䝁䅅睙牂䝁䅷睢湂䙁䄸睙潂䝁䅣光歁䕁䅅兑歁䑁䅅䅏䅁乁䑑䅁㑂䅁䅁睗祂䝁䅕䅣獂䝁䅫睙桂䡁䅑兡畂䝁䅣睘桂䝁䄴睢瑂䝁䅅䅢㕂䍁䄴䅥獂䡁䅍䅥摂䙁䅍睙祂䝁䅕党畂䝁䅫杢湂䙁䄸睢祂䝁䅑党祂䙁䄸杙桂䝁䅍睡獂䝁䄸睚時䝁䅍䅡湂䍁䅅䅊䉂䕁䅅䅊㕁䅁䅁儱䅍䡁䅯䅁扂䡁䅉党睂䝁䅷兡橂䝁䅅䅤灂䝁䄴睚時䝁䅅杢療䝁䄰兙獂䡁䅫杌㑂䝁䅷督㑂䙁䄰睕橂䡁䅉党求䝁䄴兡畂䝁䅣睘療䡁䅉䅚求䡁䅉睘楂䝁䅅睙牂䝁䅷睢湂䙁䄸睙潂䝁䅣光歁䕁䅅村歁䑁䅅免䅁䩁䑷䅁㙂䅁䅁睗祂䝁䅕䅣獂䝁䅫睙桂䡁䅑兡畂䝁䅣睘桂䝁䄴睢瑂䝁䅅䅢㕂䍁䄴䅥獂䡁䅍䅥摂䙁䅍睙祂䝁䅕党畂䝁䅫杢湂䙁䄸睢祂䝁䅑党祂䙁䄸杙桂䝁䅍睡獂䝁䄸睚時䝁䅍䅡湂䍁䅅䅊䉂䕁䅉䅊硁䑁䅧䅁㝁杂䅁䅥䅁䙁䅳杣求䡁䅁䅢灂䝁䅍兙あ䝁䅫杢湂䙁䄸兙畂䝁䄸兢桂䝁䅷入畁䡁䅧䅢穂䡁䅧兘呂䝁䅍杣求䝁䅕杢灂䝁䄴睚時䝁䄸杣歂䝁䅕杣時䝁䅉兙橂䝁䅳䅢療䝁䅣睘橂䝁䅧睚桁䍁䅑兑䍂䍁䅑兏䅁䩁䐰䅁㙂䅁䅁睗祂䝁䅕䅣獂䝁䅫睙桂䡁䅑兡畂䝁䅣睘桂䝁䄴睢瑂䝁䅅䅢㕂䍁䄴䅥獂䡁䅍䅥摂䙁䅍睙祂䝁䅕党畂䝁䅫杢湂䙁䄸睢祂䝁䅑党祂䙁䄸杙桂䝁䅍睡獂䝁䄸睚時䝁䅍䅡湂䍁䅅䅊䉂䕁䅍䅊硁䑁䅅䅁㡃睁䅁来䅁䙁䅳杣求䡁䅁䅢灂䝁䅍兙あ䝁䅫杢湂䙁䄸兙畂䝁䄸兢桂䝁䅷入畁䡁䅧䅢穂䡁䅧兘呂䝁䅍杣求䝁䅕杢灂䝁䄴睚時䝁䄸杣歂䝁䅕杣時䝁䅉兙橂䝁䅳䅢療䝁䅣睘橂䝁䅧睚桁䍁䅑兑䑂䍁䅑免㑁䅁䅁睫䅣䡁䅧䅁扂䡁䅉党睂䝁䅷兡橂䝁䅅䅤灂䝁䄴睚時䝁䅅杢療䝁䄰兙獂䡁䅫杌㑂䝁䅷督㑂䙁䄰睕橂䡁䅉党求䝁䄴兡畂䝁䅣睘療䡁䅉䅚求䡁䅉睘楂䝁䅅睙牂䝁䅷睢湂䙁䄸睙潂䝁䅣光歁䕁䅅睑歁䑁䅫䅁㥃睁䅁来䅁䙁䅳杣求䡁䅁䅢灂䝁䅍兙あ䝁䅫杢湂䙁䄸兙畂䝁䄸兢桂䝁䅷入畁䡁䅧䅢穂䡁䅧兘呂䝁䅍杣求䝁䅕杢灂䝁䄴睚時䝁䄸杣歂䝁䅕杣時䝁䅉兙橂䝁䅳䅢療䝁䅣睘橂䝁䅧睚桁䍁䅑兑䕂䍁䅑免硁䅁䅁杋䅑䡁䅯䅁扂䡁䅉党睂䝁䅷兡橂䝁䅅䅤灂䝁䄴睚時䝁䅅杢療䝁䄰兙獂䡁䅫杌㑂䝁䅷督㑂䙁䄰睕橂䡁䅉党求䝁䄴兡畂䝁䅣睘療䡁䅉䅚求䡁䅉睘楂䝁䅅睙牂䝁䅷睢湂䙁䄸睙潂䝁䅣光歁䕁䅅䅒歁䑁䅅䅏䅁䑁䥕䅁㑂䅁䅁睗祂䝁䅕䅣獂䝁䅫睙桂䡁䅑兡畂䝁䅣睘桂䝁䄴睢瑂䝁䅅䅢㕂䍁䄴䅥獂䡁䅍䅥摂䙁䅍睙祂䝁䅕党畂䝁䅫杢湂䙁䄸睢祂䝁䅑党祂䙁䄸杙桂䝁䅍睡獂䝁䄸睚時䝁䅍䅡湂䍁䅅䅊䉂䕁䅑䅊㕁䅁䅁睋䅑䡁䅯䅁扂䡁䅉党睂䝁䅷兡橂䝁䅅䅤灂䝁䄴睚時䝁䅅杢療䝁䄰兙獂䡁䅫杌㑂䝁䅷督㑂䙁䄰睕橂䡁䅉党求䝁䄴兡畂䝁䅣睘療䡁䅉䅚求䡁䅉睘楂䝁䅅睙牂䝁䅷睢湂䙁䄸睙潂䝁䅣光歁䕁䅅兒歁䑁䅅免䅁䱁䑑䅁㙂䅁䅁睗祂䝁䅕䅣獂䝁䅫睙桂䡁䅑兡畂䝁䅣睘桂䝁䄴睢瑂䝁䅅䅢㕂䍁䄴䅥獂䡁䅍䅥摂䙁䅍睙祂䝁䅕党畂䝁䅫杢湂䙁䄸睢祂䝁䅑党祂䙁䄸杙桂䝁䅍睡獂䝁䄸睚時䝁䅍䅡湂䍁䅅䅊䉂䕁䅕䅊硁䑁䅧䅁㉁䅃䅁䅥䅁䙁䅳杣求䡁䅁䅢灂䝁䅍兙あ䝁䅫杢湂䙁䄸兙畂䝁䄸兢桂䝁䅷入畁䡁䅧䅢穂䡁䅧兘呂䝁䅍杣求䝁䅕杢灂䝁䄴睚時䝁䄸杣歂䝁䅕杣時䝁䅉兙橂䝁䅳䅢療䝁䅣睘橂䝁䅧睚桁䍁䅑兑䙂䍁䅑兏䅁䱁䑕䅁㙂䅁䅁睗祂䝁䅕䅣獂䝁䅫睙桂䡁䅑兡畂䝁䅣睘桂䝁䄴睢瑂䝁䅅䅢㕂䍁䄴䅥獂䡁䅍䅥摂䙁䅍睙祂䝁䅕党畂䝁䅫杢湂䙁䄸睢祂䝁䅑党祂䙁䄸杙桂䝁䅍睡獂䝁䄸睚時䝁䅍䅡湂䍁䅅䅊䉂䕁䅙䅊硁䑁䅅䅁ぁ䅂䅁来䅁䙁䅳杣求䡁䅁䅢灂䝁䅍兙あ䝁䅫杢湂䙁䄸兙畂䝁䄸兢桂䝁䅷入畁䡁䅧䅢穂䡁䅧兘呂䝁䅍杣求䝁䅕杢灂䝁䄴睚時䝁䄸杣歂䝁䅕杣時䝁䅉兙橂䝁䅳䅢療䝁䅣睘橂䝁䅧睚桁䍁䅑兑䝂䍁䅑免㑁䅁䅁兏䅧䡁䅧䅁扂䡁䅉党睂䝁䅷兡橂䝁䅅䅤灂䝁䄴睚時䝁䅅杢療䝁䄰兙獂䡁䅫杌㑂䝁䅷督㑂䙁䄰睕橂䡁䅉党求䝁䄴兡畂䝁䅣睘療䡁䅉䅚求䡁䅉睘楂䝁䅅睙牂䝁䅷睢湂䙁䄸睙潂䝁䅣光歁䕁䅅杒歁䑁䅫䅁ㅁ䅂䅁来䅁䙁䅳杣求䡁䅁䅢灂䝁䅍兙あ䝁䅫杢湂䙁䄸兙畂䝁䄸兢桂䝁䅷入畁䡁䅧䅢穂䡁䅧兘呂䝁䅍杣求䝁䅕杢灂䝁䄴睚時䝁䄸杣歂䝁䅕杣時䝁䅉兙橂䝁䅳䅢療䝁䅣睘橂䝁䅧睚桁䍁䅑兑䡂䍁䅑免硁䅁䅁䅍䅑䡁䅯䅁扂䡁䅉党睂䝁䅷兡橂䝁䅅䅤灂䝁䄴睚時䝁䅅杢療䝁䄰兙獂䡁䅫杌㑂䝁䅷督㑂䙁䄰睕橂䡁䅉党求䝁䄴兡畂䝁䅣睘療䡁䅉䅚求䡁䅉睘楂䝁䅅睙牂䝁䅷睢湂䙁䄸睙潂䝁䅣光歁䕁䅅睒歁䑁䅅䅏䅁䑁䥯䅁㑂䅁䅁睗祂䝁䅕䅣獂䝁䅫睙桂䡁䅑兡畂䝁䅣睘桂䝁䄴睢瑂䝁䅅䅢㕂䍁䄴䅥獂䡁䅍䅥摂䙁䅍睙祂䝁䅕党畂䝁䅫杢湂䙁䄸睢祂䝁䅑党祂䙁䄸杙桂䝁䅍睡獂䝁䄸睚時䝁䅍䅡湂䍁䅅䅊䉂䕁䅣䅊㕁䅁䅁免䅑䡁䅯䅁扂䡁䅉党睂䝁䅷兡橂䝁䅅䅤灂䝁䄴睚時䝁䅅杢療䝁䄰兙獂䡁䅫杌㑂䝁䅷督㑂䙁䄰睕橂䡁䅉党求䝁䄴兡畂䝁䅣睘療䡁䅉䅚求䡁䅉睘楂䝁䅅睙牂䝁䅷睢湂䙁䄸睙潂䝁䅣光歁䕁䅅䅓歁䑁䅅免䅁䑁䕧䅁㙂䅁䅁睗祂䝁䅕䅣獂䝁䅫睙桂䡁䅑兡畂䝁䅣睘桂䝁䄴睢瑂䝁䅅䅢㕂䍁䄴䅥獂䡁䅍䅥摂䙁䅍睙祂䝁䅕党畂䝁䅫杢湂䙁䄸睢祂䝁䅑党祂䙁䄸杙桂䝁䅍睡獂䝁䄸睚時䝁䅍䅡湂䍁䅅䅊䉂䕁䅧䅊硁䑁䅧䅁⽁䅃䅁䅥䅁䙁䅳杣求䡁䅁䅢灂䝁䅍兙あ䝁䅫杢湂䙁䄸兙畂䝁䄸兢桂䝁䅷入畁䡁䅧䅢穂䡁䅧兘呂䝁䅍杣求䝁䅕杢灂䝁䄴睚時䝁䄸杣歂䝁䅕杣時䝁䅉兙橂䝁䅳䅢療䝁䅣睘橂䝁䅧睚桁䍁䅑兑䥂䍁䅑兏䅁䑁䕫䅁㙂䅁䅁睗祂䝁䅕䅣獂䝁䅫睙桂䡁䅑兡畂䝁䅣睘桂䝁䄴睢瑂䝁䅅䅢㕂䍁䄴䅥獂䡁䅍䅥摂䙁䅍睙祂䝁䅕党畂䝁䅫杢湂䙁䄸睢祂䝁䅑党祂䙁䄸杙桂䝁䅍睡獂䝁䄸睚時䝁䅍䅡湂䍁䅅䅊䉂䕁䅫䅊硁䑁䅅䅁㡁䅂䅁来䅁䙁䅳杣求䡁䅁䅢灂䝁䅍兙あ䝁䅫杢湂䙁䄸兙畂䝁䄸兢桂䝁䅷入畁䡁䅧䅢穂䡁䅧兘呂䝁䅍杣求䝁䅕杢灂䝁䄴睚時䝁䄸杣歂䝁䅕杣時䝁䅉兙橂䝁䅳䅢療䝁䅣睘橂䝁䅧睚桁䍁䅑兑䩂䍁䅑免㑁䅁䅁眹䅙䡁䅧䅁扂䡁䅉党睂䝁䅷兡橂䝁䅅䅤灂䝁䄴睚時䝁䅅杢療䝁䄰兙獂䡁䅫杌㑂䝁䅷督㑂䙁䄰睕橂䡁䅉党求䝁䄴兡畂䝁䅣睘療䡁䅉䅚求䡁䅉睘楂䝁䅅睙牂䝁䅷睢湂䙁䄸睙潂䝁䅣光歁䕁䅅兓歁䑁䅫䅁㥁䅂䅁来䅁䙁䅳杣求䡁䅁䅢灂䝁䅍兙あ䝁䅫杢湂䙁䄸兙畂䝁䄸兢桂䝁䅷入畁䡁䅧䅢穂䡁䅧兘呂䝁䅍杣求䝁䅕杢灂䝁䄴睚時䝁䄸杣歂䝁䅕杣時䝁䅉兙橂䝁䅳䅢療䝁䅣睘橂䝁䅧睚桁䍁䅑兑䭂䍁䅑免硁䅁䅁兓䅑䡁䅯䅁扂䡁䅉党睂䝁䅷兡橂䝁䅅䅤灂䝁䄴睚時䝁䅅杢療䝁䄰兙獂䡁䅫杌㑂䝁䅷督㑂䙁䄰睕橂䡁䅉党求䝁䄴兡畂䝁䅣睘療䡁䅉䅚求䡁䅉睘楂䝁䅅睙牂䝁䅷睢湂䙁䄸睙潂䝁䅣光歁䕁䅅杓歁䑁䅅䅏䅁䕁䥁䅁㑂䅁䅁睗祂䝁䅕䅣獂䝁䅫睙桂䡁䅑兡畂䝁䅣睘桂䝁䄴睢瑂䝁䅅䅢㕂䍁䄴䅥獂䡁䅍䅥摂䙁䅍睙祂䝁䅕党畂䝁䅫杢湂䙁䄸睢祂䝁䅑党祂䙁䄸杙桂䝁䅍睡獂䝁䄸睚時䝁䅍䅡湂䍁䅅䅊䉂䕁䅯䅊㕁䅁䅁杓䅑䡁䅯䅁扂䡁䅉党睂䝁䅷兡橂䝁䅅䅤灂䝁䄴睚時䝁䅅杢療䝁䄰兙獂䡁䅫杌㑂䝁䅷督㑂䙁䄰睕橂䡁䅉党求䝁䄴兡畂䝁䅣睘療䡁䅉䅚求䡁䅉睘楂䝁䅅睙牂䝁䅷睢湂䙁䄸睙潂䝁䅣光歁䕁䅅睓歁䑁䅅免䅁䡁䑣䅁㙂䅁䅁睗祂䝁䅕䅣獂䝁䅫睙桂䡁䅑兡畂䝁䅣睘桂䝁䄴睢瑂䝁䅅䅢㕂䍁䄴䅥獂䡁䅍䅥摂䙁䅍睙祂䝁䅕党畂䝁䅫杢湂䙁䄸睢祂䝁䅑党祂䙁䄸杙桂䝁䅍睡獂䝁䄸睚時䝁䅍䅡湂䍁䅅䅊䉂䕁䅳䅊硁䑁䅧䅁䉂䅃䅁䅥䅁䙁䅳杣求䡁䅁䅢灂䝁䅍兙あ䝁䅫杢湂䙁䄸兙畂䝁䄸兢桂䝁䅷入畁䡁䅧䅢穂䡁䅧兘呂䝁䅍杣求䝁䅕杢灂䝁䄴睚時䝁䄸杣歂䝁䅕杣時䝁䅉兙橂䝁䅳䅢療䝁䅣睘橂䝁䅧睚桁䍁䅑兑䱂䍁䅑兏䅁䡁䑧䅁㙂䅁䅁睗祂䝁䅕䅣獂䝁䅫睙桂䡁䅑兡畂䝁䅣睘桂䝁䄴睢瑂䝁䅅䅢㕂䍁䄴䅥獂䡁䅍䅥摂䙁䅍睙祂䝁䅕党畂䝁䅫杢湂䙁䄸睢祂䝁䅑党祂䙁䄸杙桂䝁䅍睡獂䝁䄸睚時䝁䅍䅡湂䍁䅅䅊䉂䕁䅷䅊硁䑁䅅䅁元睁䅁来䅁䙁䅳杣求䡁䅁䅢灂䝁䅍兙あ䝁䅫杢湂䙁䄸兙畂䝁䄸兢桂䝁䅷入畁䡁䅧䅢穂䡁䅧兘呂䝁䅍杣求䝁䅕杢灂䝁䄴睚時䝁䄸杣歂䝁䅕杣時䝁䅉兙橂䝁䅳䅢療䝁䅣睘橂䝁䅧睚桁䍁䅑兑䵂䍁䅑免㑁䅁䅁睡䅣䡁䅧䅁扂䡁䅉党睂䝁䅷兡橂䝁䅅䅤灂䝁䄴睚時䝁䅅杢療䝁䄰兙獂䡁䅫杌㑂䝁䅷督㑂䙁䄰睕橂䡁䅉党求䝁䄴兡畂䝁䅣睘療䡁䅉䅚求䡁䅉睘楂䝁䅅睙牂䝁䅷睢湂䙁䄸睙潂䝁䅣光歁䕁䅅䅔歁䑁䅫䅁剃睁䅁来䅁䙁䅳杣求䡁䅁䅢灂䝁䅍兙あ䝁䅫杢湂䙁䄸兙畂䝁䄸兢桂䝁䅷入畁䡁䅧䅢穂䡁䅧兘呂䝁䅍杣求䝁䅕杢灂䝁䄴睚時䝁䄸杣歂䝁䅕杣時䝁䅉兙橂䝁䅳䅢療䝁䅣睘橂䝁䅧睚桁䍁䅑兑乂䍁䅑免硁䅁䅁眴䅍䡁䅯䅁扂䡁䅉党睂䝁䅷兡橂䝁䅅䅤灂䝁䄴睚時䝁䅅杢療䝁䄰兙獂䡁䅫杌㑂䝁䅷督㑂䙁䄰睕橂䡁䅉党求䝁䄴兡畂䝁䅣睘療䡁䅉䅚求䡁䅉睘楂䝁䅅睙牂䝁䅷睢湂䙁䄸睙潂䝁䅣光歁䕁䅅兔歁䑁䅅䅏䅁䕁䥉䅁㑂䅁䅁睗祂䝁䅕䅣獂䝁䅫睙桂䡁䅑兡畂䝁䅣睘桂䝁䄴睢瑂䝁䅅䅢㕂䍁䄴䅥獂䡁䅍䅥摂䙁䅍睙祂䝁䅕党畂䝁䅫杢湂䙁䄸睢祂䝁䅑党祂䙁䄸杙桂䝁䅍睡獂䝁䄸睚時䝁䅍䅡湂䍁䅅䅊䉂䕁䄰䅊㕁䅁䅁䄵䅍䡁䅯䅁扂䡁䅉党睂䝁䅷兡橂䝁䅅䅤灂䝁䄴睚時䝁䅅杢療䝁䄰兙獂䡁䅫杌㑂䝁䅷督㑂䙁䄰睕橂䡁䅉党求䝁䄴兡畂䝁䅣睘療䡁䅉䅚求䡁䅉睘楂䝁䅅睙牂䝁䅷睢湂䙁䄸睙潂䝁䅣光歁䕁䅅杔歁䑁䅅免䅁䕁䔴䅁㙂䅁䅁睗祂䝁䅕䅣獂䝁䅫睙桂䡁䅑兡畂䝁䅣睘桂䝁䄴睢瑂䝁䅅䅢㕂䍁䄴䅥獂䡁䅍䅥摂䙁䅍睙祂䝁䅕党畂䝁䅫杢湂䙁䄸睢祂䝁䅑党祂䙁䄸杙桂䝁䅍睡獂䝁䄸睚時䝁䅍䅡湂䍁䅅䅊䉂䕁䄴䅊硁䑁䅧䅁畃睂䅁䅥䅁䙁䅳杣求䡁䅁䅢灂䝁䅍兙あ䝁䅫杢湂䙁䄸兙畂䝁䄸兢桂䝁䅷入畁䡁䅧䅢穂䡁䅧兘呂䝁䅍杣求䝁䅕杢灂䝁䄴睚時䝁䄸杣歂䝁䅕杣時䝁䅉兙橂䝁䅳䅢療䝁䅣睘橂䝁䅧睚桁䍁䅑兑佂䍁䅑兏䅁䕁䔸䅁㙂䅁䅁睗祂䝁䅕䅣獂䝁䅫睙桂䡁䅑兡畂䝁䅣睘桂䝁䄴睢瑂䝁䅅䅢㕂䍁䄴䅥獂䡁䅍䅥摂䙁䅍睙祂䝁䅕党畂䝁䅫杢湂䙁䄸睢祂䝁䅑党祂䙁䄸杙桂䝁䅍睡獂䝁䄸睚時䝁䅍䅡湂䍁䅅䅊䉂䕁䄸䅊硁䑁䅅䅁啂䅂䅁来䅁䙁䅳杣求䡁䅁䅢灂䝁䅍兙あ䝁䅫杢湂䙁䄸兙畂䝁䄸兢桂䝁䅷入畁䡁䅧䅢穂䡁䅧兘呂䝁䅍杣求䝁䅕杢灂䝁䄴睚時䝁䄸杣歂䝁䅕杣時䝁䅉兙橂䝁䅳䅢療䝁䅣睘橂䝁䅧睚桁䍁䅑兑偂䍁䅑免㑁䅁䅁兦䅍䡁䅧䅁扂䡁䅉党睂䝁䅷兡橂䝁䅅䅤灂䝁䄴睚時䝁䅅杢療䝁䄰兙獂䡁䅫杌㑂䝁䅷督㑂䙁䄰睕橂䡁䅉党求䝁䄴兡畂䝁䅣睘療䡁䅉䅚求䡁䅉睘楂䝁䅅睙牂䝁䅷睢湂䙁䄸睙潂䝁䅣光歁䕁䅅睔歁䑁䅫䅁⭂睁䅁来䅁䙁䅳杣求䡁䅁䅢灂䝁䅍兙あ䝁䅫杢湂䙁䄸兙畂䝁䄸兢桂䝁䅷入畁䡁䅧䅢穂䡁䅧兘呂䝁䅍杣求䝁䅕杢灂䝁䄴睚時䝁䄸杣歂䝁䅕杣時䝁䅉兙橂䝁䅳䅢療䝁䅣睘橂䝁䅧睚桁䍁䅑兑兂䍁䅑免硁䅁䅁䅯䅍䡁䅯䅁扂䡁䅉党睂䝁䅷兡橂䝁䅅䅤灂䝁䄴睚時䝁䅅杢療䝁䄰兙獂䡁䅫杌㑂䝁䅷督㑂䙁䄰睕橂䡁䅉党求䝁䄴兡畂䝁䅣睘療䡁䅉䅚求䡁䅉睘楂䝁䅅睙牂䝁䅷睢湂䙁䄸睙潂䝁䅣光歁䕁䅅䅕歁䑁䅅䅏䅁䕁䥍䅁㑂䅁䅁睗祂䝁䅕䅣獂䝁䅫睙桂䡁䅑兡畂䝁䅣睘桂䝁䄴睢瑂䝁䅅䅢㕂䍁䄴䅥獂䡁䅍䅥摂䙁䅍睙祂䝁䅕党畂䝁䅫杢湂䙁䄸睢祂䝁䅑党祂䙁䄸杙桂䝁䅍睡獂䝁䄸睚時䝁䅍䅡湂䍁䅅䅊䉂䙁䅁䅊㕁䅁䅁兯䅍䡁䅯䅁扂䡁䅉党睂䝁䅷兡橂䝁䅅䅤灂䝁䄴睚時䝁䅅杢療䝁䄰兙獂䡁䅫杌㑂䝁䅷督㑂䙁䄰睕橂䡁䅉党求䝁䄴兡畂䝁䅣睘療䡁䅉䅚求䡁䅉睘楂䝁䅅睙牂䝁䅷睢湂䙁䄸睙潂䝁䅣光歁䕁䅅兕歁䑁䅅免䅁䙁䕕䅁㙂䅁䅁睗祂䝁䅕䅣獂䝁䅫睙桂䡁䅑兡畂䝁䅣睘桂䝁䄴睢瑂䝁䅅䅢㕂䍁䄴䅥獂䡁䅍䅥摂䙁䅍睙祂䝁䅕党畂䝁䅫杢湂䙁䄸睢祂䝁䅑党祂䙁䄸杙桂䝁䅍睡獂䝁䄸睚時䝁䅍䅡湂䍁䅅䅊䉂䙁䅅䅊硁䑁䅧䅁㍁䅃䅁䅥䅁䙁䅳杣求䡁䅁䅢灂䝁䅍兙あ䝁䅫杢湂䙁䄸兙畂䝁䄸兢桂䝁䅷入畁䡁䅧䅢穂䡁䅧兘呂䝁䅍杣求䝁䅕杢灂䝁䄴睚時䝁䄸杣歂䝁䅕杣時䝁䅉兙橂䝁䅳䅢療䝁䅣睘橂䝁䅧睚桁䍁䅑兑剂䍁䅑兏䅁䙁䕙䅁㙂䅁䅁睗祂䝁䅕䅣獂䝁䅫睙桂䡁䅑兡畂䝁䅣睘桂䝁䄴睢瑂䝁䅅䅢㕂䍁䄴䅥獂䡁䅍䅥摂䙁䅍睙祂䝁䅕党畂䝁䅫杢湂䙁䄸睢祂䝁䅑党祂䙁䄸杙桂䝁䅍睡獂䝁䄸睚時䝁䅍䅡湂䍁䅅䅊䉂䙁䅉䅊硁䑁䅅䅁塂䅂䅁来䅁䙁䅳杣求䡁䅁䅢灂䝁䅍兙あ䝁䅫杢湂䙁䄸兙畂䝁䄸兢桂䝁䅷入畁䡁䅧䅢穂䡁䅧兘呂䝁䅍杣求䝁䅕杢灂䝁䄴睚時䝁䄸杣歂䝁䅕杣時䝁䅉兙橂䝁䅳䅢療䝁䅣睘橂䝁䅧睚桁䍁䅑兑卂䍁䅑免㑁䅁䅁杨䅍䡁䅧䅁扂䡁䅉党睂䝁䅷兡橂䝁䅅䅤灂䝁䄴睚時䝁䅅杢療䝁䄰兙獂䡁䅫杌㑂䝁䅷督㑂䙁䄰睕橂䡁䅉党求䝁䄴兡畂䝁䅣睘療䡁䅉䅚求䡁䅉睘楂䝁䅅睙牂䝁䅷睢湂䙁䄸睙潂䝁䅣光歁䕁䅅杕歁䑁䅫䅁䡃睁䅁来䅁䙁䅳杣求䡁䅁䅢灂䝁䅍兙あ䝁䅫杢湂䙁䄸兙畂䝁䄸兢桂䝁䅷入畁䡁䅧䅢穂䡁䅧兘呂䝁䅍杣求䝁䅕杢灂䝁䄴睚時䝁䄸杣歂䝁䅕杣時䝁䅉兙橂䝁䅳䅢療䝁䅣睘橂䝁䅧睚桁䍁䅑兑呂䍁䅑免硁䅁䅁杗䅑䡁䅯䅁扂䡁䅉党睂䝁䅷兡橂䝁䅅䅤灂䝁䄴睚時䝁䅅杢療䝁䄰兙獂䡁䅫杌㑂䝁䅷督㑂䙁䄰睕橂䡁䅉党求䝁䄴兡畂䝁䅣睘療䡁䅉䅚求䡁䅉睘楂䝁䅅睙牂䝁䅷睢湂䙁䄸睙潂䝁䅣光歁䕁䅅睕歁䑁䅅䅏䅁䕁䥑䅁㑂䅁䅁睗祂䝁䅕䅣獂䝁䅫睙桂䡁䅑兡畂䝁䅣睘桂䝁䄴睢瑂䝁䅅䅢㕂䍁䄴䅥獂䡁䅍䅥摂䙁䅍睙祂䝁䅕党畂䝁䅫杢湂䙁䄸睢祂䝁䅑党祂䙁䄸杙桂䝁䅍睡獂䝁䄸睚時䝁䅍䅡湂䍁䅅䅊䉂䙁䅍䅊㕁䅁䅁睗䅑䡁䅯䅁扂䡁䅉党睂䝁䅷兡橂䝁䅅䅤灂䝁䄴睚時䝁䅅杢療䝁䄰兙獂䡁䅫杌㑂䝁䅷督㑂䙁䄰睕橂䡁䅉党求䝁䄴兡畂䝁䅣睘療䡁䅉䅚求䡁䅉睘楂䝁䅅睙牂䝁䅷睢湂䙁䄸睙潂䝁䅣光歁䕁䅅䅖歁䑁䅅免䅁䵁䑁䅁㙂䅁䅁睗祂䝁䅕䅣獂䝁䅫睙桂䡁䅑兡畂䝁䅣睘桂䝁䄴睢瑂䝁䅅䅢㕂䍁䄴䅥獂䡁䅍䅥摂䙁䅍睙祂䝁䅕党畂䝁䅫杢湂䙁䄸睢祂䝁䅑党祂䙁䄸杙桂䝁䅍睡獂䝁䄸睚時䝁䅍䅡湂䍁䅅䅊䉂䙁䅑䅊硁䑁䅧䅁䙂䅃䅁䅥䅁䙁䅳杣求䡁䅁䅢灂䝁䅍兙あ䝁䅫杢湂䙁䄸兙畂䝁䄸兢桂䝁䅷入畁䡁䅧䅢穂䡁䅧兘呂䝁䅍杣求䝁䅕杢灂䝁䄴睚時䝁䄸杣歂䝁䅕杣時䝁䅉兙橂䝁䅳䅢療䝁䅣睘橂䝁䅧睚桁䍁䅑兑啂䍁䅑兏䅁䵁䑅䅁㙂䅁䅁睗祂䝁䅕䅣獂䝁䅫睙桂䡁䅑兡畂䝁䅣睘桂䝁䄴睢瑂䝁䅅䅢㕂䍁䄴䅥獂䡁䅍䅥摂䙁䅍睙祂䝁䅕党畂䝁䅫杢湂䙁䄸睢祂䝁䅑党祂䙁䄸杙桂䝁䅍睡獂䝁䄸睚時䝁䅍䅡湂䍁䅅䅊䉂䙁䅕䅊硁䑁䅅䅁獂睁䅁来䅁䙁䅳杣求䡁䅁䅢灂䝁䅍兙あ䝁䅫杢湂䙁䄸兙畂䝁䄸兢桂䝁䅷入畁䡁䅧䅢穂䡁䅧兘呂䝁䅍杣求䝁䅕杢灂䝁䄴睚時䝁䄸杣歂䝁䅕杣時䝁䅉兙橂䝁䅳䅢療䝁䅣睘橂䝁䅧睚桁䍁䅑兑噂䍁䅑免㑁䅁䅁末䅑䡁䅧䅁扂䡁䅉党睂䝁䅷兡橂䝁䅅䅤灂䝁䄴睚時䝁䅅杢療䝁䄰兙獂䡁䅫杌㑂䝁䅷督㑂䙁䄰睕橂䡁䅉党求䝁䄴兡畂䝁䅣睘療䡁䅉䅚求䡁䅉睘楂䝁䅅睙牂䝁䅷睢湂䙁䄸睙潂䝁䅣光歁䕁䅅兖歁䑁䅫䅁瑂睁䅁来䅁䙁䅳杣求䡁䅁䅢灂䝁䅍兙あ䝁䅫杢湂䙁䄸兙畂䝁䄸兢桂䝁䅷入畁䡁䅧䅢穂䡁䅧兘呂䝁䅍杣求䝁䅕杢灂䝁䄴睚時䝁䄸杣歂䝁䅕杣時䝁䅉兙橂䝁䅳䅢療䝁䅣睘橂䝁䅧睚桁䍁䅑兑坂䍁䅑免硁䅁䅁兒䅑䡁䅯䅁扂䡁䅉党睂䝁䅷兡橂䝁䅅䅤灂䝁䄴睚時䝁䅅杢療䝁䄰兙獂䡁䅫杌㑂䝁䅷督㑂䙁䄰睕橂䡁䅉党求䝁䄴兡畂䝁䅣睘療䡁䅉䅚求䡁䅉睘楂䝁䅅睙牂䝁䅷睢湂䙁䄸睙潂䝁䅣光歁䕁䅅杖歁䑁䅅䅏䅁䥁䙕䅁㑂䅁䅁睗祂䝁䅕䅣獂䝁䅫睙桂䡁䅑兡畂䝁䅣睘桂䝁䄴睢瑂䝁䅅䅢㕂䍁䄴䅥獂䡁䅍䅥摂䙁䅍睙祂䝁䅕党畂䝁䅫杢湂䙁䄸睢祂䝁䅑党祂䙁䄸杙桂䝁䅍睡獂䝁䄸睚時䝁䅍䅡湂䍁䅅䅊䉂䙁䅙䅊㕁䅁䅁杒䅑䡁䅯䅁扂䡁䅉党睂䝁䅷兡橂䝁䅅䅤灂䝁䄴睚時䝁䅅杢療䝁䄰兙獂䡁䅫杌㑂䝁䅷督㑂䙁䄰睕橂䡁䅉党求䝁䄴兡畂䝁䅣睘療䡁䅉䅚求䡁䅉睘楂䝁䅅睙牂䝁䅷睢湂䙁䄸睙潂䝁䅣光歁䕁䅅睖歁䑁䅅免䅁䝁䕁䅁㙂䅁䅁睗祂䝁䅕䅣獂䝁䅫睙桂䡁䅑兡畂䝁䅣睘桂䝁䄴睢瑂䝁䅅䅢㕂䍁䄴䅥獂䡁䅍䅥摂䙁䅍睙祂䝁䅕党畂䝁䅫杢湂䙁䄸睢祂䝁䅑党祂䙁䄸杙桂䝁䅍睡獂䝁䄸睚時䝁䅍䅡湂䍁䅅䅊䉂䙁䅣䅊硁䑁䅧䅁䝂䅃䅁䅥䅁䙁䅳杣求䡁䅁䅢灂䝁䅍兙あ䝁䅫杢湂䙁䄸兙畂䝁䄸兢桂䝁䅷入畁䡁䅧䅢穂䡁䅧兘呂䝁䅍杣求䝁䅕杢灂䝁䄴睚時䝁䄸杣歂䝁䅕杣時䝁䅉兙橂䝁䅳䅢療䝁䅣睘橂䝁䅧睚桁䍁䅑兑塂䍁䅑兏䅁䝁䕅䅁㙂䅁䅁睗祂䝁䅕䅣獂䝁䅫睙桂䡁䅑兡畂䝁䅣睘桂䝁䄴睢瑂䝁䅅䅢㕂䍁䄴䅥獂䡁䅍䅥摂䙁䅍睙祂䝁䅕党畂䝁䅫杢湂䙁䄸睢祂䝁䅑党祂䙁䄸杙桂䝁䅍睡獂䝁䄸睚時䝁䅍䅡湂䍁䅅䅊䉂䙁䅧䅊硁䑁䅅䅁畄睁䅁来䅁䙁䅳杣求䡁䅁䅢灂䝁䅍兙あ䝁䅫杢湂䙁䄸兙畂䝁䄸兢桂䝁䅷入畁䡁䅧䅢穂䡁䅧兘呂䝁䅍杣求䝁䅕杢灂䝁䄴睚時䝁䄸杣歂䝁䅕杣時䝁䅉兙橂䝁䅳䅢療䝁䅣睘橂䝁䅧睚桁䍁䅑兑奂䍁䅑免㑁䅁䅁䅊䅕䡁䅧䅁扂䡁䅉党睂䝁䅷兡橂䝁䅅䅤灂䝁䄴睚時䝁䅅杢療䝁䄰兙獂䡁䅫杌㑂䝁䅷督㑂䙁䄰睕橂䡁䅉党求䝁䄴兡畂䝁䅣睘療䡁䅉䅚求䡁䅉睘楂䝁䅅睙牂䝁䅷睢湂䙁䄸睙潂䝁䅣光歁䕁䅅䅗歁䑁䅫䅁癄睁䅁来䅁䙁䅳杣求䡁䅁䅢灂䝁䅍兙あ䝁䅫杢湂䙁䄸兙畂䝁䄸兢桂䝁䅷入畁䡁䅧䅢穂䡁䅧兘呂䝁䅍杣求䝁䅕杢灂䝁䄴睚時䝁䄸杣歂䝁䅕杣時䝁䅉兙橂䝁䅳䅢療䝁䅣睘橂䝁䅧睚桁䍁䅑兑婂䍁䅑免硁䅁䅁杏䅑䡁䅯䅁扂䡁䅉党睂䝁䅷兡橂䝁䅅䅤灂䝁䄴睚時䝁䅅杢療䝁䄰兙獂䡁䅫杌㑂䝁䅷督㑂䙁䄰睕橂䡁䅉党求䝁䄴兡畂䝁䅣睘療䡁䅉䅚求䡁䅉睘楂䝁䅅睙牂䝁䅷睢湂䙁䄸睙潂䝁䅣光歁䕁䅅兗歁䑁䅅䅏䅁䥁䝁䅁㑂䅁䅁睗祂䝁䅕䅣獂䝁䅫睙桂䡁䅑兡畂䝁䅣睘桂䝁䄴睢瑂䝁䅅䅢㕂䍁䄴䅥獂䡁䅍䅥摂䙁䅍睙祂䝁䅕党畂䝁䅫杢湂䙁䄸睢祂䝁䅑党祂䙁䄸杙桂䝁䅍睡獂䝁䄸睚時䝁䅍䅡湂䍁䅅䅊䉂䙁䅫䅊㕁䅁䅁睏䅑䡁䅯䅁扂䡁䅉党睂䝁䅷兡橂䝁䅅䅤灂䝁䄴睚時䝁䅅杢療䝁䄰兙獂䡁䅫杌㑂䝁䅷督㑂䙁䄰睕橂䡁䅉党求䝁䄴兡畂䝁䅣睘療䡁䅉䅚求䡁䅉睘楂䝁䅅睙牂䝁䅷睢湂䙁䄸睙潂䝁䅣光歁䕁䅅杗歁䑁䅅免䅁䝁䕑䅁㙂䅁䅁睗祂䝁䅕䅣獂䝁䅫睙桂䡁䅑兡畂䝁䅣睘桂䝁䄴睢瑂䝁䅅䅢㕂䍁䄴䅥獂䡁䅍䅥摂䙁䅍睙祂䝁䅕党畂䝁䅫杢湂䙁䄸睢祂䝁䅑党祂䙁䄸杙桂䝁䅍睡獂䝁䄸睚時䝁䅍䅡湂䍁䅅䅊䉂䙁䅯䅊硁䑁䅧䅁䡂䅃䅁䅥䅁䙁䅳杣求䡁䅁䅢灂䝁䅍兙あ䝁䅫杢湂䙁䄸兙畂䝁䄸兢桂䝁䅷入畁䡁䅧䅢穂䡁䅧兘呂䝁䅍杣求䝁䅕杢灂䝁䄴睚時䝁䄸杣歂䝁䅕杣時䝁䅉兙橂䝁䅳䅢療䝁䅣睘橂䝁䅧睚桁䍁䅑兑慂䍁䅑兏䅁䝁䕕䅁㉂䅁䅁睗祂䝁䅕䅣獂䝁䅫睙桂䡁䅑兡畂䝁䅣睘桂䝁䄴睢瑂䝁䅅䅢㕂䍁䄴䅥獂䡁䅍䅥摂䙁䅍睙祂䝁䅕党畂䝁䅫杢湂䙁䄸睢祂䝁䅑党祂䙁䄸杙桂䝁䅍睡獂䝁䄸睚時䝁䅍䅡湂䍁䅅䅊䍂䍁䅑免䅁䝁䑕䅁㑂䅁䅁睗祂䝁䅕䅣獂䝁䅫睙桂䡁䅑兡畂䝁䅣睘桂䝁䄴睢瑂䝁䅅䅢㕂䍁䄴䅥獂䡁䅍䅥摂䙁䅍睙祂䝁䅕党畂䝁䅫杢湂䙁䄸睢祂䝁䅑党祂䙁䄸杙桂䝁䅍睡獂䝁䄸睚時䝁䅍䅡湂䍁䅅䅊䍂䍁䅑免硁䅁䅁杯䅍䡁䅧䅁扂䡁䅉党睂䝁䅷兡橂䝁䅅䅤灂䝁䄴睚時䝁䅅杢療䝁䄰兙獂䡁䅫杌㑂䝁䅷督㑂䙁䄰睕橂䡁䅉党求䝁䄴兡畂䝁䅣睘療䡁䅉䅚求䡁䅉睘楂䝁䅅睙牂䝁䅷睢湂䙁䄸睙潂䝁䅣光歁䕁䅉䅊硁䑁䅧䅁䅂䅂䅁杤䅁䙁䅳杣求䡁䅁䅢灂䝁䅍兙あ䝁䅫杢湂䙁䄸兙畂䝁䄸兢桂䝁䅷入畁䡁䅧䅢穂䡁䅧兘呂䝁䅍杣求䝁䅕杢灂䝁䄴睚時䝁䄸杣歂䝁䅕杣時䝁䅉兙橂䝁䅳䅢療䝁䅣睘橂䝁䅧睚桁䍁䅑村歁䑁䅫䅁橃睁䅁来䅁䙁䅳杣求䡁䅁䅢灂䝁䅍兙あ䝁䅫杢湂䙁䄸兙畂䝁䄸兢桂䝁䅷入畁䡁䅧䅢穂䡁䅧兘呂䝁䅍杣求䝁䅕杢灂䝁䄴睚時䝁䄸杣歂䝁䅕杣時䝁䅉兙橂䝁䅳䅢療䝁䅣睘橂䝁䅧睚桁䍁䅑村䉂䍁䅑免硁䅁䅁杚䅍䡁䅯䅁扂䡁䅉党睂䝁䅷兡橂䝁䅅䅤灂䝁䄴睚時䝁䅅杢療䝁䄰兙獂䡁䅫杌㑂䝁䅷督㑂䙁䄰睕橂䡁䅉党求䝁䄴兡畂䝁䅣睘療䡁䅉䅚求䡁䅉睘楂䝁䅅睙牂䝁䅷睢湂䙁䄸睙潂䝁䅣光歁䕁䅉兑歁䑁䅅䅏䅁䕁䥫䅁㑂䅁䅁睗祂䝁䅕䅣獂䝁䅫睙桂䡁䅑兡畂䝁䅣睘桂䝁䄴睢瑂䝁䅅䅢㕂䍁䄴䅥獂䡁䅍䅥摂䙁䅍睙祂䝁䅕党畂䝁䅫杢湂䙁䄸睢祂䝁䅑党祂䙁䄸杙桂䝁䅍睡獂䝁䄸睚時䝁䅍䅡湂䍁䅅䅊䍂䕁䅅䅊㕁䅁䅁睚䅍䡁䅯䅁扂䡁䅉党睂䝁䅷兡橂䝁䅅䅤灂䝁䄴睚時䝁䅅杢療䝁䄰兙獂䡁䅫杌㑂䝁䅷督㑂䙁䄰睕橂䡁䅉党求䝁䄴兡畂䝁䅣睘療䡁䅉䅚求䡁䅉睘楂䝁䅅睙牂䝁䅷睢湂䙁䄸睙潂䝁䅣光歁䕁䅉村歁䑁䅅免䅁䝁䕯䅁㙂䅁䅁睗祂䝁䅕䅣獂䝁䅫睙桂䡁䅑兡畂䝁䅣睘桂䝁䄴睢瑂䝁䅅䅢㕂䍁䄴䅥獂䡁䅍䅥摂䙁䅍睙祂䝁䅕党畂䝁䅫杢湂䙁䄸睢祂䝁䅑党祂䙁䄸杙桂䝁䅍睡獂䝁䄸睚時䝁䅍䅡湂䍁䅅䅊䍂䕁䅉䅊硁䑁䅧䅁啃睂䅁䅥䅁䙁䅳杣求䡁䅁䅢灂䝁䅍兙あ䝁䅫杢湂䙁䄸兙畂䝁䄸兢桂䝁䅷入畁䡁䅧䅢穂䡁䅧兘呂䝁䅍杣求䝁䅕杢灂䝁䄴睚時䝁䄸杣歂䝁䅕杣時䝁䅉兙橂䝁䅳䅢療䝁䅣睘橂䝁䅧睚桁䍁䅑村䍂䍁䅑兏䅁䝁䕳䅁㙂䅁䅁睗祂䝁䅕䅣獂䝁䅫睙桂䡁䅑兡畂䝁䅣睘桂䝁䄴睢瑂䝁䅅䅢㕂䍁䄴䅥獂䡁䅍䅥摂䙁䅍睙祂䝁䅕党畂䝁䅫杢湂䙁䄸睢祂䝁䅑党祂䙁䄸杙桂䝁䅍睡獂䝁䄸睚時䝁䅍䅡湂䍁䅅䅊䍂䕁䅍䅊硁䑁䅅䅁祂䅂䅁来䅁䙁䅳杣求䡁䅁䅢灂䝁䅍兙あ䝁䅫杢湂䙁䄸兙畂䝁䄸兢桂䝁䅷入畁䡁䅧䅢穂䡁䅧兘呂䝁䅍杣求䝁䅕杢灂䝁䄴睚時䝁䄸杣歂䝁䅕杣時䝁䅉兙橂䝁䅳䅢療䝁䅣睘橂䝁䅧睚桁䍁䅑村䑂䍁䅑免㑁䅁䅁杓䅧䡁䅧䅁扂䡁䅉党睂䝁䅷兡橂䝁䅅䅤灂䝁䄴睚時䝁䅅杢療䝁䄰兙獂䡁䅫杌㑂䝁䅷督㑂䙁䄰睕橂䡁䅉党求䝁䄴兡畂䝁䅣睘療䡁䅉䅚求䡁䅉睘楂䝁䅅睙牂䝁䅷睢湂䙁䄸睙潂䝁䅣光歁䕁䅉睑歁䑁䅫䅁穂䅂䅁来䅁䙁䅳杣求䡁䅁䅢灂䝁䅍兙あ䝁䅫杢湂䙁䄸兙畂䝁䄸兢桂䝁䅷入畁䡁䅧䅢穂䡁䅧兘呂䝁䅍杣求䝁䅕杢灂䝁䄴睚時䝁䄸杣歂䝁䅕杣時䝁䅉兙橂䝁䅳䅢療䝁䅣睘橂䝁䅧睚桁䍁䅑村䕂䍁䅑免硁䅁䅁䅤䅑䡁䅯䅁扂䡁䅉党睂䝁䅷兡橂䝁䅅䅤灂䝁䄴睚時䝁䅅杢療䝁䄰兙獂䡁䅫杌㑂䝁䅷督㑂䙁䄰睕橂䡁䅉党求䝁䄴兡畂䝁䅣睘療䡁䅉䅚求䡁䅉睘楂䝁䅅睙牂䝁䅷睢湂䙁䄸睙潂䝁䅣光歁䕁䅉䅒歁䑁䅅䅏䅁乁䑷䅁㑂䅁䅁睗祂䝁䅕䅣獂䝁䅫睙桂䡁䅑兡畂䝁䅣睘桂䝁䄴睢瑂䝁䅅䅢㕂䍁䄴䅥獂䡁䅍䅥摂䙁䅍睙祂䝁䅕党畂䝁䅫杢湂䙁䄸睢祂䝁䅑党祂䙁䄸杙桂䝁䅍睡獂䝁䄸睚時䝁䅍䅡湂䍁䅅䅊䍂䕁䅑䅊㕁䅁䅁儳䅍䡁䅯䅁扂䡁䅉党睂䝁䅷兡橂䝁䅅䅤灂䝁䄴睚時䝁䅅杢療䝁䄰兙獂䡁䅫杌㑂䝁䅷督㑂䙁䄰睕橂䡁䅉党求䝁䄴兡畂䝁䅣睘療䡁䅉䅚求䡁䅉睘楂䝁䅅睙牂䝁䅷睢湂䙁䄸睙潂䝁䅣光歁䕁䅉兒歁䑁䅅免䅁䩁䑉䅁㙂䅁䅁睗祂䝁䅕䅣獂䝁䅫睙桂䡁䅑兡畂䝁䅣睘桂䝁䄴睢瑂䝁䅅䅢㕂䍁䄴䅥獂䡁䅍䅥摂䙁䅍睙祂䝁䅕党畂䝁䅫杢湂䙁䄸睢祂䝁䅑党祂䙁䄸杙桂䝁䅍睡獂䝁䄸睚時䝁䅍䅡湂䍁䅅䅊䍂䕁䅕䅊硁䑁䅧䅁灄睁䅁䅥䅁䙁䅳杣求䡁䅁䅢灂䝁䅍兙あ䝁䅫杢湂䙁䄸兙畂䝁䄸兢桂䝁䅷入畁䡁䅧䅢穂䡁䅧兘呂䝁䅍杣求䝁䅕杢灂䝁䄴睚時䝁䄸杣歂䝁䅕杣時䝁䅉兙橂䝁䅳䅢療䝁䅣睘橂䝁䅧睚桁䍁䅑村䙂䍁䅑兏䅁䩁䑍䅁㙂䅁䅁睗祂䝁䅕䅣獂䝁䅫睙桂䡁䅑兡畂䝁䅣睘桂䝁䄴睢瑂䝁䅅䅢㕂䍁䄴䅥獂䡁䅍䅥摂䙁䅍睙祂䝁䅕党畂䝁䅫杢湂䙁䄸睢祂䝁䅑党祂䙁䄸杙桂䝁䅍睡獂䝁䄸睚時䝁䅍䅡湂䍁䅅䅊䍂䕁䅙䅊硁䑁䅅䅁ㅂ䅂䅁来䅁䙁䅳杣求䡁䅁䅢灂䝁䅍兙あ䝁䅫杢湂䙁䄸兙畂䝁䄸兢桂䝁䅷入畁䡁䅧䅢穂䡁䅧兘呂䝁䅍杣求䝁䅕杢灂䝁䄴睚時䝁䄸杣歂䝁䅕杣時䝁䅉兙橂䝁䅳䅢療䝁䅣睘橂䝁䅧睚桁䍁䅑村䝂䍁䅑免㑁䅁䅁睓䅧䡁䅧䅁扂䡁䅉党睂䝁䅷兡橂䝁䅅䅤灂䝁䄴睚時䝁䅅杢療䝁䄰兙獂䡁䅫杌㑂䝁䅷督㑂䙁䄰睕橂䡁䅉党求䝁䄴兡畂䝁䅣睘療䡁䅉䅚求䡁䅉睘楂䝁䅅睙牂䝁䅷睢湂䙁䄸睙潂䝁䅣光歁䕁䅉杒歁䑁䅫䅁㉂䅂䅁来䅁䙁䅳杣求䡁䅁䅢灂䝁䅍兙あ䝁䅫杢湂䙁䄸兙畂䝁䄸兢桂䝁䅷入畁䡁䅧䅢穂䡁䅧兘呂䝁䅍杣求䝁䅕杢灂䝁䄴睚時䝁䄸杣歂䝁䅕杣時䝁䅉兙橂䝁䅳䅢療䝁䅣睘橂䝁䅧睚桁䍁䅑村䡂䍁䅑免硁䅁䅁杈䅑䡁䅯䅁扂䡁䅉党睂䝁䅷兡橂䝁䅅䅤灂䝁䄴睚時䝁䅅杢療䝁䄰兙獂䡁䅫杌㑂䝁䅷督㑂䙁䄰睕橂䡁䅉党求䝁䄴兡畂䝁䅣睘療䡁䅉䅚求䡁䅉睘楂䝁䅅睙牂䝁䅷睢湂䙁䄸睙潂䝁䅣光歁䕁䅉睒歁䑁䅅䅏䅁䕁䥷䅁㑂䅁䅁睗祂䝁䅕䅣獂䝁䅫睙桂䡁䅑兡畂䝁䅣睘桂䝁䄴睢瑂䝁䅅䅢㕂䍁䄴䅥獂䡁䅍䅥摂䙁䅍睙祂䝁䅕党畂䝁䅫杢湂䙁䄸睢祂䝁䅑党祂䙁䄸杙桂䝁䅍睡獂䝁䄸睚時䝁䅍䅡湂䍁䅅䅊䍂䕁䅣䅊㕁䅁䅁睈䅑䡁䅯䅁扂䡁䅉党睂䝁䅷兡橂䝁䅅䅤灂䝁䄴睚時䝁䅅杢療䝁䄰兙獂䡁䅫杌㑂䝁䅷督㑂䙁䄰睕橂䡁䅉党求䝁䄴兡畂䝁䅣睘療䡁䅉䅚求䡁䅉睘楂䝁䅅睙牂䝁䅷睢湂䙁䄸睙潂䝁䅣光歁䕁䅉䅓歁䑁䅅免䅁䡁䕫䅁㙂䅁䅁睗祂䝁䅕䅣獂䝁䅫睙桂䡁䅑兡畂䝁䅣睘桂䝁䄴睢瑂䝁䅅䅢㕂䍁䄴䅥獂䡁䅍䅥摂䙁䅍睙祂䝁䅕党畂䝁䅫杢湂䙁䄸睢祂䝁䅑党祂䙁䄸杙桂䝁䅍睡獂䝁䄸睚時䝁䅍䅡湂䍁䅅䅊䍂䕁䅧䅊硁䑁䅧䅁乂䅃䅁䅥䅁䙁䅳杣求䡁䅁䅢灂䝁䅍兙あ䝁䅫杢湂䙁䄸兙畂䝁䄸兢桂䝁䅷入畁䡁䅧䅢穂䡁䅧兘呂䝁䅍杣求䝁䅕杢灂䝁䄴睚時䝁䄸杣歂䝁䅕杣時䝁䅉兙橂䝁䅳䅢療䝁䅣睘橂䝁䅧睚桁䍁䅑村䥂䍁䅑兏䅁䡁䕯䅁㙂䅁䅁睗祂䝁䅕䅣獂䝁䅫睙桂䡁䅑兡畂䝁䅣睘桂䝁䄴睢瑂䝁䅅䅢㕂䍁䄴䅥獂䡁䅍䅥摂䙁䅍睙祂䝁䅕党畂䝁䅫杢湂䙁䄸睢祂䝁䅑党祂䙁䄸杙桂䝁䅍睡獂䝁䄸睚時䝁䅍䅡湂䍁䅅䅊䍂䕁䅫䅊硁䑁䅅䅁㝂䅂䅁来䅁䙁䅳杣求䡁䅁䅢灂䝁䅍兙あ䝁䅫杢湂䙁䄸兙畂䝁䄸兢桂䝁䅷入畁䡁䅧䅢穂䡁䅧兘呂䝁䅍杣求䝁䅕杢灂䝁䄴睚時䝁䄸杣歂䝁䅕杣時䝁䅉兙橂䝁䅳䅢療䝁䅣睘橂䝁䅧睚桁䍁䅑村䩂䍁䅑免㑁䅁䅁杔䅧䡁䅧䅁扂䡁䅉党睂䝁䅷兡橂䝁䅅䅤灂䝁䄴睚時䝁䅅杢療䝁䄰兙獂䡁䅫杌㑂䝁䅷督㑂䙁䄰睕橂䡁䅉党求䝁䄴兡畂䝁䅣睘療䡁䅉䅚求䡁䅉睘楂䝁䅅睙牂䝁䅷睢湂䙁䄸睙潂䝁䅣光歁䕁䅉兓歁䑁䅫䅁㡂䅂䅁来䅁䙁䅳杣求䡁䅁䅢灂䝁䅍兙あ䝁䅫杢湂䙁䄸兙畂䝁䄸兢桂䝁䅷入畁䡁䅧䅢穂䡁䅧兘呂䝁䅍杣求䝁䅕杢灂䝁䄴睚時䝁䄸杣歂䝁䅕杣時䝁䅉兙橂䝁䅳䅢療䝁䅣睘橂䝁䅧睚桁䍁䅑村䭂䍁䅑免硁䅁䅁杧䅑䡁䅯䅁扂䡁䅉党睂䝁䅷兡橂䝁䅅䅤灂䝁䄴睚時䝁䅅杢療䝁䄰兙獂䡁䅫杌㑂䝁䅷督㑂䙁䄰睕橂䡁䅉党求䝁䄴兡畂䝁䅣睘療䡁䅉䅚求䡁䅉睘楂䝁䅅睙牂䝁䅷睢湂䙁䄸睙潂䝁䅣光歁䕁䅉杓歁䑁䅅䅏䅁䙁䥁䅁㑂䅁䅁睗祂䝁䅕䅣獂䝁䅫睙桂䡁䅑兡畂䝁䅣睘桂䝁䄴睢瑂䝁䅅䅢㕂䍁䄴䅥獂䡁䅍䅥摂䙁䅍睙祂䝁䅕党畂䝁䅫杢湂䙁䄸睢祂䝁䅑党祂䙁䄸杙桂䝁䅍睡獂䝁䄸睚時䝁䅍䅡湂䍁䅅䅊䍂䕁䅯䅊㕁䅁䅁睧䅑䡁䅯䅁扂䡁䅉党睂䝁䅷兡橂䝁䅅䅤灂䝁䄴睚時䝁䅅杢療䝁䄰兙獂䡁䅫杌㑂䝁䅷督㑂䙁䄰睕橂䡁䅉党求䝁䄴兡畂䝁䅣睘療䡁䅉䅚求䡁䅉睘楂䝁䅅睙牂䝁䅷睢湂䙁䄸睙潂䝁䅣光歁䕁䅉睓歁䑁䅅免䅁䙁䕧䅁㙂䅁䅁睗祂䝁䅕䅣獂䝁䅫睙桂䡁䅑兡畂䝁䅣睘桂䝁䄴睢瑂䝁䅅䅢㕂䍁䄴䅥獂䡁䅍䅥摂䙁䅍睙祂䝁䅕党畂䝁䅫杢湂䙁䄸睢祂䝁䅑党祂䙁䄸杙桂䝁䅍睡獂䝁䄸睚時䝁䅍䅡湂䍁䅅䅊䍂䕁䅳䅊硁䑁䅧䅁桃杂䅁䅥䅁䙁䅳杣求䡁䅁䅢灂䝁䅍兙あ䝁䅫杢湂䙁䄸兙畂䝁䄸兢桂䝁䅷入畁䡁䅧䅢穂䡁䅧兘呂䝁䅍杣求䝁䅕杢灂䝁䄴睚時䝁䄸杣歂䝁䅕杣時䝁䅉兙橂䝁䅳䅢療䝁䅣睘橂䝁䅧睚桁䍁䅑村䱂䍁䅑兏䅁䙁䕫䅁㙂䅁䅁睗祂䝁䅕䅣獂䝁䅫睙桂䡁䅑兡畂䝁䅣睘桂䝁䄴睢瑂䝁䅅䅢㕂䍁䄴䅥獂䡁䅍䅥摂䙁䅍睙祂䝁䅕党畂䝁䅫杢湂䙁䄸睢祂䝁䅑党祂䙁䄸杙桂䝁䅍睡獂䝁䄸睚時䝁䅍䅡湂䍁䅅䅊䍂䕁䅷䅊硁䑁䅅䅁䭃䅂䅁来䅁䙁䅳杣求䡁䅁䅢灂䝁䅍兙あ䝁䅫杢湂䙁䄸兙畂䝁䄸兢桂䝁䅷入畁䡁䅧䅢穂䡁䅧兘呂䝁䅍杣求䝁䅕杢灂䝁䄴睚時䝁䄸杣歂䝁䅕杣時䝁䅉兙橂䝁䅳䅢療䝁䅣睘橂䝁䅧睚桁䍁䅑村䵂䍁䅑免㑁䅁䅁杕䅧䡁䅧䅁扂䡁䅉党睂䝁䅷兡橂䝁䅅䅤灂䝁䄴睚時䝁䅅杢療䝁䄰兙獂䡁䅫杌㑂䝁䅷督㑂䙁䄰睕橂䡁䅉党求䝁䄴兡畂䝁䅣睘療䡁䅉䅚求䡁䅉睘楂䝁䅅睙牂䝁䅷睢湂䙁䄸睙潂䝁䅣光歁䕁䅉䅔歁䑁䅫䅁䱃䅂䅁来䅁䙁䅳杣求䡁䅁䅢灂䝁䅍兙あ䝁䅫杢湂䙁䄸兙畂䝁䄸兢桂䝁䅷入畁䡁䅧䅢穂䡁䅧兘呂䝁䅍杣求䝁䅕杢灂䝁䄴睚時䝁䄸杣歂䝁䅕杣時䝁䅉兙橂䝁䅳䅢療䝁䅣睘橂䝁䅧睚桁䍁䅑村乂䍁䅑免硁䅁䅁䅺䅍䡁䅯䅁扂䡁䅉党睂䝁䅷兡橂䝁䅅䅤灂䝁䄴睚時䝁䅅杢療䝁䄰兙獂䡁䅫杌㑂䝁䅷督㑂䙁䄰睕橂䡁䅉党求䝁䄴兡畂䝁䅣睘療䡁䅉䅚求䡁䅉睘楂䝁䅅睙牂䝁䅷睢湂䙁䄸睙潂䝁䅣光歁䕁䅉兔歁䑁䅅䅏䅁䙁䥍䅁㑂䅁䅁睗祂䝁䅕䅣獂䝁䅫睙桂䡁䅑兡畂䝁䅣睘桂䝁䄴睢瑂䝁䅅䅢㕂䍁䄴䅥獂䡁䅍䅥摂䙁䅍睙祂䝁䅕党畂䝁䅫杢湂䙁䄸睢祂䝁䅑党祂䙁䄸杙桂䝁䅍睡獂䝁䄸睚時䝁䅍䅡湂䍁䅅䅊䍂䕁䄰䅊㕁䅁䅁兺䅍䡁䅯䅁扂䡁䅉党睂䝁䅷兡橂䝁䅅䅤灂䝁䄴睚時䝁䅅杢療䝁䄰兙獂䡁䅫杌㑂䝁䅷督㑂䙁䄰睕橂䡁䅉党求䝁䄴兡畂䝁䅣睘療䡁䅉䅚求䡁䅉睘楂䝁䅅睙牂䝁䅷睢湂䙁䄸睙潂䝁䅣光歁䕁䅉杔歁䑁䅅免䅁䥁䕷䅁㙂䅁䅁睗祂䝁䅕䅣獂䝁䅫睙桂䡁䅑兡畂䝁䅣睘桂䝁䄴睢瑂䝁䅅䅢㕂䍁䄴䅥獂䡁䅍䅥摂䙁䅍睙祂䝁䅕党畂䝁䅫杢湂䙁䄸睢祂䝁䅑党祂䙁䄸杙桂䝁䅍睡獂䝁䄸睚時䝁䅍䅡湂䍁䅅䅊䍂䕁䄴䅊硁䑁䅧䅁噂䅃䅁䅥䅁䙁䅳杣求䡁䅁䅢灂䝁䅍兙あ䝁䅫杢湂䙁䄸兙畂䝁䄸兢桂䝁䅷入畁䡁䅧䅢穂䡁䅧兘呂䝁䅍杣求䝁䅕杢灂䝁䄴睚時䝁䄸杣歂䝁䅕杣時䝁䅉兙橂䝁䅳䅢療䝁䅣睘橂䝁䅧睚桁䍁䅑村佂䍁䅑兏䅁䥁䔰䅁㙂䅁䅁睗祂䝁䅕䅣獂䝁䅫睙桂䡁䅑兡畂䝁䅣睘桂䝁䄴睢瑂䝁䅅䅢㕂䍁䄴䅥獂䡁䅍䅥摂䙁䅍睙祂䝁䅕党畂䝁䅫杢湂䙁䄸睢祂䝁䅑党祂䙁䄸杙桂䝁䅍睡獂䝁䄸睚時䝁䅍䅡湂䍁䅅䅊䍂䕁䄸䅊硁䑁䅅䅁啃䅂䅁来䅁䙁䅳杣求䡁䅁䅢灂䝁䅍兙あ䝁䅫杢湂䙁䄸兙畂䝁䄸兢桂䝁䅷入畁䡁䅧䅢穂䡁䅧兘呂䝁䅍杣求䝁䅕杢灂䝁䄴睚時䝁䄸杣歂䝁䅕杣時䝁䅉兙橂䝁䅳䅢療䝁䅣睘橂䝁䅧睚桁䍁䅑村偂䍁䅑免㑁䅁䅁杖䅧䡁䅧䅁扂䡁䅉党睂䝁䅷兡橂䝁䅅䅤灂䝁䄴睚時䝁䅅杢療䝁䄰兙獂䡁䅫杌㑂䝁䅷督㑂䙁䄰睕橂䡁䅉党求䝁䄴兡畂䝁䅣睘療䡁䅉䅚求䡁䅉睘楂䝁䅅睙牂䝁䅷睢湂䙁䄸睙潂䝁䅣光歁䕁䅉睔歁䑁䅫䅁噃䅂䅁来䅁䙁䅳杣求䡁䅁䅢灂䝁䅍兙あ䝁䅫杢湂䙁䄸兙畂䝁䄸兢桂䝁䅷入畁䡁䅧䅢穂䡁䅧兘呂䝁䅍杣求䝁䅕杢灂䝁䄴睚時䝁䄸杣歂䝁䅕杣時䝁䅉兙橂䝁䅳䅢療䝁䅣睘橂䝁䅧睚桁䍁䅑村兂䍁䅑免硁䅁䅁杭䅑䡁䅯䅁扂䡁䅉党睂䝁䅷兡橂䝁䅅䅤灂䝁䄴睚時䝁䅅杢療䝁䄰兙獂䡁䅫杌㑂䝁䅷督㑂䙁䄰睕橂䡁䅉党求䝁䄴兡畂䝁䅣睘療䡁䅉䅚求䡁䅉睘楂䝁䅅睙牂䝁䅷睢湂䙁䄸睙潂䝁䅣光歁䕁䅉䅕歁䑁䅅䅏䅁乁䠴䅁㑂䅁䅁睗祂䝁䅕䅣獂䝁䅫睙桂䡁䅑兡畂䝁䅣睘桂䝁䄴睢瑂䝁䅅䅢㕂䍁䄴䅥獂䡁䅍䅥摂䙁䅍睙祂䝁䅕党畂䝁䅫杢湂䙁䄸睢祂䝁䅑党祂䙁䄸杙桂䝁䅍睡獂䝁䄸睚時䝁䅍䅡湂䍁䅅䅊䍂䙁䅁䅊㕁䅁䅁睭䅑䡁䅯䅁扂䡁䅉党睂䝁䅷兡橂䝁䅅䅤灂䝁䄴睚時䝁䅅杢療䝁䄰兙獂䡁䅫杌㑂䝁䅷督㑂䙁䄰睕橂䡁䅉党求䝁䄴兡畂䝁䅣睘療䡁䅉䅚求䡁䅉睘楂䝁䅅睙牂䝁䅷睢湂䙁䄸睙潂䝁䅣光歁䕁䅉兕歁䑁䅅免䅁䭁䕍䅁㙂䅁䅁睗祂䝁䅕䅣獂䝁䅫睙桂䡁䅑兡畂䝁䅣睘桂䝁䄴睢瑂䝁䅅䅢㕂䍁䄴䅥獂䡁䅍䅥摂䙁䅍睙祂䝁䅕党畂䝁䅫杢湂䙁䄸睢祂䝁䅑党祂䙁䄸杙桂䝁䅍睡獂䝁䄸睚時䝁䅍䅡湂䍁䅅䅊䍂䙁䅅䅊硁䑁䅧䅁塂䅃䅁䅥䅁䙁䅳杣求䡁䅁䅢灂䝁䅍兙あ䝁䅫杢湂䙁䄸兙畂䝁䄸兢桂䝁䅷入畁䡁䅧䅢穂䡁䅧兘呂䝁䅍杣求䝁䅕杢灂䝁䄴睚時䝁䄸杣歂䝁䅕杣時䝁䅉兙橂䝁䅳䅢療䝁䅣睘橂䝁䅧睚桁䍁䅑村剂䍁䅑兏䅁䭁䕑䅁㙂䅁䅁睗祂䝁䅕䅣獂䝁䅫睙桂䡁䅑兡畂䝁䅣睘桂䝁䄴睢瑂䝁䅅䅢㕂䍁䄴䅥獂䡁䅍䅥摂䙁䅍睙祂䝁䅕党畂䝁䅫杢湂䙁䄸睢祂䝁䅑党祂䙁䄸杙桂䝁䅍睡獂䝁䄸睚時䝁䅍䅡湂䍁䅅䅊䍂䙁䅉䅊硁䑁䅅䅁汃䅂䅁来䅁䙁䅳杣求䡁䅁䅢灂䝁䅍兙あ䝁䅫杢湂䙁䄸兙畂䝁䄸兢桂䝁䅷入畁䡁䅧䅢穂䡁䅧兘呂䝁䅍杣求䝁䅕杢灂䝁䄴睚時䝁䄸杣歂䝁䅕杣時䝁䅉兙橂䝁䅳䅢療䝁䅣睘橂䝁䅧睚桁䍁䅑村卂䍁䅑免㑁䅁䅁杮䅍䡁䅧䅁扂䡁䅉党睂䝁䅷兡橂䝁䅅䅤灂䝁䄴睚時䝁䅅杢療䝁䄰兙獂䡁䅫杌㑂䝁䅷督㑂䙁䄰睕橂䡁䅉党求䝁䄴兡畂䝁䅣睘療䡁䅉䅚求䡁䅉睘楂䝁䅅睙牂䝁䅷睢湂䙁䄸睙潂䝁䅣光歁䕁䅉杕歁䑁䅫䅁晃睁䅁来䅁䙁䅳杣求䡁䅁䅢灂䝁䅍兙あ䝁䅫杢湂䙁䄸兙畂䝁䄸兢桂䝁䅷入畁䡁䅧䅢穂䡁䅧兘呂䝁䅍杣求䝁䅕杢灂䝁䄴睚時䝁䄸杣歂䝁䅕杣時䝁䅉兙橂䝁䅳䅢療䝁䅣睘橂䝁䅧睚桁䍁䅑村呂䍁䅑免硁䅁䅁睱䅑䡁䅯䅁扂䡁䅉党睂䝁䅷兡橂䝁䅅䅤灂䝁䄴睚時䝁䅅杢療䝁䄰兙獂䡁䅫杌㑂䝁䅷督㑂䙁䄰睕橂䡁䅉党求䝁䄴兡畂䝁䅣睘療䡁䅉䅚求䡁䅉睘楂䝁䅅睙牂䝁䅷睢湂䙁䄸睙潂䝁䅣光歁䕁䅉睕歁䑁䅅䅏䅁䅁䥳䅁㑂䅁䅁睗祂䝁䅕䅣獂䝁䅫睙桂䡁䅑兡畂䝁䅣睘桂䝁䄴睢瑂䝁䅅䅢㕂䍁䄴䅥獂䡁䅍䅥摂䙁䅍睙祂䝁䅕党畂䝁䅫杢湂䙁䄸睢祂䝁䅑党祂䙁䄸杙桂䝁䅍睡獂䝁䄸睚時䝁䅍䅡湂䍁䅅䅊䍂䙁䅍䅊㕁䅁䅁䅲䅑䡁䅯䅁扂䡁䅉党睂䝁䅷兡橂䝁䅅䅤灂䝁䄴睚時䝁䅅杢療䝁䄰兙獂䡁䅫杌㑂䝁䅷督㑂䙁䄰睕橂䡁䅉党求䝁䄴兡畂䝁䅣睘療䡁䅉䅚求䡁䅉睘楂䝁䅅睙牂䝁䅷睢湂䙁䄸睙潂䝁䅣光歁䕁䅉䅖歁䑁䅅免䅁䱁䕍䅁㙂䅁䅁睗祂䝁䅕䅣獂䝁䅫睙桂䡁䅑兡畂䝁䅣睘桂䝁䄴睢瑂䝁䅅䅢㕂䍁䄴䅥獂䡁䅍䅥摂䙁䅍睙祂䝁䅕党畂䝁䅫杢湂䙁䄸睢祂䝁䅑党祂䙁䄸杙桂䝁䅍睡獂䝁䄸睚時䝁䅍䅡湂䍁䅅䅊䍂䙁䅑䅊硁䑁䅧䅁楁䅃䅁䅥䅁䙁䅳杣求䡁䅁䅢灂䝁䅍兙あ䝁䅫杢湂䙁䄸兙畂䝁䄸兢桂䝁䅷入畁䡁䅧䅢穂䡁䅧兘呂䝁䅍杣求䝁䅕杢灂䝁䄴睚時䝁䄸杣歂䝁䅕杣時䝁䅉兙橂䝁䅳䅢療䝁䅣睘橂䝁䅧睚桁䍁䅑村啂䍁䅑兏䅁䱁䕑䅁㙂䅁䅁睗祂䝁䅕䅣獂䝁䅫睙桂䡁䅑兡畂䝁䅣睘桂䝁䄴睢瑂䝁䅅䅢㕂䍁䄴䅥獂䡁䅍䅥摂䙁䅍睙祂䝁䅕党畂䝁䅫杢湂䙁䄸睢祂䝁䅑党祂䙁䄸杙桂䝁䅍睡獂䝁䄸睚時䝁䅍䅡湂䍁䅅䅊䍂䙁䅕䅊硁䑁䅅䅁祁䅂䅁来䅁䙁䅳杣求䡁䅁䅢灂䝁䅍兙あ䝁䅫杢湂䙁䄸兙畂䝁䄸兢桂䝁䅷入畁䡁䅧䅢穂䡁䅧兘呂䝁䅍杣求䝁䅕杢灂䝁䄴睚時䝁䄸杣歂䝁䅕杣時䝁䅉兙橂䝁䅳䅢療䝁䅣睘橂䝁䅧睚桁䍁䅑村噂䍁䅑免㑁䅁䅁䅗䅧䡁䅧䅁扂䡁䅉党睂䝁䅷兡橂䝁䅅䅤灂䝁䄴睚時䝁䅅杢療䝁䄰兙獂䡁䅫杌㑂䝁䅷督㑂䙁䄰睕橂䡁䅉党求䝁䄴兡畂䝁䅣睘療䡁䅉䅚求䡁䅉睘楂䝁䅅睙牂䝁䅷睢湂䙁䄸睙潂䝁䅣光歁䕁䅉兖歁䑁䅫䅁穁䅂䅁来䅁䙁䅳杣求䡁䅁䅢灂䝁䅍兙あ䝁䅫杢湂䙁䄸兙畂䝁䄸兢桂䝁䅷入畁䡁䅧䅢穂䡁䅧兘呂䝁䅍杣求䝁䅕杢灂䝁䄴睚時䝁䄸杣歂䝁䅕杣時䝁䅉兙橂䝁䅳䅢療䝁䅣睘橂䝁䅧睚桁䍁䅑村坂䍁䅑免硁䅁䅁睴䅑䡁䅯䅁扂䡁䅉党睂䝁䅷兡橂䝁䅅䅤灂䝁䄴睚時䝁䅅杢療䝁䄰兙獂䡁䅫杌㑂䝁䅷督㑂䙁䄰睕橂䡁䅉党求䝁䄴兡畂䝁䅣睘療䡁䅉䅚求䡁䅉睘楂䝁䅅睙牂䝁䅷睢湂䙁䄸睙潂䝁䅣光歁䕁䅉杖歁䑁䅅䅏䅁䙁䥯䅁㑂䅁䅁睗祂䝁䅕䅣獂䝁䅫睙桂䡁䅑兡畂䝁䅣睘桂䝁䄴睢瑂䝁䅅䅢㕂䍁䄴䅥獂䡁䅍䅥摂䙁䅍睙祂䝁䅕党畂䝁䅫杢湂䙁䄸睢祂䝁䅑党祂䙁䄸杙桂䝁䅍睡獂䝁䄸睚時䝁䅍䅡湂䍁䅅䅊䍂䙁䅙䅊㕁䅁䅁䅵䅑䡁䅯䅁扂䡁䅉党睂䝁䅷兡橂䝁䅅䅤灂䝁䄴睚時䝁䅅杢療䝁䄰兙獂䡁䅫杌㑂䝁䅷督㑂䙁䄰睕橂䡁䅉党求䝁䄴兡畂䝁䅣睘療䡁䅉䅚求䡁䅉睘楂䝁䅅睙牂䝁䅷睢湂䙁䄸睙潂䝁䅣光歁䕁䅉睖歁䑁䅅免䅁䵁䑉䅁㙂䅁䅁睗祂䝁䅕䅣獂䝁䅫睙桂䡁䅑兡畂䝁䅣睘桂䝁䄴睢瑂䝁䅅䅢㕂䍁䄴䅥獂䡁䅍䅥摂䙁䅍睙祂䝁䅕党畂䝁䅫杢湂䙁䄸睢祂䝁䅑党祂䙁䄸杙桂䝁䅍睡獂䝁䄸睚時䝁䅍䅡湂䍁䅅䅊䍂䙁䅣䅊硁䑁䅧䅁畄睂䅁䅥䅁䙁䅳杣求䡁䅁䅢灂䝁䅍兙あ䝁䅫杢湂䙁䄸兙畂䝁䄸兢桂䝁䅷入畁䡁䅧䅢穂䡁䅧兘呂䝁䅍杣求䝁䅕杢灂䝁䄴睚時䝁䄸杣歂䝁䅕杣時䝁䅉兙橂䝁䅳䅢療䝁䅣睘橂䝁䅧睚桁䍁䅑村塂䍁䅑兏䅁䵁䑍䅁㙂䅁䅁睗祂䝁䅕䅣獂䝁䅫睙桂䡁䅑兡畂䝁䅣睘桂䝁䄴睢瑂䝁䅅䅢㕂䍁䄴䅥獂䡁䅍䅥摂䙁䅍睙祂䝁䅕党畂䝁䅫杢湂䙁䄸睢祂䝁䅑党祂䙁䄸杙桂䝁䅍睡獂䝁䄸睚時䝁䅍䅡湂䍁䅅䅊䍂䙁䅧䅊硁䑁䅅䅁㥃䅂䅁来䅁䙁䅳杣求䡁䅁䅢灂䝁䅍兙あ䝁䅫杢湂䙁䄸兙畂䝁䄸兢桂䝁䅷入畁䡁䅧䅢穂䡁䅧兘呂䝁䅍杣求䝁䅕杢灂䝁䄴睚時䝁䄸杣歂䝁䅕杣時䝁䅉兙橂䝁䅳䅢療䝁䅣睘橂䝁䅧睚桁䍁䅑村奂䍁䅑免㑁䅁䅁朵䅣䡁䅧䅁扂䡁䅉党睂䝁䅷兡橂䝁䅅䅤灂䝁䄴睚時䝁䅅杢療䝁䄰兙獂䡁䅫杌㑂䝁䅷督㑂䙁䄰睕橂䡁䅉党求䝁䄴兡畂䝁䅣睘療䡁䅉䅚求䡁䅉睘楂䝁䅅睙牂䝁䅷睢湂䙁䄸睙潂䝁䅣光歁䕁䅉䅗歁䑁䅫䅁⭃䅂䅁来䅁䙁䅳杣求䡁䅁䅢灂䝁䅍兙あ䝁䅫杢湂䙁䄸兙畂䝁䄸兢桂䝁䅷入畁䡁䅧䅢穂䡁䅧兘呂䝁䅍杣求䝁䅕杢灂䝁䄴睚時䝁䄸杣歂䝁䅕杣時䝁䅉兙橂䝁䅳䅢療䝁䅣睘橂䝁䅧睚桁䍁䅑村婂䍁䅑免硁䅁䅁具䅑䡁䅯䅁扂䡁䅉党睂䝁䅷兡橂䝁䅅䅤灂䝁䄴睚時䝁䅅杢療䝁䄰兙獂䡁䅫杌㑂䝁䅷督㑂䙁䄰睕橂䡁䅉党求䝁䄴兡畂䝁䅣睘療䡁䅉䅚求䡁䅉睘楂䝁䅅睙牂䝁䅷睢湂䙁䄸睙潂䝁䅣光歁䕁䅉兗歁䑁䅅䅏䅁䵁䝷䅁㑂䅁䅁睗祂䝁䅕䅣獂䝁䅫睙桂䡁䅑兡畂䝁䅣睘桂䝁䄴睢瑂䝁䅅䅢㕂䍁䄴䅥獂䡁䅍䅥摂䙁䅍睙祂䝁䅕党畂䝁䅫杢湂䙁䄸睢祂䝁䅑党祂䙁䄸杙桂䝁䅍睡獂䝁䄸睚時䝁䅍䅡湂䍁䅅䅊䍂䙁䅫䅊㕁䅁䅁杷䅑䡁䅯䅁扂䡁䅉党睂䝁䅷兡橂䝁䅅䅤灂䝁䄴睚時䝁䅅杢療䝁䄰兙獂䡁䅫杌㑂䝁䅷督㑂䙁䄰睕橂䡁䅉党求䝁䄴兡畂䝁䅣睘療䡁䅉䅚求䡁䅉睘楂䝁䅅睙牂䝁䅷睢湂䙁䄸睙潂䝁䅣光歁䕁䅉杗歁䑁䅅免䅁䵁䕍䅁㙂䅁䅁睗祂䝁䅕䅣獂䝁䅫睙桂䡁䅑兡畂䝁䅣睘桂䝁䄴睢瑂䝁䅅䅢㕂䍁䄴䅥獂䡁䅍䅥摂䙁䅍睙祂䝁䅕党畂䝁䅫杢湂䙁䄸睢祂䝁䅑党祂䙁䄸杙桂䝁䅍睡獂䝁䄸睚時䝁䅍䅡湂䍁䅅䅊䍂䙁䅯䅊硁䑁䅧䅁祄睂䅁䅥䅁䙁䅳杣求䡁䅁䅢灂䝁䅍兙あ䝁䅫杢湂䙁䄸兙畂䝁䄸兢桂䝁䅷入畁䡁䅧䅢穂䡁䅧兘呂䝁䅍杣求䝁䅕杢灂䝁䄴睚時䝁䄸杣歂䝁䅕杣時䝁䅉兙橂䝁䅳䅢療䝁䅣睘橂䝁䅧睚桁䍁䅑村慂䍁䅑兏䅁䵁䕑䅁㉂䅁䅁睗祂䝁䅕䅣獂䝁䅫睙桂䡁䅑兡畂䝁䅣睘桂䝁䄴睢瑂䝁䅅䅢㕂䍁䄴䅥獂䡁䅍䅥摂䙁䅍睙祂䝁䅕党畂䝁䅫杢湂䙁䄸睢祂䝁䅑党祂䙁䄸杙桂䝁䅍睡獂䝁䄸睚時䝁䅍䅡湂䍁䅅䅊䑂䍁䅑免䅁䡁䑁䅁㑂䅁䅁睗祂䝁䅕䅣獂䝁䅫睙桂䡁䅑兡畂䝁䅣睘桂䝁䄴睢瑂䝁䅅䅢㕂䍁䄴䅥獂䡁䅍䅥摂䙁䅍睙祂䝁䅕党畂䝁䅫杢湂䙁䄸睢祂䝁䅑党祂䙁䄸杙桂䝁䅍睡獂䝁䄸睚時䝁䅍䅡湂䍁䅅䅊䑂䍁䅑免硁䅁䅁杰䅍䡁䅧䅁扂䡁䅉党睂䝁䅷兡橂䝁䅅䅤灂䝁䄴睚時䝁䅅杢療䝁䄰兙獂䡁䅫杌㑂䝁䅷督㑂䙁䄰睕橂䡁䅉党求䝁䄴兡畂䝁䅣睘療䡁䅉䅚求䡁䅉睘楂䝁䅅睙牂䝁䅷睢湂䙁䄸睙潂䝁䅣光歁䕁䅍䅊硁䑁䅧䅁橁䅃䅁杤䅁䙁䅳杣求䡁䅁䅢灂䝁䅍兙あ䝁䅫杢湂䙁䄸兙畂䝁䄸兢桂䝁䅷入畁䡁䅧䅢穂䡁䅧兘呂䝁䅍杣求䝁䅕杢灂䝁䄴睚時䝁䄸杣歂䝁䅕杣時䝁䅉兙橂䝁䅳䅢療䝁䅣睘橂䝁䅧睚桁䍁䅑睑歁䑁䅫䅁湃睁䅁来䅁䙁䅳杣求䡁䅁䅢灂䝁䅍兙あ䝁䅫杢湂䙁䄸兙畂䝁䄸兢桂䝁䅷入畁䡁䅧䅢穂䡁䅧兘呂䝁䅍杣求䝁䅕杢灂䝁䄴睚時䝁䄸杣歂䝁䅕杣時䝁䅉兙橂䝁䅳䅢療䝁䅣睘橂䝁䅧睚桁䍁䅑睑䉂䍁䅑免硁䅁䅁睹䅑䡁䅯䅁扂䡁䅉党睂䝁䅷兡橂䝁䅅䅤灂䝁䄴睚時䝁䅅杢療䝁䄰兙獂䡁䅫杌㑂䝁䅷督㑂䙁䄰睕橂䡁䅉党求䝁䄴兡畂䝁䅣睘療䡁䅉䅚求䡁䅉睘楂䝁䅅睙牂䝁䅷睢湂䙁䄸睙潂䝁䅣光歁䕁䅍兑歁䑁䅅䅏䅁䕁䕣䅁㑂䅁䅁睗祂䝁䅕䅣獂䝁䅫睙桂䡁䅑兡畂䝁䅣睘桂䝁䄴睢瑂䝁䅅䅢㕂䍁䄴䅥獂䡁䅍䅥摂䙁䅍睙祂䝁䅕党畂䝁䅫杢湂䙁䄸睢祂䝁䅑党祂䙁䄸杙桂䝁䅍睡獂䝁䄸睚時䝁䅍䅡湂䍁䅅䅊䑂䕁䅅䅊㕁䅁䅁䅓䅑䡁䅯䅁扂䡁䅉党睂䝁䅷兡橂䝁䅅䅤灂䝁䄴睚時䝁䅅杢療䝁䄰兙獂䡁䅫杌㑂䝁䅷督㑂䙁䄰睕橂䡁䅉党求䝁䄴兡畂䝁䅣睘療䡁䅉䅚求䡁䅉睘楂䝁䅅睙牂䝁䅷睢湂䙁䄸睙潂䝁䅣光歁䕁䅍村歁䑁䅅免䅁䵁䕷䅁㙂䅁䅁睗祂䝁䅕䅣獂䝁䅫睙桂䡁䅑兡畂䝁䅣睘桂䝁䄴睢瑂䝁䅅䅢㕂䍁䄴䅥獂䡁䅍䅥摂䙁䅍睙祂䝁䅕党畂䝁䅫杢湂䙁䄸睢祂䝁䅑党祂䙁䄸杙桂䝁䅍睡獂䝁䄸睚時䝁䅍䅡湂䍁䅅䅊䑂䕁䅉䅊硁䑁䅧䅁扂䅃䅁䅥䅁䙁䅳杣求䡁䅁䅢灂䝁䅍兙あ䝁䅫杢湂䙁䄸兙畂䝁䄸兢桂䝁䅷入畁䡁䅧䅢穂䡁䅧兘呂䝁䅍杣求䝁䅕杢灂䝁䄴睚時䝁䄸杣歂䝁䅕杣時䝁䅉兙橂䝁䅳䅢療䝁䅣睘橂䝁䅧睚桁䍁䅑睑䍂䍁䅑兏䅁䵁䔰䅁㙂䅁䅁睗祂䝁䅕䅣獂䝁䅫睙桂䡁䅑兡畂䝁䅣睘桂䝁䄴睢瑂䝁䅅䅢㕂䍁䄴䅥獂䡁䅍䅥摂䙁䅍睙祂䝁䅕党畂䝁䅫杢湂䙁䄸睢祂䝁䅑党祂䙁䄸杙桂䝁䅍睡獂䝁䄸睚時䝁䅍䅡湂䍁䅅䅊䑂䕁䅍䅊硁䑁䅅䅁敃䅂䅁来䅁䙁䅳杣求䡁䅁䅢灂䝁䅍兙あ䝁䅫杢湂䙁䄸兙畂䝁䄸兢桂䝁䅷入畁䡁䅧䅢穂䡁䅧兘呂䝁䅍杣求䝁䅕杢灂䝁䄴睚時䝁䄸杣歂䝁䅕杣時䝁䅉兙橂䝁䅳䅢療䝁䅣睘橂䝁䅧睚桁䍁䅑睑䑂䍁䅑免㑁䅁䅁朸䅍䡁䅧䅁扂䡁䅉党睂䝁䅷兡橂䝁䅅䅤灂䝁䄴睚時䝁䅅杢療䝁䄰兙獂䡁䅫杌㑂䝁䅷督㑂䙁䄰睕橂䡁䅉党求䝁䄴兡畂䝁䅣睘療䡁䅉䅚求䡁䅉睘楂䝁䅅睙牂䝁䅷睢湂䙁䄸睙潂䝁䅣光歁䕁䅍睑歁䑁䅫䅁穄睁䅁来䅁䙁䅳杣求䡁䅁䅢灂䝁䅍兙あ䝁䅫杢湂䙁䄸兙畂䝁䄸兢桂䝁䅷入畁䡁䅧䅢穂䡁䅧兘呂䝁䅍杣求䝁䅕杢灂䝁䄴睚時䝁䄸杣歂䝁䅕杣時䝁䅉兙橂䝁䅳䅢療䝁䅣睘橂䝁䅧睚桁䍁䅑睑䕂䍁䅑免硁䅁䅁朰䅑䡁䅯䅁扂䡁䅉党睂䝁䅷兡橂䝁䅅䅤灂䝁䄴睚時䝁䅅杢療䝁䄰兙獂䡁䅫杌㑂䝁䅷督㑂䙁䄰睕橂䡁䅉党求䝁䄴兡畂䝁䅣睘療䡁䅉䅚求䡁䅉睘楂䝁䅅睙牂䝁䅷睢湂䙁䄸睙潂䝁䅣光歁䕁䅍䅒歁䑁䅅䅏䅁䙁䥷䅁㑂䅁䅁睗祂䝁䅕䅣獂䝁䅫睙桂䡁䅑兡畂䝁䅣睘桂䝁䄴睢瑂䝁䅅䅢㕂䍁䄴䅥獂䡁䅍䅥摂䙁䅍睙祂䝁䅕党畂䝁䅫杢湂䙁䄸睢祂䝁䅑党祂䙁䄸杙桂䝁䅍睡獂䝁䄸睚時䝁䅍䅡湂䍁䅅䅊䑂䕁䅑䅊㕁䅁䅁眰䅑䡁䅯䅁扂䡁䅉党睂䝁䅷兡橂䝁䅅䅤灂䝁䄴睚時䝁䅅杢療䝁䄰兙獂䡁䅫杌㑂䝁䅷督㑂䙁䄰睕橂䡁䅉党求䝁䄴兡畂䝁䅣睘療䡁䅉䅚求䡁䅉睘楂䝁䅅睙牂䝁䅷睢湂䙁䄸睙潂䝁䅣光歁䕁䅍兒歁䑁䅅免䅁乁䕙䅁㙂䅁䅁睗祂䝁䅕䅣獂䝁䅫睙桂䡁䅑兡畂䝁䅣睘桂䝁䄴睢瑂䝁䅅䅢㕂䍁䄴䅥獂䡁䅍䅥摂䙁䅍睙祂䝁䅕党畂䝁䅫杢湂䙁䄸睢祂䝁䅑党祂䙁䄸杙桂䝁䅍睡獂䝁䄸睚時䝁䅍䅡湂䍁䅅䅊䑂䕁䅕䅊硁䑁䅧䅁牁䅃䅁䅥䅁䙁䅳杣求䡁䅁䅢灂䝁䅍兙あ䝁䅫杢湂䙁䄸兙畂䝁䄸兢桂䝁䅷入畁䡁䅧䅢穂䡁䅧兘呂䝁䅍杣求䝁䅕杢灂䝁䄴睚時䝁䄸杣歂䝁䅕杣時䝁䅉兙橂䝁䅳䅢療䝁䅣睘橂䝁䅧睚桁䍁䅑睑䙂䍁䅑兏䅁乁䕣䅁㙂䅁䅁睗祂䝁䅕䅣獂䝁䅫睙桂䡁䅑兡畂䝁䅣睘桂䝁䄴睢瑂䝁䅅䅢㕂䍁䄴䅥獂䡁䅍䅥摂䙁䅍睙祂䝁䅕党畂䝁䅫杢湂䙁䄸睢祂䝁䅑党祂䙁䄸杙桂䝁䅍睡獂䝁䄸睚時䝁䅍䅡湂䍁䅅䅊䑂䕁䅙䅊硁䑁䅅䅁奄䅂䅁来䅁䙁䅳杣求䡁䅁䅢灂䝁䅍兙あ䝁䅫杢湂䙁䄸兙畂䝁䄸兢桂䝁䅷入畁䡁䅧䅢穂䡁䅧兘呂䝁䅍杣求䝁䅕杢灂䝁䄴睚時䝁䄸杣歂䝁䅕杣時䝁䅉兙橂䝁䅳䅢療䝁䅣睘橂䝁䅧睚桁䍁䅑睑䝂䍁䅑免㑁䅁䅁睘䅧䡁䅧䅁扂䡁䅉党睂䝁䅷兡橂䝁䅅䅤灂䝁䄴睚時䝁䅅杢療䝁䄰兙獂䡁䅫杌㑂䝁䅷督㑂䙁䄰睕橂䡁䅉党求䝁䄴兡畂䝁䅣睘療䡁䅉䅚求䡁䅉睘楂䝁䅅睙牂䝁䅷睢湂䙁䄸睙潂䝁䅣光歁䕁䅍杒歁䑁䅫䅁婄䅂䅁来䅁䙁䅳杣求䡁䅁䅢灂䝁䅍兙あ䝁䅫杢湂䙁䄸兙畂䝁䄸兢桂䝁䅷入畁䡁䅧䅢穂䡁䅧兘呂䝁䅍杣求䝁䅕杢灂䝁䄴睚時䝁䄸杣歂䝁䅕杣時䝁䅉兙橂䝁䅳䅢療䝁䅣睘橂䝁䅧睚桁䍁䅑睑䡂䍁䅑免硁䅁䅁䄳䅑䡁䅯䅁扂䡁䅉党睂䝁䅷兡橂䝁䅅䅤灂䝁䄴睚時䝁䅅杢療䝁䄰兙獂䡁䅫杌㑂䝁䅷督㑂䙁䄰睕橂䡁䅉党求䝁䄴兡畂䝁䅣睘療䡁䅉䅚求䡁䅉睘楂䝁䅅睙牂䝁䅷睢湂䙁䄸睙潂䝁䅣光歁䕁䅍睒歁䑁䅅䅏䅁䝁䥁䅁㑂䅁䅁睗祂䝁䅕䅣獂䝁䅫睙桂䡁䅑兡畂䝁䅣睘桂䝁䄴睢瑂䝁䅅䅢㕂䍁䄴䅥獂䡁䅍䅥摂䙁䅍睙祂䝁䅕党畂䝁䅫杢湂䙁䄸睢祂䝁䅑党祂䙁䄸杙桂䝁䅍睡獂䝁䄸睚時䝁䅍䅡湂䍁䅅䅊䑂䕁䅣䅊㕁䅁䅁儳䅑䡁䅯䅁扂䡁䅉党睂䝁䅷兡橂䝁䅅䅤灂䝁䄴睚時䝁䅅杢療䝁䄰兙獂䡁䅫杌㑂䝁䅷督㑂䙁䄰睕橂䡁䅉党求䝁䄴兡畂䝁䅣睘療䡁䅉䅚求䡁䅉睘楂䝁䅅睙牂䝁䅷睢湂䙁䄸睙潂䝁䅣光歁䕁䅍䅓歁䑁䅅免䅁乁䔴䅁㙂䅁䅁睗祂䝁䅕䅣獂䝁䅫睙桂䡁䅑兡畂䝁䅣睘桂䝁䄴睢瑂䝁䅅䅢㕂䍁䄴䅥獂䡁䅍䅥摂䙁䅍睙祂䝁䅕党畂䝁䅫杢湂䙁䄸睢祂䝁䅑党祂䙁䄸杙桂䝁䅍睡獂䝁䄸睚時䝁䅍䅡湂䍁䅅䅊䑂䕁䅧䅊硁䑁䅧䅁塃兂䅁䅥䅁䙁䅳杣求䡁䅁䅢灂䝁䅍兙あ䝁䅫杢湂䙁䄸兙畂䝁䄸兢桂䝁䅷入畁䡁䅧䅢穂䡁䅧兘呂䝁䅍杣求䝁䅕杢灂䝁䄴睚時䝁䄸杣歂䝁䅕杣時䝁䅉兙橂䝁䅳䅢療䝁䅣睘橂䝁䅧睚桁䍁䅑睑䥂䍁䅑兏䅁乁䔸䅁㙂䅁䅁睗祂䝁䅕䅣獂䝁䅫睙桂䡁䅑兡畂䝁䅣睘桂䝁䄴睢瑂䝁䅅䅢㕂䍁䄴䅥獂䡁䅍䅥摂䙁䅍睙祂䝁䅕党畂䝁䅫杢湂䙁䄸睢祂䝁䅑党祂䙁䄸杙桂䝁䅍睡獂䝁䄸睚時䝁䅍䅡湂䍁䅅䅊䑂䕁䅫䅊硁䑁䅅䅁浄䅂䅁来䅁䙁䅳杣求䡁䅁䅢灂䝁䅍兙あ䝁䅫杢湂䙁䄸兙畂䝁䄸兢桂䝁䅷入畁䡁䅧䅢穂䡁䅧兘呂䝁䅍杣求䝁䅕杢灂䝁䄴睚時䝁䄸杣歂䝁䅕杣時䝁䅉兙橂䝁䅳䅢療䝁䅣睘橂䝁䅧睚桁䍁䅑睑䩂䍁䅑免㑁䅁䅁兑䅑䡁䅧䅁扂䡁䅉党睂䝁䅷兡橂䝁䅅䅤灂䝁䄴睚時䝁䅅杢療䝁䄰兙獂䡁䅫杌㑂䝁䅷督㑂䙁䄰睕橂䡁䅉党求䝁䄴兡畂䝁䅣睘療䡁䅉䅚求䡁䅉睘楂䝁䅅睙牂䝁䅷睢湂䙁䄸睙潂䝁䅣光歁䕁䅍兓歁䑁䅫䅁䍂䅂䅁来䅁䙁䅳杣求䡁䅁䅢灂䝁䅍兙あ䝁䅫杢湂䙁䄸兙畂䝁䄸兢桂䝁䅷入畁䡁䅧䅢穂䡁䅧兘呂䝁䅍杣求䝁䅕杢灂䝁䄴睚時䝁䄸杣歂䝁䅕杣時䝁䅉兙橂䝁䅳䅢療䝁䅣睘橂䝁䅧睚桁䍁䅑睑䭂䍁䅑免硁䅁䅁眶䅑䡁䅯䅁扂䡁䅉党睂䝁䅷兡橂䝁䅅䅤灂䝁䄴睚時䝁䅅杢療䝁䄰兙獂䡁䅫杌㑂䝁䅷督㑂䙁䄰睕橂䡁䅉党求䝁䄴兡畂䝁䅣睘療䡁䅉䅚求䡁䅉睘楂䝁䅅睙牂䝁䅷睢湂䙁䄸睙潂䝁䅣光歁䕁䅍杓歁䑁䅅䅏䅁䝁䥍䅁㑂䅁䅁睗祂䝁䅕䅣獂䝁䅫睙桂䡁䅑兡畂䝁䅣睘桂䝁䄴睢瑂䝁䅅䅢㕂䍁䄴䅥獂䡁䅍䅥摂䙁䅍睙祂䝁䅕党畂䝁䅫杢湂䙁䄸睢祂䝁䅑党祂䙁䄸杙桂䝁䅍睡獂䝁䄸睚時䝁䅍䅡湂䍁䅅䅊䑂䕁䅯䅊㕁䅁䅁䄷䅑䡁䅯䅁扂䡁䅉党睂䝁䅷兡橂䝁䅅䅤灂䝁䄴睚時䝁䅅杢療䝁䄰兙獂䡁䅫杌㑂䝁䅷督㑂䙁䄰睕橂䡁䅉党求䝁䄴兡畂䝁䅣睘療䡁䅉䅚求䡁䅉睘楂䝁䅅睙牂䝁䅷睢湂䙁䄸睙潂䝁䅣光歁䕁䅍睓歁䑁䅅免䅁佁䔸䅁㙂䅁䅁睗祂䝁䅕䅣獂䝁䅫睙桂䡁䅑兡畂䝁䅣睘桂䝁䄴睢瑂䝁䅅䅢㕂䍁䄴䅥獂䡁䅍䅥摂䙁䅍睙祂䝁䅕党畂䝁䅫杢湂䙁䄸睢祂䝁䅑党祂䙁䄸杙桂䝁䅍睡獂䝁䄸睚時䝁䅍䅡湂䍁䅅䅊䑂䕁䅳䅊硁䑁䅧䅁歂䅃䅁䅥䅁䙁䅳杣求䡁䅁䅢灂䝁䅍兙あ䝁䅫杢湂䙁䄸兙畂䝁䄸兢桂䝁䅷入畁䡁䅧䅢穂䡁䅧兘呂䝁䅍杣求䝁䅕杢灂䝁䄴睚時䝁䄸杣歂䝁䅕杣時䝁䅉兙橂䝁䅳䅢療䝁䅣睘橂䝁䅧睚桁䍁䅑睑䱂䍁䅑兏䅁偁䕁䅁㙂䅁䅁睗祂䝁䅕䅣獂䝁䅫睙桂䡁䅑兡畂䝁䅣睘桂䝁䄴睢瑂䝁䅅䅢㕂䍁䄴䅥獂䡁䅍䅥摂䙁䅍睙祂䝁䅕党畂䝁䅫杢湂䙁䄸睢祂䝁䅑党祂䙁䄸杙桂䝁䅍睡獂䝁䄸睚時䝁䅍䅡湂䍁䅅䅊䑂䕁䅷䅊硁䑁䅅䅁硄䅂䅁来䅁䙁䅳杣求䡁䅁䅢灂䝁䅍兙あ䝁䅫杢湂䙁䄸兙畂䝁䄸兢桂䝁䅷入畁䡁䅧䅢穂䡁䅧兘呂䝁䅍杣求䝁䅕杢灂䝁䄴睚時䝁䄸杣歂䝁䅕杣時䝁䅉兙橂䝁䅳䅢療䝁䅣睘橂䝁䅧睚桁䍁䅑睑䵂䍁䅑免㑁䅁䅁睧䅙䡁䅧䅁扂䡁䅉党睂䝁䅷兡橂䝁䅅䅤灂䝁䄴睚時䝁䅅杢療䝁䄰兙獂䡁䅫杌㑂䝁䅷督㑂䙁䄰睕橂䡁䅉党求䝁䄴兡畂䝁䅣睘療䡁䅉䅚求䡁䅉睘楂䝁䅅睙牂䝁䅷睢湂䙁䄸睙潂䝁䅣光歁䕁䅍䅔歁䑁䅫䅁祄䅂䅁来䅁䙁䅳杣求䡁䅁䅢灂䝁䅍兙あ䝁䅫杢湂䙁䄸兙畂䝁䄸兢桂䝁䅷入畁䡁䅧䅢穂䡁䅧兘呂䝁䅍杣求䝁䅕杢灂䝁䄴睚時䝁䄸杣歂䝁䅕杣時䝁䅉兙橂䝁䅳䅢療䝁䅣睘橂䝁䅧睚桁䍁䅑睑乂䍁䅑免硁䅁䅁眸䅑䡁䅯䅁扂䡁䅉党睂䝁䅷兡橂䝁䅅䅤灂䝁䄴睚時䝁䅅杢療䝁䄰兙獂䡁䅫杌㑂䝁䅷督㑂䙁䄰睕橂䡁䅉党求䝁䄴兡畂䝁䅣睘療䡁䅉䅚求䡁䅉睘楂䝁䅅睙牂䝁䅷睢湂䙁䄸睙潂䝁䅣光歁䕁䅍兔歁䑁䅅䅏䅁䝁䥙䅁㑂䅁䅁睗祂䝁䅕䅣獂䝁䅫睙桂䡁䅑兡畂䝁䅣睘桂䝁䄴睢瑂䝁䅅䅢㕂䍁䄴䅥獂䡁䅍䅥摂䙁䅍睙祂䝁䅕党畂䝁䅫杢湂䙁䄸睢祂䝁䅑党祂䙁䄸杙桂䝁䅍睡獂䝁䄸睚時䝁䅍䅡湂䍁䅅䅊䑂䕁䄰䅊㕁䅁䅁䄹䅑䡁䅯䅁扂䡁䅉党睂䝁䅷兡橂䝁䅅䅤灂䝁䄴睚時䝁䅅杢療䝁䄰兙獂䡁䅫杌㑂䝁䅷督㑂䙁䄰睕橂䡁䅉党求䝁䄴兡畂䝁䅣睘療䡁䅉䅚求䡁䅉睘楂䝁䅅睙牂䝁䅷睢湂䙁䄸睙潂䝁䅣光歁䕁䅍杔歁䑁䅅免䅁偁䕕䅁㙂䅁䅁睗祂䝁䅕䅣獂䝁䅫睙桂䡁䅑兡畂䝁䅣睘桂䝁䄴睢瑂䝁䅅䅢㕂䍁䄴䅥獂䡁䅍䅥摂䙁䅍睙祂䝁䅕党畂䝁䅫杢湂䙁䄸睢祂䝁䅑党祂䙁䄸杙桂䝁䅍睡獂䝁䄸睚時䝁䅍䅡湂䍁䅅䅊䑂䕁䄴䅊硁䑁䅧䅁剁䅃䅁䅥䅁䙁䅳杣求䡁䅁䅢灂䝁䅍兙あ䝁䅫杢湂䙁䄸兙畂䝁䄸兢桂䝁䅷入畁䡁䅧䅢穂䡁䅧兘呂䝁䅍杣求䝁䅕杢灂䝁䄴睚時䝁䄸杣歂䝁䅕杣時䝁䅉兙橂䝁䅳䅢療䝁䅣睘橂䝁䅧睚桁䍁䅑睑佂䍁䅑兏䅁偁䕙䅁㙂䅁䅁睗祂䝁䅕䅣獂䝁䅫睙桂䡁䅑兡畂䝁䅣睘桂䝁䄴睢瑂䝁䅅䅢㕂䍁䄴䅥獂䡁䅍䅥摂䙁䅍睙祂䝁䅕党畂䝁䅫杢湂䙁䄸睢祂䝁䅑党祂䙁䄸杙桂䝁䅍睡獂䝁䄸睚時䝁䅍䅡湂䍁䅅䅊䑂䕁䄸䅊硁䑁䅅䅁㍄䅂䅁来䅁䙁䅳杣求䡁䅁䅢灂䝁䅍兙あ䝁䅫杢湂䙁䄸兙畂䝁䄸兢桂䝁䅷入畁䡁䅧䅢穂䡁䅧兘呂䝁䅍杣求䝁䅕杢灂䝁䄴睚時䝁䄸杣歂䝁䅕杣時䝁䅉兙橂䝁䅳䅢療䝁䅣睘橂䝁䅧睚桁䍁䅑睑偂䍁䅑免㑁䅁䅁䅭䅍䡁䅧䅁扂䡁䅉党睂䝁䅷兡橂䝁䅅䅤灂䝁䄴睚時䝁䅅杢療䝁䄰兙獂䡁䅫杌㑂䝁䅷督㑂䙁䄰睕橂䡁䅉党求䝁䄴兡畂䝁䅣睘療䡁䅉䅚求䡁䅉睘楂䝁䅅睙牂䝁䅷睢湂䙁䄸睙潂䝁䅣光歁䕁䅍睔歁䑁䅫䅁婃睁䅁来䅁䙁䅳杣求䡁䅁䅢灂䝁䅍兙あ䝁䅫杢湂䙁䄸兙畂䝁䄸兢桂䝁䅷入畁䡁䅧䅢穂䡁䅧兘呂䝁䅍杣求䝁䅕杢灂䝁䄴睚時䝁䄸杣歂䝁䅕杣時䝁䅉兙橂䝁䅳䅢療䝁䅣睘橂䝁䅧睚桁䍁䅑睑兂䍁䅑免硁䅁䅁杁䅕䡁䅯䅁扂䡁䅉党睂䝁䅷兡橂䝁䅅䅤灂䝁䄴睚時䝁䅅杢療䝁䄰兙獂䡁䅫杌㑂䝁䅷督㑂䙁䄰睕橂䡁䅉党求䝁䄴兡畂䝁䅣睘療䡁䅉䅚求䡁䅉睘楂䝁䅅睙牂䝁䅷睢湂䙁䄸睙潂䝁䅣光歁䕁䅍䅕歁䑁䅅䅏䅁䝁䥧䅁㑂䅁䅁睗祂䝁䅕䅣獂䝁䅫睙桂䡁䅑兡畂䝁䅣睘桂䝁䄴睢瑂䝁䅅䅢㕂䍁䄴䅥獂䡁䅍䅥摂䙁䅍睙祂䝁䅕党畂䝁䅫杢湂䙁䄸睢祂䝁䅑党祂䙁䄸杙桂䝁䅍睡獂䝁䄸睚時䝁䅍䅡湂䍁䅅䅊䑂䙁䅁䅊㕁䅁䅁睁䅕䡁䅯䅁扂䡁䅉党睂䝁䅷兡橂䝁䅅䅤灂䝁䄴睚時䝁䅅杢療䝁䄰兙獂䡁䅫杌㑂䝁䅷督㑂䙁䄰睕橂䡁䅉党求䝁䄴兡畂䝁䅣睘療䡁䅉䅚求䡁䅉睘楂䝁䅅睙牂䝁䅷睢湂䙁䄸睙潂䝁䅣光歁䕁䅍兕歁䑁䅅免䅁䅁䙙䅁㙂䅁䅁睗祂䝁䅕䅣獂䝁䅫睙桂䡁䅑兡畂䝁䅣睘桂䝁䄴睢瑂䝁䅅䅢㕂䍁䄴䅥獂䡁䅍䅥摂䙁䅍睙祂䝁䅕党畂䝁䅫杢湂䙁䄸睢祂䝁䅑党祂䙁䄸杙桂䝁䅍睡獂䝁䄸睚時䝁䅍䅡湂䍁䅅䅊䑂䙁䅅䅊硁䑁䅧䅁潂睁䅁䅥䅁䙁䅳杣求䡁䅁䅢灂䝁䅍兙あ䝁䅫杢湂䙁䄸兙畂䝁䄸兢桂䝁䅷入畁䡁䅧䅢穂䡁䅧兘呂䝁䅍杣求䝁䅕杢灂䝁䄴睚時䝁䄸杣歂䝁䅕杣時䝁䅉兙橂䝁䅳䅢療䝁䅣睘橂䝁䅧睚桁䍁䅑睑剂䍁䅑兏䅁䝁䑫䅁㙂䅁䅁睗祂䝁䅕䅣獂䝁䅫睙桂䡁䅑兡畂䝁䅣睘桂䝁䄴睢瑂䝁䅅䅢㕂䍁䄴䅥獂䡁䅍䅥摂䙁䅍睙祂䝁䅕党畂䝁䅫杢湂䙁䄸睢祂䝁䅑党祂䙁䄸杙桂䝁䅍睡獂䝁䄸睚時䝁䅍䅡湂䍁䅅䅊䑂䙁䅉䅊硁䑁䅅䅁䭁兂䅁来䅁䙁䅳杣求䡁䅁䅢灂䝁䅍兙あ䝁䅫杢湂䙁䄸兙畂䝁䄸兢桂䝁䅷入畁䡁䅧䅢穂䡁䅧兘呂䝁䅍杣求䝁䅕杢灂䝁䄴睚時䝁䄸杣歂䝁䅕杣時䝁䅉兙橂䝁䅳䅢療䝁䅣睘橂䝁䅧睚桁䍁䅑睑卂䍁䅑免㑁䅁䅁条䅧䡁䅧䅁扂䡁䅉党睂䝁䅷兡橂䝁䅅䅤灂䝁䄴睚時䝁䅅杢療䝁䄰兙獂䡁䅫杌㑂䝁䅷督㑂䙁䄰睕橂䡁䅉党求䝁䄴兡畂䝁䅣睘療䡁䅉䅚求䡁䅉睘楂䝁䅅睙牂䝁䅷睢湂䙁䄸睙潂䝁䅣光歁䕁䅍杕歁䑁䅫䅁䱁兂䅁来䅁䙁䅳杣求䡁䅁䅢灂䝁䅍兙あ䝁䅫杢湂䙁䄸兙畂䝁䄸兢桂䝁䅷入畁䡁䅧䅢穂䡁䅧兘呂䝁䅍杣求䝁䅕杢灂䝁䄴睚時䝁䄸杣歂䝁䅕杣時䝁䅉兙橂䝁䅳䅢療䝁䅣睘橂䝁䅧睚桁䍁䅑睑呂䍁䅑免硁䅁䅁䅅䅕䡁䅯䅁扂䡁䅉党睂䝁䅷兡橂䝁䅅䅤灂䝁䄴睚時䝁䅅杢療䝁䄰兙獂䡁䅫杌㑂䝁䅷督㑂䙁䄰睕橂䡁䅉党求䝁䄴兡畂䝁䅣睘療䡁䅉䅚求䡁䅉睘楂䝁䅅睙牂䝁䅷睢湂䙁䄸睙潂䝁䅣光歁䕁䅍睕歁䑁䅅䅏䅁䝁䥳䅁㑂䅁䅁睗祂䝁䅕䅣獂䝁䅫睙桂䡁䅑兡畂䝁䅣睘桂䝁䄴睢瑂䝁䅅䅢㕂䍁䄴䅥獂䡁䅍䅥摂䙁䅍睙祂䝁䅕党畂䝁䅫杢湂䙁䄸睢祂䝁䅑党祂䙁䄸杙桂䝁䅍睡獂䝁䄸睚時䝁䅍䅡湂䍁䅅䅊䑂䙁䅍䅊㕁䅁䅁充䅕䡁䅯䅁扂䡁䅉党睂䝁䅷兡橂䝁䅅䅤灂䝁䄴睚時䝁䅅杢療䝁䄰兙獂䡁䅫杌㑂䝁䅷督㑂䙁䄰睕橂䡁䅉党求䝁䄴兡畂䝁䅣睘療䡁䅉䅚求䡁䅉睘楂䝁䅅睙牂䝁䅷睢湂䙁䄸睙潂䝁䅣光歁䕁䅍䅖歁䑁䅅免䅁䉁䙙䅁㙂䅁䅁睗祂䝁䅕䅣獂䝁䅫睙桂䡁䅑兡畂䝁䅣睘桂䝁䄴睢瑂䝁䅅䅢㕂䍁䄴䅥獂䡁䅍䅥摂䙁䅍睙祂䝁䅕党畂䝁䅫杢湂䙁䄸睢祂䝁䅑党祂䙁䄸杙桂䝁䅍睡獂䝁䄸睚時䝁䅍䅡湂䍁䅅䅊䑂䙁䅑䅊硁䑁䅧䅁䥂杂䅁䅥䅁䙁䅳杣求䡁䅁䅢灂䝁䅍兙あ䝁䅫杢湂䙁䄸兙畂䝁䄸兢桂䝁䅷入畁䡁䅧䅢穂䡁䅧兘呂䝁䅍杣求䝁䅕杢灂䝁䄴睚時䝁䄸杣歂䝁䅕杣時䝁䅉兙橂䝁䅳䅢療䝁䅣睘橂䝁䅧睚桁䍁䅑睑啂䍁䅑兏䅁䉁䙣䅁㙂䅁䅁睗祂䝁䅕䅣獂䝁䅫睙桂䡁䅑兡畂䝁䅣睘桂䝁䄴睢瑂䝁䅅䅢㕂䍁䄴䅥獂䡁䅍䅥摂䙁䅍睙祂䝁䅕党畂䝁䅫杢湂䙁䄸睢祂䝁䅑党祂䙁䄸杙桂䝁䅍睡獂䝁䄸睚時䝁䅍䅡湂䍁䅅䅊䑂䙁䅕䅊硁䑁䅅䅁捁兂䅁来䅁䙁䅳杣求䡁䅁䅢灂䝁䅍兙あ䝁䅫杢湂䙁䄸兙畂䝁䄸兢桂䝁䅷入畁䡁䅧䅢穂䡁䅧兘呂䝁䅍杣求䝁䅕杢灂䝁䄴睚時䝁䄸杣歂䝁䅕杣時䝁䅉兙橂䝁䅳䅢療䝁䅣睘橂䝁䅧睚桁䍁䅑睑噂䍁䅑免㑁䅁䅁兢䅧䡁䅧䅁扂䡁䅉党睂䝁䅷兡橂䝁䅅䅤灂䝁䄴睚時䝁䅅杢療䝁䄰兙獂䡁䅫杌㑂䝁䅷督㑂䙁䄰睕橂䡁䅉党求䝁䄴兡畂䝁䅣睘療䡁䅉䅚求䡁䅉睘楂䝁䅅睙牂䝁䅷睢湂䙁䄸睙潂䝁䅣光歁䕁䅍兖歁䑁䅫䅁摁兂䅁来䅁䙁䅳杣求䡁䅁䅢灂䝁䅍兙あ䝁䅫杢湂䙁䄸兙畂䝁䄸兢桂䝁䅷入畁䡁䅧䅢穂䡁䅧兘呂䝁䅍杣求䝁䅕杢灂䝁䄴睚時䝁䄸杣歂䝁䅕杣時䝁䅉兙橂䝁䅳䅢療䝁䅣睘橂䝁䅧睚桁䍁䅑睑坂䍁䅑免硁䅁䅁杈䅕䡁䅯䅁扂䡁䅉党睂</t>
  </si>
  <si>
    <t>䝁䅷兡橂䝁䅅䅤灂䝁䄴睚時䝁䅅杢療䝁䄰兙獂䡁䅫杌㑂䝁䅷督㑂䙁䄰睕橂䡁䅉党求䝁䄴兡畂䝁䅣睘療䡁䅉䅚求䡁䅉睘楂䝁䅅睙牂䝁䅷睢湂䙁䄸睙潂䝁䅣光歁䕁䅍杖歁䑁䅅䅏䅁䡁䙍䅁㑂䅁䅁睗祂䝁䅕䅣獂䝁䅫睙桂䡁䅑兡畂䝁䅣睘桂䝁䄴睢瑂䝁䅅䅢㕂䍁䄴䅥獂䡁䅍䅥摂䙁䅍睙祂䝁䅕党畂䝁䅫杢湂䙁䄸睢祂䝁䅑党祂䙁䄸杙桂䝁䅍睡獂䝁䄸睚時䝁䅍䅡湂䍁䅅䅊䑂䙁䅙䅊㕁䅁䅁睈䅕䡁䅯䅁扂䡁䅉党睂䝁䅷兡橂䝁䅅䅤灂䝁䄴睚時䝁䅅杢療䝁䄰兙獂䡁䅫杌㑂䝁䅷督㑂䙁䄰睕橂䡁䅉党求䝁䄴兡畂䝁䅣睘療䡁䅉䅚求䡁䅉睘楂䝁䅅睙牂䝁䅷睢湂䙁䄸睙潂䝁䅣光歁䕁䅍睖歁䑁䅅免䅁䥁䕙䅁㙂䅁䅁睗祂䝁䅕䅣獂䝁䅫睙桂䡁䅑兡畂䝁䅣睘桂䝁䄴睢瑂䝁䅅䅢㕂䍁䄴䅥獂䡁䅍䅥摂䙁䅍睙祂䝁䅕党畂䝁䅫杢湂䙁䄸睢祂䝁䅑党祂䙁䄸杙桂䝁䅍睡獂䝁䄸睚時䝁䅍䅡湂䍁䅅䅊䑂䙁䅣䅊硁䑁䅧䅁㙄兂䅁䅥䅁䙁䅳杣求䡁䅁䅢灂䝁䅍兙あ䝁䅫杢湂䙁䄸兙畂䝁䄸兢桂䝁䅷入畁䡁䅧䅢穂䡁䅧兘呂䝁䅍杣求䝁䅕杢灂䝁䄴睚時䝁䄸杣歂䝁䅕杣時䝁䅉兙橂䝁䅳䅢療䝁䅣睘橂䝁䅧睚桁䍁䅑睑塂䍁䅑兏䅁䥁䕣䅁㙂䅁䅁睗祂䝁䅕䅣獂䝁䅫睙桂䡁䅑兡畂䝁䅣睘桂䝁䄴睢瑂䝁䅅䅢㕂䍁䄴䅥獂䡁䅍䅥摂䙁䅍睙祂䝁䅕党畂䝁䅫杢湂䙁䄸睢祂䝁䅑党祂䙁䄸杙桂䝁䅍睡獂䝁䄸睚時䝁䅍䅡湂䍁䅅䅊䑂䙁䅧䅊硁䑁䅅䅁煂睁䅁来䅁䙁䅳杣求䡁䅁䅢灂䝁䅍兙あ䝁䅫杢湂䙁䄸兙畂䝁䄸兢桂䝁䅷入畁䡁䅧䅢穂䡁䅧兘呂䝁䅍杣求䝁䅕杢灂䝁䄴睚時䝁䄸杣歂䝁䅕杣時䝁䅉兙橂䝁䅳䅢療䝁䅣睘橂䝁䅧睚桁䍁䅑睑奂䍁䅑免㑁䅁䅁睓䅑䡁䅧䅁扂䡁䅉党睂䝁䅷兡橂䝁䅅䅤灂䝁䄴睚時䝁䅅杢療䝁䄰兙獂䡁䅫杌㑂䝁䅷督㑂䙁䄰睕橂䡁䅉党求䝁䄴兡畂䝁䅣睘療䡁䅉䅚求䡁䅉睘楂䝁䅅睙牂䝁䅷睢湂䙁䄸睙潂䝁䅣光歁䕁䅍䅗歁䑁䅫䅁牂睁䅁来䅁䙁䅳杣求䡁䅁䅢灂䝁䅍兙あ䝁䅫杢湂䙁䄸兙畂䝁䄸兢桂䝁䅷入畁䡁䅧䅢穂䡁䅧兘呂䝁䅍杣求䝁䅕杢灂䝁䄴睚時䝁䄸杣歂䝁䅕杣時䝁䅉兙橂䝁䅳䅢療䝁䅣睘橂䝁䅧睚桁䍁䅑睑婂䍁䅑免硁䅁䅁䄯䅍䡁䅯䅁扂䡁䅉党睂䝁䅷兡橂䝁䅅䅤灂䝁䄴睚時䝁䅅杢療䝁䄰兙獂䡁䅫杌㑂䝁䅷督㑂䙁䄰睕橂䡁䅉党求䝁䄴兡畂䝁䅣睘療䡁䅉䅚求䡁䅉睘楂䝁䅅睙牂䝁䅷睢湂䙁䄸睙潂䝁䅣光歁䕁䅍兗歁䑁䅅䅏䅁䑁䥅䅁㑂䅁䅁睗祂䝁䅕䅣獂䝁䅫睙桂䡁䅑兡畂䝁䅣睘桂䝁䄴睢瑂䝁䅅䅢㕂䍁䄴䅥獂䡁䅍䅥摂䙁䅍睙祂䝁䅕党畂䝁䅫杢湂䙁䄸睢祂䝁䅑党祂䙁䄸杙桂䝁䅍睡獂䝁䄸睚時䝁䅍䅡湂䍁䅅䅊䑂䙁䅫䅊㕁䅁䅁儯䅍䡁䅯䅁扂䡁䅉党睂䝁䅷兡橂䝁䅅䅤灂䝁䄴睚時䝁䅅杢療䝁䄰兙獂䡁䅫杌㑂䝁䅷督㑂䙁䄰睕橂䡁䅉党求䝁䄴兡畂䝁䅣睘療䡁䅉䅚求䡁䅉睘楂䝁䅅睙牂䝁䅷睢湂䙁䄸睙潂䝁䅣光歁䕁䅍杗歁䑁䅅免䅁䍁䙁䅁㙂䅁䅁睗祂䝁䅕䅣獂䝁䅫睙桂䡁䅑兡畂䝁䅣睘桂䝁䄴睢瑂䝁䅅䅢㕂䍁䄴䅥獂䡁䅍䅥摂䙁䅍睙祂䝁䅕党畂䝁䅫杢湂䙁䄸睢祂䝁䅑党祂䙁䄸杙桂䝁䅍睡獂䝁䄸睚時䝁䅍䅡湂䍁䅅䅊䑂䙁䅯䅊硁䑁䅧䅁畂䅃䅁䅥䅁䙁䅳杣求䡁䅁䅢灂䝁䅍兙あ䝁䅫杢湂䙁䄸兙畂䝁䄸兢桂䝁䅷入畁䡁䅧䅢穂䡁䅧兘呂䝁䅍杣求䝁䅕杢灂䝁䄴睚時䝁䄸杣歂䝁䅕杣時䝁䅉兙橂䝁䅳䅢療䝁䅣睘橂䝁䅧睚桁䍁䅑睑慂䍁䅑兏䅁䍁䙅䅁㉂䅁䅁睗祂䝁䅕䅣獂䝁䅫睙桂䡁䅑兡畂䝁䅣睘桂䝁䄴睢瑂䝁䅅䅢㕂䍁䄴䅥獂䡁䅍䅥摂䙁䅍睙祂䝁䅕党畂䝁䅫杢湂䙁䄸睢祂䝁䅑党祂䙁䄸杙桂䝁䅍睡獂䝁䄸睚時䝁䅍䅡湂䍁䅅䅊䕂䍁䅑免䅁䝁䑑䅁㑂䅁䅁睗祂䝁䅕䅣獂䝁䅫睙桂䡁䅑兡畂䝁䅣睘桂䝁䄴睢瑂䝁䅅䅢㕂䍁䄴䅥獂䡁䅍䅥摂䙁䅍睙祂䝁䅕党畂䝁䅫杢湂䙁䄸睢祂䝁䅑党祂䙁䄸杙桂䝁䅍睡獂䝁䄸睚時䝁䅍䅡湂䍁䅅䅊䕂䍁䅑免硁䅁䅁䅲䅍䡁䅧䅁扂䡁䅉党睂䝁䅷兡橂䝁䅅䅤灂䝁䄴睚時䝁䅅杢療䝁䄰兙獂䡁䅫杌㑂䝁䅷督㑂䙁䄰睕橂䡁䅉党求䝁䄴兡畂䝁䅣睘療䡁䅉䅚求䡁䅉睘楂䝁䅅睙牂䝁䅷睢湂䙁䄸睙潂䝁䅣光歁䕁䅑䅊硁䑁䅧䅁楃睂䅁杤䅁䙁䅳杣求䡁䅁䅢灂䝁䅍兙あ䝁䅫杢湂䙁䄸兙畂䝁䄸兢桂䝁䅷入畁䡁䅧䅢穂䡁䅧兘呂䝁䅍杣求䝁䅕杢灂䝁䄴睚時䝁䄸杣歂䝁䅕杣時䝁䅉兙橂䝁䅳䅢療䝁䅣睘橂䝁䅧睚桁䍁䅑䅒歁䑁䅫䅁瑃睁䅁来䅁䙁䅳杣求䡁䅁䅢灂䝁䅍兙あ䝁䅫杢湂䙁䄸兙畂䝁䄸兢桂䝁䅷入畁䡁䅧䅢穂䡁䅧兘呂䝁䅍杣求䝁䅕杢灂䝁䄴睚時䝁䄸杣歂䝁䅕杣時䝁䅉兙橂䝁䅳䅢療䝁䅣睘橂䝁䅧睚桁䍁䅑䅒䉂䍁䅑免硁䅁䅁兊䅕䡁䅯䅁扂䡁䅉党睂䝁䅷兡橂䝁䅅䅤灂䝁䄴睚時䝁䅅杢療䝁䄰兙獂䡁䅫杌㑂䝁䅷督㑂䙁䄰睕橂䡁䅉党求䝁䄴兡畂䝁䅣睘療䡁䅉䅚求䡁䅉睘楂䝁䅅睙牂䝁䅷睢湂䙁䄸睙潂䝁䅣光歁䕁䅑兑歁䑁䅅䅏䅁䡁䥁䅁㑂䅁䅁睗祂䝁䅕䅣獂䝁䅫睙桂䡁䅑兡畂䝁䅣睘桂䝁䄴睢瑂䝁䅅䅢㕂䍁䄴䅥獂䡁䅍䅥摂䙁䅍睙祂䝁䅕党畂䝁䅫杢湂䙁䄸睢祂䝁䅑党祂䙁䄸杙桂䝁䅍睡獂䝁䄸睚時䝁䅍䅡湂䍁䅅䅊䕂䕁䅅䅊㕁䅁䅁杊䅕䡁䅯䅁扂䡁䅉党睂䝁䅷兡橂䝁䅅䅤灂䝁䄴睚時䝁䅅杢療䝁䄰兙獂䡁䅫杌㑂䝁䅷督㑂䙁䄰睕橂䡁䅉党求䝁䄴兡畂䝁䅣睘療䡁䅉䅚求䡁䅉睘楂䝁䅅睙牂䝁䅷睢湂䙁䄸睙潂䝁䅣光歁䕁䅑村歁䑁䅅免䅁䍁䙧䅁㙂䅁䅁睗祂䝁䅕䅣獂䝁䅫睙桂䡁䅑兡畂䝁䅣睘桂䝁䄴睢瑂䝁䅅䅢㕂䍁䄴䅥獂䡁䅍䅥摂䙁䅍睙祂䝁䅕党畂䝁䅫杢湂䙁䄸睢祂䝁䅑党祂䙁䄸杙桂䝁䅍睡獂䝁䄸睚時䝁䅍䅡湂䍁䅅䅊䕂䕁䅉䅊硁䑁䅧䅁硂䅃䅁䅥䅁䙁䅳杣求䡁䅁䅢灂䝁䅍兙あ䝁䅫杢湂䙁䄸兙畂䝁䄸兢桂䝁䅷入畁䡁䅧䅢穂䡁䅧兘呂䝁䅍杣求䝁䅕杢灂䝁䄴睚時䝁䄸杣歂䝁䅕杣時䝁䅉兙橂䝁䅳䅢療䝁䅣睘橂䝁䅧睚桁䍁䅑䅒䍂䍁䅑兏䅁䍁䙫䅁㙂䅁䅁睗祂䝁䅕䅣獂䝁䅫睙桂䡁䅑兡畂䝁䅣睘桂䝁䄴睢瑂䝁䅅䅢㕂䍁䄴䅥獂䡁䅍䅥摂䙁䅍睙祂䝁䅕党畂䝁䅫杢湂䙁䄸睢祂䝁䅑党祂䙁䄸杙桂䝁䅍睡獂䝁䄸睚時䝁䅍䅡湂䍁䅅䅊䕂䕁䅍䅊硁䑁䅅䅁獁兂䅁来䅁䙁䅳杣求䡁䅁䅢灂䝁䅍兙あ䝁䅫杢湂䙁䄸兙畂䝁䄸兢桂䝁䅷入畁䡁䅧䅢穂䡁䅧兘呂䝁䅍杣求䝁䅕杢灂䝁䄴睚時䝁䄸杣歂䝁䅕杣時䝁䅉兙橂䝁䅳䅢療䝁䅣睘橂䝁䅧睚桁䍁䅑䅒䑂䍁䅑免㑁䅁䅁睏䅧䡁䅧䅁扂䡁䅉党睂䝁䅷兡橂䝁䅅䅤灂䝁䄴睚時䝁䅅杢療䝁䄰兙獂䡁䅫杌㑂䝁䅷督㑂䙁䄰睕橂䡁䅉党求䝁䄴兡畂䝁䅣睘療䡁䅉䅚求䡁䅉睘楂䝁䅅睙牂䝁䅷睢湂䙁䄸睙潂䝁䅣光歁䕁䅑睑歁䑁䅫䅁瑁兂䅁来䅁䙁䅳杣求䡁䅁䅢灂䝁䅍兙あ䝁䅫杢湂䙁䄸兙畂䝁䄸兢桂䝁䅷入畁䡁䅧䅢穂䡁䅧兘呂䝁䅍杣求䝁䅕杢灂䝁䄴睚時䝁䄸杣歂䝁䅕杣時䝁䅉兙橂䝁䅳䅢療䝁䅣睘橂䝁䅧睚桁䍁䅑䅒䕂䍁䅑免硁䅁䅁䄹䅍䡁䅯䅁扂䡁䅉党睂䝁䅷兡橂䝁䅅䅤灂䝁䄴睚時䝁䅅杢療䝁䄰兙獂䡁䅫杌㑂䝁䅷督㑂䙁䄰睕橂䡁䅉党求䝁䄴兡畂䝁䅣睘療䡁䅉䅚求䡁䅉睘楂䝁䅅睙牂䝁䅷睢湂䙁䄸睙潂䝁䅣光歁䕁䅑䅒歁䑁䅅䅏䅁䡁䥉䅁㑂䅁䅁睗祂䝁䅕䅣獂䝁䅫睙桂䡁䅑兡畂䝁䅣睘桂䝁䄴睢瑂䝁䅅䅢㕂䍁䄴䅥獂䡁䅍䅥摂䙁䅍睙祂䝁䅕党畂䝁䅫杢湂䙁䄸睢祂䝁䅑党祂䙁䄸杙桂䝁䅍睡獂䝁䄸睚時䝁䅍䅡湂䍁䅅䅊䕂䕁䅑䅊㕁䅁䅁儹䅍䡁䅯䅁扂䡁䅉党睂䝁䅷兡橂䝁䅅䅤灂䝁䄴睚時䝁䅅杢療䝁䄰兙獂䡁䅫杌㑂䝁䅷督㑂䙁䄰睕橂䡁䅉党求䝁䄴兡畂䝁䅣睘療䡁䅉䅚求䡁䅉睘楂䝁䅅睙牂䝁䅷睢湂䙁䄸睙潂䝁䅣光歁䕁䅑兒歁䑁䅅免䅁䑁䙉䅁㙂䅁䅁睗祂䝁䅕䅣獂䝁䅫睙桂䡁䅑兡畂䝁䅣睘桂䝁䄴睢瑂䝁䅅䅢㕂䍁䄴䅥獂䡁䅍䅥摂䙁䅍睙祂䝁䅕党畂䝁䅫杢湂䙁䄸睢祂䝁䅑党祂䙁䄸杙桂䝁䅍睡獂䝁䄸睚時䝁䅍䅡湂䍁䅅䅊䕂䕁䅕䅊硁䑁䅧䅁穂䅃䅁䅥䅁䙁䅳杣求䡁䅁䅢灂䝁䅍兙あ䝁䅫杢湂䙁䄸兙畂䝁䄸兢桂䝁䅷入畁䡁䅧䅢穂䡁䅧兘呂䝁䅍杣求䝁䅕杢灂䝁䄴睚時䝁䄸杣歂䝁䅕杣時䝁䅉兙橂䝁䅳䅢療䝁䅣睘橂䝁䅧睚桁䍁䅑䅒䙂䍁䅑兏䅁䑁䙍䅁㙂䅁䅁睗祂䝁䅕䅣獂䝁䅫睙桂䡁䅑兡畂䝁䅣睘桂䝁䄴睢瑂䝁䅅䅢㕂䍁䄴䅥獂䡁䅍䅥摂䙁䅍睙祂䝁䅕党畂䝁䅫杢湂䙁䄸睢祂䝁䅑党祂䙁䄸杙桂䝁䅍睡獂䝁䄸睚時䝁䅍䅡湂䍁䅅䅊䕂䕁䅙䅊硁䑁䅅䅁ぁ兂䅁来䅁䙁䅳杣求䡁䅁䅢灂䝁䅍兙あ䝁䅫杢湂䙁䄸兙畂䝁䄸兢桂䝁䅷入畁䡁䅧䅢穂䡁䅧兘呂䝁䅍杣求䝁䅕杢灂䝁䄴睚時䝁䄸杣歂䝁䅕杣時䝁䅉兙橂䝁䅳䅢療䝁䅣睘橂䝁䅧睚桁䍁䅑䅒䝂䍁䅑免㑁䅁䅁䅤䅧䡁䅧䅁扂䡁䅉党睂䝁䅷兡橂䝁䅅䅤灂䝁䄴睚時䝁䅅杢療䝁䄰兙獂䡁䅫杌㑂䝁䅷督㑂䙁䄰睕橂䡁䅉党求䝁䄴兡畂䝁䅣睘療䡁䅉䅚求䡁䅉睘楂䝁䅅睙牂䝁䅷睢湂䙁䄸睙潂䝁䅣光歁䕁䅑杒歁䑁䅫䅁ㅁ兂䅁来䅁䙁䅳杣求䡁䅁䅢灂䝁䅍兙あ䝁䅫杢湂䙁䄸兙畂䝁䄸兢桂䝁䅷入畁䡁䅧䅢穂䡁䅧兘呂䝁䅍杣求䝁䅕杢灂䝁䄴睚時䝁䄸杣歂䝁䅕杣時䝁䅉兙橂䝁䅳䅢療䝁䅣睘橂䝁䅧睚桁䍁䅑䅒䡂䍁䅑免硁䅁䅁杏䅕䡁䅯䅁扂䡁䅉党睂䝁䅷兡橂䝁䅅䅤灂䝁䄴睚時䝁䅅杢療䝁䄰兙獂䡁䅫杌㑂䝁䅷督㑂䙁䄰睕橂䡁䅉党求䝁䄴兡畂䝁䅣睘療䡁䅉䅚求䡁䅉睘楂䝁䅅睙牂䝁䅷睢湂䙁䄸睙潂䝁䅣光歁䕁䅑睒歁䑁䅅䅏䅁䝁䤸䅁㑂䅁䅁睗祂䝁䅕䅣獂䝁䅫睙桂䡁䅑兡畂䝁䅣睘桂䝁䄴睢瑂䝁䅅䅢㕂䍁䄴䅥獂䡁䅍䅥摂䙁䅍睙祂䝁䅕党畂䝁䅫杢湂䙁䄸睢祂䝁䅑党祂䙁䄸杙桂䝁䅍睡獂䝁䄸睚時䝁䅍䅡湂䍁䅅䅊䕂䕁䅣䅊㕁䅁䅁睏䅕䡁䅯䅁扂䡁䅉党睂䝁䅷兡橂䝁䅅䅤灂䝁䄴睚時䝁䅅杢療䝁䄰兙獂䡁䅫杌㑂䝁䅷督㑂䙁䄰睕橂䡁䅉党求䝁䄴兡畂䝁䅣睘療䡁䅉䅚求䡁䅉睘楂䝁䅅睙牂䝁䅷睢湂䙁䄸睙潂䝁䅣光歁䕁䅑䅓歁䑁䅅免䅁䝁䑉䅁㙂䅁䅁睗祂䝁䅕䅣獂䝁䅫睙桂䡁䅑兡畂䝁䅣睘桂䝁䄴睢瑂䝁䅅䅢㕂䍁䄴䅥獂䡁䅍䅥摂䙁䅍睙祂䝁䅕党畂䝁䅫杢湂䙁䄸睢祂䝁䅑党祂䙁䄸杙桂䝁䅍睡獂䝁䄸睚時䝁䅍䅡湂䍁䅅䅊䕂䕁䅧䅊硁䑁䅧䅁ㅂ䅃䅁䅥䅁䙁䅳杣求䡁䅁䅢灂䝁䅍兙あ䝁䅫杢湂䙁䄸兙畂䝁䄸兢桂䝁䅷入畁䡁䅧䅢穂䡁䅧兘呂䝁䅍杣求䝁䅕杢灂䝁䄴睚時䝁䄸杣歂䝁䅕杣時䝁䅉兙橂䝁䅳䅢療䝁䅣睘橂䝁䅧睚桁䍁䅑䅒䥂䍁䅑兏䅁䝁䑍䅁㙂䅁䅁睗祂䝁䅕䅣獂䝁䅫睙桂䡁䅑兡畂䝁䅣睘桂䝁䄴睢瑂䝁䅅䅢㕂䍁䄴䅥獂䡁䅍䅥摂䙁䅍睙祂䝁䅕党畂䝁䅫杢湂䙁䄸睢祂䝁䅑党祂䙁䄸杙桂䝁䅍睡獂䝁䄸睚時䝁䅍䅡湂䍁䅅䅊䕂䕁䅫䅊硁䑁䅅䅁⭁兂䅁来䅁䙁䅳杣求䡁䅁䅢灂䝁䅍兙あ䝁䅫杢湂䙁䄸兙畂䝁䄸兢桂䝁䅷入畁䡁䅧䅢穂䡁䅧兘呂䝁䅍杣求䝁䅕杢灂䝁䄴睚時䝁䄸杣歂䝁䅕杣時䝁䅉兙橂䝁䅳䅢療䝁䅣睘橂䝁䅧睚桁䍁䅑䅒䩂䍁䅑免㑁䅁䅁杤䅧䡁䅧䅁扂䡁䅉党睂䝁䅷兡橂䝁䅅䅤灂䝁䄴睚時䝁䅅杢療䝁䄰兙獂䡁䅫杌㑂䝁䅷督㑂䙁䄰睕橂䡁䅉党求䝁䄴兡畂䝁䅣睘療䡁䅉䅚求䡁䅉睘楂䝁䅅睙牂䝁䅷睢湂䙁䄸睙潂䝁䅣光歁䕁䅑兓歁䑁䅫䅁⽁兂䅁来䅁䙁䅳杣求䡁䅁䅢灂䝁䅍兙あ䝁䅫杢湂䙁䄸兙畂䝁䄸兢桂䝁䅷入畁䡁䅧䅢穂䡁䅧兘呂䝁䅍杣求䝁䅕杢灂䝁䄴睚時䝁䄸杣歂䝁䅕杣時䝁䅉兙橂䝁䅳䅢療䝁䅣睘橂䝁䅧睚桁䍁䅑䅒䭂䍁䅑免硁䅁䅁村䅕䡁䅯䅁扂䡁䅉党睂䝁䅷兡橂䝁䅅䅤灂䝁䄴睚時䝁䅅杢療䝁䄰兙獂䡁䅫杌㑂䝁䅷督㑂䙁䄰睕橂䡁䅉党求䝁䄴兡畂䝁䅣睘療䡁䅉䅚求䡁䅉睘楂䝁䅅睙牂䝁䅷睢湂䙁䄸睙潂䝁䅣光歁䕁䅑杓歁䑁䅅䅏䅁䥁䔴䅁㑂䅁䅁睗祂䝁䅕䅣獂䝁䅫睙桂䡁䅑兡畂䝁䅣睘桂䝁䄴睢瑂䝁䅅䅢㕂䍁䄴䅥獂䡁䅍䅥摂䙁䅍睙祂䝁䅕党畂䝁䅫杢湂䙁䄸睢祂䝁䅑党祂䙁䄸杙桂䝁䅍睡獂䝁䄸睚時䝁䅍䅡湂䍁䅅䅊䕂䕁䅯䅊㕁䅁䅁睪䅑䡁䅯䅁扂䡁䅉党睂䝁䅷兡橂䝁䅅䅤灂䝁䄴睚時䝁䅅杢療䝁䄰兙獂䡁䅫杌㑂䝁䅷督㑂䙁䄰睕橂䡁䅉党求䝁䄴兡畂䝁䅣睘療䡁䅉䅚求䡁䅉睘楂䝁䅅睙牂䝁䅷睢湂䙁䄸睙潂䝁䅣光歁䕁䅑睓歁䑁䅅免䅁䕁䙍䅁㙂䅁䅁睗祂䝁䅕䅣獂䝁䅫睙桂䡁䅑兡畂䝁䅣睘桂䝁䄴睢瑂䝁䅅䅢㕂䍁䄴䅥獂䡁䅍䅥摂䙁䅍睙祂䝁䅕党畂䝁䅫杢湂䙁䄸睢祂䝁䅑党祂䙁䄸杙桂䝁䅍睡獂䝁䄸睚時䝁䅍䅡湂䍁䅅䅊䕂䕁䅳䅊硁䑁䅧䅁㑂䅃䅁䅥䅁䙁䅳杣求䡁䅁䅢灂䝁䅍兙あ䝁䅫杢湂䙁䄸兙畂䝁䄸兢桂䝁䅷入畁䡁䅧䅢穂䡁䅧兘呂䝁䅍杣求䝁䅕杢灂䝁䄴睚時䝁䄸杣歂䝁䅕杣時䝁䅉兙橂䝁䅳䅢療䝁䅣睘橂䝁䅧睚桁䍁䅑䅒䱂䍁䅑兏䅁䕁䙑䅁㙂䅁䅁睗祂䝁䅕䅣獂䝁䅫睙桂䡁䅑兡畂䝁䅣睘桂䝁䄴睢瑂䝁䅅䅢㕂䍁䄴䅥獂䡁䅍䅥摂䙁䅍睙祂䝁䅕党畂䝁䅫杢湂䙁䄸睢祂䝁䅑党祂䙁䄸杙桂䝁䅍睡獂䝁䄸睚時䝁䅍䅡湂䍁䅅䅊䕂䕁䅷䅊硁䑁䅅䅁䡂兂䅁来䅁䙁䅳杣求䡁䅁䅢灂䝁䅍兙あ䝁䅫杢湂䙁䄸兙畂䝁䄸兢桂䝁䅷入畁䡁䅧䅢穂䡁䅧兘呂䝁䅍杣求䝁䅕杢灂䝁䄴睚時䝁䄸杣歂䝁䅕杣時䝁䅉兙橂䝁䅳䅢療䝁䅣睘橂䝁䅧睚桁䍁䅑䅒䵂䍁䅑免㑁䅁䅁入䅧䡁䅧䅁扂䡁䅉党睂䝁䅷兡橂䝁䅅䅤灂䝁䄴睚時䝁䅅杢療䝁䄰兙獂䡁䅫杌㑂䝁䅷督㑂䙁䄰睕橂䡁䅉党求䝁䄴兡畂䝁䅣睘療䡁䅉䅚求䡁䅉睘楂䝁䅅睙牂䝁䅷睢湂䙁䄸睙潂䝁䅣光歁䕁䅑䅔歁䑁䅫䅁䥂兂䅁来䅁䙁䅳杣求䡁䅁䅢灂䝁䅍兙あ䝁䅫杢湂䙁䄸兙畂䝁䄸兢桂䝁䅷入畁䡁䅧䅢穂䡁䅧兘呂䝁䅍杣求䝁䅕杢灂䝁䄴睚時䝁䄸杣歂䝁䅕杣時䝁䅉兙橂䝁䅳䅢療䝁䅣睘橂䝁䅧睚桁䍁䅑䅒乂䍁䅑免硁䅁䅁杢䅍䡁䅯䅁扂䡁䅉党睂䝁䅷兡橂䝁䅅䅤灂䝁䄴睚時䝁䅅杢療䝁䄰兙獂䡁䅫杌㑂䝁䅷督㑂䙁䄰睕橂䡁䅉党求䝁䄴兡畂䝁䅣睘療䡁䅉䅚求䡁䅉睘楂䝁䅅睙牂䝁䅷睢湂䙁䄸睙潂䝁䅣光歁䕁䅑兔歁䑁䅅䅏䅁䡁䥯䅁㑂䅁䅁睗祂䝁䅕䅣獂䝁䅫睙桂䡁䅑兡畂䝁䅣睘桂䝁䄴睢瑂䝁䅅䅢㕂䍁䄴䅥獂䡁䅍䅥摂䙁䅍睙祂䝁䅕党畂䝁䅫杢湂䙁䄸睢祂䝁䅑党祂䙁䄸杙桂䝁䅍睡獂䝁䄸睚時䝁䅍䅡湂䍁䅅䅊䕂䕁䄰䅊㕁䅁䅁睢䅍䡁䅯䅁扂䡁䅉党睂䝁䅷兡橂䝁䅅䅤灂䝁䄴睚時䝁䅅杢療䝁䄰兙獂䡁䅫杌㑂䝁䅷督㑂䙁䄰睕橂䡁䅉党求䝁䄴兡畂䝁䅣睘療䡁䅉䅚求䡁䅉睘楂䝁䅅睙牂䝁䅷睢湂䙁䄸睙潂䝁䅣光歁䕁䅑杔歁䑁䅅免䅁䕁䙷䅁㙂䅁䅁睗祂䝁䅕䅣獂䝁䅫睙桂䡁䅑兡畂䝁䅣睘桂䝁䄴睢瑂䝁䅅䅢㕂䍁䄴䅥獂䡁䅍䅥摂䙁䅍睙祂䝁䅕党畂䝁䅫杢湂䙁䄸睢祂䝁䅑党祂䙁䄸杙桂䝁䅍睡獂䝁䄸睚時䝁䅍䅡湂䍁䅅䅊䕂䕁䄴䅊硁䑁䅧䅁㑃杂䅁䅥䅁䙁䅳杣求䡁䅁䅢灂䝁䅍兙あ䝁䅫杢湂䙁䄸兙畂䝁䄸兢桂䝁䅷入畁䡁䅧䅢穂䡁䅧兘呂䝁䅍杣求䝁䅕杢灂䝁䄴睚時䝁䄸杣歂䝁䅕杣時䝁䅉兙橂䝁䅳䅢療䝁䅣睘橂䝁䅧睚桁䍁䅑䅒佂䍁䅑兏䅁䕁䘰䅁㙂䅁䅁睗祂䝁䅕䅣獂䝁䅫睙桂䡁䅑兡畂䝁䅣睘桂䝁䄴睢瑂䝁䅅䅢㕂䍁䄴䅥獂䡁䅍䅥摂䙁䅍睙祂䝁䅕党畂䝁䅫杢湂䙁䄸睢祂䝁䅑党祂䙁䄸杙桂䝁䅍睡獂䝁䄸睚時䝁䅍䅡湂䍁䅅䅊䕂䕁䄸䅊硁䑁䅅䅁呂兂䅁来䅁䙁䅳杣求䡁䅁䅢灂䝁䅍兙あ䝁䅫杢湂䙁䄸兙畂䝁䄸兢桂䝁䅷入畁䡁䅧䅢穂䡁䅧兘呂䝁䅍杣求䝁䅕杢灂䝁䄴睚時䝁䄸杣歂䝁䅕杣時䝁䅉兙橂䝁䅳䅢療䝁䅣睘橂䝁䅧睚桁䍁䅑䅒偂䍁䅑免㑁䅁䅁睤䅧䡁䅧䅁扂䡁䅉党睂䝁䅷兡橂䝁䅅䅤灂䝁䄴睚時䝁䅅杢療䝁䄰兙獂䡁䅫杌㑂䝁䅷督㑂䙁䄰睕橂䡁䅉党求䝁䄴兡畂䝁䅣睘療䡁䅉䅚求䡁䅉睘楂䝁䅅睙牂䝁䅷睢湂䙁䄸睙潂䝁䅣光歁䕁䅑睔歁䑁䅫䅁啂兂䅁来䅁䙁䅳杣求䡁䅁䅢灂䝁䅍兙あ䝁䅫杢湂䙁䄸兙畂䝁䄸兢桂䝁䅷入畁䡁䅧䅢穂䡁䅧兘呂䝁䅍杣求䝁䅕杢灂䝁䄴睚時䝁䄸杣歂䝁䅕杣時䝁䅉兙橂䝁䅳䅢療䝁䅣睘橂䝁䅧睚桁䍁䅑䅒兂䍁䅑免硁䅁䅁睖䅕䡁䅯䅁扂䡁䅉党睂䝁䅷兡橂䝁䅅䅤灂䝁䄴睚時䝁䅅杢療䝁䄰兙獂䡁䅫杌㑂䝁䅷督㑂䙁䄰睕橂䡁䅉党求䝁䄴兡畂䝁䅣睘療䡁䅉䅚求䡁䅉睘楂䝁䅅睙牂䝁䅷睢湂䙁䄸睙潂䝁䅣光歁䕁䅑䅕歁䑁䅅䅏䅁䡁䥳䅁㑂䅁䅁睗祂䝁䅕䅣獂䝁䅫睙桂䡁䅑兡畂䝁䅣睘桂䝁䄴睢瑂䝁䅅䅢㕂䍁䄴䅥獂䡁䅍䅥摂䙁䅍睙祂䝁䅕党畂䝁䅫杢湂䙁䄸睢祂䝁䅑党祂䙁䄸杙桂䝁䅍睡獂䝁䄸睚時䝁䅍䅡湂䍁䅅䅊䕂䙁䅁䅊㕁䅁䅁䅗䅕䡁䅯䅁扂䡁䅉党睂䝁䅷兡橂䝁䅅䅤灂䝁䄴睚時䝁䅅杢療䝁䄰兙獂䡁䅫杌㑂䝁䅷督㑂䙁䄰睕橂䡁䅉党求䝁䄴兡畂䝁䅣睘療䡁䅉䅚求䡁䅉睘楂䝁䅅睙牂䝁䅷睢湂䙁䄸睙潂䝁䅣光歁䕁䅑兕歁䑁䅅免䅁䙁䘴䅁㙂䅁䅁睗祂䝁䅕䅣獂䝁䅫睙桂䡁䅑兡畂䝁䅣睘桂䝁䄴睢瑂䝁䅅䅢㕂䍁䄴䅥獂䡁䅍䅥摂䙁䅍睙祂䝁䅕党畂䝁䅫杢湂䙁䄸睢祂䝁䅑党祂䙁䄸杙桂䝁䅍睡獂䝁䄸睚時䝁䅍䅡湂䍁䅅䅊䕂䙁䅅䅊硁䑁䅧䅁㡂䅃䅁䅥䅁䙁䅳杣求䡁䅁䅢灂䝁䅍兙あ䝁䅫杢湂䙁䄸兙畂䝁䄸兢桂䝁䅷入畁䡁䅧䅢穂䡁䅧兘呂䝁䅍杣求䝁䅕杢灂䝁䄴睚時䝁䄸杣歂䝁䅕杣時䝁䅉兙橂䝁䅳䅢療䝁䅣睘橂䝁䅧睚桁䍁䅑䅒剂䍁䅑兏䅁䙁䘸䅁㙂䅁䅁睗祂䝁䅕䅣獂䝁䅫睙桂䡁䅑兡畂䝁䅣睘桂䝁䄴睢瑂䝁䅅䅢㕂䍁䄴䅥獂䡁䅍䅥摂䙁䅍睙祂䝁䅕党畂䝁䅫杢湂䙁䄸睢祂䝁䅑党祂䙁䄸杙桂䝁䅍睡獂䝁䄸睚時䝁䅍䅡湂䍁䅅䅊䕂䙁䅉䅊硁䑁䅅䅁歂兂䅁来䅁䙁䅳杣求䡁䅁䅢灂䝁䅍兙あ䝁䅫杢湂䙁䄸兙畂䝁䄸兢桂䝁䅷入畁䡁䅧䅢穂䡁䅧兘呂䝁䅍杣求䝁䅕杢灂䝁䄴睚時䝁䄸杣歂䝁䅕杣時䝁䅉兙橂䝁䅳䅢療䝁䅣睘橂䝁䅧睚桁䍁䅑䅒卂䍁䅑免㑁䅁䅁杦䅧䡁䅧䅁扂䡁䅉党睂䝁䅷兡橂䝁䅅䅤灂䝁䄴睚時䝁䅅杢療䝁䄰兙獂䡁䅫杌㑂䝁䅷督㑂䙁䄰睕橂䡁䅉党求䝁䄴兡畂䝁䅣睘療䡁䅉䅚求䡁䅉睘楂䝁䅅睙牂䝁䅷睢湂䙁䄸睙潂䝁䅣光歁䕁䅑杕歁䑁䅫䅁求兂䅁来䅁䙁䅳杣求䡁䅁䅢灂䝁䅍兙あ䝁䅫杢湂䙁䄸兙畂䝁䄸兢桂䝁䅷入畁䡁䅧䅢穂䡁䅧兘呂䝁䅍杣求䝁䅕杢灂䝁䄴睚時䝁䄸杣歂䝁䅕杣時䝁䅉兙橂䝁䅳䅢療䝁䅣睘橂䝁䅧睚桁䍁䅑䅒呂䍁䅑免硁䅁䅁杺䅑䡁䅯䅁扂䡁䅉党睂䝁䅷兡橂䝁䅅䅤灂䝁䄴睚時䝁䅅杢療䝁䄰兙獂䡁䅫杌㑂䝁䅷督㑂䙁䄰睕橂䡁䅉党求䝁䄴兡畂䝁䅣睘療䡁䅉䅚求䡁䅉睘楂䝁䅅睙牂䝁䅷睢湂䙁䄸睙潂䝁䅣光歁䕁䅑睕歁䑁䅅䅏䅁䡁䤸䅁㑂䅁䅁睗祂䝁䅕䅣獂䝁䅫睙桂䡁䅑兡畂䝁䅣睘桂䝁䄴睢瑂䝁䅅䅢㕂䍁䄴䅥獂䡁䅍䅥摂䙁䅍睙祂䝁䅕党畂䝁䅫杢湂䙁䄸睢祂䝁䅑党祂䙁䄸杙桂䝁䅍睡獂䝁䄸睚時䝁䅍䅡湂䍁䅅䅊䕂䙁䅍䅊㕁䅁䅁睺䅑䡁䅯䅁扂䡁䅉党睂䝁䅷兡橂䝁䅅䅤灂䝁䄴睚時䝁䅅杢療䝁䄰兙獂䡁䅫杌㑂䝁䅷督㑂䙁䄰睕橂䡁䅉党求䝁䄴兡畂䝁䅣睘療䡁䅉䅚求䡁䅉睘楂䝁䅅睙牂䝁䅷睢湂䙁䄸睙潂䝁䅣光歁䕁䅑䅖歁䑁䅅免䅁䝁䙫䅁㙂䅁䅁睗祂䝁䅕䅣獂䝁䅫睙桂䡁䅑兡畂䝁䅣睘桂䝁䄴睢瑂䝁䅅䅢㕂䍁䄴䅥獂䡁䅍䅥摂䙁䅍睙祂䝁䅕党畂䝁䅫杢湂䙁䄸睢祂䝁䅑党祂䙁䄸杙桂䝁䅍睡獂䝁䄸睚時䝁䅍䅡湂䍁䅅䅊䕂䙁䅑䅊硁䑁䅧䅁䅃䅃䅁䅥䅁䙁䅳杣求䡁䅁䅢灂䝁䅍兙あ䝁䅫杢湂䙁䄸兙畂䝁䄸兢桂䝁䅷入畁䡁䅧䅢穂䡁䅧兘呂䝁䅍杣求䝁䅕杢灂䝁䄴睚時䝁䄸杣歂䝁䅕杣時䝁䅉兙橂䝁䅳䅢療䝁䅣睘橂䝁䅧睚桁䍁䅑䅒啂䍁䅑兏䅁䝁䙯䅁㙂䅁䅁睗祂䝁䅕䅣獂䝁䅫睙桂䡁䅑兡畂䝁䅣睘桂䝁䄴睢瑂䝁䅅䅢㕂䍁䄴䅥獂䡁䅍䅥摂䙁䅍睙祂䝁䅕党畂䝁䅫杢湂䙁䄸睢祂䝁䅑党祂䙁䄸杙桂䝁䅍睡獂䝁䄸睚時䝁䅍䅡湂䍁䅅䅊䕂䙁䅕䅊硁䑁䅅䅁畂兂䅁来䅁䙁䅳杣求䡁䅁䅢灂䝁䅍兙あ䝁䅫杢湂䙁䄸兙畂䝁䄸兢桂䝁䅷入畁䡁䅧䅢穂䡁䅧兘呂䝁䅍杣求䝁䅕杢灂䝁䄴睚時䝁䄸杣歂䝁䅕杣時䝁䅉兙橂䝁䅳䅢療䝁䅣睘橂䝁䅧睚桁䍁䅑䅒噂䍁䅑免㑁䅁䅁內䅧䡁䅧䅁扂䡁䅉党睂䝁䅷兡橂䝁䅅䅤灂䝁䄴睚時䝁䅅杢療䝁䄰兙獂䡁䅫杌㑂䝁䅷督㑂䙁䄰睕橂䡁䅉党求䝁䄴兡畂䝁䅣睘療䡁䅉䅚求䡁䅉睘楂䝁䅅睙牂䝁䅷睢湂䙁䄸睙潂䝁䅣光歁䕁䅑兖歁䑁䅫䅁療兂䅁来䅁䙁䅳杣求䡁䅁䅢灂䝁䅍兙あ䝁䅫杢湂䙁䄸兙畂䝁䄸兢桂䝁䅷入畁䡁䅧䅢穂䡁䅧兘呂䝁䅍杣求䝁䅕杢灂䝁䄴睚時䝁䄸杣歂䝁䅕杣時䝁䅉兙橂䝁䅳䅢療䝁䅣睘橂䝁䅧睚桁䍁䅑䅒坂䍁䅑免硁䅁䅁䅘䅑䡁䅯䅁扂䡁䅉党睂䝁䅷兡橂䝁䅅䅤灂䝁䄴睚時䝁䅅杢療䝁䄰兙獂䡁䅫杌㑂䝁䅷督㑂䙁䄰睕橂䡁䅉党求䝁䄴兡畂䝁䅣睘療䡁䅉䅚求䡁䅉睘楂䝁䅅睙牂䝁䅷睢湂䙁䄸睙潂䝁䅣光歁䕁䅑杖歁䑁䅅䅏䅁䥁䥉䅁㑂䅁䅁睗祂䝁䅕䅣獂䝁䅫睙桂䡁䅑兡畂䝁䅣睘桂䝁䄴睢瑂䝁䅅䅢㕂䍁䄴䅥獂䡁䅍䅥摂䙁䅍睙祂䝁䅕党畂䝁䅫杢湂䙁䄸睢祂䝁䅑党祂䙁䄸杙桂䝁䅍睡獂䝁䄸睚時䝁䅍䅡湂䍁䅅䅊䕂䙁䅙䅊㕁䅁䅁兘䅑䡁䅯䅁扂䡁䅉党睂䝁䅷兡橂䝁䅅䅤灂䝁䄴睚時䝁䅅杢療䝁䄰兙獂䡁䅫杌㑂䝁䅷督㑂䙁䄰睕橂䡁䅉党求䝁䄴兡畂䝁䅣睘療䡁䅉䅚求䡁䅉睘楂䝁䅅睙牂䝁䅷睢湂䙁䄸睙潂䝁䅣光歁䕁䅑睖歁䑁䅅免䅁䡁䑕䅁㙂䅁䅁睗祂䝁䅕䅣獂䝁䅫睙桂䡁䅑兡畂䝁䅣睘桂䝁䄴睢瑂䝁䅅䅢㕂䍁䄴䅥獂䡁䅍䅥摂䙁䅍睙祂䝁䅕党畂䝁䅫杢湂䙁䄸睢祂䝁䅑党祂䙁䄸杙桂䝁䅍睡獂䝁䄸睚時䝁䅍䅡湂䍁䅅䅊䕂䙁䅣䅊硁䑁䅧䅁佂杂䅁䅥䅁䙁䅳杣求䡁䅁䅢灂䝁䅍兙あ䝁䅫杢湂䙁䄸兙畂䝁䄸兢桂䝁䅷入畁䡁䅧䅢穂䡁䅧兘呂䝁䅍杣求䝁䅕杢灂䝁䄴睚時䝁䄸杣歂䝁䅕杣時䝁䅉兙橂䝁䅳䅢療䝁䅣睘橂䝁䅧睚桁䍁䅑䅒塂䍁䅑兏䅁䡁䑙䅁㙂䅁䅁睗祂䝁䅕䅣獂䝁䅫睙桂䡁䅑兡畂䝁䅣睘桂䝁䄴睢瑂䝁䅅䅢㕂䍁䄴䅥獂䡁䅍䅥摂䙁䅍睙祂䝁䅕党畂䝁䅫杢湂䙁䄸睢祂䝁䅑党祂䙁䄸杙桂䝁䅍睡獂䝁䄸睚時䝁䅍䅡湂䍁䅅䅊䕂䙁䅧䅊硁䑁䅅䅁あ兂䅁来䅁䙁䅳杣求䡁䅁䅢灂䝁䅍兙あ䝁䅫杢湂䙁䄸兙畂䝁䄸兢桂䝁䅷入畁䡁䅧䅢穂䡁䅧兘呂䝁䅍杣求䝁䅕杢灂䝁䄴睚時䝁䄸杣歂䝁䅕杣時䝁䅉兙橂䝁䅳䅢療䝁䅣睘橂䝁䅧睚桁䍁䅑䅒奂䍁䅑免㑁䅁䅁睧䅧䡁䅧䅁扂䡁䅉党睂䝁䅷兡橂䝁䅅䅤灂䝁䄴睚時䝁䅅杢療䝁䄰兙獂䡁䅫杌㑂䝁䅷督㑂䙁䄰睕橂䡁䅉党求䝁䄴兡畂䝁䅣睘療䡁䅉䅚求䡁䅉睘楂䝁䅅睙牂䝁䅷睢湂䙁䄸睙潂䝁䅣光歁䕁䅑䅗歁䑁䅫䅁ㅂ兂䅁来䅁䙁䅳杣求䡁䅁䅢灂䝁䅍兙あ䝁䅫杢湂䙁䄸兙畂䝁䄸兢桂䝁䅷入畁䡁䅧䅢穂䡁䅧兘呂䝁䅍杣求䝁䅕杢灂䝁䄴睚時䝁䄸杣歂䝁䅕杣時䝁䅉兙橂䝁䅳䅢療䝁䅣睘橂䝁䅧睚桁䍁䅑䅒婂䍁䅑免硁䅁䅁䅣䅑䡁䅯䅁扂䡁䅉党睂䝁䅷兡橂䝁䅅䅤灂䝁䄴睚時䝁䅅杢療䝁䄰兙獂䡁䅫杌㑂䝁䅷督㑂䙁䄰睕橂䡁䅉党求䝁䄴兡畂䝁䅣睘療䡁䅉䅚求䡁䅉睘楂䝁䅅睙牂䝁䅷睢湂䙁䄸睙潂䝁䅣光歁䕁䅑兗歁䑁䅅䅏䅁䥁䥑䅁㑂䅁䅁睗祂䝁䅕䅣獂䝁䅫睙桂䡁䅑兡畂䝁䅣睘桂䝁䄴睢瑂䝁䅅䅢㕂䍁䄴䅥獂䡁䅍䅥摂䙁䅍睙祂䝁䅕党畂䝁䅫杢湂䙁䄸睢祂䝁䅑党祂䙁䄸杙桂䝁䅍睡獂䝁䄸睚時䝁䅍䅡湂䍁䅅䅊䕂䙁䅫䅊㕁䅁䅁兣䅑䡁䅯䅁扂䡁䅉党睂䝁䅷兡橂䝁䅅䅤灂䝁䄴睚時䝁䅅杢療䝁䄰兙獂䡁䅫杌㑂䝁䅷督㑂䙁䄰睕橂䡁䅉党求䝁䄴兡畂䝁䅣睘療䡁䅉䅚求䡁䅉睘楂䝁䅅睙牂䝁䅷睢湂䙁䄸睙潂䝁䅣光歁䕁䅑杗歁䑁䅅免䅁䡁䙧䅁㙂䅁䅁睗祂䝁䅕䅣獂䝁䅫睙桂䡁䅑兡畂䝁䅣睘桂䝁䄴睢瑂䝁䅅䅢㕂䍁䄴䅥獂䡁䅍䅥摂䙁䅍睙祂䝁䅕党畂䝁䅫杢湂䙁䄸睢祂䝁䅑党祂䙁䄸杙桂䝁䅍睡獂䝁䄸睚時䝁䅍䅡湂䍁䅅䅊䕂䙁䅯䅊硁䑁䅧䅁䙃䅃䅁䅥䅁䙁䅳杣求䡁䅁䅢灂䝁䅍兙あ䝁䅫杢湂䙁䄸兙畂䝁䄸兢桂䝁䅷入畁䡁䅧䅢穂䡁䅧兘呂䝁䅍杣求䝁䅕杢灂䝁䄴睚時䝁䄸杣歂䝁䅕杣時䝁䅉兙橂䝁䅳䅢療䝁䅣睘橂䝁䅧睚桁䍁䅑䅒慂䍁䅑兏䅁䡁䙫䅁㑂䅁䅁睗祂䝁䅕䅣獂䝁䅫睙桂䡁䅑兡畂䝁䅣睘桂䝁䄴睢瑂䝁䅅䅢㕂䍁䄴䅥獂䡁䅍䅥摂䙁䅍睙祂䝁䅕党畂䝁䅫杢湂䙁䄸睢祂䝁䅑党祂䙁䄸杙桂䝁䅍睡獂䝁䄸睚時䝁䅍䅡湂䍁䅅䅊䙂䍁䅑免硁䅁䅁䅳䅍䡁䅧䅁扂䡁䅉党睂䝁䅷兡橂䝁䅅䅤灂䝁䄴睚時䝁䅅杢療䝁䄰兙獂䡁䅫杌㑂䝁䅷督㑂䙁䄰睕橂䡁䅉党求䝁䄴兡畂䝁䅣睘療䡁䅉䅚求䡁䅉睘楂䝁䅅睙牂䝁䅷睢湂䙁䄸睙潂䝁䅣光歁䕁䅕䅊硁䑁䅧䅁汁䅃䅁杤䅁䙁䅳杣求䡁䅁䅢灂䝁䅍兙あ䝁䅫杢湂䙁䄸兙畂䝁䄸兢桂䝁䅷入畁䡁䅧䅢穂䡁䅧兘呂䝁䅍杣求䝁䅕杢灂䝁䄴睚時䝁䄸杣歂䝁䅕杣時䝁䅉兙橂䝁䅳䅢療䝁䅣睘橂䝁䅧睚桁䍁䅑兒歁䑁䅫䅁硃睁䅁来䅁䙁䅳杣求䡁䅁䅢灂䝁䅍兙あ䝁䅫杢湂䙁䄸兙畂䝁䄸兢桂䝁䅷入畁䡁䅧䅢穂䡁䅧兘呂䝁䅍杣求䝁䅕杢灂䝁䄴睚時䝁䄸杣歂䝁䅕杣時䝁䅉兙橂䝁䅳䅢療䝁䅣睘橂䝁䅧睚桁䍁䅑兒䉂䍁䅑免硁䅁䅁杦䅕䡁䅯䅁扂䡁䅉党睂䝁䅷兡橂䝁䅅䅤灂䝁䄴睚時䝁䅅杢療䝁䄰兙獂䡁䅫杌㑂䝁䅷督㑂䙁䄰睕橂䡁䅉党求䝁䄴兡畂䝁䅣睘療䡁䅉䅚求䡁䅉睘楂䝁䅅睙牂䝁䅷睢湂䙁䄸睙潂䝁䅣光歁䕁䅕兑歁䑁䅅䅏䅁乁䕁䅁㑂䅁䅁睗祂䝁䅕䅣獂䝁䅫睙桂䡁䅑兡畂䝁䅣睘桂䝁䄴睢瑂䝁䅅䅢㕂䍁䄴䅥獂䡁䅍䅥摂䙁䅍睙祂䝁䅕党畂䝁䅫杢湂䙁䄸睢祂䝁䅑党祂䙁䄸杙桂䝁䅍睡獂䝁䄸睚時䝁䅍䅡湂䍁䅅䅊䙂䕁䅅䅊㕁䅁䅁儰䅑䡁䅯䅁扂䡁䅉党睂䝁䅷兡橂䝁䅅䅤灂䝁䄴睚時䝁䅅杢療䝁䄰兙獂䡁䅫杌㑂䝁䅷督㑂䙁䄰睕橂䡁䅉党求䝁䄴兡畂䝁䅣睘療䡁䅉䅚求䡁䅉睘楂䝁䅅睙牂䝁䅷睢湂䙁䄸睙潂䝁䅣光歁䕁䅕村歁䑁䅅免䅁䡁䘸䅁㙂䅁䅁睗祂䝁䅕䅣獂䝁䅫睙桂䡁䅑兡畂䝁䅣睘桂䝁䄴睢瑂䝁䅅䅢㕂䍁䄴䅥獂䡁䅍䅥摂䙁䅍睙祂䝁䅕党畂䝁䅫杢湂䙁䄸睢祂䝁䅑党祂䙁䄸杙桂䝁䅍睡獂䝁䄸睚時䝁䅍䅡湂䍁䅅䅊䙂䕁䅉䅊硁䑁䅧䅁䝃䅃䅁䅥䅁䙁䅳杣求䡁䅁䅢灂䝁䅍兙あ䝁䅫杢湂䙁䄸兙畂䝁䄸兢桂䝁䅷入畁䡁䅧䅢穂䡁䅧兘呂䝁䅍杣求䝁䅕杢灂䝁䄴睚時䝁䄸杣歂䝁䅕杣時䝁䅉兙橂䝁䅳䅢療䝁䅣睘橂䝁䅧睚桁䍁䅑兒䍂䍁䅑兏䅁䥁䙁䅁㙂䅁䅁睗祂䝁䅕䅣獂䝁䅫睙桂䡁䅑兡畂䝁䅣睘桂䝁䄴睢瑂䝁䅅䅢㕂䍁䄴䅥獂䡁䅍䅥摂䙁䅍睙祂䝁䅕党畂䝁䅫杢湂䙁䄸睢祂䝁䅑党祂䙁䄸杙桂䝁䅍睡獂䝁䄸睚時䝁䅍䅡湂䍁䅅䅊䙂䕁䅍䅊硁䑁䅅䅁䉃兂䅁来䅁䙁䅳杣求䡁䅁䅢灂䝁䅍兙あ䝁䅫杢湂䙁䄸兙畂䝁䄸兢桂䝁䅷入畁䡁䅧䅢穂䡁䅧兘呂䝁䅍杣求䝁䅕杢灂䝁䄴睚時䝁䄸杣歂䝁䅕杣時䝁䅉兙橂䝁䅳䅢療䝁䅣睘橂䝁䅧睚桁䍁䅑兒䑂䍁䅑免㑁䅁䅁䅩䅧䡁䅧䅁扂䡁䅉党睂䝁䅷兡橂䝁䅅䅤灂䝁䄴睚時䝁䅅杢療䝁䄰兙獂䡁䅫杌㑂䝁䅷督㑂䙁䄰睕橂䡁䅉党求䝁䄴兡畂䝁䅣睘療䡁䅉䅚求䡁䅉睘楂䝁䅅睙牂䝁䅷睢湂䙁䄸睙潂䝁䅣光歁䕁䅕睑歁䑁䅫䅁䍃兂䅁来䅁䙁䅳杣求䡁䅁䅢灂䝁䅍兙あ䝁䅫杢湂䙁䄸兙畂䝁䄸兢桂䝁䅷入畁䡁䅧䅢穂䡁䅧兘呂䝁䅍杣求䝁䅕杢灂䝁䄴睚時䝁䄸杣歂䝁䅕杣時䝁䅉兙橂䝁䅳䅢療䝁䅣睘橂䝁䅧睚桁䍁䅑兒䕂䍁䅑免硁䅁䅁杨䅕䡁䅯䅁扂䡁䅉党睂䝁䅷兡橂䝁䅅䅤灂䝁䄴睚時䝁䅅杢療䝁䄰兙獂䡁䅫杌㑂䝁䅷督㑂䙁䄰睕橂䡁䅉党求䝁䄴兡畂䝁䅣睘療䡁䅉䅚求䡁䅉睘楂䝁䅅睙牂䝁䅷睢湂䙁䄸睙潂䝁䅣光歁䕁䅕䅒歁䑁䅅䅏䅁偁䜴䅁㑂䅁䅁睗祂䝁䅕䅣獂䝁䅫睙桂䡁䅑兡畂䝁䅣睘桂䝁䄴睢瑂䝁䅅䅢㕂䍁䄴䅥獂䡁䅍䅥摂䙁䅍睙祂䝁䅕党畂䝁䅫杢湂䙁䄸睢祂䝁䅑党祂䙁䄸杙桂䝁䅍睡獂䝁䄸睚時䝁䅍䅡湂䍁䅅䅊䙂䕁䅑䅊㕁䅁䅁睨䅕䡁䅯䅁扂䡁䅉党睂䝁䅷兡橂䝁䅅䅤灂䝁䄴睚時䝁䅅杢療䝁䄰兙獂䡁䅫杌㑂䝁䅷督㑂䙁䄰睕橂䡁䅉党求䝁䄴兡畂䝁䅣睘療䡁䅉䅚求䡁䅉睘楂䝁䅅睙牂䝁䅷睢湂䙁䄸睙潂䝁䅣光歁䕁䅕兒歁䑁䅅免䅁䥁䙯䅁㙂䅁䅁睗祂䝁䅕䅣獂䝁䅫睙桂䡁䅑兡畂䝁䅣睘桂䝁䄴睢瑂䝁䅅䅢㕂䍁䄴䅥獂䡁䅍䅥摂䙁䅍睙祂䝁䅕党畂䝁䅫杢湂䙁䄸睢祂䝁䅑党祂䙁䄸杙桂䝁䅍睡獂䝁䄸睚時䝁䅍䅡湂䍁䅅䅊䙂䕁䅕䅊硁䑁䅧䅁灂䅃䅁䅥䅁䙁䅳杣求䡁䅁䅢灂䝁䅍兙あ䝁䅫杢湂䙁䄸兙畂䝁䄸兢桂䝁䅷入畁䡁䅧䅢穂䡁䅧兘呂䝁䅍杣求䝁䅕杢灂䝁䄴睚時䝁䄸杣歂䝁䅕杣時䝁䅉兙橂䝁䅳䅢療䝁䅣睘橂䝁䅧睚桁䍁䅑兒䙂䍁䅑兏䅁䥁䙳䅁㙂䅁䅁睗祂䝁䅕䅣獂䝁䅫睙桂䡁䅑兡畂䝁䅣睘桂䝁䄴睢瑂䝁䅅䅢㕂䍁䄴䅥獂䡁䅍䅥摂䙁䅍睙祂䝁䅕党畂䝁䅫杢湂䙁䄸睢祂䝁䅑党祂䙁䄸杙桂䝁䅍睡獂䝁䄸睚時䝁䅍䅡湂䍁䅅䅊䙂䕁䅙䅊硁䑁䅅䅁剃兂䅁来䅁䙁䅳杣求䡁䅁䅢灂䝁䅍兙あ䝁䅫杢湂䙁䄸兙畂䝁䄸兢桂䝁䅷入畁䡁䅧䅢穂䡁䅧兘呂䝁䅍杣求䝁䅕杢灂䝁䄴睚時䝁䄸杣歂䝁䅕杣時䝁䅉兙橂䝁䅳䅢療䝁䅣睘橂䝁䅧睚桁䍁䅑兒䝂䍁䅑免㑁䅁䅁兩䅧䡁䅧䅁扂䡁䅉党睂䝁䅷兡橂䝁䅅䅤灂䝁䄴睚時䝁䅅杢療䝁䄰兙獂䡁䅫杌㑂䝁䅷督㑂䙁䄰睕橂䡁䅉党求䝁䄴兡畂䝁䅣睘療䡁䅉䅚求䡁䅉睘楂䝁䅅睙牂䝁䅷睢湂䙁䄸睙潂䝁䅣光歁䕁䅕杒歁䑁䅫䅁千兂䅁来䅁䙁䅳杣求䡁䅁䅢灂䝁䅍兙あ䝁䅫杢湂䙁䄸兙畂䝁䄸兢桂䝁䅷入畁䡁䅧䅢穂䡁䅧兘呂䝁䅍杣求䝁䅕杢灂䝁䄴睚時䝁䄸杣歂䝁䅕杣時䝁䅉兙橂䝁䅳䅢療䝁䅣睘橂䝁䅧睚桁䍁䅑兒䡂䍁䅑免硁䅁䅁䅭䅕䡁䅯䅁扂䡁䅉党睂䝁䅷兡橂䝁䅅䅤灂䝁䄴睚時䝁䅅杢療䝁䄰兙獂䡁䅫杌㑂䝁䅷督㑂䙁䄰睕橂䡁䅉党求䝁䄴兡畂䝁䅣睘療䡁䅉䅚求䡁䅉睘楂䝁䅅睙牂䝁䅷睢湂䙁䄸睙潂䝁䅣光歁䕁䅕睒歁䑁䅅䅏䅁䥁䥯䅁㑂䅁䅁睗祂䝁䅕䅣獂䝁䅫睙桂䡁䅑兡畂䝁䅣睘桂䝁䄴睢瑂䝁䅅䅢㕂䍁䄴䅥獂䡁䅍䅥摂䙁䅍睙祂䝁䅕党畂䝁䅫杢湂䙁䄸睢祂䝁䅑党祂䙁䄸杙桂䝁䅍睡獂䝁䄸睚時䝁䅍䅡湂䍁䅅䅊䙂䕁䅣䅊㕁䅁䅁六䅕䡁䅯䅁扂䡁䅉党睂䝁䅷兡橂䝁䅅䅤灂䝁䄴睚時䝁䅅杢療䝁䄰兙獂䡁䅫杌㑂䝁䅷督㑂䙁䄰睕橂䡁䅉党求䝁䄴兡畂䝁䅣睘療䡁䅉䅚求䡁䅉睘楂䝁䅅睙牂䝁䅷睢湂䙁䄸睙潂䝁䅣光歁䕁䅕䅓歁䑁䅅免䅁䅁䕕䅁㙂䅁䅁睗祂䝁䅕䅣獂䝁䅫睙桂䡁䅑兡畂䝁䅣睘桂䝁䄴睢瑂䝁䅅䅢㕂䍁䄴䅥獂䡁䅍䅥摂䙁䅍睙祂䝁䅕党畂䝁䅫杢湂䙁䄸睢祂䝁䅑党祂䙁䄸杙桂䝁䅍睡獂䝁䄸睚時䝁䅍䅡湂䍁䅅䅊䙂䕁䅧䅊硁䑁䅧䅁䱃䅃䅁䅥䅁䙁䅳杣求䡁䅁䅢灂䝁䅍兙あ䝁䅫杢湂䙁䄸兙畂䝁䄸兢桂䝁䅷入畁䡁䅧䅢穂䡁䅧兘呂䝁䅍杣求䝁䅕杢灂䝁䄴睚時䝁䄸杣歂䝁䅕杣時䝁䅉兙橂䝁䅳䅢療䝁䅣睘橂䝁䅧睚桁䍁䅑兒䥂䍁䅑兏䅁䅁䕙䅁㙂䅁䅁睗祂䝁䅕䅣獂䝁䅫睙桂䡁䅑兡畂䝁䅣睘桂䝁䄴睢瑂䝁䅅䅢㕂䍁䄴䅥獂䡁䅍䅥摂䙁䅍睙祂䝁䅕党畂䝁䅫杢湂䙁䄸睢祂䝁䅑党祂䙁䄸杙桂䝁䅍睡獂䝁䄸睚時䝁䅍䅡湂䍁䅅䅊䙂䕁䅫䅊硁䑁䅅䅁捃兂䅁来䅁䙁䅳杣求䡁䅁䅢灂䝁䅍兙あ䝁䅫杢湂䙁䄸兙畂䝁䄸兢桂䝁䅷入畁䡁䅧䅢穂䡁䅧兘呂䝁䅍杣求䝁䅕杢灂䝁䄴睚時䝁䄸杣歂䝁䅕杣時䝁䅉兙橂䝁䅳䅢療䝁䅣睘橂䝁䅧睚桁䍁䅑兒䩂䍁䅑免㑁䅁䅁兂䅙䡁䅧䅁扂䡁䅉党睂䝁䅷兡橂䝁䅅䅤灂䝁䄴睚時䝁䅅杢療䝁䄰兙獂䡁䅫杌㑂䝁䅷督㑂䙁䄰睕橂䡁䅉党求䝁䄴兡畂䝁䅣睘療䡁䅉䅚求䡁䅉睘楂䝁䅅睙牂䝁䅷睢湂䙁䄸睙潂䝁䅣光歁䕁䅕兓歁䑁䅫䅁摃兂䅁来䅁䙁䅳杣求䡁䅁䅢灂䝁䅍兙あ䝁䅫杢湂䙁䄸兙畂䝁䄸兢桂䝁䅷入畁䡁䅧䅢穂䡁䅧兘呂䝁䅍杣求䝁䅕杢灂䝁䄴睚時䝁䄸杣歂䝁䅕杣時䝁䅉兙橂䝁䅳䅢療䝁䅣睘橂䝁䅧睚桁䍁䅑兒䭂䍁䅑免硁䅁䅁睮䅕䡁䅯䅁扂䡁䅉党睂䝁䅷兡橂䝁䅅䅤灂䝁䄴睚時䝁䅅杢療䝁䄰兙獂䡁䅫杌㑂䝁䅷督㑂䙁䄰睕橂䡁䅉党求䝁䄴兡畂䝁䅣睘療䡁䅉䅚求䡁䅉睘楂䝁䅅睙牂䝁䅷睢湂䙁䄸睙潂䝁䅣光歁䕁䅕杓歁䑁䅅䅏䅁䍁䙯䅁㑂䅁䅁睗祂䝁䅕䅣獂䝁䅫睙桂䡁䅑兡畂䝁䅣睘桂䝁䄴睢瑂䝁䅅䅢㕂䍁䄴䅥獂䡁䅍䅥摂䙁䅍睙祂䝁䅕党畂䝁䅫杢湂䙁䄸睢祂䝁䅑党祂䙁䄸杙桂䝁䅍睡獂䝁䄸睚時䝁䅍䅡湂䍁䅅䅊䙂䕁䅯䅊㕁䅁䅁睋䅕䡁䅯䅁扂䡁䅉党睂䝁䅷兡橂䝁䅅䅤灂䝁䄴睚時䝁䅅杢療䝁䄰兙獂䡁䅫杌㑂䝁䅷督㑂䙁䄰睕橂䡁䅉党求䝁䄴兡畂䝁䅣睘療䡁䅉䅚求䡁䅉睘楂䝁䅅睙牂䝁䅷睢湂䙁䄸睙潂䝁䅣光歁䕁䅕睓歁䑁䅅免䅁䭁䙑䅁㙂䅁䅁睗祂䝁䅕䅣獂䝁䅫睙桂䡁䅑兡畂䝁䅣睘桂䝁䄴睢瑂䝁䅅䅢㕂䍁䄴䅥獂䡁䅍䅥摂䙁䅍睙祂䝁䅕党畂䝁䅫杢湂䙁䄸睢祂䝁䅑党祂䙁䄸杙桂䝁䅍睡獂䝁䄸睚時䝁䅍䅡湂䍁䅅䅊䙂䕁䅳䅊硁䑁䅧䅁䵃䅃䅁䅥䅁䙁䅳杣求䡁䅁䅢灂䝁䅍兙あ䝁䅫杢湂䙁䄸兙畂䝁䄸兢桂䝁䅷入畁䡁䅧䅢穂䡁䅧兘呂䝁䅍杣求䝁䅕杢灂䝁䄴睚時䝁䄸杣歂䝁䅕杣時䝁䅉兙橂䝁䅳䅢療䝁䅣睘橂䝁䅧睚桁䍁䅑兒䱂䍁䅑兏䅁䭁䙕䅁㙂䅁䅁睗祂䝁䅕䅣獂䝁䅫睙桂䡁䅑兡畂䝁䅣睘桂䝁䄴睢瑂䝁䅅䅢㕂䍁䄴䅥獂䡁䅍䅥摂䙁䅍睙祂䝁䅕党畂䝁䅫杢湂䙁䄸睢祂䝁䅑党祂䙁䄸杙桂䝁䅍睡獂䝁䄸睚時䝁䅍䅡湂䍁䅅䅊䙂䕁䅷䅊硁䑁䅅䅁潃兂䅁来䅁䙁䅳杣求䡁䅁䅢灂䝁䅍兙あ䝁䅫杢湂䙁䄸兙畂䝁䄸兢桂䝁䅷入畁䡁䅧䅢穂䡁䅧兘呂䝁䅍杣求䝁䅕杢灂䝁䄴睚時䝁䄸杣歂䝁䅕杣時䝁䅉兙橂䝁䅳䅢療䝁䅣睘橂䝁䅧睚桁䍁䅑兒䵂䍁䅑免㑁䅁䅁兪䅧䡁䅧䅁扂䡁䅉党睂䝁䅷兡橂䝁䅅䅤灂䝁䄴睚時䝁䅅杢療䝁䄰兙獂䡁䅫杌㑂䝁䅷督㑂䙁䄰睕橂䡁䅉党求䝁䄴兡畂䝁䅣睘療䡁䅉䅚求䡁䅉睘楂䝁䅅睙牂䝁䅷睢湂䙁䄸睙潂䝁䅣光歁䕁䅕䅔歁䑁䅫䅁灃兂䅁来䅁䙁䅳杣求䡁䅁䅢灂䝁䅍兙あ䝁䅫杢湂䙁䄸兙畂䝁䄸兢桂䝁䅷入畁䡁䅧䅢穂䡁䅧兘呂䝁䅍杣求䝁䅕杢灂䝁䄴睚時䝁䄸杣歂䝁䅕杣時䝁䅉兙橂䝁䅳䅢療䝁䅣睘橂䝁䅧睚桁䍁䅑兒乂䍁䅑免硁䅁䅁東䅕䡁䅯䅁扂䡁䅉党睂䝁䅷兡橂䝁䅅䅤灂䝁䄴睚時䝁䅅杢療䝁䄰兙獂䡁䅫杌㑂䝁䅷督㑂䙁䄰睕橂䡁䅉党求䝁䄴兡畂䝁䅣睘療䡁䅉䅚求䡁䅉睘楂䝁䅅睙牂䝁䅷睢湂䙁䄸睙潂䝁䅣光歁䕁䅕兔歁䑁䅅䅏䅁䵁䡷䅁㑂䅁䅁睗祂䝁䅕䅣獂䝁䅫睙桂䡁䅑兡畂䝁䅣睘桂䝁䄴睢瑂䝁䅅䅢㕂䍁䄴䅥獂䡁䅍䅥摂䙁䅍睙祂䝁䅕党畂䝁䅫杢湂䙁䄸睢祂䝁䅑党祂䙁䄸杙桂䝁䅍睡獂䝁䄸睚時䝁䅍䅡湂䍁䅅䅊䙂䕁䄰䅊㕁䅁䅁睱䅕䡁䅯䅁扂䡁䅉党睂䝁䅷兡橂䝁䅅䅤灂䝁䄴睚時䝁䅅杢療䝁䄰兙獂䡁䅫杌㑂䝁䅷督㑂䙁䄰睕橂䡁䅉党求䝁䄴兡畂䝁䅣睘療䡁䅉䅚求䡁䅉睘楂䝁䅅睙牂䝁䅷睢湂䙁䄸睙潂䝁䅣光歁䕁䅕杔歁䑁䅅免䅁䭁䕫䅁㙂䅁䅁睗祂䝁䅕䅣獂䝁䅫睙桂䡁䅑兡畂䝁䅣睘桂䝁䄴睢瑂䝁䅅䅢㕂䍁䄴䅥獂䡁䅍䅥摂䙁䅍睙祂䝁䅕党畂䝁䅫杢湂䙁䄸睢祂䝁䅑党祂䙁䄸杙桂䝁䅍睡獂䝁䄸睚時䝁䅍䅡湂䍁䅅䅊䙂䕁䄴䅊硁䑁䅧䅁偃䅃䅁䅥䅁䙁䅳杣求䡁䅁䅢灂䝁䅍兙あ䝁䅫杢湂䙁䄸兙畂䝁䄸兢桂䝁䅷入畁䡁䅧䅢穂䡁䅧兘呂䝁䅍杣求䝁䅕杢灂䝁䄴睚時䝁䄸杣歂䝁䅕杣時䝁䅉兙橂䝁䅳䅢療䝁䅣睘橂䝁䅧睚桁䍁䅑兒佂䍁䅑兏䅁䭁䕯䅁㙂䅁䅁睗祂䝁䅕䅣獂䝁䅫睙桂䡁䅑兡畂䝁䅣睘桂䝁䄴睢瑂䝁䅅䅢㕂䍁䄴䅥獂䡁䅍䅥摂䙁䅍睙祂䝁䅕党畂䝁䅫杢湂䙁䄸睢祂䝁䅑党祂䙁䄸杙桂䝁䅍睡獂䝁䄸睚時䝁䅍䅡湂䍁䅅䅊䙂䕁䄸䅊硁䑁䅅䅁睃兂䅁来䅁䙁䅳杣求䡁䅁䅢灂䝁䅍兙あ䝁䅫杢湂䙁䄸兙畂䝁䄸兢桂䝁䅷入畁䡁䅧䅢穂䡁䅧兘呂䝁䅍杣求䝁䅕杢灂䝁䄴睚時䝁䄸杣歂䝁䅕杣時䝁䅉兙橂䝁䅳䅢療䝁䅣睘橂䝁䅧睚桁䍁䅑兒偂䍁䅑免㑁䅁䅁儶䅣䡁䅧䅁扂䡁䅉党睂䝁䅷兡橂䝁䅅䅤灂䝁䄴睚時䝁䅅杢療䝁䄰兙獂䡁䅫杌㑂䝁䅷督㑂䙁䄰睕橂䡁䅉党求䝁䄴兡畂䝁䅣睘療䡁䅉䅚求䡁䅉睘楂䝁䅅睙牂䝁䅷睢湂䙁䄸睙潂䝁䅣光歁䕁䅕睔歁䑁䅫䅁硃兂䅁来䅁䙁䅳杣求䡁䅁䅢灂䝁䅍兙あ䝁䅫杢湂䙁䄸兙畂䝁䄸兢桂䝁䅷入畁䡁䅧䅢穂䡁䅧兘呂䝁䅍杣求䝁䅕杢灂䝁䄴睚時䝁䄸杣歂䝁䅕杣時䝁䅉兙橂䝁䅳䅢療䝁䅣睘橂䝁䅧睚桁䍁䅑兒兂䍁䅑免硁䅁䅁兵䅕䡁䅯䅁扂䡁䅉党睂䝁䅷兡橂䝁䅅䅤灂䝁䄴睚時䝁䅅杢療䝁䄰兙獂䡁䅫杌㑂䝁䅷督㑂䙁䄰睕橂䡁䅉党求䝁䄴兡畂䝁䅣睘療䡁䅉䅚求䡁䅉睘楂䝁䅅睙牂䝁䅷睢湂䙁䄸睙潂䝁䅣光歁䕁䅕䅕歁䑁䅅䅏䅁䩁䡕䅁㑂䅁䅁睗祂䝁䅕䅣獂䝁䅫睙桂䡁䅑兡畂䝁䅣睘桂䝁䄴睢瑂䝁䅅䅢㕂䍁䄴䅥獂䡁䅍䅥摂䙁䅍睙祂䝁䅕党畂䝁䅫杢湂䙁䄸睢祂䝁䅑党祂䙁䄸杙桂䝁䅍睡獂䝁䄸睚時䝁䅍䅡湂䍁䅅䅊䙂䙁䅁䅊㕁䅁䅁杵䅕䡁䅯䅁扂䡁䅉党睂䝁䅷兡橂䝁䅅䅤灂䝁䄴睚時䝁䅅杢療䝁䄰兙獂䡁䅫杌㑂䝁䅷督㑂䙁䄰睕橂䡁䅉党求䝁䄴兡畂䝁䅣睘療䡁䅉䅚求䡁䅉睘楂䝁䅅睙牂䝁䅷睢湂䙁䄸睙潂䝁䅣光歁䕁䅕兕歁䑁䅅免䅁䱁䘴䅁㙂䅁䅁睗祂䝁䅕䅣獂䝁䅫睙桂䡁䅑兡畂䝁䅣睘桂䝁䄴睢瑂䝁䅅䅢㕂䍁䄴䅥獂䡁䅍䅥摂䙁䅍睙祂䝁䅕党畂䝁䅫杢湂䙁䄸睢祂䝁䅑党祂䙁䄸杙桂䝁䅍睡獂䝁䄸睚時䝁䅍䅡湂䍁䅅䅊䙂䙁䅅䅊硁䑁䅧䅁㥂䅃䅁䅥䅁䙁䅳杣求䡁䅁䅢灂䝁䅍兙あ䝁䅫杢湂䙁䄸兙畂䝁䄸兢桂䝁䅷入畁䡁䅧䅢穂䡁䅧兘呂䝁䅍杣求䝁䅕杢灂䝁䄴睚時䝁䄸杣歂䝁䅕杣時䝁䅉兙橂䝁䅳䅢療䝁䅣睘橂䝁䅧睚桁䍁䅑兒剂䍁䅑兏䅁䱁䘸䅁㙂䅁䅁睗祂䝁䅕䅣獂䝁䅫睙桂䡁䅑兡畂䝁䅣睘桂䝁䄴睢瑂䝁䅅䅢㕂䍁䄴䅥獂䡁䅍䅥摂䙁䅍睙祂䝁䅕党畂䝁䅫杢湂䙁䄸睢祂䝁䅑党祂䙁䄸杙桂䝁䅍睡獂䝁䄸睚時䝁䅍䅡湂䍁䅅䅊䙂䙁䅉䅊硁䑁䅅䅁䅄兂䅁来䅁䙁䅳杣求䡁䅁䅢灂䝁䅍兙あ䝁䅫杢湂䙁䄸兙畂䝁䄸兢桂䝁䅷入畁䡁䅧䅢穂䡁䅧兘呂䝁䅍杣求䝁䅕杢灂䝁䄴睚時䝁䄸杣歂䝁䅕杣時䝁䅉兙橂䝁䅳䅢療䝁䅣睘橂䝁䅧睚桁䍁䅑兒卂䍁䅑免㑁䅁䅁䅫䅧䡁䅧䅁扂䡁䅉党睂䝁䅷兡橂䝁䅅䅤灂䝁䄴睚時䝁䅅杢療䝁䄰兙獂䡁䅫杌㑂䝁䅷督㑂䙁䄰睕橂䡁䅉党求䝁䄴兡畂䝁䅣睘療䡁䅉䅚求䡁䅉睘楂䝁䅅睙牂䝁䅷睢湂䙁䄸睙潂䝁䅣光歁䕁䅕杕歁䑁䅫䅁䉄兂䅁来䅁䙁䅳杣求䡁䅁䅢灂䝁䅍兙あ䝁䅫杢湂䙁䄸兙畂䝁䄸兢桂䝁䅷入畁䡁䅧䅢穂䡁䅧兘呂䝁䅍杣求䝁䅕杢灂䝁䄴睚時䝁䄸杣歂䝁䅕杣時䝁䅉兙橂䝁䅳䅢療䝁䅣睘橂䝁䅧睚桁䍁䅑兒呂䍁䅑免硁䅁䅁杷䅕䡁䅯䅁扂䡁䅉党睂䝁䅷兡橂䝁䅅䅤灂䝁䄴睚時䝁䅅杢療䝁䄰兙獂䡁䅫杌㑂䝁䅷督㑂䙁䄰睕橂䡁䅉党求䝁䄴兡畂䝁䅣睘療䡁䅉䅚求䡁䅉睘楂䝁䅅睙牂䝁䅷睢湂䙁䄸睙潂䝁䅣光歁䕁䅕睕歁䑁䅅䅏䅁䩁䥅䅁㑂䅁䅁睗祂䝁䅕䅣獂䝁䅫睙桂䡁䅑兡畂䝁䅣睘桂䝁䄴睢瑂䝁䅅䅢㕂䍁䄴䅥獂䡁䅍䅥摂䙁䅍睙祂䝁䅕党畂䝁䅫杢湂䙁䄸睢祂䝁䅑党祂䙁䄸杙桂䝁䅍睡獂䝁䄸睚時䝁䅍䅡湂䍁䅅䅊䙂䙁䅍䅊㕁䅁䅁睷䅕䡁䅯䅁扂䡁䅉党睂䝁䅷兡橂䝁䅅䅤灂䝁䄴睚時䝁䅅杢療䝁䄰兙獂䡁䅫杌㑂䝁䅷督㑂䙁䄰睕橂䡁䅉党求䝁䄴兡畂䝁䅣睘療䡁䅉䅚求䡁䅉睘楂䝁䅅睙牂䝁䅷睢湂䙁䄸睙潂䝁䅣光歁䕁䅕䅖歁䑁䅅免䅁偁䕳䅁㙂䅁䅁睗祂䝁䅕䅣獂䝁䅫睙桂䡁䅑兡畂䝁䅣睘桂䝁䄴睢瑂䝁䅅䅢㕂䍁䄴䅥獂䡁䅍䅥摂䙁䅍睙祂䝁䅕党畂䝁䅫杢湂䙁䄸睢祂䝁䅑党祂䙁䄸杙桂䝁䅍睡獂䝁䄸睚時䝁䅍䅡湂䍁䅅䅊䙂䙁䅑䅊硁䑁䅧䅁呃䅃䅁䅥䅁䙁䅳杣求䡁䅁䅢灂䝁䅍兙あ䝁䅫杢湂䙁䄸兙畂䝁䄸兢桂䝁䅷入畁䡁䅧䅢穂䡁䅧兘呂䝁䅍杣求䝁䅕杢灂䝁䄴睚時䝁䄸杣歂䝁䅕杣時䝁䅉兙橂䝁䅳䅢療䝁䅣睘橂䝁䅧睚桁䍁䅑兒啂䍁䅑兏䅁偁䕷䅁㙂䅁䅁睗祂䝁䅕䅣獂䝁䅫睙桂䡁䅑兡畂䝁䅣睘桂䝁䄴睢瑂䝁䅅䅢㕂䍁䄴䅥獂䡁䅍䅥摂䙁䅍睙祂䝁䅕党畂䝁䅫杢湂䙁䄸睢祂䝁䅑党祂䙁䄸杙桂䝁䅍睡獂䝁䄸睚時䝁䅍䅡湂䍁䅅䅊䙂䙁䅕䅊硁䑁䅅䅁䝄兂䅁来䅁䙁䅳杣求䡁䅁䅢灂䝁䅍兙あ䝁䅫杢湂䙁䄸兙畂䝁䄸兢桂䝁䅷入畁䡁䅧䅢穂䡁䅧兘呂䝁䅍杣求䝁䅕杢灂䝁䄴睚時䝁䄸杣歂䝁䅕杣時䝁䅉兙橂䝁䅳䅢療䝁䅣睘橂䝁䅧睚桁䍁䅑兒噂䍁䅑免㑁䅁䅁䅬䅧䡁䅧䅁扂䡁䅉党睂䝁䅷兡橂䝁䅅䅤灂䝁䄴睚時䝁䅅杢療䝁䄰兙獂䡁䅫杌㑂䝁䅷督㑂䙁䄰睕橂䡁䅉党求䝁䄴兡畂䝁䅣睘療䡁䅉䅚求䡁䅉睘楂䝁䅅睙牂䝁䅷睢湂䙁䄸睙潂䝁䅣光歁䕁䅕兖歁䑁䅫䅁䡄兂䅁来䅁䙁䅳杣求䡁䅁䅢灂䝁䅍兙あ䝁䅫杢湂䙁䄸兙畂䝁䄸兢桂䝁䅷入畁䡁䅧䅢穂䡁䅧兘呂䝁䅍杣求䝁䅕杢灂䝁䄴睚時䝁䄸杣歂䝁䅕杣時䝁䅉兙橂䝁䅳䅢療䝁䅣睘橂䝁䅧睚桁䍁䅑兒坂䍁䅑免硁䅁䅁杹䅕䡁䅯䅁扂䡁䅉党睂䝁䅷兡橂䝁䅅䅤灂䝁䄴睚時䝁䅅杢療䝁䄰兙獂䡁䅫杌㑂䝁䅷督㑂䙁䄰睕橂䡁䅉党求䝁䄴兡畂䝁䅣睘療䡁䅉䅚求䡁䅉睘楂䝁䅅睙牂䝁䅷睢湂䙁䄸睙潂䝁䅣光歁䕁䅕杖歁䑁䅅䅏䅁䩁䥕䅁㑂䅁䅁睗祂䝁䅕䅣獂䝁䅫睙桂䡁䅑兡畂䝁䅣睘桂䝁䄴睢瑂䝁䅅䅢㕂䍁䄴䅥獂䡁䅍䅥摂䙁䅍睙祂䝁䅕党畂䝁䅫杢湂䙁䄸睢祂䝁䅑党祂䙁䄸杙桂䝁䅍睡獂䝁䄸睚時䝁䅍䅡湂䍁䅅䅊䙂䙁䅙䅊㕁䅁䅁睹䅕䡁䅯䅁扂䡁䅉党睂䝁䅷兡橂䝁䅅䅤灂䝁䄴睚時䝁䅅杢療䝁䄰兙獂䡁䅫杌㑂䝁䅷督㑂䙁䄰睕橂䡁䅉党求䝁䄴兡畂䝁䅣睘療䡁䅉䅚求䡁䅉睘楂䝁䅅睙牂䝁䅷睢湂䙁䄸睙潂䝁䅣光歁䕁䅕睖歁䑁䅅免䅁乁䙁䅁㙂䅁䅁睗祂䝁䅕䅣獂䝁䅫睙桂䡁䅑兡畂䝁䅣睘桂䝁䄴睢瑂䝁䅅䅢㕂䍁䄴䅥獂䡁䅍䅥摂䙁䅍睙祂䝁䅕党畂䝁䅫杢湂䙁䄸睢祂䝁䅑党祂䙁䄸杙桂䝁䅍睡獂䝁䄸睚時䝁䅍䅡湂䍁䅅䅊䙂䙁䅣䅊硁䑁䅧䅁坃䅃䅁䅥䅁䙁䅳杣求䡁䅁䅢灂䝁䅍兙あ䝁䅫杢湂䙁䄸兙畂䝁䄸兢桂䝁䅷入畁䡁䅧䅢穂䡁䅧兘呂䝁䅍杣求䝁䅕杢灂䝁䄴睚時䝁䄸杣歂䝁䅕杣時䝁䅉兙橂䝁䅳䅢療䝁䅣睘橂䝁䅧睚桁䍁䅑兒塂䍁䅑兏䅁乁䙅䅁㙂䅁䅁睗祂䝁䅕䅣獂䝁䅫睙桂䡁䅑兡畂䝁䅣睘桂䝁䄴睢瑂䝁䅅䅢㕂䍁䄴䅥獂䡁䅍䅥摂䙁䅍睙祂䝁䅕党畂䝁䅫杢湂䙁䄸睢祂䝁䅑党祂䙁䄸杙桂䝁䅍睡獂䝁䄸睚時䝁䅍䅡湂䍁䅅䅊䙂䙁䅧䅊硁䑁䅅䅁呄兂䅁来䅁䙁䅳杣求䡁䅁䅢灂䝁䅍兙あ䝁䅫杢湂䙁䄸兙畂䝁䄸兢桂䝁䅷入畁䡁䅧䅢穂䡁䅧兘呂䝁䅍杣求䝁䅕杢灂䝁䄴睚時䝁䄸杣歂䝁䅕杣時䝁䅉兙橂䝁䅳䅢療䝁䅣睘橂䝁䅧睚桁䍁䅑兒奂䍁䅑免㑁䅁䅁䅭䅧䡁䅧䅁扂䡁䅉党睂䝁䅷兡橂䝁䅅䅤灂䝁䄴睚時䝁䅅杢療䝁䄰兙獂䡁䅫杌㑂䝁䅷督㑂䙁䄰睕橂䡁䅉党求䝁䄴兡畂䝁䅣睘療䡁䅉䅚求䡁䅉睘楂䝁䅅睙牂䝁䅷睢湂䙁䄸睙潂䝁䅣光歁䕁䅕䅗歁䑁䅫䅁啄兂䅁来䅁䙁䅳杣求䡁䅁䅢灂䝁䅍兙あ䝁䅫杢湂䙁䄸兙畂䝁䄸兢桂䝁䅷入畁䡁䅧䅢穂䡁䅧兘呂䝁䅍杣求䝁䅕杢灂䝁䄴睚時䝁䄸杣歂䝁䅕杣時䝁䅉兙橂䝁䅳䅢療䝁䅣睘橂䝁䅧睚桁䍁䅑兒婂䍁䅑免硁䅁䅁䄲䅕䡁䅯䅁扂䡁䅉党睂䝁䅷兡橂䝁䅅䅤灂䝁䄴睚時䝁䅅杢療䝁䄰兙獂䡁䅫杌㑂䝁䅷督㑂䙁䄰睕橂䡁䅉党求䝁䄴兡畂䝁䅣睘療䡁䅉䅚求䡁䅉睘楂䝁䅅睙牂䝁䅷睢湂䙁䄸睙潂䝁䅣光歁䕁䅕兗歁䑁䅅䅏䅁佁䙕䅁㑂䅁䅁睗祂䝁䅕䅣獂䝁䅫睙桂䡁䅑兡畂䝁䅣睘桂䝁䄴睢瑂䝁䅅䅢㕂䍁䄴䅥獂䡁䅍䅥摂䙁䅍睙祂䝁䅕党畂䝁䅫杢湂䙁䄸睢祂䝁䅑党祂䙁䄸杙桂䝁䅍睡獂䝁䄸睚時䝁䅍䅡湂䍁䅅䅊䙂䙁䅫䅊㕁䅁䅁儲䅕䡁䅯䅁扂䡁䅉党睂䝁䅷兡橂䝁䅅䅤灂䝁䄴睚時䝁䅅杢療䝁䄰兙獂䡁䅫杌㑂䝁䅷督㑂䙁䄰睕橂䡁䅉党求䝁䄴兡畂䝁䅣睘療䡁䅉䅚求䡁䅉睘楂䝁䅅睙牂䝁䅷睢湂䙁䄸睙潂䝁䅣光歁䕁䅕杗歁䑁䅅免䅁乁䙯䅁㙂䅁䅁睗祂䝁䅕䅣獂䝁䅫睙桂䡁䅑兡畂䝁䅣睘桂䝁䄴睢瑂䝁䅅䅢㕂䍁䄴䅥獂䡁䅍䅥摂䙁䅍睙祂䝁䅕党畂䝁䅫杢湂䙁䄸睢祂䝁䅑党祂䙁䄸杙桂䝁䅍睡獂䝁䄸睚時䝁䅍䅡湂䍁䅅䅊䙂䙁䅯䅊硁䑁䅧䅁䕄兂䅁䅥䅁䙁䅳杣求䡁䅁䅢灂䝁䅍兙あ䝁䅫杢湂䙁䄸兙畂䝁䄸兢桂䝁䅷入畁䡁䅧䅢穂䡁䅧兘呂䝁䅍杣求䝁䅕杢灂䝁䄴睚時䝁䄸杣歂䝁䅕杣時䝁䅉兙橂䝁䅳䅢療䝁䅣睘橂䝁䅧睚桁䍁䅑兒慂䍁䅑兏䅁䵁䙕䅁㉂䅁䅁睗祂䝁䅕䅣獂䝁䅫睙桂䡁䅑兡畂䝁䅣睘桂䝁䄴睢瑂䝁䅅䅢㕂䍁䄴䅥獂䡁䅍䅥摂䙁䅍睙祂䝁䅕党畂䝁䅫杢湂䙁䄸睢祂䝁䅑党祂䙁䄸杙桂䝁䅍睡獂䝁䄸睚時䝁䅍䅡湂䍁䅅䅊䝂䍁䅑免䅁䡁䐸䅁㑂䅁䅁睗祂䝁䅕䅣獂䝁䅫睙桂䡁䅑兡畂䝁䅣睘桂䝁䄴睢瑂䝁䅅䅢㕂䍁䄴䅥獂䡁䅍䅥摂䙁䅍睙祂䝁䅕党畂䝁䅫杢湂䙁䄸睢祂䝁䅑党祂䙁䄸杙桂䝁䅍睡獂䝁䄸睚時䝁䅍䅡湂䍁䅅䅊䝂䍁䅑免硁䅁䅁杵䅍䡁䅧䅁扂䡁䅉党睂䝁䅷兡橂䝁䅅䅤灂䝁䄴睚時䝁䅅杢療䝁䄰兙獂䡁䅫杌㑂䝁䅷督㑂䙁䄰睕橂䡁䅉党求䝁䄴兡畂䝁䅣睘療䡁䅉䅚求䡁䅉睘楂䝁䅅睙牂䝁䅷睢湂䙁䄸睙潂䝁䅣光歁䕁䅙䅊硁䑁䅧䅁流䅃䅁杤䅁䙁䅳杣求䡁䅁䅢灂䝁䅍兙あ䝁䅫杢湂䙁䄸兙畂䝁䄸兢桂䝁䅷入畁䡁䅧䅢穂䡁䅧兘呂䝁䅍杣求䝁䅕杢灂䝁䄴睚時䝁䄸杣歂䝁䅕杣時䝁䅉兙橂䝁䅳䅢療䝁䅣睘橂䝁䅧睚桁䍁䅑杒歁䑁䅫䅁㝃睁䅁来䅁䙁䅳杣求䡁䅁䅢灂䝁䅍兙あ䝁䅫杢湂䙁䄸兙畂䝁䄸兢桂䝁䅷入畁䡁䅧䅢穂䡁䅧兘呂䝁䅍杣求䝁䅕杢灂䝁䄴睚時䝁䄸杣歂䝁䅕杣時䝁䅉兙橂䝁䅳䅢療䝁䅣睘橂䝁䅧睚桁䍁䅑杒䉂䍁䅑免硁䅁䅁睲䅑䡁䅯䅁扂䡁䅉党睂䝁䅷兡橂䝁䅅䅤灂䝁䄴睚時䝁䅅杢療䝁䄰兙獂䡁䅫杌㑂䝁䅷督㑂䙁䄰睕橂䡁䅉党求䝁䄴兡畂䝁䅣睘療䡁䅉䅚求䡁䅉睘楂䝁䅅睙牂䝁䅷睢湂䙁䄸睙潂䝁䅣光歁䕁䅙兑歁䑁䅅䅏䅁䩁䥯䅁㑂䅁䅁睗祂䝁䅕䅣獂䝁䅫睙桂䡁䅑兡畂䝁䅣睘桂䝁䄴睢瑂䝁䅅䅢㕂䍁䄴䅥獂䡁䅍䅥摂䙁䅍睙祂䝁䅕党畂䝁䅫杢湂䙁䄸睢祂䝁䅑党祂䙁䄸杙桂䝁䅍睡獂䝁䄸睚時䝁䅍䅡湂䍁䅅䅊䝂䕁䅅䅊㕁䅁䅁䅳䅑䡁䅯䅁扂䡁䅉党睂䝁䅷兡橂䝁䅅䅤灂䝁䄴睚時䝁䅅杢療䝁䄰兙獂䡁䅫杌㑂䝁䅷督㑂䙁䄰睕橂䡁䅉党求䝁䄴兡畂䝁䅣睘療䡁䅉䅚求䡁䅉睘楂䝁䅅睙牂䝁䅷睢湂䙁䄸睙潂䝁䅣光歁䕁䅙村歁䑁䅅免䅁乁䘰䅁㙂䅁䅁睗祂䝁䅕䅣獂䝁䅫睙桂䡁䅑兡畂䝁䅣睘桂䝁䄴睢瑂䝁䅅䅢㕂䍁䄴䅥獂䡁䅍䅥摂䙁䅍睙祂䝁䅕党畂䝁䅫杢湂䙁䄸睢祂䝁䅑党祂䙁䄸杙桂䝁䅍睡獂䝁䄸睚時䝁䅍䅡湂䍁䅅䅊䝂䕁䅉䅊硁䑁䅧䅁捃䅃䅁䅥䅁䙁䅳杣求䡁䅁䅢灂䝁䅍兙あ䝁䅫杢湂䙁䄸兙畂䝁䄸兢桂䝁䅷入畁䡁䅧䅢穂䡁䅧兘呂䝁䅍杣求䝁䅕杢灂䝁䄴睚時䝁䄸杣歂䝁䅕杣時䝁䅉兙橂䝁䅳䅢療䝁䅣睘橂䝁䅧睚桁䍁䅑杒䍂䍁䅑兏䅁乁䘴䅁㙂䅁䅁睗祂䝁䅕䅣獂䝁䅫睙桂䡁䅑兡畂䝁䅣睘桂䝁䄴睢瑂䝁䅅䅢㕂䍁䄴䅥獂䡁䅍䅥摂䙁䅍睙祂䝁䅕党畂䝁䅫杢湂䙁䄸睢祂䝁䅑党祂䙁䄸杙桂䝁䅍睡獂䝁䄸睚時䝁䅍䅡湂䍁䅅䅊䝂䕁䅍䅊硁䑁䅅䅁桄兂䅁来䅁䙁䅳杣求䡁䅁䅢灂䝁䅍兙あ䝁䅫杢湂䙁䄸兙畂䝁䄸兢桂䝁䅷入畁䡁䅧䅢穂䡁䅧兘呂䝁䅍杣求䝁䅕杢灂䝁䄴睚時䝁䄸杣歂䝁䅕杣時䝁䅉兙橂䝁䅳䅢療䝁䅣睘橂䝁䅧睚桁䍁䅑杒䑂䍁䅑免㑁䅁䅁睍䅙䡁䅧䅁扂䡁䅉党睂䝁䅷兡橂䝁䅅䅤灂䝁䄴睚時䝁䅅杢療䝁䄰兙獂䡁䅫杌㑂䝁䅷督㑂䙁䄰睕橂䡁䅉党求䝁䄴兡畂䝁䅣睘療䡁䅉䅚求䡁䅉睘楂䝁䅅睙牂䝁䅷睢湂䙁䄸睙潂䝁䅣光歁䕁䅙睑歁䑁䅫䅁楄兂䅁来䅁䙁䅳杣求䡁䅁䅢灂䝁䅍兙あ䝁䅫杢湂䙁䄸兙畂䝁䄸兢桂䝁䅷入畁䡁䅧䅢穂䡁䅧兘呂䝁䅍杣求䝁䅕杢灂䝁䄴睚時䝁䄸杣歂䝁䅕杣時䝁䅉兙橂䝁䅳䅢療䝁䅣睘橂䝁䅧睚桁䍁䅑杒䕂䍁䅑免硁䅁䅁朵䅕䡁䅯䅁扂䡁䅉党睂䝁䅷兡橂䝁䅅䅤灂䝁䄴睚時䝁䅅杢療䝁䄰兙獂䡁䅫杌㑂䝁䅷督㑂䙁䄰睕橂䡁䅉党求䝁䄴兡畂䝁䅣睘療䡁䅉䅚求䡁䅉睘楂䝁䅅睙牂䝁䅷睢湂䙁䄸睙潂䝁䅣光歁䕁䅙䅒歁䑁䅅䅏䅁䩁䤴䅁㑂䅁䅁睗祂䝁䅕䅣獂䝁䅫睙桂䡁䅑兡畂䝁䅣睘桂䝁䄴睢瑂䝁䅅䅢㕂䍁䄴䅥獂䡁䅍䅥摂䙁䅍睙祂䝁䅕党畂䝁䅫杢湂䙁䄸睢祂䝁䅑党祂䙁䄸杙桂䝁䅍睡獂䝁䄸睚時䝁䅍䅡湂䍁䅅䅊䝂䕁䅑䅊㕁䅁䅁眵䅕䡁䅯䅁扂䡁䅉党睂䝁䅷兡橂䝁䅅䅤灂䝁䄴睚時䝁䅅杢療䝁䄰兙獂䡁䅫杌㑂䝁䅷督㑂䙁䄰睕橂䡁䅉党求䝁䄴兡畂䝁䅣睘療䡁䅉䅚求䡁䅉睘楂䝁䅅睙牂䝁䅷睢湂䙁䄸睙潂䝁䅣光歁䕁䅙兒歁䑁䅅免䅁佁䙫䅁㙂䅁䅁睗祂䝁䅕䅣獂䝁䅫睙桂䡁䅑兡畂䝁䅣睘桂䝁䄴睢瑂䝁䅅䅢㕂䍁䄴䅥獂䡁䅍䅥摂䙁䅍睙祂䝁䅕党畂䝁䅫杢湂䙁䄸睢祂䝁䅑党祂䙁䄸杙桂䝁䅍睡獂䝁䄸睚時䝁䅍䅡湂䍁䅅䅊䝂䕁䅕䅊硁䑁䅧䅁权䅃䅁䅥䅁䙁䅳杣求䡁䅁䅢灂䝁䅍兙あ䝁䅫杢湂䙁䄸兙畂䝁䄸兢桂䝁䅷入畁䡁䅧䅢穂䡁䅧兘呂䝁䅍杣求䝁䅕杢灂䝁䄴睚時䝁䄸杣歂䝁䅕杣時䝁䅉兙橂䝁䅳䅢療䝁䅣睘橂䝁䅧睚桁䍁䅑杒䙂䍁䅑兏䅁佁䙯䅁㙂䅁䅁睗祂䝁䅕䅣獂䝁䅫睙桂䡁䅑兡畂䝁䅣睘桂䝁䄴睢瑂䝁䅅䅢㕂䍁䄴䅥獂䡁䅍䅥摂䙁䅍睙祂䝁䅕党畂䝁䅫杢湂䙁䄸睢祂䝁䅑党祂䙁䄸杙桂䝁䅍睡獂䝁䄸睚時䝁䅍䅡湂䍁䅅䅊䝂䕁䅙䅊硁䑁䅅䅁瑄兂䅁来䅁䙁䅳杣求䡁䅁䅢灂䝁䅍兙あ䝁䅫杢湂䙁䄸兙畂䝁䄸兢桂䝁䅷入畁䡁䅧䅢穂䡁䅧兘呂䝁䅍杣求䝁䅕杢灂䝁䄴睚時䝁䄸杣歂䝁䅕杣時䝁䅉兙橂䝁䅳䅢療䝁䅣睘橂䝁䅧睚桁䍁䅑杒䝂䍁䅑免㑁䅁䅁眵䅑䡁䅧䅁扂䡁䅉党睂䝁䅷兡橂䝁䅅䅤灂䝁䄴睚時䝁䅅杢療䝁䄰兙獂䡁䅫杌㑂䝁䅷督㑂䙁䄰睕橂䡁䅉党求䝁䄴兡畂䝁䅣睘療䡁䅉䅚求䡁䅉睘楂䝁䅅睙牂䝁䅷睢湂䙁䄸睙潂䝁䅣光歁䕁䅙杒歁䑁䅫䅁潄䅂䅁来䅁䙁䅳杣求䡁䅁䅢灂䝁䅍兙あ䝁䅫杢湂䙁䄸兙畂䝁䄸兢桂䝁䅷入畁䡁䅧䅢穂䡁䅧兘呂䝁䅍杣求䝁䅕杢灂䝁䄴睚時䝁䄸杣歂䝁䅕杣時䝁䅉兙橂䝁䅳䅢療䝁䅣睘橂䝁䅧睚桁䍁䅑杒䡂䍁䅑免硁䅁䅁䅙䅍䡁䅯䅁扂䡁䅉党睂䝁䅷兡橂䝁䅅䅤灂䝁䄴睚時䝁䅅杢療䝁䄰兙獂䡁䅫杌㑂䝁䅷督㑂䙁䄰睕橂䡁䅉党求䝁䄴兡畂䝁䅣睘療䡁䅉䅚求䡁䅉睘楂䝁䅅睙牂䝁䅷睢湂䙁䄸睙潂䝁䅣光歁䕁䅙睒歁䑁䅅䅏䅁䭁䥅䅁㑂䅁䅁睗祂䝁䅕䅣獂䝁䅫睙桂䡁䅑兡畂䝁䅣睘桂䝁䄴睢瑂䝁䅅䅢㕂䍁䄴䅥獂䡁䅍䅥摂䙁䅍睙祂䝁䅕党畂䝁䅫杢湂䙁䄸睢祂䝁䅑党祂䙁䄸杙桂䝁䅍睡獂䝁䄸睚時䝁䅍䅡湂䍁䅅䅊䝂䕁䅣䅊㕁䅁䅁兙䅍䡁䅯䅁扂䡁䅉党睂䝁䅷兡橂䝁䅅䅤灂䝁䄴睚時䝁䅅杢療䝁䄰兙獂䡁䅫杌㑂䝁䅷督㑂䙁䄰睕橂䡁䅉党求䝁䄴兡畂䝁䅣睘療䡁䅉䅚求䡁䅉睘楂䝁䅅睙牂䝁䅷睢湂䙁䄸睙潂䝁䅣光歁䕁䅙䅓歁䑁䅅免䅁佁䘴䅁㙂䅁䅁睗祂䝁䅕䅣獂䝁䅫睙桂䡁䅑兡畂䝁䅣睘桂䝁䄴睢瑂䝁䅅䅢㕂䍁䄴䅥獂䡁䅍䅥摂䙁䅍睙祂䝁䅕党畂䝁䅫杢湂䙁䄸睢祂䝁䅑党祂䙁䄸杙桂䝁䅍睡獂䝁䄸睚時䝁䅍䅡湂䍁䅅䅊䝂䕁䅧䅊硁䑁䅧䅁㕃䅂䅁䅥䅁䙁䅳杣求䡁䅁䅢灂䝁䅍兙あ䝁䅫杢湂䙁䄸兙畂䝁䄸兢桂䝁䅷入畁䡁䅧䅢穂䡁䅧兘呂䝁䅍杣求䝁䅕杢灂䝁䄴睚時䝁䄸杣歂䝁䅕杣時䝁䅉兙橂䝁䅳䅢療䝁䅣睘橂䝁䅧睚桁䍁䅑杒䥂䍁䅑兏䅁䱁䕯䅁㙂䅁䅁睗祂䝁䅕䅣獂䝁䅫睙桂䡁䅑兡畂䝁䅣睘桂䝁䄴睢瑂䝁䅅䅢㕂䍁䄴䅥獂䡁䅍䅥摂䙁䅍睙祂䝁䅕党畂䝁䅫杢湂䙁䄸睢祂䝁䅑党祂䙁䄸杙桂䝁䅍睡獂䝁䄸睚時䝁䅍䅡湂䍁䅅䅊䝂䕁䅫䅊硁䑁䅅䅁杂兂䅁来䅁䙁䅳杣求䡁䅁䅢灂䝁䅍兙あ䝁䅫杢湂䙁䄸兙畂䝁䄸兢桂䝁䅷入畁䡁䅧䅢穂䡁䅧兘呂䝁䅍杣求䝁䅕杢灂䝁䄴睚時䝁䄸杣歂䝁䅕杣時䝁䅉兙橂䝁䅳䅢療䝁䅣睘橂䝁䅧睚桁䍁䅑杒䩂䍁䅑免㑁䅁䅁杯䅧䡁䅧䅁扂䡁䅉党睂䝁䅷兡橂䝁䅅䅤灂䝁䄴睚時䝁䅅杢療䝁䄰兙獂䡁䅫杌㑂䝁䅷督㑂䙁䄰睕橂䡁䅉党求䝁䄴兡畂䝁䅣睘療䡁䅉䅚求䡁䅉睘楂䝁䅅睙牂䝁䅷睢湂䙁䄸睙潂䝁䅣光歁䕁䅙兓歁䑁䅫䅁桂兂䅁来䅁䙁䅳杣求䡁䅁䅢灂䝁䅍兙あ䝁䅫杢湂䙁䄸兙畂䝁䄸兢桂䝁䅷入畁䡁䅧䅢穂䡁䅧兘呂䝁䅍杣求䝁䅕杢灂䝁䄴睚時䝁䄸杣歂䝁䅕杣時䝁䅉兙橂䝁䅳䅢療䝁䅣睘橂䝁䅧睚桁䍁䅑杒䭂䍁䅑免硁䅁䅁䄫䅍䡁䅯䅁扂䡁䅉党睂䝁䅷兡橂䝁䅅䅤灂䝁䄴睚時䝁䅅杢療䝁䄰兙獂䡁䅫杌㑂䝁䅷督㑂䙁䄰睕橂䡁䅉党求䝁䄴兡畂䝁䅣睘療䡁䅉䅚求䡁䅉睘楂䝁䅅睙牂䝁䅷睢湂䙁䄸睙潂䝁䅣光歁䕁䅙杓歁䑁䅅䅏䅁䍁䜴䅁㑂䅁䅁睗祂䝁䅕䅣獂䝁䅫睙桂䡁䅑兡畂䝁䅣睘桂䝁䄴睢瑂䝁䅅䅢㕂䍁䄴䅥獂䡁䅍䅥摂䙁䅍睙祂䝁䅕党畂䝁䅫杢湂䙁䄸睢祂䝁䅑党祂䙁䄸杙桂䝁䅍睡獂䝁䄸睚時䝁䅍䅡湂䍁䅅䅊䝂䕁䅯䅊㕁䅁䅁儫䅍䡁䅯䅁扂䡁䅉党睂䝁䅷兡橂䝁䅅䅤灂䝁䄴睚時䝁䅅杢療䝁䄰兙獂䡁䅫杌㑂䝁䅷督㑂䙁䄰睕橂䡁䅉党求䝁䄴兡畂䝁䅣睘療䡁䅉䅚求䡁䅉睘楂䝁䅅睙牂䝁䅷睢湂䙁䄸睙潂䝁䅣光歁䕁䅙睓歁䑁䅅免䅁偁䙍䅁㙂䅁䅁睗祂䝁䅕䅣獂䝁䅫睙桂䡁䅑兡畂䝁䅣睘桂䝁䄴睢瑂䝁䅅䅢㕂䍁䄴䅥獂䡁䅍䅥摂䙁䅍睙祂䝁䅕党畂䝁䅫杢湂䙁䄸睢祂䝁䅑党祂䙁䄸杙桂䝁䅍睡獂䝁䄸睚時䝁䅍䅡湂䍁䅅䅊䝂䕁䅳䅊硁䑁䅧䅁浃䅂䅁䅥䅁䙁䅳杣求䡁䅁䅢灂䝁䅍兙あ䝁䅫杢湂䙁䄸兙畂䝁䄸兢桂䝁䅷入畁䡁䅧䅢穂䡁䅧兘呂䝁䅍杣求䝁䅕杢灂䝁䄴睚時䝁䄸杣歂䝁䅕杣時䝁䅉兙橂䝁䅳䅢療䝁䅣睘橂䝁䅧睚桁䍁䅑杒䱂䍁䅑兏䅁䭁䕣䅁㙂䅁䅁睗祂䝁䅕䅣獂䝁䅫睙桂䡁䅑兡畂䝁䅣睘桂䝁䄴睢瑂䝁䅅䅢㕂䍁䄴䅥獂䡁䅍䅥摂䙁䅍睙祂䝁䅕党畂䝁䅫杢湂䙁䄸睢祂䝁䅑党祂䙁䄸杙桂䝁䅍睡獂䝁䄸睚時䝁䅍䅡湂䍁䅅䅊䝂䕁䅷䅊硁䑁䅅䅁㉄兂䅁来䅁䙁䅳杣求䡁䅁䅢灂䝁䅍兙あ䝁䅫杢湂䙁䄸兙畂䝁䄸兢桂䝁䅷入畁䡁䅧䅢穂䡁䅧兘呂䝁䅍杣求䝁䅕杢灂䝁䄴睚時䝁䄸杣歂䝁䅕杣時䝁䅉兙橂䝁䅳䅢療䝁䅣睘橂䝁䅧睚桁䍁䅑杒䵂䍁䅑免㑁䅁䅁睯䅧䡁䅧䅁扂䡁䅉党睂䝁䅷兡橂䝁䅅䅤灂䝁䄴睚時䝁䅅杢療䝁䄰兙獂䡁䅫杌㑂䝁䅷督㑂䙁䄰睕橂䡁䅉党求䝁䄴兡畂䝁䅣睘療䡁䅉䅚求䡁䅉睘楂䝁䅅睙牂䝁䅷睢湂䙁䄸睙潂䝁䅣光歁䕁䅙䅔歁䑁䅫䅁㍄兂䅁来䅁䙁䅳杣求䡁䅁䅢灂䝁䅍兙あ䝁䅫杢湂䙁䄸兙畂䝁䄸兢桂䝁䅷入畁䡁䅧䅢穂䡁䅧兘呂䝁䅍杣求䝁䅕杢灂䝁䄴睚時䝁䄸杣歂䝁䅕杣時䝁䅉兙橂䝁䅳䅢療䝁䅣睘橂䝁䅧睚桁䍁䅑杒乂䍁䅑免硁䅁䅁睮䅑䡁䅯䅁扂䡁䅉党睂䝁䅷兡橂䝁䅅䅤灂䝁䄴睚時䝁䅅杢療䝁䄰兙獂䡁䅫杌㑂䝁䅷督㑂䙁䄰睕橂䡁䅉党求䝁䄴兡畂䝁䅣睘療䡁䅉䅚求䡁䅉睘楂䝁䅅睙牂䝁䅷睢湂䙁䄸睙潂䝁䅣光歁䕁䅙兔歁䑁䅅䅏䅁䭁䥑䅁㑂䅁䅁睗祂䝁䅕䅣獂䝁䅫睙桂䡁䅑兡畂䝁䅣睘桂䝁䄴睢瑂䝁䅅䅢㕂䍁䄴䅥獂䡁䅍䅥摂䙁䅍睙祂䝁䅕党畂䝁䅫杢湂䙁䄸睢祂䝁䅑党祂䙁䄸杙桂䝁䅍睡獂䝁䄸睚時䝁䅍䅡湂䍁䅅䅊䝂䕁䄰䅊㕁䅁䅁䅯䅑䡁䅯䅁扂䡁䅉党睂䝁䅷兡橂䝁䅅䅤灂䝁䄴睚時䝁䅅杢療䝁䄰兙獂䡁䅫杌㑂䝁䅷督㑂䙁䄰睕橂䡁䅉党求䝁䄴兡畂䝁䅣睘療䡁䅉䅚求䡁䅉睘楂䝁䅅睙牂䝁䅷睢湂䙁䄸睙潂䝁䅣光歁䕁䅙杔歁䑁䅅免䅁䑁䔴䅁㙂䅁䅁睗祂䝁䅕䅣獂䝁䅫睙桂䡁䅑兡畂䝁䅣睘桂䝁䄴睢瑂䝁䅅䅢㕂䍁䄴䅥獂䡁䅍䅥摂䙁䅍睙祂䝁䅕党畂䝁䅫杢湂䙁䄸睢祂䝁䅑党祂䙁䄸杙桂䝁䅍睡獂䝁䄸睚時䝁䅍䅡湂䍁䅅䅊䝂䕁䄴䅊硁䑁䅧䅁摂䅃䅁䅥䅁䙁䅳杣求䡁䅁䅢灂䝁䅍兙あ䝁䅫杢湂䙁䄸兙畂䝁䄸兢桂䝁䅷入畁䡁䅧䅢穂䡁䅧兘呂䝁䅍杣求䝁䅕杢灂䝁䄴睚時䝁䄸杣歂䝁䅕杣時䝁䅉兙橂䝁䅳䅢療䝁䅣睘橂䝁䅧睚桁䍁䅑杒佂䍁䅑兏䅁䑁䔸䅁㙂䅁䅁睗祂䝁䅕䅣獂䝁䅫睙桂䡁䅑兡畂䝁䅣睘桂䝁䄴睢瑂䝁䅅䅢㕂䍁䄴䅥獂䡁䅍䅥摂䙁䅍睙祂䝁䅕党畂䝁䅫杢湂䙁䄸睢祂䝁䅑党祂䙁䄸杙桂䝁䅍睡獂䝁䄸睚時䝁䅍䅡湂䍁䅅䅊䝂䕁䄸䅊硁䑁䅅䅁杄䅂䅁来䅁䙁䅳杣求䡁䅁䅢灂䝁䅍兙あ䝁䅫杢湂䙁䄸兙畂䝁䄸兢桂䝁䅷入畁䡁䅧䅢穂䡁䅧兘呂䝁䅍杣求䝁䅕杢灂䝁䄴睚時䝁䄸杣歂䝁䅕杣時䝁䅉兙橂䝁䅳䅢療䝁䅣睘橂䝁䅧睚桁䍁䅑杒偂䍁䅑免㑁䅁䅁兰䅧䡁䅧䅁扂䡁䅉党睂䝁䅷兡橂䝁䅅䅤灂䝁䄴睚時䝁䅅杢療䝁䄰兙獂䡁䅫杌㑂䝁䅷督㑂䙁䄰睕橂䡁䅉党求䝁䄴兡畂䝁䅣睘療䡁䅉䅚求䡁䅉睘楂䝁䅅睙牂䝁䅷睢湂䙁䄸睙潂䝁䅣光歁䕁䅙睔歁䑁䅫䅁桄䅂䅁来䅁䙁䅳杣求䡁䅁䅢灂䝁䅍兙あ䝁䅫杢湂䙁䄸兙畂䝁䄸兢桂䝁䅷入畁䡁䅧䅢穂䡁䅧兘呂䝁䅍杣求䝁䅕杢灂䝁䄴睚時䝁䄸杣歂䝁䅕杣時䝁䅉兙橂䝁䅳䅢療䝁䅣睘橂䝁䅧睚桁䍁䅑杒兂䍁䅑免硁䅁䅁眫䅕䡁䅯䅁扂䡁䅉党睂䝁䅷兡橂䝁䅅䅤灂䝁䄴睚時䝁䅅杢療䝁䄰兙獂䡁䅫杌㑂䝁䅷督㑂䙁䄰睕橂䡁䅉党求䝁䄴兡畂䝁䅣睘療䡁䅉䅚求䡁䅉睘楂䝁䅅睙牂䝁䅷睢湂䙁䄸睙潂䝁䅣光歁䕁䅙䅕歁䑁䅅䅏䅁䭁䥙䅁㑂䅁䅁睗祂䝁䅕䅣獂䝁䅫睙桂䡁䅑兡畂䝁䅣睘桂䝁䄴睢瑂䝁䅅䅢㕂䍁䄴䅥獂䡁䅍䅥摂䙁䅍睙祂䝁䅕党畂䝁䅫杢湂䙁䄸睢祂䝁䅑党祂䙁䄸杙桂䝁䅍睡獂䝁䄸睚時䝁䅍䅡湂䍁䅅䅊䝂䙁䅁䅊㕁䅁䅁䄯䅕䡁䅯䅁扂䡁䅉党睂䝁䅷兡橂䝁䅅䅤灂䝁䄴睚時䝁䅅杢療䝁䄰兙獂䡁䅫杌㑂䝁䅷督㑂䙁䄰睕橂䡁䅉党求䝁䄴兡畂䝁䅣睘療䡁䅉䅚求䡁䅉睘楂䝁䅅睙牂䝁䅷睢湂䙁䄸睙潂䝁䅣光歁䕁䅙兕歁䑁䅅免䅁䅁䝅䅁㙂䅁䅁睗祂䝁䅕䅣獂䝁䅫睙桂䡁䅑兡畂䝁䅣睘桂䝁䄴睢瑂䝁䅅䅢㕂䍁䄴䅥獂䡁䅍䅥摂䙁䅍睙祂䝁䅕党畂䝁䅫杢湂䙁䄸睢祂䝁䅑党祂䙁䄸杙桂䝁䅍睡獂䝁䄸睚時䝁䅍䅡湂䍁䅅䅊䝂䙁䅅䅊硁䑁䅧䅁ㅄ睂䅁䅥䅁䙁䅳杣求䡁䅁䅢灂䝁䅍兙あ䝁䅫杢湂䙁䄸兙畂䝁䄸兢桂䝁䅷入畁䡁䅧䅢穂䡁䅧兘呂䝁䅍杣求䝁䅕杢灂䝁䄴睚時䝁䄸杣歂䝁䅕杣時䝁䅉兙橂䝁䅳䅢療䝁䅣睘橂䝁䅧睚桁䍁䅑杒剂䍁䅑兏䅁䅁䝉䅁㙂䅁䅁睗祂䝁䅕䅣獂䝁䅫睙桂䡁䅑兡畂䝁䅣睘桂䝁䄴睢瑂䝁䅅䅢㕂䍁䄴䅥獂䡁䅍䅥摂䙁䅍睙祂䝁䅕党畂䝁䅫杢湂䙁䄸睢祂䝁䅑党祂䙁䄸杙桂䝁䅍睡獂䝁䄸睚時䝁䅍䅡湂䍁䅅䅊䝂䙁䅉䅊硁䑁䅅䅁䝁杂䅁来䅁䙁䅳杣求䡁䅁䅢灂䝁䅍兙あ䝁䅫杢湂䙁䄸兙畂䝁䄸兢桂䝁䅷入畁䡁䅧䅢穂䡁䅧兘呂䝁䅍杣求䝁䅕杢灂䝁䄴睚時䝁䄸杣歂䝁䅕杣時䝁䅉兙橂䝁䅳䅢療䝁䅣睘橂䝁䅧睚桁䍁䅑杒卂䍁䅑免㑁䅁䅁睰䅧䡁䅧䅁扂䡁䅉党睂䝁䅷兡橂䝁䅅䅤灂䝁䄴睚時䝁䅅杢療䝁䄰兙獂䡁䅫杌㑂䝁䅷督㑂䙁䄰睕橂䡁䅉党求䝁䄴兡畂䝁䅣睘療䡁䅉䅚求䡁䅉睘楂䝁䅅睙牂䝁䅷睢湂䙁䄸睙潂䝁䅣光歁䕁䅙杕歁䑁䅫䅁䡁杂䅁来䅁䙁䅳杣求䡁䅁䅢灂䝁䅍兙あ䝁䅫杢湂䙁䄸兙畂䝁䄸兢桂䝁䅷入畁䡁䅧䅢穂䡁䅧兘呂䝁䅍杣求䝁䅕杢灂䝁䄴睚時䝁䄸杣歂䝁䅕杣時䝁䅉兙橂䝁䅳䅢療䝁䅣睘橂䝁䅧睚桁䍁䅑杒呂䍁䅑免硁䅁䅁䅄䅙䡁䅯䅁扂䡁䅉党睂䝁䅷兡橂䝁䅅䅤灂䝁䄴睚時䝁䅅杢療䝁䄰兙獂䡁䅫杌㑂䝁䅷督㑂䙁䄰睕橂䡁䅉党求䝁䄴兡畂䝁䅣睘療䡁䅉䅚求䡁䅉睘楂䝁䅅睙牂䝁䅷睢湂䙁䄸睙潂䝁䅣光歁䕁䅙睕歁䑁䅅䅏䅁䱁䙉䅁㑂䅁䅁睗祂䝁䅕䅣獂䝁䅫睙桂䡁䅑兡畂䝁䅣睘桂䝁䄴睢瑂䝁䅅䅢㕂䍁䄴䅥獂䡁䅍䅥摂䙁䅍睙祂䝁䅕党畂䝁䅫杢湂䙁䄸睢祂䝁䅑党祂䙁䄸杙桂䝁䅍睡獂䝁䄸睚時䝁䅍䅡湂䍁䅅䅊䝂䙁䅍䅊㕁䅁䅁睳䅕䡁䅯䅁扂䡁䅉党睂䝁䅷兡橂䝁䅅䅤灂䝁䄴睚時䝁䅅杢療䝁䄰兙獂䡁䅫杌㑂䝁䅷督㑂䙁䄰睕橂䡁䅉党求䝁䄴兡畂䝁䅣睘療䡁䅉䅚求䡁䅉睘楂䝁䅅睙牂䝁䅷睢湂䙁䄸睙潂䝁䅣光歁䕁䅙䅖歁䑁䅅免䅁䅁䜸䅁㙂䅁䅁睗祂䝁䅕䅣獂䝁䅫睙桂䡁䅑兡畂䝁䅣睘桂䝁䄴睢瑂䝁䅅䅢㕂䍁䄴䅥獂䡁䅍䅥摂䙁䅍睙祂䝁䅕党畂䝁䅫杢湂䙁䄸睢祂䝁䅑党祂䙁䄸杙桂䝁䅍睡獂䝁䄸睚時䝁䅍䅡湂䍁䅅䅊䝂䙁䅑䅊硁䑁䅧䅁潃䅃䅁䅥䅁䙁䅳杣求䡁䅁䅢灂䝁䅍兙あ䝁䅫杢湂䙁䄸兙畂䝁䄸兢桂䝁䅷入畁䡁䅧䅢穂䡁䅧兘呂䝁䅍杣求䝁䅕杢灂䝁䄴睚時䝁䄸杣歂䝁䅕杣時䝁䅉兙橂䝁䅳䅢療䝁䅣睘橂䝁䅧睚桁䍁䅑杒啂䍁䅑兏䅁䉁䝁䅁㙂䅁䅁睗祂䝁䅕䅣獂䝁䅫睙桂䡁䅑兡畂䝁䅣睘桂䝁䄴睢瑂䝁䅅䅢㕂䍁䄴䅥獂䡁䅍䅥摂䙁䅍睙祂䝁䅕党畂䝁䅫杢湂䙁䄸睢祂䝁䅑党祂䙁䄸杙桂䝁䅍睡獂䝁䄸睚時䝁䅍䅡湂䍁䅅䅊䝂䙁䅕䅊硁䑁䅅䅁呁杂䅁来䅁䙁䅳杣求䡁䅁䅢灂䝁䅍兙あ䝁䅫杢湂䙁䄸兙畂䝁䄸兢桂䝁䅷入畁䡁䅧䅢穂䡁䅧兘呂䝁䅍杣求䝁䅕杢灂䝁䄴睚時䝁䄸杣歂䝁䅕杣時䝁䅉兙橂䝁䅳䅢療䝁䅣睘橂䝁䅧睚桁䍁䅑杒噂䍁䅑免㑁䅁䅁共䅧䡁䅧䅁扂䡁䅉党睂䝁䅷兡橂䝁䅅䅤灂䝁䄴睚時䝁䅅杢療䝁䄰兙獂䡁䅫杌㑂䝁䅷督㑂䙁䄰睕橂䡁䅉党求䝁䄴兡畂䝁䅣睘療䡁䅉䅚求䡁䅉睘楂䝁䅅睙牂䝁䅷睢湂䙁䄸睙潂䝁䅣光歁䕁䅙兖歁䑁䅫䅁啁杂䅁来䅁䙁䅳杣求䡁䅁䅢灂䝁䅍兙あ䝁䅫杢湂䙁䄸兙畂䝁䄸兢桂䝁䅷入畁䡁䅧䅢穂䡁䅧兘呂䝁䅍杣求䝁䅕杢灂䝁䄴睚時䝁䄸杣歂䝁䅕杣時䝁䅉兙橂䝁䅳䅢療䝁䅣睘橂䝁䅧睚桁䍁䅑杒坂䍁䅑免硁䅁䅁杈䅙䡁䅯䅁扂䡁䅉党睂䝁䅷兡橂䝁䅅䅤灂䝁䄴睚時䝁䅅杢療䝁䄰兙獂䡁䅫杌㑂䝁䅷督㑂䙁䄰睕橂䡁䅉党求䝁䄴兡畂䝁䅣睘療䡁䅉䅚求䡁䅉睘楂䝁䅅睙牂䝁䅷睢湂䙁䄸睙潂䝁䅣光歁䕁䅙杖歁䑁䅅䅏䅁䭁䤰䅁㑂䅁䅁睗祂䝁䅕䅣獂䝁䅫睙桂䡁䅑兡畂䝁䅣睘桂䝁䄴睢瑂䝁䅅䅢㕂䍁䄴䅥獂䡁䅍䅥摂䙁䅍睙祂䝁䅕党畂䝁䅫杢湂䙁䄸睢祂䝁䅑党祂䙁䄸杙桂䝁䅍睡獂䝁䄸睚時䝁䅍䅡湂䍁䅅䅊䝂䙁䅙䅊㕁䅁䅁睈䅙䡁䅯䅁扂䡁䅉党睂䝁䅷兡橂䝁䅅䅤灂䝁䄴睚時䝁䅅杢療䝁䄰兙獂䡁䅫杌㑂䝁䅷督㑂䙁䄰睕橂䡁䅉党求䝁䄴兡畂䝁䅣睘療䡁䅉䅚求䡁䅉睘楂䝁䅅睙牂䝁䅷睢湂䙁䄸睙潂䝁䅣光歁䕁䅙睖歁䑁䅅免䅁䍁䝉䅁㙂䅁䅁睗祂䝁䅕䅣獂䝁䅫睙桂䡁䅑兡畂䝁䅣睘桂䝁䄴睢瑂䝁䅅䅢㕂䍁䄴䅥獂䡁䅍䅥摂䙁䅍睙祂䝁䅕党畂䝁䅫杢湂䙁䄸睢祂䝁䅑党祂䙁䄸杙桂䝁䅍睡獂䝁䄸睚時䝁䅍䅡湂䍁䅅䅊䝂䙁䅣䅊硁䑁䅧䅁噄睂䅁䅥䅁䙁䅳杣求䡁䅁䅢灂䝁䅍兙あ䝁䅫杢湂䙁䄸兙畂䝁䄸兢桂䝁䅷入畁䡁䅧䅢穂䡁䅧兘呂䝁䅍杣求䝁䅕杢灂䝁䄴睚時䝁䄸杣歂䝁䅕杣時䝁䅉兙橂䝁䅳䅢療䝁䅣睘橂䝁䅧睚桁䍁䅑杒塂䍁䅑兏䅁䍁䝍䅁㙂䅁䅁睗祂䝁䅕䅣獂䝁䅫睙桂䡁䅑兡畂䝁䅣睘桂䝁䄴睢瑂䝁䅅䅢㕂䍁䄴䅥獂䡁䅍䅥摂䙁䅍睙祂䝁䅕党畂䝁䅫杢湂䙁䄸睢祂䝁䅑党祂䙁䄸杙桂䝁䅍睡獂䝁䄸睚時䝁䅍䅡湂䍁䅅䅊䝂䙁䅧䅊硁䑁䅅䅁噄兂䅁来䅁䙁䅳杣求䡁䅁䅢灂䝁䅍兙あ䝁䅫杢湂䙁䄸兙畂䝁䄸兢桂䝁䅷入畁䡁䅧䅢穂䡁䅧兘呂䝁䅍杣求䝁䅕杢灂䝁䄴睚時䝁䄸杣歂䝁䅕杣時䝁䅉兙橂䝁䅳䅢療䝁䅣睘橂䝁䅧睚桁䍁䅑杒奂䍁䅑免㑁䅁䅁睲䅧䡁䅧䅁扂䡁䅉党睂䝁䅷兡橂䝁䅅䅤灂䝁䄴睚時䝁䅅杢療䝁䄰兙獂䡁䅫杌㑂䝁䅷督㑂䙁䄰睕橂䡁䅉党求䝁䄴兡畂䝁䅣睘療䡁䅉䅚求䡁䅉睘楂䝁䅅睙牂䝁䅷睢湂䙁䄸睙潂䝁䅣光歁䕁䅙䅗歁䑁䅫䅁坄兂䅁来䅁䙁䅳杣求䡁䅁䅢灂䝁䅍兙あ䝁䅫杢湂䙁䄸兙畂䝁䄸兢桂䝁䅷入畁䡁䅧䅢穂䡁䅧兘呂䝁䅍杣求䝁䅕杢灂䝁䄴睚時䝁䄸杣歂䝁䅕杣時䝁䅉兙橂䝁䅳䅢療䝁䅣睘橂䝁䅧睚桁䍁䅑杒婂䍁䅑免硁䅁䅁䄹䅕䡁䅯䅁扂䡁䅉党睂䝁䅷兡橂䝁䅅䅤灂䝁䄴睚時䝁䅅杢療䝁䄰兙獂䡁䅫杌㑂䝁䅷督㑂䙁䄰睕橂䡁䅉党求䝁䄴兡畂䝁䅣睘療䡁䅉䅚求䡁䅉睘楂䝁䅅睙牂䝁䅷睢湂䙁䄸睙潂䝁䅣光歁䕁䅙兗歁䑁䅅䅏䅁䱁䥁䅁㑂䅁䅁睗祂䝁䅕䅣獂䝁䅫睙桂䡁䅑兡畂䝁䅣睘桂䝁䄴睢瑂䝁䅅䅢㕂䍁䄴䅥獂䡁䅍䅥摂䙁䅍睙祂䝁䅕党畂䝁䅫杢湂䙁䄸睢祂䝁䅑党祂䙁䄸杙桂䝁䅍睡獂䝁䄸睚時䝁䅍䅡湂䍁䅅䅊䝂䙁䅫䅊㕁䅁䅁儹䅕䡁䅯䅁扂䡁䅉党睂䝁䅷兡橂䝁䅅䅤灂䝁䄴睚時䝁䅅杢療䝁䄰兙獂䡁䅫杌㑂䝁䅷督㑂䙁䄰睕橂䡁䅉党求䝁䄴兡畂䝁䅣睘療䡁䅉䅚求䡁䅉睘楂䝁䅅睙牂䝁䅷睢湂䙁䄸睙潂䝁䅣光歁䕁䅙杗歁䑁䅅免䅁䍁䝧䅁㙂䅁䅁睗祂䝁䅕䅣獂䝁䅫睙桂䡁䅑兡畂䝁䅣睘桂䝁䄴睢瑂䝁䅅䅢㕂䍁䄴䅥獂䡁䅍䅥摂䙁䅍睙祂䝁䅕党畂䝁䅫杢湂䙁䄸睢祂䝁䅑党祂䙁䄸杙桂䝁䅍睡獂䝁䄸睚時䝁䅍䅡湂䍁䅅䅊䝂䙁䅯䅊硁䑁䅧䅁硃䅃䅁䅥䅁䙁䅳杣求䡁䅁䅢灂䝁䅍兙あ䝁䅫杢湂䙁䄸兙畂䝁䄸兢桂䝁䅷入畁䡁䅧䅢穂䡁䅧兘呂䝁䅍杣求䝁䅕杢灂䝁䄴睚時䝁䄸杣歂䝁䅕杣時䝁䅉兙橂䝁䅳䅢療䝁䅣睘橂䝁䅧睚桁䍁䅑杒慂䍁䅑兏䅁䍁䝫䅁㑂䅁䅁睗祂䝁䅕䅣獂䝁䅫睙桂䡁䅑兡畂䝁䅣睘桂䝁䄴睢瑂䝁䅅䅢㕂䍁䄴䅥獂䡁䅍䅥摂䙁䅍睙祂䝁䅕党畂䝁䅫杢湂䙁䄸睢祂䝁䅑党祂䙁䄸杙桂䝁䅍睡獂䝁䄸睚時䝁䅍䅡湂䍁䅅䅊䡂䍁䅑免硁䅁䅁杶䅍䡁䅧䅁扂䡁䅉党睂䝁䅷兡橂䝁䅅䅤灂䝁䄴睚時䝁䅅杢療䝁䄰兙獂䡁䅫杌㑂䝁䅷督㑂䙁䄰睕橂䡁䅉党求䝁䄴兡畂䝁䅣睘療䡁䅉䅚求䡁䅉睘楂䝁䅅睙牂䝁䅷睢湂䙁䄸睙潂䝁䅣光歁䕁䅣䅊硁䑁䅧䅁敄睁䅁杤䅁䙁䅳杣求䡁䅁䅢灂䝁䅍兙あ䝁䅫杢湂䙁䄸兙畂䝁䄸兢桂䝁䅷入畁䡁䅧䅢穂䡁䅧兘呂䝁䅍杣求䝁䅕杢灂䝁䄴睚時䝁䄸杣歂䝁䅕杣時䝁䅉兙橂䝁䅳䅢療䝁䅣睘橂䝁䅧睚桁䍁䅑睒歁䑁䅫䅁⽃睁䅁来䅁䙁䅳杣求䡁䅁䅢灂䝁䅍兙あ䝁䅫杢湂䙁䄸兙畂䝁䄸兢桂䝁䅷入畁䡁䅧䅢穂䡁䅧兘呂䝁䅍杣求䝁䅕杢灂䝁䄴睚時䝁䄸杣歂䝁䅕杣時䝁䅉兙橂䝁䅳䅢療䝁䅣睘橂䝁䅧睚桁䍁䅑睒䉂䍁䅑免硁䅁䅁䅌䅙䡁䅯䅁扂䡁䅉党睂䝁䅷兡橂䝁䅅䅤灂䝁䄴睚時䝁䅅杢療䝁䄰兙獂䡁䅫杌㑂䝁䅷督㑂䙁䄰睕橂䡁䅉党求䝁䄴兡畂䝁䅣睘療䡁䅉䅚求䡁䅉睘楂䝁䅅睙牂䝁䅷睢湂䙁䄸睙潂䝁䅣光歁䕁䅣兑歁䑁䅅䅏䅁䱁䥍䅁㑂䅁䅁睗祂䝁䅕䅣獂䝁䅫睙桂䡁䅑兡畂䝁䅣睘桂䝁䄴睢瑂䝁䅅䅢㕂䍁䄴䅥獂䡁䅍䅥摂䙁䅍睙祂䝁䅕党畂䝁䅫杢湂䙁䄸睢祂䝁䅑党祂䙁䄸杙桂䝁䅍睡獂䝁䄸睚時䝁䅍䅡湂䍁䅅䅊䡂䕁䅅䅊㕁䅁䅁兌䅙䡁䅯䅁扂䡁䅉党睂䝁䅷兡橂䝁䅅䅤灂䝁䄴睚時䝁䅅杢療䝁䄰兙獂䡁䅫杌㑂䝁䅷督㑂䙁䄰睕橂䡁䅉党求䝁䄴兡畂䝁䅣睘療䡁䅉䅚求䡁䅉睘楂䝁䅅睙牂䝁䅷睢湂䙁䄸睙潂䝁䅣光歁䕁䅣村歁䑁䅅免䅁䑁䝅䅁㙂䅁䅁睗祂䝁䅕䅣獂䝁䅫睙桂䡁䅑兡畂䝁䅣睘桂䝁䄴睢瑂䝁䅅䅢㕂䍁䄴䅥獂䡁䅍䅥摂䙁䅍睙祂䝁䅕党畂䝁䅫杢湂䙁䄸睢祂䝁䅑党祂䙁䄸杙桂䝁䅍睡獂䝁䄸睚時䝁䅍䅡湂䍁䅅䅊䡂䕁䅉䅊硁䑁䅧䅁ぃ䅃䅁䅥䅁䙁䅳杣求䡁䅁䅢灂䝁䅍兙あ䝁䅫杢湂䙁䄸兙畂䝁䄸兢桂䝁䅷入畁䡁䅧䅢穂䡁䅧兘呂䝁䅍杣求䝁䅕杢灂䝁䄴睚時䝁䄸杣歂䝁䅕杣時䝁䅉兙橂䝁䅳䅢療䝁䅣睘橂䝁䅧睚桁䍁䅑睒䍂䍁䅑兏䅁䑁䝉䅁㙂䅁䅁睗祂䝁䅕䅣獂䝁䅫睙桂䡁䅑兡畂䝁䅣睘桂䝁䄴睢瑂䝁䅅䅢㕂䍁䄴䅥獂䡁䅍䅥摂䙁䅍睙祂䝁䅕党畂䝁䅫杢湂䙁䄸睢祂䝁䅑党祂䙁䄸杙桂䝁䅍睡獂䝁䄸睚時䝁䅍䅡湂䍁䅅䅊䡂䕁䅍䅊硁䑁䅅䅁㑁杂䅁来䅁䙁䅳杣求䡁䅁䅢灂䝁䅍兙あ䝁䅫杢湂䙁䄸兙畂䝁䄸兢桂䝁䅷入畁䡁䅧䅢穂䡁䅧兘呂䝁䅍杣求䝁䅕杢灂䝁䄴睚時䝁䄸杣歂䝁䅕杣時䝁䅉兙橂䝁䅳䅢療䝁䅣睘橂䝁䅧睚桁䍁䅑睒䑂䍁䅑免㑁䅁䅁杴䅧䡁䅧䅁扂䡁䅉党睂䝁䅷兡橂䝁䅅䅤灂䝁䄴睚時䝁䅅杢療䝁䄰兙獂䡁䅫杌㑂䝁䅷督㑂䙁䄰睕橂䡁䅉党求䝁䄴兡畂䝁䅣睘療䡁䅉䅚求䡁䅉睘楂䝁䅅睙牂䝁䅷睢湂䙁䄸睙潂䝁䅣光歁䕁䅣睑歁䑁䅫䅁㕁杂䅁来䅁䙁䅳杣求䡁䅁䅢灂䝁䅍兙あ䝁䅫杢湂䙁䄸兙畂䝁䄸兢桂䝁䅷入畁䡁䅧䅢穂䡁䅧兘呂䝁䅍杣求䝁䅕杢灂䝁䄴睚時䝁䄸杣歂䝁䅕杣時䝁䅉兙橂䝁䅳䅢療䝁䅣睘橂䝁䅧睚桁䍁䅑睒䕂䍁䅑免硁䅁䅁睅䅑䡁䅯䅁扂䡁䅉党睂䝁䅷兡橂䝁䅅䅤灂䝁䄴睚時䝁䅅杢療䝁䄰兙獂䡁䅫杌㑂䝁䅷督㑂䙁䄰睕橂䡁䅉党求䝁䄴兡畂䝁䅣睘療䡁䅉䅚求䡁䅉睘楂䝁䅅睙牂䝁䅷睢湂䙁䄸睙潂䝁䅣光歁䕁䅣䅒歁䑁䅅䅏䅁䩁䥣䅁㑂䅁䅁睗祂䝁䅕䅣獂䝁䅫睙桂䡁䅑兡畂䝁䅣睘桂䝁䄴睢瑂䝁䅅䅢㕂䍁䄴䅥獂䡁䅍䅥摂䙁䅍睙祂䝁䅕党畂䝁䅫杢湂䙁䄸睢祂䝁䅑党祂䙁䄸杙桂䝁䅍睡獂䝁䄸睚時䝁䅍䅡湂䍁䅅䅊䡂䕁䅑䅊㕁䅁䅁䅆䅑䡁䅯䅁扂䡁䅉党睂䝁䅷兡橂䝁䅅䅤灂䝁䄴睚時䝁䅅杢療䝁䄰兙獂䡁䅫杌㑂䝁䅷督㑂䙁䄰睕橂䡁䅉党求䝁䄴兡畂䝁䅣睘療䡁䅉䅚求䡁䅉睘楂䝁䅅睙牂䝁䅷睢湂䙁䄸睙潂䝁䅣光歁䕁䅣兒歁䑁䅅免䅁䑁䝷䅁㙂䅁䅁睗祂䝁䅕䅣獂䝁䅫睙桂䡁䅑兡畂䝁䅣睘桂䝁䄴睢瑂䝁䅅䅢㕂䍁䄴䅥獂䡁䅍䅥摂䙁䅍睙祂䝁䅕党畂䝁䅫杢湂䙁䄸睢祂䝁䅑党祂䙁䄸杙桂䝁䅍睡獂䝁䄸睚時䝁䅍䅡湂䍁䅅䅊䡂䕁䅕䅊硁䑁䅧䅁㕃䅃䅁䅥䅁䙁䅳杣求䡁䅁䅢灂䝁䅍兙あ䝁䅫杢湂䙁䄸兙畂䝁䄸兢桂䝁䅷入畁䡁䅧䅢穂䡁䅧兘呂䝁䅍杣求䝁䅕杢灂䝁䄴睚時䝁䄸杣歂䝁䅕杣時䝁䅉兙橂䝁䅳䅢療䝁䅣睘橂䝁䅧睚桁䍁䅑睒䙂䍁䅑兏䅁䑁䜰䅁㙂䅁䅁睗祂䝁䅕䅣獂䝁䅫睙桂䡁䅑兡畂䝁䅣睘桂䝁䄴睢瑂䝁䅅䅢㕂䍁䄴䅥獂䡁䅍䅥摂䙁䅍睙祂䝁䅕党畂䝁䅫杢湂䙁䄸睢祂䝁䅑党祂䙁䄸杙桂䝁䅍睡獂䝁䄸睚時䝁䅍䅡湂䍁䅅䅊䡂䕁䅙䅊硁䑁䅅䅁䍂杂䅁来䅁䙁䅳杣求䡁䅁䅢灂䝁䅍兙あ䝁䅫杢湂䙁䄸兙畂䝁䄸兢桂䝁䅷入畁䡁䅧䅢穂䡁䅧兘呂䝁䅍杣求䝁䅕杢灂䝁䄴睚時䝁䄸杣歂䝁䅕杣時䝁䅉兙橂䝁䅳䅢療䝁䅣睘橂䝁䅧睚桁䍁䅑睒䝂䍁䅑免㑁䅁䅁䄫䅑䡁䅧䅁扂䡁䅉党睂䝁䅷兡橂䝁䅅䅤灂䝁䄴睚時䝁䅅杢療䝁䄰兙獂䡁䅫杌㑂䝁䅷督㑂䙁䄰睕橂䡁䅉党求䝁䄴兡畂䝁䅣睘療䡁䅉䅚求䡁䅉睘楂䝁䅅睙牂䝁䅷睢湂䙁䄸睙潂䝁䅣光歁䕁䅣杒歁䑁䅫䅁㕄䅂䅁来䅁䙁䅳杣求䡁䅁䅢灂䝁䅍兙あ䝁䅫杢湂䙁䄸兙畂䝁䄸兢桂䝁䅷入畁䡁䅧䅢穂䡁䅧兘呂䝁䅍杣求䝁䅕杢灂䝁䄴睚時䝁䄸杣歂䝁䅕杣時䝁䅉兙橂䝁䅳䅢療䝁䅣睘橂䝁䅧睚桁䍁䅑睒䡂䍁䅑免硁䅁䅁兒䅙䡁䅯䅁扂䡁䅉党睂䝁䅷兡橂䝁䅅䅤灂䝁䄴睚時䝁䅅杢療䝁䄰兙獂䡁䅫杌㑂䝁䅷督㑂䙁䄰睕橂䡁䅉党求䝁䄴兡畂䝁䅣睘療䡁䅉䅚求䡁䅉睘楂䝁䅅睙牂䝁䅷睢湂䙁䄸睙潂䝁䅣光歁䕁䅣睒歁䑁䅅䅏䅁䱁䥯䅁㑂䅁䅁睗祂䝁䅕䅣獂䝁䅫睙桂䡁䅑兡畂䝁䅣睘桂䝁䄴睢瑂䝁䅅䅢㕂䍁䄴䅥獂䡁䅍䅥摂䙁䅍睙祂䝁䅕党畂䝁䅫杢湂䙁䄸睢祂䝁䅑党祂䙁䄸杙桂䝁䅍睡獂䝁䄸睚時䝁䅍䅡湂䍁䅅䅊䡂䕁䅣䅊㕁䅁䅁杒䅙䡁䅯䅁扂䡁䅉党睂䝁䅷兡橂䝁䅅䅤灂䝁䄴睚時䝁䅅杢療䝁䄰兙獂䡁䅫杌㑂䝁䅷督㑂䙁䄰睕橂䡁䅉党求䝁䄴兡畂䝁䅣睘療䡁䅉䅚求䡁䅉睘楂䝁䅅睙牂䝁䅷睢湂䙁䄸睙潂䝁䅣光歁䕁䅣䅓歁䑁䅅免䅁䕁䝣䅁㙂䅁䅁睗祂䝁䅕䅣獂䝁䅫睙桂䡁䅑兡畂䝁䅣睘桂䝁䄴睢瑂䝁䅅䅢㕂䍁䄴䅥獂䡁䅍䅥摂䙁䅍睙祂䝁䅕党畂䝁䅫杢湂䙁䄸睢祂䝁䅑党祂䙁䄸杙桂䝁䅍睡獂䝁䄸睚時䝁䅍䅡湂䍁䅅䅊䡂䕁䅧䅊硁䑁䅧䅁㉁兂䅁䅥䅁䙁䅳杣求䡁䅁䅢灂䝁䅍兙あ䝁䅫杢湂䙁䄸兙畂䝁䄸兢桂䝁䅷入畁䡁䅧䅢穂䡁䅧兘呂䝁䅍杣求䝁䅕杢灂䝁䄴睚時䝁䄸杣歂䝁䅕杣時䝁䅉兙橂䝁䅳䅢療䝁䅣睘橂䝁䅧睚桁䍁䅑睒䥂䍁䅑兏䅁䑁䙣䅁㙂䅁䅁睗祂䝁䅕䅣獂䝁䅫睙桂䡁䅑兡畂䝁䅣睘桂䝁䄴睢瑂䝁䅅䅢㕂䍁䄴䅥獂䡁䅍䅥摂䙁䅍睙祂䝁䅕党畂䝁䅫杢湂䙁䄸睢祂䝁䅑党祂䙁䄸杙桂䝁䅍睡獂䝁䄸睚時䝁䅍䅡湂䍁䅅䅊䡂䕁䅫䅊硁䑁䅅䅁䩂杂䅁来䅁䙁䅳杣求䡁䅁䅢灂䝁䅍兙あ䝁䅫杢湂䙁䄸兙畂䝁䄸兢桂䝁䅷入畁䡁䅧䅢穂䡁䅧兘呂䝁䅍杣求䝁䅕杢灂䝁䄴睚時䝁䄸杣歂䝁䅕杣時䝁䅉兙橂䝁䅳䅢療䝁䅣睘橂䝁䅧睚桁䍁䅑睒䩂䍁䅑免㑁䅁䅁睵䅧䡁䅧䅁扂䡁䅉党睂䝁䅷兡橂䝁䅅䅤灂䝁䄴睚時䝁䅅杢療䝁䄰兙獂䡁䅫杌㑂䝁䅷督㑂䙁䄰睕橂䡁䅉党求䝁䄴兡畂䝁䅣睘療䡁䅉䅚求䡁䅉睘楂䝁䅅睙牂䝁䅷睢湂䙁䄸睙潂䝁䅣光歁䕁䅣兓歁䑁䅫䅁䭂杂䅁来䅁䙁䅳杣求䡁䅁䅢灂䝁䅍兙あ䝁䅫杢湂䙁䄸兙畂䝁䄸兢桂䝁䅷入畁䡁䅧䅢穂䡁䅧兘呂䝁䅍杣求䝁䅕杢灂䝁䄴睚時䝁䄸杣歂䝁䅕杣時䝁䅉兙橂䝁䅳䅢療䝁䅣睘橂䝁䅧睚桁䍁䅑睒䭂䍁䅑免硁䅁䅁兔䅙䡁䅯䅁扂䡁䅉党睂䝁䅷兡橂䝁䅅䅤灂䝁䄴睚時䝁䅅杢療䝁䄰兙獂䡁䅫杌㑂䝁䅷督㑂䙁䄰睕橂䡁䅉党求䝁䄴兡畂䝁䅣睘療䡁䅉䅚求䡁䅉睘楂䝁䅅睙牂䝁䅷睢湂䙁䄸睙潂䝁䅣光歁䕁䅣杓歁䑁䅅䅏䅁䭁䕅䅁㑂䅁䅁睗祂䝁䅕䅣獂䝁䅫睙桂䡁䅑兡畂䝁䅣睘桂䝁䄴睢瑂䝁䅅䅢㕂䍁䄴䅥獂䡁䅍䅥摂䙁䅍睙祂䝁䅕党畂䝁䅫杢湂䙁䄸睢祂䝁䅑党祂䙁䄸杙桂䝁䅍睡獂䝁䄸睚時䝁䅍䅡湂䍁䅅䅊䡂䕁䅯䅊㕁䅁䅁杯䅑䡁䅯䅁扂䡁䅉党睂䝁䅷兡橂䝁䅅䅤灂䝁䄴睚時䝁䅅杢療䝁䄰兙獂䡁䅫杌㑂䝁䅷督㑂䙁䄰睕橂䡁䅉党求䝁䄴兡畂䝁䅣睘療䡁䅉䅚求䡁䅉睘楂䝁䅅睙牂䝁䅷睢湂䙁䄸睙潂䝁䅣光歁䕁䅣睓歁䑁䅅免䅁䕁䜸䅁㙂䅁䅁睗祂䝁䅕䅣獂䝁䅫睙桂䡁䅑兡畂䝁䅣睘桂䝁䄴睢瑂䝁䅅䅢㕂䍁䄴䅥獂䡁䅍䅥摂䙁䅍睙祂䝁䅕党畂䝁䅫杢湂䙁䄸睢祂䝁䅑党祂䙁䄸杙桂䝁䅍睡獂䝁䄸睚時䝁䅍䅡湂䍁䅅䅊䡂䕁䅳䅊硁䑁䅧䅁㍃䅃䅁䅥䅁䙁䅳杣求䡁䅁䅢灂䝁䅍兙あ䝁䅫杢湂䙁䄸兙畂䝁䄸兢桂䝁䅷入畁䡁䅧䅢穂䡁䅧兘呂䝁䅍杣求䝁䅕杢灂䝁䄴睚時䝁䄸杣歂䝁䅕杣時䝁䅉兙橂䝁䅳䅢療䝁䅣睘橂䝁䅧睚桁䍁䅑睒䱂䍁䅑兏䅁䙁䝁䅁㙂䅁䅁睗祂䝁䅕䅣獂䝁䅫睙桂䡁䅑兡畂䝁䅣睘桂䝁䄴睢瑂䝁䅅䅢㕂䍁䄴䅥獂䡁䅍䅥摂䙁䅍睙祂䝁䅕党畂䝁䅫杢湂䙁䄸睢祂䝁䅑党祂䙁䄸杙桂䝁䅍睡獂䝁䄸睚時䝁䅍䅡湂䍁䅅䅊䡂䕁䅷䅊硁䑁䅅䅁剂杂䅁来䅁䙁䅳杣求䡁䅁䅢灂䝁䅍兙あ䝁䅫杢湂䙁䄸兙畂䝁䄸兢桂䝁䅷入畁䡁䅧䅢穂䡁䅧兘呂䝁䅍杣求䝁䅕杢灂䝁䄴睚時䝁䄸杣歂䝁䅕杣時䝁䅉兙橂䝁䅳䅢療䝁䅣睘橂䝁䅧睚桁䍁䅑睒䵂䍁䅑免㑁䅁䅁䅶䅧䡁䅧䅁扂䡁䅉党睂䝁䅷兡橂䝁䅅䅤灂䝁䄴睚時䝁䅅杢療䝁䄰兙獂䡁䅫杌㑂䝁䅷督㑂䙁䄰睕橂䡁䅉党求䝁䄴兡畂䝁䅣睘療䡁䅉䅚求䡁䅉睘楂䝁䅅睙牂䝁䅷睢湂䙁䄸睙潂䝁䅣光歁䕁䅣䅔歁䑁䅫䅁卂杂䅁来䅁䙁䅳杣求䡁䅁䅢灂䝁䅍兙あ䝁䅫杢湂䙁䄸兙畂䝁䄸兢桂䝁䅷入畁䡁䅧䅢穂䡁䅧兘呂䝁䅍杣求䝁䅕杢灂䝁䄴睚時䝁䄸杣歂䝁䅕杣時䝁䅉兙橂䝁䅳䅢療䝁䅣睘橂䝁䅧睚桁䍁䅑睒乂䍁䅑免硁䅁䅁关䅑䡁䅯䅁扂䡁䅉党睂䝁䅷兡橂䝁䅅䅤灂䝁䄴睚時䝁䅅杢療䝁䄰兙獂䡁䅫杌㑂䝁䅷督㑂䙁䄰睕橂䡁䅉党求䝁䄴兡畂䝁䅣睘療䡁䅉䅚求䡁䅉睘楂䝁䅅睙牂䝁䅷睢湂䙁䄸睙潂䝁䅣光歁䕁䅣兔歁䑁䅅䅏䅁䱁䤴䅁㑂䅁䅁睗祂䝁䅕䅣獂䝁䅫睙桂䡁䅑兡畂䝁䅣睘桂䝁䄴睢瑂䝁䅅䅢㕂䍁䄴䅥獂䡁䅍䅥摂䙁䅍睙祂䝁䅕党畂䝁䅫杢湂䙁䄸睢祂䝁䅑党祂䙁䄸杙桂䝁䅍睡獂䝁䄸睚時䝁䅍䅡湂䍁䅅䅊䡂䕁䄰䅊㕁䅁䅁杳䅑䡁䅯䅁扂䡁䅉党睂䝁䅷兡橂䝁䅅䅤灂䝁䄴睚時䝁䅅杢療䝁䄰兙獂䡁䅫杌㑂䝁䅷督㑂䙁䄰睕橂䡁䅉党求䝁䄴兡畂䝁䅣睘療䡁䅉䅚求䡁䅉睘楂䝁䅅睙牂䝁䅷睢湂䙁䄸睙潂䝁䅣光歁䕁䅣杔歁䑁䅅免䅁䙁䝕䅁㙂䅁䅁睗祂䝁䅕䅣獂䝁䅫睙桂䡁䅑兡畂䝁䅣睘桂䝁䄴睢瑂䝁䅅䅢㕂䍁䄴䅥獂䡁䅍䅥摂䙁䅍睙祂䝁䅕党畂䝁䅫杢湂䙁䄸睢祂䝁䅑党祂䙁䄸杙桂䝁䅍睡獂䝁䄸睚時䝁䅍䅡湂䍁䅅䅊䡂䕁䄴䅊硁䑁䅧䅁⽃䅃䅁䅥䅁䙁䅳杣求䡁䅁䅢灂䝁䅍兙あ䝁䅫杢湂䙁䄸兙畂䝁䄸兢桂䝁䅷入畁䡁䅧䅢穂䡁䅧兘呂䝁䅍杣求䝁䅕杢灂䝁䄴睚時䝁䄸杣歂䝁䅕杣時䝁䅉兙橂䝁䅳䅢療䝁䅣睘橂䝁䅧睚桁䍁䅑睒佂䍁䅑兏䅁䙁䝙䅁㙂䅁䅁睗祂䝁䅕䅣獂䝁䅫睙桂䡁䅑兡畂䝁䅣睘桂䝁䄴睢瑂䝁䅅䅢㕂䍁䄴䅥獂䡁䅍䅥摂䙁䅍睙祂䝁䅕党畂䝁䅫杢湂䙁䄸睢祂䝁䅑党祂䙁䄸杙桂䝁䅍睡獂䝁䄸睚時䝁䅍䅡湂䍁䅅䅊䡂䕁䄸䅊硁䑁䅅䅁摂杂䅁来䅁䙁䅳杣求䡁䅁䅢灂䝁䅍兙あ䝁䅫杢湂䙁䄸兙畂䝁䄸兢桂䝁䅷入畁䡁䅧䅢穂䡁䅧兘呂䝁䅍杣求䝁䅕杢灂䝁䄴睚時䝁䄸杣歂䝁䅕杣時䝁䅉兙橂䝁䅳䅢療䝁䅣睘橂䝁䅧睚桁䍁䅑睒偂䍁䅑免㑁䅁䅁杁䅧䡁䅧䅁扂䡁䅉党睂䝁䅷兡橂䝁䅅䅤灂䝁䄴睚時䝁䅅杢療䝁䄰兙獂䡁䅫杌㑂䝁䅷督㑂䙁䄰睕橂䡁䅉党求䝁䄴兡畂䝁䅣睘療䡁䅉䅚求䡁䅉睘楂䝁䅅睙牂䝁䅷睢湂䙁䄸睙潂䝁䅣光歁䕁䅣睔歁䑁䅫䅁敂杂䅁来䅁䙁䅳杣求䡁䅁䅢灂䝁䅍兙あ䝁䅫杢湂䙁䄸兙畂䝁䄸兢桂䝁䅷入畁䡁䅧䅢穂䡁䅧兘呂䝁䅍杣求䝁䅕杢灂䝁䄴睚時䝁䄸杣歂䝁䅕杣時䝁䅉兙橂䝁䅳䅢療䝁䅣睘橂䝁䅧睚桁䍁䅑睒兂䍁䅑免硁䅁䅁睵䅕䡁䅯䅁扂䡁䅉党睂䝁䅷兡橂䝁䅅䅤灂䝁䄴睚時䝁䅅杢療䝁䄰兙獂䡁䅫杌㑂䝁䅷督㑂䙁䄰睕橂䡁䅉党求䝁䄴兡畂䝁䅣睘療䡁䅉䅚求䡁䅉睘楂䝁䅅睙牂䝁䅷睢湂䙁䄸睙潂䝁䅣光歁䕁䅣䅕歁䑁䅅䅏䅁䕁䕍䅁㑂䅁䅁睗祂䝁䅕䅣獂䝁䅫睙桂䡁䅑兡畂䝁䅣睘桂䝁䄴睢瑂䝁䅅䅢㕂䍁䄴䅥獂䡁䅍䅥摂䙁䅍睙祂䝁䅕党畂䝁䅫杢湂䙁䄸睢祂䝁䅑党祂䙁䄸杙桂䝁䅍睡獂䝁䄸睚時䝁䅍䅡湂䍁䅅䅊䡂䙁䅁䅊㕁䅁䅁䅒䅑䡁䅯䅁扂䡁䅉党睂䝁䅷兡橂䝁䅅䅤灂䝁䄴睚時䝁䅅杢療䝁䄰兙獂䡁䅫杌㑂䝁䅷督㑂䙁䄰睕橂䡁䅉党求䝁䄴兡畂䝁䅣睘療䡁䅉䅚求䡁䅉睘楂䝁䅅睙牂䝁䅷睢湂䙁䄸睙潂䝁䅣光歁䕁䅣兕歁䑁䅅免䅁䙁䜸䅁㙂䅁䅁睗祂䝁䅕䅣獂䝁䅫睙桂䡁䅑兡畂䝁䅣睘桂䝁䄴睢瑂䝁䅅䅢㕂䍁䄴䅥獂䡁䅍䅥摂䙁䅍睙祂䝁䅕党畂䝁䅫杢湂䙁䄸睢祂䝁䅑党祂䙁䄸杙桂䝁䅍睡獂䝁䄸睚時䝁䅍䅡湂䍁䅅䅊䡂䙁䅅䅊硁䑁䅧䅁䅄䅃䅁䅥䅁䙁䅳杣求䡁䅁䅢灂䝁䅍兙あ䝁䅫杢湂䙁䄸兙畂䝁䄸兢桂䝁䅷入畁䡁䅧䅢穂䡁䅧兘呂䝁䅍杣求䝁䅕杢灂䝁䄴睚時䝁䄸杣歂䝁䅕杣時䝁䅉兙橂䝁䅳䅢療䝁䅣睘橂䝁䅧睚桁䍁䅑睒剂䍁䅑兏䅁䝁䝁䅁㙂䅁䅁睗祂䝁䅕䅣獂䝁䅫睙桂䡁䅑兡畂䝁䅣睘桂䝁䄴睢瑂䝁䅅䅢㕂䍁䄴䅥獂䡁䅍䅥摂䙁䅍睙祂䝁䅕党畂䝁䅫杢湂䙁䄸睢祂䝁䅑党祂䙁䄸杙桂䝁䅍睡獂䝁䄸睚時䝁䅍䅡湂䍁䅅䅊䡂䙁䅉䅊硁䑁䅅䅁湂杂䅁来䅁䙁䅳杣求䡁䅁䅢灂䝁䅍兙あ䝁䅫杢湂䙁䄸兙畂䝁䄸兢桂䝁䅷入畁䡁䅧䅢穂䡁䅧兘呂䝁䅍杣求䝁䅕杢灂䝁䄴睚時䝁䄸杣歂䝁䅕杣時䝁䅉兙橂䝁䅳䅢療䝁䅣睘橂䝁䅧睚桁䍁䅑睒卂䍁䅑免㑁䅁䅁朲䅣䡁䅧䅁扂䡁䅉党睂䝁䅷兡橂䝁䅅䅤灂䝁䄴睚時䝁䅅杢療䝁䄰兙獂䡁䅫杌㑂䝁䅷督㑂䙁䄰睕橂䡁䅉党求䝁䄴兡畂䝁䅣睘療䡁䅉䅚求䡁䅉睘楂䝁䅅睙牂䝁䅷睢湂䙁䄸睙潂䝁䅣光歁䕁䅣杕歁䑁䅫䅁潂杂䅁来䅁䙁䅳杣求䡁䅁䅢灂䝁䅍兙あ䝁䅫杢湂䙁䄸兙畂䝁䄸兢桂䝁䅷入畁䡁䅧䅢穂䡁䅧兘呂䝁䅍杣求䝁䅕杢灂䝁䄴睚時䝁䄸杣歂䝁䅕杣時䝁䅉兙橂䝁䅳䅢療䝁䅣睘橂䝁䅧睚桁䍁䅑睒呂䍁䅑免硁䅁䅁睗䅕䡁䅯䅁扂䡁䅉党睂䝁䅷兡橂䝁䅅䅤灂䝁䄴睚時䝁䅅杢療䝁䄰兙獂䡁䅫杌㑂䝁䅷督㑂䙁䄰睕橂䡁䅉党求䝁䄴兡畂䝁䅣睘療䡁䅉䅚求䡁䅉睘楂䝁䅅睙牂䝁䅷睢湂䙁䄸睙潂䝁䅣光歁䕁䅣睕歁䑁䅅䅏䅁䱁䥕䅁㑂䅁䅁睗祂䝁䅕䅣獂䝁䅫睙桂䡁䅑兡畂䝁䅣睘桂䝁䄴睢瑂䝁䅅䅢㕂䍁䄴䅥獂䡁䅍䅥摂䙁䅍睙祂䝁䅕党畂䝁䅫杢湂䙁䄸睢祂䝁䅑党祂䙁䄸杙桂䝁䅍睡獂䝁䄸睚時䝁䅍䅡湂䍁䅅䅊䡂䙁䅍䅊㕁䅁䅁䅘䅕䡁䅯䅁扂䡁䅉党睂䝁䅷兡橂䝁䅅䅤灂䝁䄴睚時䝁䅅杢療䝁䄰兙獂䡁䅫杌㑂䝁䅷督㑂䙁䄰睕橂䡁䅉党求䝁䄴兡畂䝁䅣睘療䡁䅉䅚求䡁䅉睘楂䝁䅅睙牂䝁䅷睢湂䙁䄸睙潂䝁䅣光歁䕁䅣䅖歁䑁䅅免䅁䝁䝫䅁㙂䅁䅁睗祂䝁䅕䅣獂䝁䅫睙桂䡁䅑兡畂䝁䅣睘桂䝁䄴睢瑂䝁䅅䅢㕂䍁䄴䅥獂䡁䅍䅥摂䙁䅍睙祂䝁䅕党畂䝁䅫杢湂䙁䄸睢祂䝁䅑党祂䙁䄸杙桂䝁䅍睡獂䝁䄸睚時䝁䅍䅡湂䍁䅅䅊䡂䙁䅑䅊硁䑁䅧䅁䉄䅃䅁䅥䅁䙁䅳杣求䡁䅁䅢灂䝁䅍兙あ䝁䅫杢湂䙁䄸兙畂䝁䄸兢桂䝁䅷入畁䡁䅧䅢穂䡁䅧兘呂䝁䅍杣求䝁䅕杢灂䝁䄴睚時䝁䄸杣歂䝁䅕杣時䝁䅉兙橂䝁䅳䅢療䝁䅣睘橂䝁䅧睚桁䍁䅑睒啂䍁䅑兏䅁䝁䝯䅁㙂䅁䅁睗祂䝁䅕䅣獂䝁䅫睙桂䡁䅑兡畂䝁䅣睘桂䝁䄴睢瑂䝁䅅䅢㕂䍁䄴䅥獂䡁䅍䅥摂䙁䅍睙祂䝁䅕党畂䝁䅫杢湂䙁䄸睢祂䝁䅑党祂䙁䄸杙桂䝁䅍睡獂䝁䄸睚時䝁䅍䅡湂䍁䅅䅊䡂䙁䅕䅊硁䑁䅅䅁療杂䅁来䅁䙁䅳杣求䡁䅁䅢灂䝁䅍兙あ䝁䅫杢湂䙁䄸兙畂䝁䄸兢桂䝁䅷入畁䡁䅧䅢穂䡁䅧兘呂䝁䅍杣求䝁䅕杢灂䝁䄴睚時䝁䄸杣歂䝁䅕杣時䝁䅉兙橂䝁䅳䅢療䝁䅣睘橂䝁䅧睚桁䍁䅑睒噂䍁䅑免㑁䅁䅁杍䅧䡁䅧䅁扂䡁䅉党睂䝁䅷兡橂䝁䅅䅤灂䝁䄴睚時䝁䅅杢療䝁䄰兙獂䡁䅫杌㑂䝁䅷督㑂䙁䄰睕橂䡁䅉党求䝁䄴兡畂䝁䅣睘療䡁䅉䅚求䡁䅉睘楂䝁䅅睙牂䝁䅷睢湂䙁䄸睙潂䝁䅣光歁䕁䅣兖歁䑁䅫䅁睂杂䅁来䅁䙁䅳杣求䡁䅁䅢灂䝁䅍兙あ䝁䅫杢湂䙁䄸兙畂䝁䄸兢桂䝁䅷入畁䡁䅧䅢穂䡁䅧兘呂䝁䅍杣求䝁䅕杢灂䝁䄴睚時䝁䄸杣歂䝁䅕杣時䝁䅉兙橂䝁䅳䅢療䝁䅣睘橂䝁䅧睚桁䍁䅑睒坂䍁䅑免硁䅁䅁兣䅙䡁䅯䅁扂䡁䅉党睂䝁䅷兡橂䝁䅅䅤灂䝁䄴睚時䝁䅅杢療䝁䄰兙獂䡁䅫杌㑂䝁䅷督㑂䙁䄰睕橂䡁䅉党求䝁䄴兡畂䝁䅣睘療䡁䅉䅚求䡁䅉睘楂䝁䅅睙牂䝁䅷睢湂䙁䄸睙潂䝁䅣光歁䕁䅣杖歁䑁䅅䅏䅁䱁䡉䅁㑂䅁䅁睗祂䝁䅕䅣獂䝁䅫睙桂䡁䅑兡畂䝁䅣睘桂䝁䄴睢瑂䝁䅅䅢㕂䍁䄴䅥獂䡁䅍䅥摂䙁䅍睙祂䝁䅕党畂䝁䅫杢湂䙁䄸睢祂䝁䅑党祂䙁䄸杙桂䝁䅍睡獂䝁䄸睚時䝁䅍䅡湂䍁䅅䅊䡂䙁䅙䅊㕁䅁䅁杣䅙䡁䅯䅁扂䡁䅉党睂䝁䅷兡橂䝁䅅䅤灂䝁䄴睚時䝁䅅杢療䝁䄰兙獂䡁䅫杌㑂䝁䅷督㑂䙁䄰睕橂䡁䅉党求䝁䄴兡畂䝁䅣睘療䡁䅉䅚求䡁䅉睘楂䝁䅅睙牂䝁䅷睢湂䙁䄸睙潂䝁䅣光歁䕁䅣睖歁䑁䅅免䅁䡁䝕䅁㙂䅁䅁睗祂䝁䅕䅣獂䝁䅫睙桂䡁䅑兡畂䝁䅣睘桂䝁䄴睢瑂䝁䅅䅢㕂䍁䄴䅥獂䡁䅍䅥摂䙁䅍睙祂䝁䅕党畂䝁䅫杢湂䙁䄸睢祂䝁䅑党祂䙁䄸杙桂䝁䅍睡獂䝁䄸睚時䝁䅍䅡湂䍁䅅䅊䡂䙁䅣䅊硁䑁䅧䅁牄兂䅁䅥䅁䙁䅳杣求䡁䅁䅢灂䝁䅍兙あ䝁䅫杢湂䙁䄸兙畂䝁䄸兢桂䝁䅷入畁䡁䅧䅢穂䡁䅧兘呂䝁䅍杣求䝁䅕杢灂䝁䄴睚時䝁䄸杣歂䝁䅕杣時䝁䅉兙橂䝁䅳䅢療䝁䅣睘橂䝁䅧睚桁䍁䅑睒塂䍁䅑兏䅁佁䙷䅁㙂䅁䅁睗祂䝁䅕䅣獂䝁䅫睙桂䡁䅑兡畂䝁䅣睘桂䝁䄴睢瑂䝁䅅䅢㕂䍁䄴䅥獂䡁䅍䅥摂䙁䅍睙祂䝁䅕党畂䝁䅫杢湂䙁䄸睢祂䝁䅑党祂䙁䄸杙桂䝁䅍睡獂䝁䄸睚時䝁䅍䅡湂䍁䅅䅊䡂䙁䅧䅊硁䑁䅅䅁㉂杂䅁来䅁䙁䅳杣求䡁䅁䅢灂䝁䅍兙あ䝁䅫杢湂䙁䄸兙畂䝁䄸兢桂䝁䅷入畁䡁䅧䅢穂䡁䅧兘呂䝁䅍杣求䝁䅕杢灂䝁䄴睚時䝁䄸杣歂䝁䅕杣時䝁䅉兙橂䝁䅳䅢療䝁䅣睘橂䝁䅧睚桁䍁䅑睒奂䍁䅑免㑁䅁䅁儶䅙䡁䅧䅁扂䡁䅉党睂䝁䅷兡橂䝁䅅䅤灂䝁䄴睚時䝁䅅杢療䝁䄰兙獂䡁䅫杌㑂䝁䅷督㑂䙁䄰睕橂䡁䅉党求䝁䄴兡畂䝁䅣睘療䡁䅉䅚求䡁䅉睘楂䝁䅅睙牂䝁䅷睢湂䙁䄸睙潂䝁䅣光歁䕁䅣䅗歁䑁䅫䅁㍂杂䅁来䅁䙁䅳杣求䡁䅁䅢灂䝁䅍兙あ䝁䅫杢湂䙁䄸兙畂䝁䄸兢桂䝁䅷入畁䡁䅧䅢穂䡁䅧兘呂䝁䅍杣求䝁䅕杢灂䝁䄴睚時䝁䄸杣歂䝁䅕杣時䝁䅉兙橂䝁䅳䅢療䝁䅣睘橂䝁䅧睚桁䍁䅑睒婂䍁䅑免硁䅁䅁睥䅙䡁䅯䅁扂䡁䅉党睂䝁䅷兡橂䝁䅅䅤灂䝁䄴睚時䝁䅅杢療䝁䄰兙獂䡁䅫杌㑂䝁䅷督㑂䙁䄰睕橂䡁䅉党求䝁䄴兡畂䝁䅣睘療䡁䅉䅚求䡁䅉睘楂䝁䅅睙牂䝁䅷睢湂䙁䄸睙潂䝁䅣光歁䕁䅣兗歁䑁䅅䅏䅁䍁䙉䅁㑂䅁䅁睗祂䝁䅕䅣獂䝁䅫睙桂䡁䅑兡畂䝁䅣睘桂䝁䄴睢瑂䝁䅅䅢㕂䍁䄴䅥獂䡁䅍䅥摂䙁䅍睙祂䝁䅕党畂䝁䅫杢湂䙁䄸睢祂䝁䅑党祂䙁䄸杙桂䝁䅍睡獂䝁䄸睚時䝁䅍䅡湂䍁䅅䅊䡂䙁䅫䅊㕁䅁䅁睉䅕䡁䅯䅁扂䡁䅉党睂䝁䅷兡橂䝁䅅䅤灂䝁䄴睚時䝁䅅杢療䝁䄰兙獂䡁䅫杌㑂䝁䅷督㑂䙁䄰睕橂䡁䅉党求䝁䄴兡畂䝁䅣睘療䡁䅉䅚求䡁䅉睘楂䝁䅅睙牂䝁䅷睢湂䙁䄸睙潂䝁䅣光歁䕁䅣杗歁䑁䅅免䅁䥁䝅䅁㙂䅁䅁睗祂䝁䅕䅣獂䝁䅫睙桂䡁䅑兡畂䝁䅣睘桂䝁䄴睢瑂䝁䅅䅢㕂䍁䄴䅥獂䡁䅍䅥摂䙁䅍睙祂䝁䅕党畂䝁䅫杢湂䙁䄸睢祂䝁䅑党祂䙁䄸杙桂䝁䅍睡獂䝁䄸睚時䝁䅍䅡湂䍁䅅䅊䡂䙁䅯䅊硁䑁䅧䅁䍄䅃䅁䅥䅁䙁䅳杣求䡁䅁䅢灂䝁䅍兙あ䝁䅫杢湂䙁䄸兙畂䝁䄸兢桂䝁䅷入畁䡁䅧䅢穂䡁䅧兘呂䝁䅍杣求䝁䅕杢灂䝁䄴睚時䝁䄸杣歂䝁䅕杣時䝁䅉兙橂䝁䅳䅢療䝁䅣睘橂䝁䅧睚桁䍁䅑睒慂䍁䅑兏䅁䥁䝉䅁㑂䅁䅁睗祂䝁䅕䅣獂䝁䅫睙桂䡁䅑兡畂䝁䅣睘桂䝁䄴睢瑂䝁䅅䅢㕂䍁䄴䅥獂䡁䅍䅥摂䙁䅍睙祂䝁䅕党畂䝁䅫杢湂䙁䄸睢祂䝁䅑党祂䙁䄸杙桂䝁䅍睡獂䝁䄸睚時䝁䅍䅡湂䍁䅅䅊䥂䍁䅑免硁䅁䅁杹䅍䡁䅧䅁扂䡁䅉党睂䝁䅷兡橂䝁䅅䅤灂䝁䄴睚時䝁䅅杢療䝁䄰兙獂䡁䅫杌㑂䝁䅷督㑂䙁䄰睕橂䡁䅉党求䝁䄴兡畂䝁䅣睘療䡁䅉䅚求䡁䅉睘楂䝁䅅睙牂䝁䅷睢湂䙁䄸睙潂䝁䅣光歁䕁䅧䅊硁䑁䅧䅁䭄杂䅁杤䅁䙁䅳杣求䡁䅁䅢灂䝁䅍兙あ䝁䅫杢湂䙁䄸兙畂䝁䄸兢桂䝁䅷入畁䡁䅧䅢穂䡁䅧兘呂䝁䅍杣求䝁䅕杢灂䝁䄴睚時䝁䄸杣歂䝁䅕杣時䝁䅉兙橂䝁䅳䅢療䝁䅣睘橂䝁䅧睚桁䍁䅑䅓歁䑁䅫䅁䱄睁䅁来䅁䙁䅳杣求䡁䅁䅢灂䝁䅍兙あ䝁䅫杢湂䙁䄸兙畂䝁䄸兢桂䝁䅷入畁䡁䅧䅢穂䡁䅧兘呂䝁䅍杣求䝁䅕杢灂䝁䄴睚時䝁䄸杣歂䝁䅕杣時䝁䅉兙橂䝁䅳䅢療䝁䅣睘橂䝁䅧睚桁䍁䅑䅓䉂䍁䅑免硁䅁䅁䅨䅙䡁䅯䅁扂䡁䅉党睂䝁䅷兡橂䝁䅅䅤灂䝁䄴睚時䝁䅅杢療䝁䄰兙獂䡁䅫杌㑂䝁䅷督㑂䙁䄰睕橂䡁䅉党求䝁䄴兡畂䝁䅣睘療䡁䅉䅚求䡁䅉睘楂䝁䅅睙牂䝁䅷睢湂䙁䄸睙潂䝁䅣光歁䕁䅧兑歁䑁䅅䅏䅁䵁䥍䅁㑂䅁䅁睗祂䝁䅕䅣獂䝁䅫睙桂䡁䅑兡畂䝁䅣睘桂䝁䄴睢瑂䝁䅅䅢㕂䍁䄴䅥獂䡁䅍䅥摂䙁䅍睙祂䝁䅕党畂䝁䅫杢湂䙁䄸睢祂䝁䅑党祂䙁䄸杙桂䝁䅍睡獂䝁䄸睚時䝁䅍䅡湂䍁䅅䅊䥂䕁䅅䅊㕁䅁䅁全䅙䡁䅯䅁扂䡁䅉党睂䝁䅷兡橂䝁䅅䅤灂䝁䄴睚時䝁䅅杢療䝁䄰兙獂䡁䅫杌㑂䝁䅷督㑂䙁䄰睕橂䡁䅉党求䝁䄴兡畂䝁䅣睘療䡁䅉䅚求䡁䅉睘楂䝁䅅睙牂䝁䅷睢湂䙁䄸睙潂䝁䅣光歁䕁䅧村歁䑁䅅免䅁䥁䝙䅁㙂䅁䅁睗祂䝁䅕䅣獂䝁䅫睙桂䡁䅑兡畂䝁䅣睘桂䝁䄴睢瑂䝁䅅䅢㕂䍁䄴䅥獂䡁䅍䅥摂䙁䅍睙祂䝁䅕党畂䝁䅫杢湂䙁䄸睢祂䝁䅑党祂䙁䄸杙桂䝁䅍睡獂䝁䄸睚時䝁䅍䅡湂䍁䅅䅊䥂䕁䅉䅊硁䑁䅧䅁䥃杂䅁䅥䅁䙁䅳杣求䡁䅁䅢灂䝁䅍兙あ䝁䅫杢湂䙁䄸兙畂䝁䄸兢桂䝁䅷入畁䡁䅧䅢穂䡁䅧兘呂䝁䅍杣求䝁䅕杢灂䝁䄴睚時䝁䄸杣歂䝁䅕杣時䝁䅉兙橂䝁䅳䅢療䝁䅣睘橂䝁䅧睚桁䍁䅑䅓䍂䍁䅑兏䅁䥁䝣䅁㙂䅁䅁睗祂䝁䅕䅣獂䝁䅫睙桂䡁䅑兡畂䝁䅣睘桂䝁䄴睢瑂䝁䅅䅢㕂䍁䄴䅥獂䡁䅍䅥摂䙁䅍睙祂䝁䅕党畂䝁䅫杢湂䙁䄸睢祂䝁䅑党祂䙁䄸杙桂䝁䅍睡獂䝁䄸睚時䝁䅍䅡湂䍁䅅䅊䥂䕁䅍䅊硁䑁䅅䅁䭃杂䅁来䅁䙁䅳杣求䡁䅁䅢灂䝁䅍兙あ䝁䅫杢湂䙁䄸兙畂䝁䄸兢桂䝁䅷入畁䡁䅧䅢穂䡁䅧兘呂䝁䅍杣求䝁䅕杢灂䝁䄴睚時䝁䄸杣歂䝁䅕杣時䝁䅉兙橂䝁䅳䅢療䝁䅣睘橂䝁䅧睚桁䍁䅑䅓䑂䍁䅑免㑁䅁䅁典䅧䡁䅧䅁扂䡁䅉党睂䝁䅷兡橂䝁䅅䅤灂䝁䄴睚時䝁䅅杢療䝁䄰兙獂䡁䅫杌㑂䝁䅷督㑂䙁䄰睕橂䡁䅉党求䝁䄴兡畂䝁䅣睘療䡁䅉䅚求䡁䅉睘楂䝁䅅睙牂䝁䅷睢湂䙁䄸睙潂䝁䅣光歁䕁䅧睑歁䑁䅫䅁䱃杂䅁来䅁䙁䅳杣求䡁䅁䅢灂䝁䅍兙あ䝁䅫杢湂䙁䄸兙畂䝁䄸兢桂䝁䅷入畁䡁䅧䅢穂䡁䅧兘呂䝁䅍杣求䝁䅕杢灂䝁䄴睚時䝁䄸杣歂䝁䅕杣時䝁䅉兙橂䝁䅳䅢療䝁䅣睘橂䝁䅧睚桁䍁䅑䅓䕂䍁䅑免硁䅁䅁杴䅍䡁䅯䅁扂䡁䅉党睂䝁䅷兡橂䝁䅅䅤灂䝁䄴睚時䝁䅅杢療䝁䄰兙獂䡁䅫杌㑂䝁䅷督㑂䙁䄰睕橂䡁䅉党求䝁䄴兡畂䝁䅣睘療䡁䅉䅚求䡁䅉睘楂䝁䅅睙牂䝁䅷睢湂䙁䄸睙潂䝁䅣光歁䕁䅧䅒歁䑁䅅䅏䅁䵁䥣䅁㑂䅁䅁睗祂䝁䅕䅣獂䝁䅫睙桂䡁䅑兡畂䝁䅣睘桂䝁䄴睢瑂䝁䅅䅢㕂䍁䄴䅥獂䡁䅍䅥摂䙁䅍睙祂䝁䅕党畂䝁䅫杢湂䙁䄸睢祂䝁䅑党祂䙁䄸杙桂䝁䅍睡獂䝁䄸睚時䝁䅍䅡湂䍁䅅䅊䥂䕁䅑䅊㕁䅁䅁睴䅍䡁䅯䅁扂䡁䅉党睂䝁䅷兡橂䝁䅅䅤灂䝁䄴睚時䝁䅅杢療䝁䄰兙獂䡁䅫杌㑂䝁䅷督㑂䙁䄰睕橂䡁䅉党求䝁䄴兡畂䝁䅣睘療䡁䅉䅚求䡁䅉睘楂䝁䅅睙牂䝁䅷睢湂䙁䄸睙潂䝁䅣光歁䕁䅧兒歁䑁䅅免䅁䥁䜴䅁㙂䅁䅁睗祂䝁䅕䅣獂䝁䅫睙桂䡁䅑兡畂䝁䅣睘桂䝁䄴睢瑂䝁䅅䅢㕂䍁䄴䅥獂䡁䅍䅥摂䙁䅍睙祂䝁䅕党畂䝁䅫杢湂䙁䄸睢祂䝁䅑党祂䙁䄸杙桂䝁䅍睡獂䝁䄸睚時䝁䅍䅡湂䍁䅅䅊䥂䕁䅕䅊硁䑁䅧䅁䥁䅃䅁䅥䅁䙁䅳杣求䡁䅁䅢灂䝁䅍兙あ䝁䅫杢湂䙁䄸兙畂䝁䄸兢桂䝁䅷入畁䡁䅧䅢穂䡁䅧兘呂䝁䅍杣求䝁䅕杢灂䝁䄴睚時䝁䄸杣歂䝁䅕杣時䝁䅉兙橂䝁䅳䅢療䝁䅣睘橂䝁䅧睚桁䍁䅑䅓䙂䍁䅑兏䅁䥁䜸䅁㙂䅁䅁睗祂䝁䅕䅣獂䝁䅫睙桂䡁䅑兡畂䝁䅣睘桂䝁䄴睢瑂䝁䅅䅢㕂䍁䄴䅥獂䡁䅍䅥摂䙁䅍睙祂䝁䅕党畂䝁䅫杢湂䙁䄸睢祂䝁䅑党祂䙁䄸杙桂䝁䅍睡獂䝁䄸睚時䝁䅍䅡湂䍁䅅䅊䥂䕁䅙䅊硁䑁䅅䅁千杂䅁来䅁䙁䅳杣求䡁䅁䅢灂䝁䅍兙あ䝁䅫杢湂䙁䄸兙畂䝁䄸兢桂䝁䅷入畁䡁䅧䅢穂䡁䅧兘呂䝁䅍杣求䝁䅕杢灂䝁䄴睚時䝁䄸杣歂䝁䅕杣時䝁䅉兙橂䝁䅳䅢療䝁䅣睘橂䝁䅧睚桁䍁䅑䅓䝂䍁䅑免㑁䅁䅁睵䅣䡁䅧䅁扂䡁䅉党睂䝁䅷兡橂䝁䅅䅤灂䝁䄴睚時䝁䅅杢療䝁䄰兙獂䡁䅫杌㑂䝁䅷督㑂䙁䄰睕橂䡁䅉党求䝁䄴兡畂䝁䅣睘療䡁䅉䅚求䡁䅉睘楂䝁䅅睙牂䝁䅷睢湂䙁䄸睙潂䝁䅣光歁䕁䅧杒歁䑁䅫䅁呃杂䅁来䅁䙁䅳杣求䡁䅁䅢灂䝁䅍兙あ䝁䅫杢湂䙁䄸兙畂䝁䄸兢桂䝁䅷入畁䡁䅧䅢穂䡁䅧兘呂䝁䅍杣求䝁䅕杢灂䝁䄴睚時䝁䄸杣歂䝁䅕杣時䝁䅉兙橂䝁䅳䅢療䝁䅣睘橂䝁䅧睚桁䍁䅑䅓䡂䍁䅑免硁䅁䅁䅪䅕䡁䅯䅁扂䡁䅉党睂䝁䅷兡橂䝁䅅䅤灂䝁䄴睚時䝁䅅杢療䝁䄰兙獂䡁䅫杌㑂䝁䅷督㑂䙁䄰睕橂䡁䅉党求䝁䄴兡畂䝁䅣睘療䡁䅉䅚求䡁䅉睘楂䝁䅅睙牂䝁䅷睢湂䙁䄸睙潂䝁䅣光歁䕁䅧睒歁䑁䅅䅏䅁䵁䥧䅁㑂䅁䅁睗祂䝁䅕䅣獂䝁䅫睙桂䡁䅑兡畂䝁䅣睘桂䝁䄴睢瑂䝁䅅䅢㕂䍁䄴䅥獂䡁䅍䅥摂䙁䅍睙祂䝁䅕党畂䝁䅫杢湂䙁䄸睢祂䝁䅑党祂䙁䄸杙桂䝁䅍睡獂䝁䄸睚時䝁䅍䅡湂䍁䅅䅊䥂䕁䅣䅊㕁䅁䅁兪䅕䡁䅯䅁扂䡁䅉党睂䝁䅷兡橂䝁䅅䅤灂䝁䄴睚時䝁䅅杢療䝁䄰兙獂䡁䅫杌㑂䝁䅷督㑂䙁䄰睕橂䡁䅉党求䝁䄴兡畂䝁䅣睘療䡁䅉䅚求䡁䅉睘楂䝁䅅睙牂䝁䅷睢湂䙁䄸睙潂䝁䅣光歁䕁䅧䅓歁䑁䅅免䅁䩁䝕䅁㙂䅁䅁睗祂䝁䅕䅣獂䝁䅫睙桂䡁䅑兡畂䝁䅣睘桂䝁䄴睢瑂䝁䅅䅢㕂䍁䄴䅥獂䡁䅍䅥摂䙁䅍睙祂䝁䅕党畂䝁䅫杢湂䙁䄸睢祂䝁䅑党祂䙁䄸杙桂䝁䅍睡獂䝁䄸睚時䝁䅍䅡湂䍁䅅䅊䥂䕁䅧䅊硁䑁䅧䅁䱄䅃䅁䅥䅁䙁䅳杣求䡁䅁䅢灂䝁䅍兙あ䝁䅫杢湂䙁䄸兙畂䝁䄸兢桂䝁䅷入畁䡁䅧䅢穂䡁䅧兘呂䝁䅍杣求䝁䅕杢灂䝁䄴睚時䝁䄸杣歂䝁䅕杣時䝁䅉兙橂䝁䅳䅢療䝁䅣睘橂䝁䅧睚桁䍁䅑䅓䥂䍁䅑兏䅁䩁䝙䅁㙂䅁䅁睗祂䝁䅕䅣獂䝁䅫睙桂䡁䅑兡畂䝁䅣睘桂䝁䄴睢瑂䝁䅅䅢㕂䍁䄴䅥獂䡁䅍䅥摂䙁䅍睙祂䝁䅕党畂䝁䅫杢湂䙁䄸睢祂䝁䅑党祂䙁䄸杙桂䝁䅍睡獂䝁䄸睚時䝁䅍䅡湂䍁䅅䅊䥂䕁䅫䅊硁䑁䅅䅁塃杂䅁来䅁䙁䅳杣求䡁䅁䅢灂䝁䅍兙あ䝁䅫杢湂䙁䄸兙畂䝁䄸兢桂䝁䅷入畁䡁䅧䅢穂䡁䅧兘呂䝁䅍杣求䝁䅕杢灂䝁䄴睚時䝁䄸杣歂䝁䅕杣時䝁䅉兙橂䝁䅳䅢療䝁䅣睘橂䝁䅧睚桁䍁䅑䅓䩂䍁䅑免㑁䅁䅁䅺䅧䡁䅧䅁扂䡁䅉党睂䝁䅷兡橂䝁䅅䅤灂䝁䄴睚時䝁䅅杢療䝁䄰兙獂䡁䅫杌㑂䝁䅷督㑂䙁䄰睕橂䡁䅉党求䝁䄴兡畂䝁䅣睘療䡁䅉䅚求䡁䅉睘楂䝁䅅睙牂䝁䅷睢湂䙁䄸睙潂䝁䅣光歁䕁䅧兓歁䑁䅫䅁奃杂䅁来䅁䙁䅳杣求䡁䅁䅢灂䝁䅍兙あ䝁䅫杢湂䙁䄸兙畂䝁䄸兢桂䝁䅷入畁䡁䅧䅢穂䡁䅧兘呂䝁䅍杣求䝁䅕杢灂䝁䄴睚時䝁䄸杣歂䝁䅕杣時䝁䅉兙橂䝁䅳䅢療䝁䅣睘橂䝁䅧睚桁䍁䅑䅓䭂䍁䅑免硁䅁䅁六䅙䡁䅯䅁扂䡁䅉党睂䝁䅷兡橂䝁䅅䅤灂䝁䄴睚時䝁䅅杢療䝁䄰兙獂䡁䅫杌㑂䝁䅷督㑂䙁䄰睕橂䡁䅉党求䝁䄴兡畂䝁䅣睘療䡁䅉䅚求䡁䅉睘楂䝁䅅睙牂䝁䅷睢湂䙁䄸睙潂䝁䅣光歁䕁䅧杓歁䑁䅅䅏䅁佁䜴䅁㑂䅁䅁睗祂䝁䅕䅣獂䝁䅫睙桂䡁䅑兡畂䝁䅣睘桂䝁䄴睢瑂䝁䅅䅢㕂䍁䄴䅥獂䡁䅍䅥摂䙁䅍睙祂䝁䅕党畂䝁䅫杢湂䙁䄸睢祂䝁䅑党祂䙁䄸杙桂䝁䅍睡獂䝁䄸睚時䝁䅍䅡湂䍁䅅䅊䥂䕁䅯䅊㕁䅁䅁杭䅙䡁䅯䅁扂䡁䅉党睂䝁䅷兡橂䝁䅅䅤灂䝁䄴睚時䝁䅅杢療䝁䄰兙獂䡁䅫杌㑂䝁䅷督㑂䙁䄰睕橂䡁䅉党求䝁䄴兡畂䝁䅣睘療䡁䅉䅚求䡁䅉睘楂䝁䅅睙牂䝁䅷睢湂䙁䄸睙潂䝁䅣光歁䕁䅧睓歁䑁䅅免䅁䵁䙷䅁㙂䅁䅁睗祂䝁䅕䅣獂䝁䅫睙桂䡁䅑兡畂䝁䅣睘桂䝁䄴睢瑂䝁䅅䅢㕂䍁䄴䅥獂䡁䅍䅥摂䙁䅍睙祂䝁䅕党畂䝁䅫杢湂䙁䄸睢祂䝁䅑党祂䙁䄸杙桂䝁䅍睡獂䝁䄸睚時䝁䅍䅡湂䍁䅅䅊䥂䕁䅳䅊硁䑁䅧䅁乄䅃䅁䅥䅁䙁䅳杣求䡁䅁䅢灂䝁䅍兙あ䝁䅫杢湂䙁䄸兙畂䝁䄸兢桂䝁䅷入畁䡁䅧䅢穂䡁䅧兘呂䝁䅍杣求䝁䅕杢灂䝁䄴睚時䝁䄸杣歂䝁䅕杣時䝁䅉兙橂䝁䅳䅢療䝁䅣睘橂䝁䅧睚桁䍁䅑䅓䱂䍁䅑兏䅁䵁䘰䅁㙂䅁䅁睗祂䝁䅕䅣獂䝁䅫睙桂䡁䅑兡畂䝁䅣睘桂䝁䄴睢瑂䝁䅅䅢㕂䍁䄴䅥獂䡁䅍䅥摂䙁䅍睙祂䝁䅕党畂䝁䅫杢湂䙁䄸睢祂䝁䅑党祂䙁䄸杙桂䝁䅍睡獂䝁䄸睚時䝁䅍䅡湂䍁䅅䅊䥂䕁䅷䅊硁䑁䅅䅁楃杂䅁来䅁䙁䅳杣求䡁䅁䅢灂䝁䅍兙あ䝁䅫杢湂䙁䄸兙畂䝁䄸兢桂䝁䅷入畁䡁䅧䅢穂䡁䅧兘呂䝁䅍杣求䝁䅕杢灂䝁䄴睚時䝁䄸杣歂䝁䅕杣時䝁䅉兙橂䝁䅳䅢療䝁䅣睘橂䝁䅧睚桁䍁䅑䅓䵂䍁䅑免㑁䅁䅁杺䅧䡁䅧䅁扂䡁䅉党睂䝁䅷兡橂䝁䅅䅤灂䝁䄴睚時䝁䅅杢療䝁䄰兙獂䡁䅫杌㑂䝁䅷督㑂䙁䄰睕橂䡁䅉党求䝁䄴兡畂䝁䅣睘療䡁䅉䅚求䡁䅉睘楂䝁䅅睙牂䝁䅷睢湂䙁䄸睙潂䝁䅣光歁䕁䅧䅔歁䑁䅫䅁橃杂䅁来䅁䙁䅳杣求䡁䅁䅢灂䝁䅍兙あ䝁䅫杢湂䙁䄸兙畂䝁䄸兢桂䝁䅷入畁䡁䅧䅢穂䡁䅧兘呂䝁䅍杣求䝁䅕杢灂䝁䄴睚時䝁䄸杣歂䝁䅕杣時䝁䅉兙橂䝁䅳䅢療䝁䅣睘橂䝁䅧睚桁䍁䅑䅓乂䍁䅑免硁䅁䅁杰䅙䡁䅯䅁扂䡁䅉党睂䝁䅷兡橂䝁䅅䅤灂䝁䄴睚時䝁䅅杢療䝁䄰兙獂䡁䅫杌㑂䝁䅷</t>
  </si>
  <si>
    <t>督㑂䙁䄰睕橂䡁䅉党求䝁䄴兡畂䝁䅣睘療䡁䅉䅚求䡁䅉睘楂䝁䅅睙牂䝁䅷睢湂䙁䄸睙潂䝁䅣光歁䕁䅧兔歁䑁䅅䅏䅁䉁䡉䅁㑂䅁䅁睗祂䝁䅕䅣獂䝁䅫睙桂䡁䅑兡畂䝁䅣睘桂䝁䄴睢瑂䝁䅅䅢㕂䍁䄴䅥獂䡁䅍䅥摂䙁䅍睙祂䝁䅕党畂䝁䅫杢湂䙁䄸睢祂䝁䅑党祂䙁䄸杙桂䝁䅍睡獂䝁䄸睚時䝁䅍䅡湂䍁䅅䅊䥂䕁䄰䅊㕁䅁䅁睰䅙䡁䅯䅁扂䡁䅉党睂䝁䅷兡橂䝁䅅䅤灂䝁䄴睚時䝁䅅杢療䝁䄰兙獂䡁䅫杌㑂䝁䅷督㑂䙁䄰睕橂䡁䅉党求䝁䄴兡畂䝁䅣睘療䡁䅉䅚求䡁䅉睘楂䝁䅅睙牂䝁䅷睢湂䙁䄸睙潂䝁䅣光歁䕁䅧杔歁䑁䅅免䅁䭁䜰䅁㙂䅁䅁睗祂䝁䅕䅣獂䝁䅫睙桂䡁䅑兡畂䝁䅣睘桂䝁䄴睢瑂䝁䅅䅢㕂䍁䄴䅥獂䡁䅍䅥摂䙁䅍睙祂䝁䅕党畂䝁䅫杢湂䙁䄸睢祂䝁䅑党祂䙁䄸杙桂䝁䅍睡獂䝁䄸睚時䝁䅍䅡湂䍁䅅䅊䥂䕁䄴䅊硁䑁䅧䅁偄䅃䅁䅥䅁䙁䅳杣求䡁䅁䅢灂䝁䅍兙あ䝁䅫杢湂䙁䄸兙畂䝁䄸兢桂䝁䅷入畁䡁䅧䅢穂䡁䅧兘呂䝁䅍杣求䝁䅕杢灂䝁䄴睚時䝁䄸杣歂䝁䅕杣時䝁䅉兙橂䝁䅳䅢療䝁䅣睘橂䝁䅧睚桁䍁䅑䅓佂䍁䅑兏䅁䭁䜴䅁㙂䅁䅁睗祂䝁䅕䅣獂䝁䅫睙桂䡁䅑兡畂䝁䅣睘桂䝁䄴睢瑂䝁䅅䅢㕂䍁䄴䅥獂䡁䅍䅥摂䙁䅍睙祂䝁䅕党畂䝁䅫杢湂䙁䄸睢祂䝁䅑党祂䙁䄸杙桂䝁䅍睡獂䝁䄸睚時䝁䅍䅡湂䍁䅅䅊䥂䕁䄸䅊硁䑁䅅䅁⽂䅂䅁来䅁䙁䅳杣求䡁䅁䅢灂䝁䅍兙あ䝁䅫杢湂䙁䄸兙畂䝁䄸兢桂䝁䅷入畁䡁䅧䅢穂䡁䅧兘呂䝁䅍杣求䝁䅕杢灂䝁䄴睚時䝁䄸杣歂䝁䅕杣時䝁䅉兙橂䝁䅳䅢療䝁䅣睘橂䝁䅧睚桁䍁䅑䅓偂䍁䅑免㑁䅁䅁䄰䅧䡁䅧䅁扂䡁䅉党睂䝁䅷兡橂䝁䅅䅤灂䝁䄴睚時䝁䅅杢療䝁䄰兙獂䡁䅫杌㑂䝁䅷督㑂䙁䄰睕橂䡁䅉党求䝁䄴兡畂䝁䅣睘療䡁䅉䅚求䡁䅉睘楂䝁䅅睙牂䝁䅷睢湂䙁䄸睙潂䝁䅣光歁䕁䅧睔歁䑁䅫䅁䅃䅂䅁来䅁䙁䅳杣求䡁䅁䅢灂䝁䅍兙あ䝁䅫杢湂䙁䄸兙畂䝁䄸兢桂䝁䅷入畁䡁䅧䅢穂䡁䅧兘呂䝁䅍杣求䝁䅕杢灂䝁䄴睚時䝁䄸杣歂䝁䅕杣時䝁䅉兙橂䝁䅳䅢療䝁䅣睘橂䝁䅧睚桁䍁䅑䅓兂䍁䅑免硁䅁䅁兙䅙䡁䅯䅁扂䡁䅉党睂䝁䅷兡橂䝁䅅䅤灂䝁䄴睚時䝁䅅杢療䝁䄰兙獂䡁䅫杌㑂䝁䅷督㑂䙁䄰睕橂䡁䅉党求䝁䄴兡畂䝁䅣睘療䡁䅉䅚求䡁䅉睘楂䝁䅅睙牂䝁䅷睢湂䙁䄸睙潂䝁䅣光歁䕁䅧䅕歁䑁䅅䅏䅁䅁䡍䅁㑂䅁䅁睗祂䝁䅕䅣獂䝁䅫睙桂䡁䅑兡畂䝁䅣睘桂䝁䄴睢瑂䝁䅅䅢㕂䍁䄴䅥獂䡁䅍䅥摂䙁䅍睙祂䝁䅕党畂䝁䅫杢湂䙁䄸睢祂䝁䅑党祂䙁䄸杙桂䝁䅍睡獂䝁䄸睚時䝁䅍䅡湂䍁䅅䅊䥂䙁䅁䅊㕁䅁䅁杙䅙䡁䅯䅁扂䡁䅉党睂䝁䅷兡橂䝁䅅䅤灂䝁䄴睚時䝁䅅杢療䝁䄰兙獂䡁䅫杌㑂䝁䅷督㑂䙁䄰睕橂䡁䅉党求䝁䄴兡畂䝁䅣睘療䡁䅉䅚求䡁䅉睘楂䝁䅅睙牂䝁䅷睢湂䙁䄸睙潂䝁䅣光歁䕁䅧兕歁䑁䅅免䅁䭁䜸䅁㙂䅁䅁睗祂䝁䅕䅣獂䝁䅫睙桂䡁䅑兡畂䝁䅣睘桂䝁䄴睢瑂䝁䅅䅢㕂䍁䄴䅥獂䡁䅍䅥摂䙁䅍睙祂䝁䅕党畂䝁䅫杢湂䙁䄸睢祂䝁䅑党祂䙁䄸杙桂䝁䅍睡獂䝁䄸睚時䝁䅍䅡湂䍁䅅䅊䥂䙁䅅䅊硁䑁䅧䅁硃杂䅁䅥䅁䙁䅳杣求䡁䅁䅢灂䝁䅍兙あ䝁䅫杢湂䙁䄸兙畂䝁䄸兢桂䝁䅷入畁䡁䅧䅢穂䡁䅧兘呂䝁䅍杣求䝁䅕杢灂䝁䄴睚時䝁䄸杣歂䝁䅕杣時䝁䅉兙橂䝁䅳䅢療䝁䅣睘橂䝁䅧睚桁䍁䅑䅓剂䍁䅑兏䅁䱁䝁䅁㙂䅁䅁睗祂䝁䅕䅣獂䝁䅫睙桂䡁䅑兡畂䝁䅣睘桂䝁䄴睢瑂䝁䅅䅢㕂䍁䄴䅥獂䡁䅍䅥摂䙁䅍睙祂䝁䅕党畂䝁䅫杢湂䙁䄸睢祂䝁䅑党祂䙁䄸杙桂䝁䅍睡獂䝁䄸睚時䝁䅍䅡湂䍁䅅䅊䥂䙁䅉䅊硁䑁䅅䅁䱂杂䅁来䅁䙁䅳杣求䡁䅁䅢灂䝁䅍兙あ䝁䅫杢湂䙁䄸兙畂䝁䄸兢桂䝁䅷入畁䡁䅧䅢穂䡁䅧兘呂䝁䅍杣求䝁䅕杢灂䝁䄴睚時䝁䄸杣歂䝁䅕杣時䝁䅉兙橂䝁䅳䅢療䝁䅣睘橂䝁䅧睚桁䍁䅑䅓卂䍁䅑免㑁䅁䅁儰䅧䡁䅧䅁扂䡁䅉党睂䝁䅷兡橂䝁䅅䅤灂䝁䄴睚時䝁䅅杢療䝁䄰兙獂䡁䅫杌㑂䝁䅷督㑂䙁䄰睕橂䡁䅉党求䝁䄴兡畂䝁䅣睘療䡁䅉䅚求䡁䅉睘楂䝁䅅睙牂䝁䅷睢湂䙁䄸睙潂䝁䅣光歁䕁䅧杕歁䑁䅫䅁䵂杂䅁来䅁䙁䅳杣求䡁䅁䅢灂䝁䅍兙あ䝁䅫杢湂䙁䄸兙畂䝁䄸兢桂䝁䅷入畁䡁䅧䅢穂䡁䅧兘呂䝁䅍杣求䝁䅕杢灂䝁䄴睚時䝁䄸杣歂䝁䅕杣時䝁䅉兙橂䝁䅳䅢療䝁䅣睘橂䝁䅧睚桁䍁䅑䅓呂䍁䅑免硁䅁䅁睳䅙䡁䅯䅁扂䡁䅉党睂䝁䅷兡橂䝁䅅䅤灂䝁䄴睚時䝁䅅杢療䝁䄰兙獂䡁䅫杌㑂䝁䅷督㑂䙁䄰睕橂䡁䅉党求䝁䄴兡畂䝁䅣睘療䡁䅉䅚求䡁䅉睘楂䝁䅅睙牂䝁䅷睢湂䙁䄸睙潂䝁䅣光歁䕁䅧睕歁䑁䅅䅏䅁乁䥉䅁㑂䅁䅁睗祂䝁䅕䅣獂䝁䅫睙桂䡁䅑兡畂䝁䅣睘桂䝁䄴睢瑂䝁䅅䅢㕂䍁䄴䅥獂䡁䅍䅥摂䙁䅍睙祂䝁䅕党畂䝁䅫杢湂䙁䄸睢祂䝁䅑党祂䙁䄸杙桂䝁䅍睡獂䝁䄸睚時䝁䅍䅡湂䍁䅅䅊䥂䙁䅍䅊㕁䅁䅁䅴䅙䡁䅯䅁扂䡁䅉党睂䝁䅷兡橂䝁䅅䅤灂䝁䄴睚時䝁䅅杢療䝁䄰兙獂䡁䅫杌㑂䝁䅷督㑂䙁䄰睕橂䡁䅉党求䝁䄴兡畂䝁䅣睘療䡁䅉䅚求䡁䅉睘楂䝁䅅睙牂䝁䅷睢湂䙁䄸睙潂䝁䅣光歁䕁䅧䅖歁䑁䅅免䅁䱁䝙䅁㙂䅁䅁睗祂䝁䅕䅣獂䝁䅫睙桂䡁䅑兡畂䝁䅣睘桂䝁䄴睢瑂䝁䅅䅢㕂䍁䄴䅥獂䡁䅍䅥摂䙁䅍睙祂䝁䅕党畂䝁䅫杢湂䙁䄸睢祂䝁䅑党祂䙁䄸杙桂䝁䅍睡獂䝁䄸睚時䝁䅍䅡湂䍁䅅䅊䥂䙁䅑䅊硁䑁䅧䅁呄䅃䅁䅥䅁䙁䅳杣求䡁䅁䅢灂䝁䅍兙あ䝁䅫杢湂䙁䄸兙畂䝁䄸兢桂䝁䅷入畁䡁䅧䅢穂䡁䅧兘呂䝁䅍杣求䝁䅕杢灂䝁䄴睚時䝁䄸杣歂䝁䅕杣時䝁䅉兙橂䝁䅳䅢療䝁䅣睘橂䝁䅧睚桁䍁䅑䅓啂䍁䅑兏䅁䱁䝣䅁㙂䅁䅁睗祂䝁䅕䅣獂䝁䅫睙桂䡁䅑兡畂䝁䅣睘桂䝁䄴睢瑂䝁䅅䅢㕂䍁䄴䅥獂䡁䅍䅥摂䙁䅍睙祂䝁䅕党畂䝁䅫杢湂䙁䄸睢祂䝁䅑党祂䙁䄸杙桂䝁䅍睡獂䝁䄸睚時䝁䅍䅡湂䍁䅅䅊䥂䙁䅕䅊硁䑁䅅䅁㕃杂䅁来䅁䙁䅳杣求䡁䅁䅢灂䝁䅍兙あ䝁䅫杢湂䙁䄸兙畂䝁䄸兢桂䝁䅷入畁䡁䅧䅢穂䡁䅧兘呂䝁䅍杣求䝁䅕杢灂䝁䄴睚時䝁䄸杣歂䝁䅕杣時䝁䅉兙橂䝁䅳䅢療䝁䅣睘橂䝁䅧睚桁䍁䅑䅓噂䍁䅑免㑁䅁䅁䅫䅑䡁䅧䅁扂䡁䅉党睂䝁䅷兡橂䝁䅅䅤灂䝁䄴睚時䝁䅅杢療䝁䄰兙獂䡁䅫杌㑂䝁䅷督㑂䙁䄰睕橂䡁䅉党求䝁䄴兡畂䝁䅣睘療䡁䅉䅚求䡁䅉睘楂䝁䅅睙牂䝁䅷睢湂䙁䄸睙潂䝁䅣光歁䕁䅧兖歁䑁䅫䅁剃䅂䅁来䅁䙁䅳杣求䡁䅁䅢灂䝁䅍兙あ䝁䅫杢湂䙁䄸兙畂䝁䄸兢桂䝁䅷入畁䡁䅧䅢穂䡁䅧兘呂䝁䅍杣求䝁䅕杢灂䝁䄴睚時䝁䄸杣歂䝁䅕杣時䝁䅉兙橂䝁䅳䅢療䝁䅣睘橂䝁䅧睚桁䍁䅑䅓坂䍁䅑免硁䅁䅁杵䅙䡁䅯䅁扂䡁䅉党睂䝁䅷兡橂䝁䅅䅤灂䝁䄴睚時䝁䅅杢療䝁䄰兙獂䡁䅫杌㑂䝁䅷督㑂䙁䄰睕橂䡁䅉党求䝁䄴兡畂䝁䅣睘療䡁䅉䅚求䡁䅉睘楂䝁䅅睙牂䝁䅷睢湂䙁䄸睙潂䝁䅣光歁䕁䅧杖歁䑁䅅䅏䅁乁䥑䅁㑂䅁䅁睗祂䝁䅕䅣獂䝁䅫睙桂䡁䅑兡畂䝁䅣睘桂䝁䄴睢瑂䝁䅅䅢㕂䍁䄴䅥獂䡁䅍䅥摂䙁䅍睙祂䝁䅕党畂䝁䅫杢湂䙁䄸睢祂䝁䅑党祂䙁䄸杙桂䝁䅍睡獂䝁䄸睚時䝁䅍䅡湂䍁䅅䅊䥂䙁䅙䅊㕁䅁䅁睵䅙䡁䅯䅁扂䡁䅉党睂䝁䅷兡橂䝁䅅䅤灂䝁䄴睚時䝁䅅杢療䝁䄰兙獂䡁䅫杌㑂䝁䅷督㑂䙁䄰睕橂䡁䅉党求䝁䄴兡畂䝁䅣睘療䡁䅉䅚求䡁䅉睘楂䝁䅅睙牂䝁䅷睢湂䙁䄸睙潂䝁䅣光歁䕁䅧睖歁䑁䅅免䅁䩁䑑䅁㙂䅁䅁睗祂䝁䅕䅣獂䝁䅫睙桂䡁䅑兡畂䝁䅣睘桂䝁䄴睢瑂䝁䅅䅢㕂䍁䄴䅥獂䡁䅍䅥摂䙁䅍睙祂䝁䅕党畂䝁䅫杢湂䙁䄸睢祂䝁䅑党祂䙁䄸杙桂䝁䅍睡獂䝁䄸睚時䝁䅍䅡湂䍁䅅䅊䥂䙁䅣䅊硁䑁䅧䅁千䅂䅁䅥䅁䙁䅳杣求䡁䅁䅢灂䝁䅍兙あ䝁䅫杢湂䙁䄸兙畂䝁䄸兢桂䝁䅷入畁䡁䅧䅢穂䡁䅧兘呂䝁䅍杣求䝁䅕杢灂䝁䄴睚時䝁䄸杣歂䝁䅕杣時䝁䅉兙橂䝁䅳䅢療䝁䅣睘橂䝁䅧睚桁䍁䅑䅓塂䍁䅑兏䅁䩁䑕䅁㙂䅁䅁睗祂䝁䅕䅣獂䝁䅫睙桂䡁䅑兡畂䝁䅣睘桂䝁䄴睢瑂䝁䅅䅢㕂䍁䄴䅥獂䡁䅍䅥摂䙁䅍睙祂䝁䅕党畂䝁䅫杢湂䙁䄸睢祂䝁䅑党祂䙁䄸杙桂䝁䅍睡獂䝁䄸睚時䝁䅍䅡湂䍁䅅䅊䥂䙁䅧䅊硁䑁䅅䅁䉄杂䅁来䅁䙁䅳杣求䡁䅁䅢灂䝁䅍兙あ䝁䅫杢湂䙁䄸兙畂䝁䄸兢桂䝁䅷入畁䡁䅧䅢穂䡁䅧兘呂䝁䅍杣求䝁䅕杢灂䝁䄴睚時䝁䄸杣歂䝁䅕杣時䝁䅉兙橂䝁䅳䅢療䝁䅣睘橂䝁䅧睚桁䍁䅑䅓奂䍁䅑免㑁䅁䅁朱䅧䡁䅧䅁扂䡁䅉党睂䝁䅷兡橂䝁䅅䅤灂䝁䄴睚時䝁䅅杢療䝁䄰兙獂䡁䅫杌㑂䝁䅷督㑂䙁䄰睕橂䡁䅉党求䝁䄴兡畂䝁䅣睘療䡁䅉䅚求䡁䅉睘楂䝁䅅睙牂䝁䅷睢湂䙁䄸睙潂䝁䅣光歁䕁䅧䅗歁䑁䅫䅁䍄杂䅁来䅁䙁䅳杣求䡁䅁䅢灂䝁䅍兙あ䝁䅫杢湂䙁䄸兙畂䝁䄸兢桂䝁䅷入畁䡁䅧䅢穂䡁䅧兘呂䝁䅍杣求䝁䅕杢灂䝁䄴睚時䝁䄸杣歂䝁䅕杣時䝁䅉兙橂䝁䅳䅢療䝁䅣睘橂䝁䅧睚桁䍁䅑䅓婂䍁䅑免硁䅁䅁典䅙䡁䅯䅁扂䡁䅉党睂䝁䅷兡橂䝁䅅䅤灂䝁䄴睚時䝁䅅杢療䝁䄰兙獂䡁䅫杌㑂䝁䅷督㑂䙁䄰睕橂䡁䅉党求䝁䄴兡畂䝁䅣睘療䡁䅉䅚求䡁䅉睘楂䝁䅅睙牂䝁䅷睢湂䙁䄸睙潂䝁䅣光歁䕁䅧兗歁䑁䅅䅏䅁䝁䝳䅁㑂䅁䅁睗祂䝁䅕䅣獂䝁䅫睙桂䡁䅑兡畂䝁䅣睘桂䝁䄴睢瑂䝁䅅䅢㕂䍁䄴䅥獂䡁䅍䅥摂䙁䅍睙祂䝁䅕党畂䝁䅫杢湂䙁䄸睢祂䝁䅑党祂䙁䄸杙桂䝁䅍睡獂䝁䄸睚時䝁䅍䅡湂䍁䅅䅊䥂䙁䅫䅊㕁䅁䅁䅢䅙䡁䅯䅁扂䡁䅉党睂䝁䅷兡橂䝁䅅䅤灂䝁䄴睚時䝁䅅杢療䝁䄰兙獂䡁䅫杌㑂䝁䅷督㑂䙁䄰睕橂䡁䅉党求䝁䄴兡畂䝁䅣睘療䡁䅉䅚求䡁䅉睘楂䝁䅅睙牂䝁䅷睢湂䙁䄸睙潂䝁䅣光歁䕁䅧杗歁䑁䅅免䅁䵁䝣䅁㙂䅁䅁睗祂䝁䅕䅣獂䝁䅫睙桂䡁䅑兡畂䝁䅣睘桂䝁䄴睢瑂䝁䅅䅢㕂䍁䄴䅥獂䡁䅍䅥摂䙁䅍睙祂䝁䅕党畂䝁䅫杢湂䙁䄸睢祂䝁䅑党祂䙁䄸杙桂䝁䅍睡獂䝁䄸睚時䝁䅍䅡湂䍁䅅䅊䥂䙁䅯䅊硁䑁䅧䅁坃睂䅁䅥䅁䙁䅳杣求䡁䅁䅢灂䝁䅍兙あ䝁䅫杢湂䙁䄸兙畂䝁䄸兢桂䝁䅷入畁䡁䅧䅢穂䡁䅧兘呂䝁䅍杣求䝁䅕杢灂䝁䄴睚時䝁䄸杣歂䝁䅕杣時䝁䅉兙橂䝁䅳䅢療䝁䅣睘橂䝁䅧睚桁䍁䅑䅓慂䍁䅑兏䅁䵁䝧䅁㑂䅁䅁睗祂䝁䅕䅣獂䝁䅫睙桂䡁䅑兡畂䝁䅣睘桂䝁䄴睢瑂䝁䅅䅢㕂䍁䄴䅥獂䡁䅍䅥摂䙁䅍睙祂䝁䅕党畂䝁䅫杢湂䙁䄸睢祂䝁䅑党祂䙁䄸杙桂䝁䅍睡獂䝁䄸睚時䝁䅍䅡湂䍁䅅䅊䩂䍁䅑免硁䅁䅁朰䅍䡁䅧䅁扂䡁䅉党睂䝁䅷兡橂䝁䅅䅤灂䝁䄴睚時䝁䅅杢療䝁䄰兙獂䡁䅫杌㑂䝁䅷督㑂䙁䄰睕橂䡁䅉党求䝁䄴兡畂䝁䅣睘療䡁䅉䅚求䡁䅉睘楂䝁䅅睙牂䝁䅷睢湂䙁䄸睙潂䝁䅣光歁䕁䅫䅊硁䑁䅧䅁潁䅃䅁杤䅁䙁䅳杣求䡁䅁䅢灂䝁䅍兙あ䝁䅫杢湂䙁䄸兙畂䝁䄸兢桂䝁䅷入畁䡁䅧䅢穂䡁䅧兘呂䝁䅍杣求䝁䅕杢灂䝁䄴睚時䝁䄸杣歂䝁䅕杣時䝁䅉兙橂䝁䅳䅢療䝁䅣睘橂䝁䅧睚桁䍁䅑兓歁䑁䅫䅁呄睁䅁来䅁䙁䅳杣求䡁䅁䅢灂䝁䅍兙あ䝁䅫杢湂䙁䄸兙畂䝁䄸兢桂䝁䅷入畁䡁䅧䅢穂䡁䅧兘呂䝁䅍杣求䝁䅕杢灂䝁䄴睚時䝁䄸杣歂䝁䅕杣時䝁䅉兙橂䝁䅳䅢療䝁䅣睘橂䝁䅧睚桁䍁䅑兓䉂䍁䅑免硁䅁䅁睹䅙䡁䅯䅁扂䡁䅉党睂䝁䅷兡橂䝁䅅䅤灂䝁䄴睚時䝁䅅杢療䝁䄰兙獂䡁䅫杌㑂䝁䅷督㑂䙁䄰睕橂䡁䅉党求䝁䄴兡畂䝁䅣睘療䡁䅉䅚求䡁䅉睘楂䝁䅅睙牂䝁䅷睢湂䙁䄸睙潂䝁䅣光歁䕁䅫兑歁䑁䅅䅏䅁䡁䙁䅁㑂䅁䅁睗祂䝁䅕䅣獂䝁䅫睙桂䡁䅑兡畂䝁䅣睘桂䝁䄴睢瑂䝁䅅䅢㕂䍁䄴䅥獂䡁䅍䅥摂䙁䅍睙祂䝁䅕党畂䝁䅫杢湂䙁䄸睢祂䝁䅑党祂䙁䄸杙桂䝁䅍睡獂䝁䄸睚時䝁䅍䅡湂䍁䅅䅊䩂䕁䅅䅊㕁䅁䅁兣䅕䡁䅯䅁扂䡁䅉党睂䝁䅷兡橂䝁䅅䅤灂䝁䄴睚時䝁䅅杢療䝁䄰兙獂䡁䅫杌㑂䝁䅷督㑂䙁䄰睕橂䡁䅉党求䝁䄴兡畂䝁䅣睘療䡁䅉䅚求䡁䅉睘楂䝁䅅睙牂䝁䅷睢湂䙁䄸睙潂䝁䅣光歁䕁䅫村歁䑁䅅免䅁䑁䙷䅁㙂䅁䅁睗祂䝁䅕䅣獂䝁䅫睙桂䡁䅑兡畂䝁䅣睘桂䝁䄴睢瑂䝁䅅䅢㕂䍁䄴䅥獂䡁䅍䅥摂䙁䅍睙祂䝁䅕党畂䝁䅫杢湂䙁䄸睢祂䝁䅑党祂䙁䄸杙桂䝁䅍睡獂䝁䄸睚時䝁䅍䅡湂䍁䅅䅊䩂䕁䅉䅊硁䑁䅧䅁塄䅃䅁䅥䅁䙁䅳杣求䡁䅁䅢灂䝁䅍兙あ䝁䅫杢湂䙁䄸兙畂䝁䄸兢桂䝁䅷入畁䡁䅧䅢穂䡁䅧兘呂䝁䅍杣求䝁䅕杢灂䝁䄴睚時䝁䄸杣歂䝁䅕杣時䝁䅉兙橂䝁䅳䅢療䝁䅣睘橂䝁䅧睚桁䍁䅑兓䍂䍁䅑兏䅁䑁䘰䅁㙂䅁䅁睗祂䝁䅕䅣獂䝁䅫睙桂䡁䅑兡畂䝁䅣睘桂䝁䄴睢瑂䝁䅅䅢㕂䍁䄴䅥獂䡁䅍䅥摂䙁䅍睙祂䝁䅕党畂䝁䅫杢湂䙁䄸睢祂䝁䅑党祂䙁䄸杙桂䝁䅍睡獂䝁䄸睚時䝁䅍䅡湂䍁䅅䅊䩂䕁䅍䅊硁䑁䅅䅁晄睁䅁来䅁䙁䅳杣求䡁䅁䅢灂䝁䅍兙あ䝁䅫杢湂䙁䄸兙畂䝁䄸兢桂䝁䅷入畁䡁䅧䅢穂䡁䅧兘呂䝁䅍杣求䝁䅕杢灂䝁䄴睚時䝁䄸杣歂䝁䅕杣時䝁䅉兙橂䝁䅳䅢療䝁䅣睘橂䝁䅧睚桁䍁䅑兓䑂䍁䅑免㑁䅁䅁杔䅕䡁䅧䅁扂䡁䅉党睂䝁䅷兡橂䝁䅅䅤灂䝁䄴睚時䝁䅅杢療䝁䄰兙獂䡁䅫杌㑂䝁䅷督㑂䙁䄰睕橂䡁䅉党求䝁䄴兡畂䝁䅣睘療䡁䅉䅚求䡁䅉睘楂䝁䅅睙牂䝁䅷睢湂䙁䄸睙潂䝁䅣光歁䕁䅫睑歁䑁䅫䅁杄睁䅁来䅁䙁䅳杣求䡁䅁䅢灂䝁䅍兙あ䝁䅫杢湂䙁䄸兙畂䝁䄸兢桂䝁䅷入畁䡁䅧䅢穂䡁䅧兘呂䝁䅍杣求䝁䅕杢灂䝁䄴睚時䝁䄸杣歂䝁䅕杣時䝁䅉兙橂䝁䅳䅢療䝁䅣睘橂䝁䅧睚桁䍁䅑兓䕂䍁䅑免硁䅁䅁兺䅙䡁䅯䅁扂䡁䅉党睂䝁䅷兡橂䝁䅅䅤灂䝁䄴睚時䝁䅅杢療䝁䄰兙獂䡁䅫杌㑂䝁䅷督㑂䙁䄰睕橂䡁䅉党求䝁䄴兡畂䝁䅣睘療䡁䅉䅚求䡁䅉睘楂䝁䅅睙牂䝁䅷睢湂䙁䄸睙潂䝁䅣光歁䕁䅫䅒歁䑁䅅䅏䅁乁䥧䅁㑂䅁䅁睗祂䝁䅕䅣獂䝁䅫睙桂䡁䅑兡畂䝁䅣睘桂䝁䄴睢瑂䝁䅅䅢㕂䍁䄴䅥獂䡁䅍䅥摂䙁䅍睙祂䝁䅕党畂䝁䅫杢湂䙁䄸睢祂䝁䅑党祂䙁䄸杙桂䝁䅍睡獂䝁䄸睚時䝁䅍䅡湂䍁䅅䅊䩂䕁䅑䅊㕁䅁䅁杺䅙䡁䅯䅁扂䡁䅉党睂䝁䅷兡橂䝁䅅䅤灂䝁䄴睚時䝁䅅杢療䝁䄰兙獂䡁䅫杌㑂䝁䅷督㑂䙁䄰睕橂䡁䅉党求䝁䄴兡畂䝁䅣睘療䡁䅉䅚求䡁䅉睘楂䝁䅅睙牂䝁䅷睢湂䙁䄸睙潂䝁䅣光歁䕁䅫兒歁䑁䅅免䅁乁䝅䅁㙂䅁䅁睗祂䝁䅕䅣獂䝁䅫睙桂䡁䅑兡畂䝁䅣睘桂䝁䄴睢瑂䝁䅅䅢㕂䍁䄴䅥獂䡁䅍䅥摂䙁䅍睙祂䝁䅕党畂䝁䅫杢湂䙁䄸睢祂䝁䅑党祂䙁䄸杙桂䝁䅍睡獂䝁䄸睚時䝁䅍䅡湂䍁䅅䅊䩂䕁䅕䅊硁䑁䅧䅁婄䅃䅁䅥䅁䙁䅳杣求䡁䅁䅢灂䝁䅍兙あ䝁䅫杢湂䙁䄸兙畂䝁䄸兢桂䝁䅷入畁䡁䅧䅢穂䡁䅧兘呂䝁䅍杣求䝁䅕杢灂䝁䄴睚時䝁䄸杣歂䝁䅕杣時䝁䅉兙橂䝁䅳䅢療䝁䅣睘橂䝁䅧睚桁䍁䅑兓䙂䍁䅑兏䅁乁䝉䅁㙂䅁䅁睗祂䝁䅕䅣獂䝁䅫睙桂䡁䅑兡畂䝁䅣睘桂䝁䄴睢瑂䝁䅅䅢㕂䍁䄴䅥獂䡁䅍䅥摂䙁䅍睙祂䝁䅕党畂䝁䅫杢湂䙁䄸睢祂䝁䅑党祂䙁䄸杙桂䝁䅍睡獂䝁䄸睚時䝁䅍䅡湂䍁䅅䅊䩂䕁䅙䅊硁䑁䅅䅁佄兂䅁来䅁䙁䅳杣求䡁䅁䅢灂䝁䅍兙あ䝁䅫杢湂䙁䄸兙畂䝁䄸兢桂䝁䅷入畁䡁䅧䅢穂䡁䅧兘呂䝁䅍杣求䝁䅕杢灂䝁䄴睚時䝁䄸杣歂䝁䅕杣時䝁䅉兙橂䝁䅳䅢療䝁䅣睘橂䝁䅧睚桁䍁䅑兓䝂䍁䅑免㑁䅁䅁朲䅧䡁䅧䅁扂䡁䅉党睂䝁䅷兡橂䝁䅅䅤灂䝁䄴睚時䝁䅅杢療䝁䄰兙獂䡁䅫杌㑂䝁䅷督㑂䙁䄰睕橂䡁䅉党求䝁䄴兡畂䝁䅣睘療䡁䅉䅚求䡁䅉睘楂䝁䅅睙牂䝁䅷睢湂䙁䄸睙潂䝁䅣光歁䕁䅫杒歁䑁䅫䅁偄兂䅁来䅁䙁䅳杣求䡁䅁䅢灂䝁䅍兙あ䝁䅫杢湂䙁䄸兙畂䝁䄸兢桂䝁䅷入畁䡁䅧䅢穂䡁䅧兘呂䝁䅍杣求䝁䅕杢灂䝁䄴睚時䝁䄸杣歂䝁䅕杣時䝁䅉兙橂䝁䅳䅢療䝁䅣睘橂䝁䅧睚桁䍁䅑兓䡂䍁䅑免硁䅁䅁杙䅑䡁䅯䅁扂䡁䅉党睂䝁䅷兡橂䝁䅅䅤灂䝁䄴睚時䝁䅅杢療䝁䄰兙獂䡁䅫杌㑂䝁䅷督㑂䙁䄰睕橂䡁䅉党求䝁䄴兡畂䝁䅣睘療䡁䅉䅚求䡁䅉睘楂䝁䅅睙牂䝁䅷睢湂䙁䄸睙潂䝁䅣光歁䕁䅫睒歁䑁䅅䅏䅁䉁䠴䅁㑂䅁䅁睗祂䝁䅕䅣獂䝁䅫睙桂䡁䅑兡畂䝁䅣睘桂䝁䄴睢瑂䝁䅅䅢㕂䍁䄴䅥獂䡁䅍䅥摂䙁䅍睙祂䝁䅕党畂䝁䅫杢湂䙁䄸睢祂䝁䅑党祂䙁䄸杙桂䝁䅍睡獂䝁䄸睚時䝁䅍䅡湂䍁䅅䅊䩂䕁䅣䅊㕁䅁䅁睙䅑䡁䅯䅁扂䡁䅉党睂䝁䅷兡橂䝁䅅䅤灂䝁䄴睚時䝁䅅杢療䝁䄰兙獂䡁䅫杌㑂䝁䅷督㑂䙁䄰睕橂䡁䅉党求䝁䄴兡畂䝁䅣睘療䡁䅉䅚求䡁䅉睘楂䝁䅅睙牂䝁䅷睢湂䙁䄸睙潂䝁䅣光歁䕁䅫䅓歁䑁䅅免䅁乁䝍䅁㙂䅁䅁睗祂䝁䅕䅣獂䝁䅫睙桂䡁䅑兡畂䝁䅣睘桂䝁䄴睢瑂䝁䅅䅢㕂䍁䄴䅥獂䡁䅍䅥摂䙁䅍睙祂䝁䅕党畂䝁䅫杢湂䙁䄸睢祂䝁䅑党祂䙁䄸杙桂䝁䅍睡獂䝁䄸睚時䝁䅍䅡湂䍁䅅䅊䩂䕁䅧䅊硁䑁䅧䅁癄杂䅁䅥䅁䙁䅳杣求䡁䅁䅢灂䝁䅍兙あ䝁䅫杢湂䙁䄸兙畂䝁䄸兢桂䝁䅷入畁䡁䅧䅢穂䡁䅧兘呂䝁䅍杣求䝁䅕杢灂䝁䄴睚時䝁䄸杣歂䝁䅕杣時䝁䅉兙橂䝁䅳䅢療䝁䅣睘橂䝁䅧睚桁䍁䅑兓䥂䍁䅑兏䅁乁䝑䅁㙂䅁䅁睗祂䝁䅕䅣獂䝁䅫睙桂䡁䅑兡畂䝁䅣睘桂䝁䄴睢瑂䝁䅅䅢㕂䍁䄴䅥獂䡁䅍䅥摂䙁䅍睙祂䝁䅕党畂䝁䅫杢湂䙁䄸睢祂䝁䅑党祂䙁䄸杙桂䝁䅍睡獂䝁䄸睚時䝁䅍䅡湂䍁䅅䅊䩂䕁䅫䅊硁䑁䅅䅁婄杂䅁来䅁䙁䅳杣求䡁䅁䅢灂䝁䅍兙あ䝁䅫杢湂䙁䄸兙畂䝁䄸兢桂䝁䅷入畁䡁䅧䅢穂䡁䅧兘呂䝁䅍杣求䝁䅕杢灂䝁䄴睚時䝁䄸杣歂䝁䅕杣時䝁䅉兙橂䝁䅳䅢療䝁䅣睘橂䝁䅧睚桁䍁䅑兓䩂䍁䅑免㑁䅁䅁眲䅧䡁䅧䅁扂䡁䅉党睂䝁䅷兡橂䝁䅅䅤灂䝁䄴睚時䝁䅅杢療䝁䄰兙獂䡁䅫杌㑂䝁䅷督㑂䙁䄰睕橂䡁䅉党求䝁䄴兡畂䝁䅣睘療䡁䅉䅚求䡁䅉睘楂䝁䅅睙牂䝁䅷睢湂䙁䄸睙潂䝁䅣光歁䕁䅫兓歁䑁䅫䅁慄杂䅁来䅁䙁䅳杣求䡁䅁䅢灂䝁䅍兙あ䝁䅫杢湂䙁䄸兙畂䝁䄸兢桂䝁䅷入畁䡁䅧䅢穂䡁䅧兘呂䝁䅍杣求䝁䅕杢灂䝁䄴睚時䝁䄸杣歂䝁䅕杣時䝁䅉兙橂䝁䅳䅢療䝁䅣睘橂䝁䅧睚桁䍁䅑兓䭂䍁䅑免硁䅁䅁朳䅙䡁䅯䅁扂䡁䅉党睂䝁䅷兡橂䝁䅅䅤灂䝁䄴睚時䝁䅅杢療䝁䄰兙獂䡁䅫杌㑂䝁䅷督㑂䙁䄰睕橂䡁䅉党求䝁䄴兡畂䝁䅣睘療䡁䅉䅚求䡁䅉睘楂䝁䅅睙牂䝁䅷睢湂䙁䄸睙潂䝁䅣光歁䕁䅫杓歁䑁䅅䅏䅁佁䕉䅁㑂䅁䅁睗祂䝁䅕䅣獂䝁䅫睙桂䡁䅑兡畂䝁䅣睘桂䝁䄴睢瑂䝁䅅䅢㕂䍁䄴䅥獂䡁䅍䅥摂䙁䅍睙祂䝁䅕党畂䝁䅫杢湂䙁䄸睢祂䝁䅑党祂䙁䄸杙桂䝁䅍睡獂䝁䄸睚時䝁䅍䅡湂䍁䅅䅊䩂䕁䅯䅊㕁䅁䅁眴䅑䡁䅯䅁扂䡁䅉党睂䝁䅷兡橂䝁䅅䅤灂䝁䄴睚時䝁䅅杢療䝁䄰兙獂䡁䅫杌㑂䝁䅷督㑂䙁䄰睕橂䡁䅉党求䝁䄴兡畂䝁䅣睘療䡁䅉䅚求䡁䅉睘楂䝁䅅睙牂䝁䅷睢湂䙁䄸睙潂䝁䅣光歁䕁䅫睓歁䑁䅅免䅁乁䜸䅁㙂䅁䅁睗祂䝁䅕䅣獂䝁䅫睙桂䡁䅑兡畂䝁䅣睘桂䝁䄴睢瑂䝁䅅䅢㕂䍁䄴䅥獂䡁䅍䅥摂䙁䅍睙祂䝁䅕党畂䝁䅫杢湂䙁䄸睢祂䝁䅑党祂䙁䄸杙桂䝁䅍睡獂䝁䄸睚時䝁䅍䅡湂䍁䅅䅊䩂䕁䅳䅊硁䑁䅧䅁䥂䅃䅁䅥䅁䙁䅳杣求䡁䅁䅢灂䝁䅍兙あ䝁䅫杢湂䙁䄸兙畂䝁䄸兢桂䝁䅷入畁䡁䅧䅢穂䡁䅧兘呂䝁䅍杣求䝁䅕杢灂䝁䄴睚時䝁䄸杣歂䝁䅕杣時䝁䅉兙橂䝁䅳䅢療䝁䅣睘橂䝁䅧睚桁䍁䅑兓䱂䍁䅑兏䅁佁䝁䅁㙂䅁䅁睗祂䝁䅕䅣獂䝁䅫睙桂䡁䅑兡畂䝁䅣睘桂䝁䄴睢瑂䝁䅅䅢㕂䍁䄴䅥獂䡁䅍䅥摂䙁䅍睙祂䝁䅕党畂䝁䅫杢湂䙁䄸睢祂䝁䅑党祂䙁䄸杙桂䝁䅍睡獂䝁䄸睚時䝁䅍䅡湂䍁䅅䅊䩂䕁䅷䅊硁䑁䅅䅁楄杂䅁来䅁䙁䅳杣求䡁䅁䅢灂䝁䅍兙あ䝁䅫杢湂䙁䄸兙畂䝁䄸兢桂䝁䅷入畁䡁䅧䅢穂䡁䅧兘呂䝁䅍杣求䝁䅕杢灂䝁䄴睚時䝁䄸杣歂䝁䅕杣時䝁䅉兙橂䝁䅳䅢療䝁䅣睘橂䝁䅧睚桁䍁䅑兓䵂䍁䅑免㑁䅁䅁儳䅧䡁䅧䅁扂䡁䅉党睂䝁䅷兡橂䝁䅅䅤灂䝁䄴睚時䝁䅅杢療䝁䄰兙獂䡁䅫杌㑂䝁䅷督㑂䙁䄰睕橂䡁䅉党求䝁䄴兡畂䝁䅣睘療䡁䅉䅚求䡁䅉睘楂䝁䅅睙牂䝁䅷睢湂䙁䄸睙潂䝁䅣光歁䕁䅫䅔歁䑁䅫䅁橄杂䅁来䅁䙁䅳杣求䡁䅁䅢灂䝁䅍兙あ䝁䅫杢湂䙁䄸兙畂䝁䄸兢桂䝁䅷入畁䡁䅧䅢穂䡁䅧兘呂䝁䅍杣求䝁䅕杢灂䝁䄴睚時䝁䄸杣歂䝁䅕杣時䝁䅉兙橂䝁䅳䅢療䝁䅣睘橂䝁䅧睚桁䍁䅑兓乂䍁䅑免硁䅁䅁眵䅙䡁䅯䅁扂䡁䅉党睂䝁䅷兡橂䝁䅅䅤灂䝁䄴睚時䝁䅅杢療䝁䄰兙獂䡁䅫杌㑂䝁䅷督㑂䙁䄰睕橂䡁䅉党求䝁䄴兡畂䝁䅣睘療䡁䅉䅚求䡁䅉睘楂䝁䅅睙牂䝁䅷睢湂䙁䄸睙潂䝁䅣光歁䕁䅫兔歁䑁䅅䅏䅁乁䕑䅁㑂䅁䅁睗祂䝁䅕䅣獂䝁䅫睙桂䡁䅑兡畂䝁䅣睘桂䝁䄴睢瑂䝁䅅䅢㕂䍁䄴䅥獂䡁䅍䅥摂䙁䅍睙祂䝁䅕党畂䝁䅫杢湂䙁䄸睢祂䝁䅑党祂䙁䄸杙桂䝁䅍睡獂䝁䄸睚時䝁䅍䅡湂䍁䅅䅊䩂䕁䄰䅊㕁䅁䅁儱䅑䡁䅯䅁扂䡁䅉党睂䝁䅷兡橂䝁䅅䅤灂䝁䄴睚時䝁䅅杢療䝁䄰兙獂䡁䅫杌㑂䝁䅷督㑂䙁䄰睕橂䡁䅉党求䝁䄴兡畂䝁䅣睘療䡁䅉䅚求䡁䅉睘楂䝁䅅睙牂䝁䅷睢湂䙁䄸睙潂䝁䅣光歁䕁䅫杔歁䑁䅅免䅁佁䝧䅁㙂䅁䅁睗祂䝁䅕䅣獂䝁䅫睙桂䡁䅑兡畂䝁䅣睘桂䝁䄴睢瑂䝁䅅䅢㕂䍁䄴䅥獂䡁䅍䅥摂䙁䅍睙祂䝁䅕党畂䝁䅫杢湂䙁䄸睢祂䝁䅑党祂䙁䄸杙桂䝁䅍睡獂䝁䄸睚時䝁䅍䅡湂䍁䅅䅊䩂䕁䄴䅊硁䑁䅧䅁⭁杂䅁䅥䅁䙁䅳杣求䡁䅁䅢灂䝁䅍兙あ䝁䅫杢湂䙁䄸兙畂䝁䄸兢桂䝁䅷入畁䡁䅧䅢穂䡁䅧兘呂䝁䅍杣求䝁䅕杢灂䝁䄴睚時䝁䄸杣歂䝁䅕杣時䝁䅉兙橂䝁䅳䅢療䝁䅣睘橂䝁䅧睚桁䍁䅑兓佂䍁䅑兏䅁䑁䜸䅁㙂䅁䅁睗祂䝁䅕䅣獂䝁䅫睙桂䡁䅑兡畂䝁䅣睘桂䝁䄴睢瑂䝁䅅䅢㕂䍁䄴䅥獂䡁䅍䅥摂䙁䅍睙祂䝁䅕党畂䝁䅫杢湂䙁䄸睢祂䝁䅑党祂䙁䄸杙桂䝁䅍睡獂䝁䄸睚時䝁䅍䅡湂䍁䅅䅊䩂䕁䄸䅊硁䑁䅅䅁慃兂䅁来䅁䙁䅳杣求䡁䅁䅢灂䝁䅍兙あ䝁䅫杢湂䙁䄸兙畂䝁䄸兢桂䝁䅷入畁䡁䅧䅢穂䡁䅧兘呂䝁䅍杣求䝁䅕杢灂䝁䄴睚時䝁䄸杣歂䝁䅕杣時䝁䅉兙橂䝁䅳䅢療䝁䅣睘橂䝁䅧睚桁䍁䅑兓偂䍁䅑免㑁䅁䅁兩䅣䡁䅧䅁扂䡁䅉党睂䝁䅷兡橂䝁䅅䅤灂䝁䄴睚時䝁䅅杢療䝁䄰兙獂䡁䅫杌㑂䝁䅷督㑂䙁䄰睕橂䡁䅉党求䝁䄴兡畂䝁䅣睘療䡁䅉䅚求䡁䅉睘楂䝁䅅睙牂䝁䅷睢湂䙁䄸睙潂䝁䅣光歁䕁䅫睔歁䑁䅫䅁扃兂䅁来䅁䙁䅳杣求䡁䅁䅢灂䝁䅍兙あ䝁䅫杢湂䙁䄸兙畂䝁䄸兢桂䝁䅷入畁䡁䅧䅢穂䡁䅧兘呂䝁䅍杣求䝁䅕杢灂䝁䄴睚時䝁䄸杣歂䝁䅕杣時䝁䅉兙橂䝁䅳䅢療䝁䅣睘橂䝁䅧睚桁䍁䅑兓兂䍁䅑免硁䅁䅁朶䅙䡁䅯䅁扂䡁䅉党睂䝁䅷兡橂䝁䅅䅤灂䝁䄴睚時䝁䅅杢療䝁䄰兙獂䡁䅫杌㑂䝁䅷督㑂䙁䄰睕橂䡁䅉党求䝁䄴兡畂䝁䅣睘療䡁䅉䅚求䡁䅉睘楂䝁䅅睙牂䝁䅷睢湂䙁䄸睙潂䝁䅣光歁䕁䅫䅕歁䑁䅅䅏䅁乁䤴䅁㑂䅁䅁睗祂䝁䅕䅣獂䝁䅫睙桂䡁䅑兡畂䝁䅣睘桂䝁䄴睢瑂䝁䅅䅢㕂䍁䄴䅥獂䡁䅍䅥摂䙁䅍睙祂䝁䅕党畂䝁䅫杢湂䙁䄸睢祂䝁䅑党祂䙁䄸杙桂䝁䅍睡獂䝁䄸睚時䝁䅍䅡湂䍁䅅䅊䩂䙁䅁䅊㕁䅁䅁眶䅙䡁䅯䅁扂䡁䅉党睂䝁䅷兡橂䝁䅅䅤灂䝁䄴睚時䝁䅅杢療䝁䄰兙獂䡁䅫杌㑂䝁䅷督㑂䙁䄰睕橂䡁䅉党求䝁䄴兡畂䝁䅣睘療䡁䅉䅚求䡁䅉睘楂䝁䅅睙牂䝁䅷睢湂䙁䄸睙潂䝁䅣光歁䕁䅫兕歁䑁䅅免䅁偁䝁䅁㙂䅁䅁睗祂䝁䅕䅣獂䝁䅫睙桂䡁䅑兡畂䝁䅣睘桂䝁䄴睢瑂䝁䅅䅢㕂䍁䄴䅥獂䡁䅍䅥摂䙁䅍睙祂䝁䅕党畂䝁䅫杢湂䙁䄸睢祂䝁䅑党祂䙁䄸杙桂䝁䅍睡獂䝁䄸睚時䝁䅍䅡湂䍁䅅䅊䩂䙁䅅䅊硁䑁䅧䅁晄䅃䅁䅥䅁䙁䅳杣求䡁䅁䅢灂䝁䅍兙あ䝁䅫杢湂䙁䄸兙畂䝁䄸兢桂䝁䅷入畁䡁䅧䅢穂䡁䅧兘呂䝁䅍杣求䝁䅕杢灂䝁䄴睚時䝁䄸杣歂䝁䅕杣時䝁䅉兙橂䝁䅳䅢療䝁䅣睘橂䝁䅧睚桁䍁䅑兓剂䍁䅑兏䅁偁䝅䅁㙂䅁䅁睗祂䝁䅕䅣獂䝁䅫睙桂䡁䅑兡畂䝁䅣睘桂䝁䄴睢瑂䝁䅅䅢㕂䍁䄴䅥獂䡁䅍䅥摂䙁䅍睙祂䝁䅕党畂䝁䅫杢湂䙁䄸睢祂䝁䅑党祂䙁䄸杙桂䝁䅍睡獂䝁䄸睚時䝁䅍䅡湂䍁䅅䅊䩂䙁䅉䅊硁䑁䅅䅁坄睁䅁来䅁䙁䅳杣求䡁䅁䅢灂䝁䅍兙あ䝁䅫杢湂䙁䄸兙畂䝁䄸兢桂䝁䅷入畁䡁䅧䅢穂䡁䅧兘呂䝁䅍杣求䝁䅕杢灂䝁䄴睚時䝁䄸杣歂䝁䅕杣時䝁䅉兙橂䝁䅳䅢療䝁䅣睘橂䝁䅧睚桁䍁䅑兓卂䍁䅑免㑁䅁䅁䄴䅧䡁䅧䅁扂䡁䅉党睂䝁䅷兡橂䝁䅅䅤灂䝁䄴睚時䝁䅅杢療䝁䄰兙獂䡁䅫杌㑂䝁䅷督㑂䙁䄰睕橂䡁䅉党求䝁䄴兡畂䝁䅣睘療䡁䅉䅚求䡁䅉睘楂䝁䅅睙牂䝁䅷睢湂䙁䄸睙潂䝁䅣光歁䕁䅫杕歁䑁䅫䅁塄睁䅁来䅁䙁䅳杣求䡁䅁䅢灂䝁䅍兙あ䝁䅫杢湂䙁䄸兙畂䝁䄸兢桂䝁䅷入畁䡁䅧䅢穂䡁䅧兘呂䝁䅍杣求䝁䅕杢灂䝁䄴睚時䝁䄸杣歂䝁䅕杣時䝁䅉兙橂䝁䅳䅢療䝁䅣睘橂䝁䅧睚桁䍁䅑兓呂䍁䅑免硁䅁䅁䅇䅕䡁䅯䅁扂䡁䅉党睂䝁䅷兡橂䝁䅅䅤灂䝁䄴睚時䝁䅅杢療䝁䄰兙獂䡁䅫杌㑂䝁䅷督㑂䙁䄰睕橂䡁䅉党求䝁䄴兡畂䝁䅣睘療䡁䅉䅚求䡁䅉睘楂䝁䅅睙牂䝁䅷睢湂䙁䄸睙潂䝁䅣光歁䕁䅫睕歁䑁䅅䅏䅁佁䥅䅁㑂䅁䅁睗祂䝁䅕䅣獂䝁䅫睙桂䡁䅑兡畂䝁䅣睘桂䝁䄴睢瑂䝁䅅䅢㕂䍁䄴䅥獂䡁䅍䅥摂䙁䅍睙祂䝁䅕党畂䝁䅫杢湂䙁䄸睢祂䝁䅑党祂䙁䄸杙桂䝁䅍睡獂䝁䄸睚時䝁䅍䅡湂䍁䅅䅊䩂䙁䅍䅊㕁䅁䅁兇䅕䡁䅯䅁扂䡁䅉党睂䝁䅷兡橂䝁䅅䅤灂䝁䄴睚時䝁䅅杢療䝁䄰兙獂䡁䅫杌㑂䝁䅷督㑂䙁䄰睕橂䡁䅉党求䝁䄴兡畂䝁䅣睘療䡁䅉䅚求䡁䅉睘楂䝁䅅睙牂䝁䅷睢湂䙁䄸睙潂䝁䅣光歁䕁䅫䅖歁䑁䅅免䅁䩁䘴䅁㙂䅁䅁睗祂䝁䅕䅣獂䝁䅫睙桂䡁䅑兡畂䝁䅣睘桂䝁䄴睢瑂䝁䅅䅢㕂䍁䄴䅥獂䡁䅍䅥摂䙁䅍睙祂䝁䅕党畂䝁䅫杢湂䙁䄸睢祂䝁䅑党祂䙁䄸杙桂䝁䅍睡獂䝁䄸睚時䝁䅍䅡湂䍁䅅䅊䩂䙁䅑䅊硁䑁䅧䅁偂兂䅁䅥䅁䙁䅳杣求䡁䅁䅢灂䝁䅍兙あ䝁䅫杢湂䙁䄸兙畂䝁䄸兢桂䝁䅷入畁䡁䅧䅢穂䡁䅧兘呂䝁䅍杣求䝁䅕杢灂䝁䄴睚時䝁䄸杣歂䝁䅕杣時䝁䅉兙橂䝁䅳䅢療䝁䅣睘橂䝁䅧睚桁䍁䅑兓啂䍁䅑兏䅁䙁䙁䅁㙂䅁䅁睗祂䝁䅕䅣獂䝁䅫睙桂䡁䅑兡畂䝁䅣睘桂䝁䄴睢瑂䝁䅅䅢㕂䍁䄴䅥獂䡁䅍䅥摂䙁䅍睙祂䝁䅕党畂䝁䅫杢湂䙁䄸睢祂䝁䅑党祂䙁䄸杙桂䝁䅍睡獂䝁䄸睚時䝁䅍䅡湂䍁䅅䅊䩂䙁䅕䅊硁䑁䅅䅁い杂䅁来䅁䙁䅳杣求䡁䅁䅢灂䝁䅍兙あ䝁䅫杢湂䙁䄸兙畂䝁䄸兢桂䝁䅷入畁䡁䅧䅢穂䡁䅧兘呂䝁䅍杣求䝁䅕杢灂䝁䄴睚時䝁䄸杣歂䝁䅕杣時䝁䅉兙橂䝁䅳䅢療䝁䅣睘橂䝁䅧睚桁䍁䅑兓噂䍁䅑免㑁䅁䅁朴䅧䡁䅧䅁扂䡁䅉党睂䝁䅷兡橂䝁䅅䅤灂䝁䄴睚時䝁䅅杢療䝁䄰兙獂䡁䅫杌㑂䝁䅷督㑂䙁䄰睕橂䡁䅉党求䝁䄴兡畂䝁䅣睘療䡁䅉䅚求䡁䅉睘楂䝁䅅睙牂䝁䅷睢湂䙁䄸睙潂䝁䅣光歁䕁䅫兖歁䑁䅫䅁ㅄ杂䅁来䅁䙁䅳杣求䡁䅁䅢灂䝁䅍兙あ䝁䅫杢湂䙁䄸兙畂䝁䄸兢桂䝁䅷入畁䡁䅧䅢穂䡁䅧兘呂䝁䅍杣求䝁䅕杢灂䝁䄴睚時䝁䄸杣歂䝁䅕杣時䝁䅉兙橂䝁䅳䅢療䝁䅣睘橂䝁䅧睚桁䍁䅑兓坂䍁䅑免硁䅁䅁䄫䅙䡁䅯䅁扂䡁䅉党睂䝁䅷兡橂䝁䅅䅤灂䝁䄴睚時䝁䅅杢療䝁䄰兙獂䡁䅫杌㑂䝁䅷督㑂䙁䄰睕橂䡁䅉党求䝁䄴兡畂䝁䅣睘療䡁䅉䅚求䡁䅉睘楂䝁䅅睙牂䝁䅷睢湂䙁䄸睙潂䝁䅣光歁䕁䅫杖歁䑁䅅䅏䅁佁䥑䅁㑂䅁䅁睗祂䝁䅕䅣獂䝁䅫睙桂䡁䅑兡畂䝁䅣睘桂䝁䄴睢瑂䝁䅅䅢㕂䍁䄴䅥獂䡁䅍䅥摂䙁䅍睙祂䝁䅕党畂䝁䅫杢湂䙁䄸睢祂䝁䅑党祂䙁䄸杙桂䝁䅍睡獂䝁䄸睚時䝁䅍䅡湂䍁䅅䅊䩂䙁䅙䅊㕁䅁䅁儫䅙䡁䅯䅁扂䡁䅉党睂䝁䅷兡橂䝁䅅䅤灂䝁䄴睚時䝁䅅杢療䝁䄰兙獂䡁䅫杌㑂䝁䅷督㑂䙁䄰睕橂䡁䅉党求䝁䄴兡畂䝁䅣睘療䡁䅉䅚求䡁䅉睘楂䝁䅅睙牂䝁䅷睢湂䙁䄸睙潂䝁䅣光歁䕁䅫睖歁䑁䅅免䅁䭁䝧䅁㙂䅁䅁睗祂䝁䅕䅣獂䝁䅫睙桂䡁䅑兡畂䝁䅣睘桂䝁䄴睢瑂䝁䅅䅢㕂䍁䄴䅥獂䡁䅍䅥摂䙁䅍睙祂䝁䅕党畂䝁䅫杢湂䙁䄸睢祂䝁䅑党祂䙁䄸杙桂䝁䅍睡獂䝁䄸睚時䝁䅍䅡湂䍁䅅䅊䩂䙁䅣䅊硁䑁䅧䅁瑄䅂䅁䅥䅁䙁䅳杣求䡁䅁䅢灂䝁䅍兙あ䝁䅫杢湂䙁䄸兙畂䝁䄸兢桂䝁䅷入畁䡁䅧䅢穂䡁䅧兘呂䝁䅍杣求䝁䅕杢灂䝁䄴睚時䝁䄸杣歂䝁䅕杣時䝁䅉兙橂䝁䅳䅢療䝁䅣睘橂䝁䅧睚桁䍁䅑兓塂䍁䅑兏䅁佁䔴䅁㙂䅁䅁睗祂䝁䅕䅣獂䝁䅫睙桂䡁䅑兡畂䝁䅣睘桂䝁䄴睢瑂䝁䅅䅢㕂䍁䄴䅥獂䡁䅍䅥摂䙁䅍睙祂䝁䅕党畂䝁䅫杢湂䙁䄸睢祂䝁䅑党祂䙁䄸杙桂䝁䅍睡獂䝁䄸睚時䝁䅍䅡湂䍁䅅䅊䩂䙁䅧䅊硁䑁䅅䅁㙄杂䅁来䅁䙁䅳杣求䡁䅁䅢灂䝁䅍兙あ䝁䅫杢湂䙁䄸兙畂䝁䄸兢桂䝁䅷入畁䡁䅧䅢穂䡁䅧兘呂䝁䅍杣求䝁䅕杢灂䝁䄴睚時䝁䄸杣歂䝁䅕杣時䝁䅉兙橂䝁䅳䅢療䝁䅣睘橂䝁䅧睚桁䍁䅑兓奂䍁䅑免㑁䅁䅁儵䅧䡁䅧䅁扂䡁䅉党睂䝁䅷兡橂䝁䅅䅤灂䝁䄴睚時䝁䅅杢療䝁䄰兙獂䡁䅫杌㑂䝁䅷督㑂䙁䄰睕橂䡁䅉党求䝁䄴兡畂䝁䅣睘療䡁䅉䅚求䡁䅉睘楂䝁䅅睙牂䝁䅷睢湂䙁䄸睙潂䝁䅣光歁䕁䅫䅗歁䑁䅫䅁㝄杂䅁来䅁䙁䅳杣求䡁䅁䅢灂䝁䅍兙あ䝁䅫杢湂䙁䄸兙畂䝁䄸兢桂䝁䅷入畁䡁䅧䅢穂䡁䅧兘呂䝁䅍杣求䝁䅕杢灂䝁䄴睚時䝁䄸杣歂䝁䅕杣時䝁䅉兙橂䝁䅳䅢療䝁䅣睘橂䝁䅧睚桁䍁䅑兓婂䍁䅑免硁䅁䅁䄯䅙䡁䅯䅁扂䡁䅉党睂䝁䅷兡橂䝁䅅䅤灂䝁䄴睚時䝁䅅杢療䝁䄰兙獂䡁䅫杌㑂䝁䅷督㑂䙁䄰睕橂䡁䅉党求䝁䄴兡畂䝁䅣睘療䡁䅉䅚求䡁䅉睘楂䝁䅅睙牂䝁䅷睢湂䙁䄸睙潂䝁䅣光歁䕁䅫兗歁䑁䅅䅏䅁䵁䡉䅁㑂䅁䅁睗祂䝁䅕䅣獂䝁䅫睙桂䡁䅑兡畂䝁䅣睘桂䝁䄴睢瑂䝁䅅䅢㕂䍁䄴䅥獂䡁䅍䅥摂䙁䅍睙祂䝁䅕党畂䝁䅫杢湂䙁䄸睢祂䝁䅑党祂䙁䄸杙桂䝁䅍睡獂䝁䄸睚時䝁䅍䅡湂䍁䅅䅊䩂䙁䅫䅊㕁䅁䅁儯䅙䡁䅯䅁扂䡁䅉党睂䝁䅷兡橂䝁䅅䅤灂䝁䄴睚時䝁䅅杢療䝁䄰兙獂䡁䅫杌㑂䝁䅷督㑂䙁䄰睕橂䡁䅉党求䝁䄴兡畂䝁䅣睘療䡁䅉䅚求䡁䅉睘楂䝁䅅睙牂䝁䅷睢湂䙁䄸睙潂䝁䅣光歁䕁䅫杗歁䑁䅅免䅁偁䜸䅁㙂䅁䅁睗祂䝁䅕䅣獂䝁䅫睙桂䡁䅑兡畂䝁䅣睘桂䝁䄴睢瑂䝁䅅䅢㕂䍁䄴䅥獂䡁䅍䅥摂䙁䅍睙祂䝁䅕党畂䝁䅫杢湂䙁䄸睢祂䝁䅑党祂䙁䄸杙桂䝁䅍睡獂䝁䄸睚時䝁䅍䅡湂䍁䅅䅊䩂䙁䅯䅊硁䑁䅧䅁䵁兂䅁䅥䅁䙁䅳杣求䡁䅁䅢灂䝁䅍兙あ䝁䅫杢湂䙁䄸兙畂䝁䄸兢桂䝁䅷入畁䡁䅧䅢穂䡁䅧兘呂䝁䅍杣求䝁䅕杢灂䝁䄴睚時䝁䄸杣歂䝁䅕杣時䝁䅉兙橂䝁䅳䅢療䝁䅣睘橂䝁䅧睚桁䍁䅑兓慂䍁䅑兏䅁䅁䘰䅁㑂䅁䅁睗祂䝁䅕䅣獂䝁䅫睙桂䡁䅑兡畂䝁䅣睘桂䝁䄴睢瑂䝁䅅䅢㕂䍁䄴䅥獂䡁䅍䅥摂䙁䅍睙祂䝁䅕党畂䝁䅫杢湂䙁䄸睢祂䝁䅑党祂䙁䄸杙桂䝁䅍睡獂䝁䄸睚時䝁䅍䅡湂䍁䅅䅊䭂䍁䅑免硁䅁䅁䄲䅍䡁䅧䅁扂䡁䅉党睂䝁䅷兡橂䝁䅅䅤灂䝁䄴睚時䝁䅅杢療䝁䄰兙獂䡁䅫杌㑂䝁䅷督㑂䙁䄰睕橂䡁䅉党求䝁䄴兡畂䝁䅣睘療䡁䅉䅚求䡁䅉睘楂䝁䅅睙牂䝁䅷睢湂䙁䄸睙潂䝁䅣光歁䕁䅯䅊硁䑁䅧䅁煁䅃䅁杤䅁䙁䅳杣求䡁䅁䅢灂䝁䅍兙あ䝁䅫杢湂䙁䄸兙畂䝁䄸兢桂䝁䅷入畁䡁䅧䅢穂䡁䅧兘呂䝁䅍杣求䝁䅕杢灂䝁䄴睚時䝁䄸杣歂䝁䅕杣時䝁䅉兙橂䝁䅳䅢療䝁䅣睘橂䝁䅧睚桁䍁䅑杓歁䑁䅫䅁婄睁䅁来䅁䙁䅳杣求䡁䅁䅢灂䝁䅍兙あ䝁䅫杢湂䙁䄸兙畂䝁䄸兢桂䝁䅷入畁䡁䅧䅢穂䡁䅧兘呂䝁䅍杣求䝁䅕杢灂䝁䄴睚時䝁䄸杣歂䝁䅕杣時䝁䅉兙橂䝁䅳䅢療䝁䅣睘橂䝁䅧睚桁䍁䅑杓䉂䍁䅑免硁䅁䅁杅䅕䡁䅯䅁扂䡁䅉党睂䝁䅷兡橂䝁䅅䅤灂䝁䄴睚時䝁䅅杢療䝁䄰兙獂䡁䅫杌㑂䝁䅷督㑂䙁䄰睕橂䡁䅉党求䝁䄴兡畂䝁䅣睘療䡁䅉䅚求䡁䅉睘楂䝁䅅睙牂䝁䅷睢湂䙁䄸睙潂䝁䅣光歁䕁䅯兑歁䑁䅅䅏䅁佁䥙䅁㑂䅁䅁睗祂䝁䅕䅣獂䝁䅫睙桂䡁䅑兡畂䝁䅣睘桂䝁䄴睢瑂䝁䅅䅢㕂䍁䄴䅥獂䡁䅍䅥摂䙁䅍睙祂䝁䅕党畂䝁䅫杢湂䙁䄸睢祂䝁䅑党祂䙁䄸杙桂䝁䅍睡獂䝁䄸睚時䝁䅍䅡湂䍁䅅䅊䭂䕁䅅䅊㕁䅁䅁睅䅕䡁䅯䅁扂䡁䅉党睂䝁䅷兡橂䝁䅅䅤灂䝁䄴睚時䝁䅅杢療䝁䄰兙獂䡁䅫杌㑂䝁䅷督㑂䙁䄰睕橂䡁䅉党求䝁䄴兡畂䝁䅣睘療䡁䅉䅚求䡁䅉睘楂䝁䅅睙牂䝁䅷睢湂䙁䄸睙潂䝁䅣光歁䕁䅯村歁䑁䅅免䅁䱁䝉䅁㙂䅁䅁睗祂䝁䅕䅣獂䝁䅫睙桂䡁䅑兡畂䝁䅣睘桂䝁䄴睢瑂䝁䅅䅢㕂䍁䄴䅥獂䡁䅍䅥摂䙁䅍睙祂䝁䅕党畂䝁䅫杢湂䙁䄸睢祂䝁䅑党祂䙁䄸杙桂䝁䅍睡獂䝁䄸睚時䝁䅍䅡湂䍁䅅䅊䭂䕁䅉䅊硁䑁䅧䅁穂杂䅁䅥䅁䙁䅳杣求䡁䅁䅢灂䝁䅍兙あ䝁䅫杢湂䙁䄸兙畂䝁䄸兢桂䝁䅷入畁䡁䅧䅢穂䡁䅧兘呂䝁䅍杣求䝁䅕杢灂䝁䄴睚時䝁䄸杣歂䝁䅕杣時䝁䅉兙橂䝁䅳䅢療䝁䅣睘橂䝁䅧睚桁䍁䅑杓䍂䍁䅑兏䅁䡁䝑䅁㙂䅁䅁睗祂䝁䅕䅣獂䝁䅫睙桂䡁䅑兡畂䝁䅣睘桂䝁䄴睢瑂䝁䅅䅢㕂䍁䄴䅥獂䡁䅍䅥摂䙁䅍睙祂䝁䅕党畂䝁䅫杢湂䙁䄸睢祂䝁䅑党祂䙁䄸杙桂䝁䅍睡獂䝁䄸睚時䝁䅍䅡湂䍁䅅䅊䭂䕁䅍䅊硁䑁䅅䅁䅁睂䅁来䅁䙁䅳杣求䡁䅁䅢灂䝁䅍兙あ䝁䅫杢湂䙁䄸兙畂䝁䄸兢桂䝁䅷入畁䡁䅧䅢穂䡁䅧兘呂䝁䅍杣求䝁䅕杢灂䝁䄴睚時䝁䄸杣歂䝁䅕杣時䝁䅉兙橂䝁䅳䅢療䝁䅣睘橂䝁䅧睚桁䍁䅑杓䑂䍁䅑免㑁䅁䅁䄸䅍䡁䅧䅁扂䡁䅉党睂䝁䅷兡橂䝁䅅䅤灂䝁䄴睚時䝁䅅杢療䝁䄰兙獂䡁䅫杌㑂䝁䅷督㑂䙁䄰睕橂䡁䅉党求䝁䄴兡畂䝁䅣睘療䡁䅉䅚求䡁䅉睘楂䝁䅅睙牂䝁䅷睢湂䙁䄸睙潂䝁䅣光歁䕁䅯睑歁䑁䅫䅁硄睁䅁来䅁䙁䅳杣求䡁䅁䅢灂䝁䅍兙あ䝁䅫杢湂䙁䄸兙畂䝁䄸兢桂䝁䅷入畁䡁䅧䅢穂䡁䅧兘呂䝁䅍杣求䝁䅕杢灂䝁䄴睚時䝁䄸杣歂䝁䅕杣時䝁䅉兙橂䝁䅳䅢療䝁䅣睘橂䝁䅧睚桁䍁䅑杓䕂䍁䅑免硁䅁䅁䅲䅕䡁䅯䅁扂䡁䅉党睂䝁䅷兡橂䝁䅅䅤灂䝁䄴睚時䝁䅅杢療䝁䄰兙獂䡁䅫杌㑂䝁䅷督㑂䙁䄰睕橂䡁䅉党求䝁䄴兡畂䝁䅣睘療䡁䅉䅚求䡁䅉睘楂䝁䅅睙牂䝁䅷睢湂䙁䄸睙潂䝁䅣光歁䕁䅯䅒歁䑁䅅䅏䅁佁䥣䅁㑂䅁䅁睗祂䝁䅕䅣獂䝁䅫睙桂䡁䅑兡畂䝁䅣睘桂䝁䄴睢瑂䝁䅅䅢㕂䍁䄴䅥獂䡁䅍䅥摂䙁䅍睙祂䝁䅕党畂䝁䅫杢湂䙁䄸睢祂䝁䅑党祂䙁䄸杙桂䝁䅍睡獂䝁䄸睚時䝁䅍䅡湂䍁䅅䅊䭂䕁䅑䅊㕁䅁䅁兲䅕䡁䅯䅁扂䡁䅉党睂䝁䅷兡橂䝁䅅䅤灂䝁䄴睚時䝁䅅杢療䝁䄰兙獂䡁䅫杌㑂䝁䅷督㑂䙁䄰睕橂䡁䅉党求䝁䄴兡畂䝁䅣睘療䡁䅉䅚求䡁䅉睘楂䝁䅅睙牂䝁䅷睢湂䙁䄸睙潂䝁䅣光歁䕁䅯兒歁䑁䅅免䅁䅁䡑䅁㙂䅁䅁睗祂䝁䅕䅣獂䝁䅫睙桂䡁䅑兡畂䝁䅣睘桂䝁䄴睢瑂䝁䅅䅢㕂䍁䄴䅥獂䡁䅍䅥摂䙁䅍睙祂䝁䅕党畂䝁䅫杢湂䙁䄸睢祂䝁䅑党祂䙁䄸杙桂䝁䅍睡獂䝁䄸睚時䝁䅍䅡湂䍁䅅䅊䭂䕁䅕䅊硁䑁䅧䅁灄䅃䅁䅥䅁䙁䅳杣求䡁䅁䅢灂䝁䅍兙あ䝁䅫杢湂䙁䄸兙畂䝁䄸兢桂䝁䅷入畁䡁䅧䅢穂䡁䅧兘呂䝁䅍杣求䝁䅕杢灂䝁䄴睚時䝁䄸杣歂䝁䅕杣時䝁䅉兙橂䝁䅳䅢療䝁䅣睘橂䝁䅧睚桁䍁䅑杓䙂䍁䅑兏䅁䅁䡕䅁㙂䅁䅁睗祂䝁䅕䅣獂䝁䅫睙桂䡁䅑兡畂䝁䅣睘桂䝁䄴睢瑂䝁䅅䅢㕂䍁䄴䅥獂䡁䅍䅥摂䙁䅍睙祂䝁䅕党畂䝁䅫杢湂䙁䄸睢祂䝁䅑党祂䙁䄸杙桂䝁䅍睡獂䝁䄸睚時䝁䅍䅡湂䍁䅅䅊䭂䕁䅙䅊硁䑁䅅䅁䥁杂䅁来䅁䙁䅳杣求䡁䅁䅢灂䝁䅍兙あ䝁䅫杢湂䙁䄸兙畂䝁䄸兢桂䝁䅷入畁䡁䅧䅢穂䡁䅧兘呂䝁䅍杣求䝁䅕杢灂䝁䄴睚時䝁䄸杣歂䝁䅕杣時䝁䅉兙橂䝁䅳䅢療䝁䅣睘橂䝁䅧睚桁䍁䅑杓䝂䍁䅑免㑁䅁䅁䅬䅙䡁䅧䅁扂䡁䅉党睂䝁䅷兡橂䝁䅅䅤灂䝁䄴睚時䝁䅅杢療䝁䄰兙獂䡁䅫杌㑂䝁䅷督㑂䙁䄰睕橂䡁䅉党求䝁䄴兡畂䝁䅣睘療䡁䅉䅚求䡁䅉睘楂䝁䅅睙牂䝁䅷睢湂䙁䄸睙潂䝁䅣光歁䕁䅯杒歁䑁䅫䅁䩁杂䅁来䅁䙁䅳杣求䡁䅁䅢灂䝁䅍兙あ䝁䅫杢湂䙁䄸兙畂䝁䄸兢桂䝁䅷入畁䡁䅧䅢穂䡁䅧兘呂䝁䅍杣求䝁䅕杢灂䝁䄴睚時䝁䄸杣歂䝁䅕杣時䝁䅉兙橂䝁䅳䅢療䝁䅣睘橂䝁䅧睚桁䍁䅑杓䡂䍁䅑免硁䅁䅁杂䅣䡁䅯䅁扂䡁䅉党睂䝁䅷兡橂䝁䅅䅤灂䝁䄴睚時䝁䅅杢療䝁䄰兙獂䡁䅫杌㑂䝁䅷督㑂䙁䄰睕橂䡁䅉党求䝁䄴兡畂䝁䅣睘療䡁䅉䅚求䡁䅉睘楂䝁䅅睙牂䝁䅷睢湂䙁䄸睙潂䝁䅣光歁䕁䅯睒歁䑁䅅䅏䅁䭁䡧䅁㑂䅁䅁睗祂䝁䅕䅣獂䝁䅫睙桂䡁䅑兡畂䝁䅣睘桂䝁䄴睢瑂䝁䅅䅢㕂䍁䄴䅥獂䡁䅍䅥摂䙁䅍睙祂䝁䅕党畂䝁䅫杢湂䙁䄸睢祂䝁䅑党祂䙁䄸杙桂䝁䅍睡獂䝁䄸睚時䝁䅍䅡湂䍁䅅䅊䭂䕁䅣䅊㕁䅁䅁睂䅣䡁䅯䅁扂䡁䅉党睂䝁䅷兡橂䝁䅅䅤灂䝁䄴睚時䝁䅅杢療䝁䄰兙獂䡁䅫杌㑂䝁䅷督㑂䙁䄰睕橂䡁䅉党求䝁䄴兡畂䝁䅣睘療䡁䅉䅚求䡁䅉睘楂䝁䅅睙牂䝁䅷睢湂䙁䄸睙潂䝁䅣光歁䕁䅯䅓歁䑁䅅免䅁䅁䡯䅁㙂䅁䅁睗祂䝁䅕䅣獂䝁䅫睙桂䡁䅑兡畂䝁䅣睘桂䝁䄴睢瑂䝁䅅䅢㕂䍁䄴䅥獂䡁䅍䅥摂䙁䅍睙祂䝁䅕党畂䝁䅫杢湂䙁䄸睢祂䝁䅑党祂䙁䄸杙桂䝁䅍睡獂䝁䄸睚時䝁䅍䅡湂䍁䅅䅊䭂䕁䅧䅊硁䑁䅧䅁摃杂䅁䅥䅁䙁䅳杣求䡁䅁䅢灂䝁䅍兙あ䝁䅫杢湂䙁䄸兙畂䝁䄸兢桂䝁䅷入畁䡁䅧䅢穂䡁䅧兘呂䝁䅍杣求䝁䅕杢灂䝁䄴睚時䝁䄸杣歂䝁䅕杣時䝁䅉兙橂䝁䅳䅢療䝁䅣睘橂䝁䅧睚桁䍁䅑杓䥂䍁䅑兏䅁䩁䜴䅁㙂䅁䅁睗祂䝁䅕䅣獂䝁䅫睙桂䡁䅑兡畂䝁䅣睘桂䝁䄴睢瑂䝁䅅䅢㕂䍁䄴䅥獂䡁䅍䅥摂䙁䅍睙祂䝁䅕党畂䝁䅫杢湂䙁䄸睢祂䝁䅑党祂䙁䄸杙桂䝁䅍睡獂䝁䄸睚時䝁䅍䅡湂䍁䅅䅊䭂䕁䅫䅊硁䑁䅅䅁ぁ杂䅁来䅁䙁䅳杣求䡁䅁䅢灂䝁䅍兙あ䝁䅫杢湂䙁䄸兙畂䝁䄸兢桂䝁䅷入畁䡁䅧䅢穂䡁䅧兘呂䝁䅍杣求䝁䅕杢灂䝁䄴睚時䝁䄸杣歂䝁䅕杣時䝁䅉兙橂䝁䅳䅢療䝁䅣睘橂䝁䅧睚桁䍁䅑杓䩂䍁䅑免㑁䅁䅁眶䅧䡁䅧䅁扂䡁䅉党睂䝁䅷兡橂䝁䅅䅤灂䝁䄴睚時䝁䅅杢療䝁䄰兙獂䡁䅫杌㑂䝁䅷督㑂䙁䄰睕橂䡁䅉党求䝁䄴兡畂䝁䅣睘療䡁䅉䅚求䡁䅉睘楂䝁䅅睙牂䝁䅷睢湂䙁䄸睙潂䝁䅣光歁䕁䅯兓歁䑁䅫䅁ㅁ杂䅁来䅁䙁䅳杣求䡁䅁䅢灂䝁䅍兙あ䝁䅫杢湂䙁䄸兙畂䝁䄸兢桂䝁䅷入畁䡁䅧䅢穂䡁䅧兘呂䝁䅍杣求䝁䅕杢灂䝁䄴睚時䝁䄸杣歂䝁䅕杣時䝁䅉兙橂䝁䅳䅢療䝁䅣睘橂䝁䅧睚桁䍁䅑杓䭂䍁䅑免硁䅁䅁杚䅑䡁䅯䅁扂䡁䅉党睂䝁䅷兡橂䝁䅅䅤灂䝁䄴睚時䝁䅅杢療䝁䄰兙獂䡁䅫杌㑂䝁䅷督㑂䙁䄰睕橂䡁䅉党求䝁䄴兡畂䝁䅣睘療䡁䅉䅚求䡁䅉睘楂䝁䅅睙牂䝁䅷睢湂䙁䄸睙潂䝁䅣光歁䕁䅯杓歁䑁䅅䅏䅁䥁䕅䅁㑂䅁䅁睗祂䝁䅕䅣獂䝁䅫睙桂䡁䅑兡畂䝁䅣睘桂䝁䄴睢瑂䝁䅅䅢㕂䍁䄴䅥獂䡁䅍䅥摂䙁䅍睙祂䝁䅕党畂䝁䅫杢湂䙁䄸睢祂䝁䅑党祂䙁䄸杙桂䝁䅍睡獂䝁䄸睚時䝁䅍䅡湂䍁䅅䅊䭂䕁䅯䅊㕁䅁䅁睚䅑䡁䅯䅁扂䡁䅉党睂䝁䅷兡橂䝁䅅䅤灂䝁䄴睚時䝁䅅杢療䝁䄰兙獂䡁䅫杌㑂䝁䅷督㑂䙁䄰睕橂䡁䅉党求䝁䄴兡畂䝁䅣睘療䡁䅉䅚求䡁䅉睘楂䝁䅅睙牂䝁䅷睢湂䙁䄸睙潂䝁䅣光歁䕁䅯睓歁䑁䅅免䅁䅁䡳䅁㙂䅁䅁睗祂䝁䅕䅣獂䝁䅫睙桂䡁䅑兡畂䝁䅣睘桂䝁䄴睢瑂䝁䅅䅢㕂䍁䄴䅥獂䡁䅍䅥摂䙁䅍睙祂䝁䅕党畂䝁䅫杢湂䙁䄸睢祂䝁䅑党祂䙁䄸杙桂䝁䅍睡獂䝁䄸睚時䝁䅍䅡湂䍁䅅䅊䭂䕁䅳䅊硁䑁䅧䅁獄杂䅁䅥䅁䙁䅳杣求䡁䅁䅢灂䝁䅍兙あ䝁䅫杢湂䙁䄸兙畂䝁䄸兢桂䝁䅷入畁䡁䅧䅢穂䡁䅧兘呂䝁䅍杣求䝁䅕杢灂䝁䄴睚時䝁䄸杣歂䝁䅕杣時䝁䅉兙橂䝁䅳䅢療䝁䅣睘橂䝁䅧睚桁䍁䅑杓䱂䍁䅑兏䅁佁䜰䅁㙂䅁䅁睗祂䝁䅕䅣獂䝁䅫睙桂䡁䅑兡畂䝁䅣睘桂䝁䄴睢瑂䝁䅅䅢㕂䍁䄴䅥獂䡁䅍䅥摂䙁䅍睙祂䝁䅕党畂䝁䅫杢湂䙁䄸睢祂䝁䅑党祂䙁䄸杙桂䝁䅍睡獂䝁䄸睚時䝁䅍䅡湂䍁䅅䅊䭂䕁䅷䅊硁䑁䅅䅁佁睂䅁来䅁䙁䅳杣求䡁䅁䅢灂䝁䅍兙あ䝁䅫杢湂䙁䄸兙畂䝁䄸兢桂䝁䅷入畁䡁䅧䅢穂䡁䅧兘呂䝁䅍杣求䝁䅕杢灂䝁䄴睚時䝁䄸杣歂䝁䅕杣時䝁䅉兙橂䝁䅳䅢療䝁䅣睘橂䝁䅧睚桁䍁䅑杓䵂䍁䅑免㑁䅁䅁朸䅙䡁䅧䅁扂䡁䅉党睂䝁䅷兡橂䝁䅅䅤灂䝁䄴睚時䝁䅅杢療䝁䄰兙獂䡁䅫杌㑂䝁䅷督㑂䙁䄰睕橂䡁䅉党求䝁䄴兡畂䝁䅣睘療䡁䅉䅚求䡁䅉睘楂䝁䅅睙牂䝁䅷睢湂䙁䄸睙潂䝁䅣光歁䕁䅯䅔歁䑁䅫䅁穄杂䅁来䅁䙁䅳杣求䡁䅁䅢灂䝁䅍兙あ䝁䅫杢湂䙁䄸兙畂䝁䄸兢桂䝁䅷入畁䡁䅧䅢穂䡁䅧兘呂䝁䅍杣求䝁䅕杢灂䝁䄴睚時䝁䄸杣歂䝁䅕杣時䝁䅉兙橂䝁䅳䅢療䝁䅣睘橂䝁䅧睚桁䍁䅑杓乂䍁䅑免硁䅁䅁䅅䅣䡁䅯䅁扂䡁䅉党睂䝁䅷兡橂䝁䅅䅤灂䝁䄴睚時䝁䅅杢療䝁䄰兙獂䡁䅫杌㑂䝁䅷督㑂䙁䄰睕橂䡁䅉党求䝁䄴兡畂䝁䅣睘療䡁䅉䅚求䡁䅉睘楂䝁䅅睙牂䝁䅷睢湂䙁䄸睙潂䝁䅣光歁䕁䅯兔歁䑁䅅䅏䅁䵁䠸䅁㑂䅁䅁睗祂䝁䅕䅣獂䝁䅫睙桂䡁䅑兡畂䝁䅣睘桂䝁䄴睢瑂䝁䅅䅢㕂䍁䄴䅥獂䡁䅍䅥摂䙁䅍睙祂䝁䅕党畂䝁䅫杢湂䙁䄸睢祂䝁䅑党祂䙁䄸杙桂䝁䅍睡獂䝁䄸睚時䝁䅍䅡湂䍁䅅䅊䭂䕁䄰䅊㕁䅁䅁充䅣䡁䅯䅁扂䡁䅉党睂䝁䅷兡橂䝁䅅䅤灂䝁䄴睚時䝁䅅杢療䝁䄰兙獂䡁䅫杌㑂䝁䅷督㑂䙁䄰睕橂䡁䅉党求䝁䄴兡畂䝁䅣睘療䡁䅉䅚求䡁䅉睘楂䝁䅅睙牂䝁䅷睢湂䙁䄸睙潂䝁䅣光歁䕁䅯杔歁䑁䅅免䅁䉁䡍䅁㙂䅁䅁睗祂䝁䅕䅣獂䝁䅫睙桂䡁䅑兡畂䝁䅣睘桂䝁䄴睢瑂䝁䅅䅢㕂䍁䄴䅥獂䡁䅍䅥摂䙁䅍睙祂䝁䅕党畂䝁䅫杢湂䙁䄸睢祂䝁䅑党祂䙁䄸杙桂䝁䅍睡獂䝁䄸睚時䝁䅍䅡湂䍁䅅䅊䭂䕁䄴䅊硁䑁䅧䅁獄䅃䅁䅥䅁䙁䅳杣求䡁䅁䅢灂䝁䅍兙あ䝁䅫杢湂䙁䄸兙畂䝁䄸兢桂䝁䅷入畁䡁䅧䅢穂䡁䅧兘呂䝁䅍杣求䝁䅕杢灂䝁䄴睚時䝁䄸杣歂䝁䅕杣時䝁䅉兙橂䝁䅳䅢療䝁䅣睘橂䝁䅧睚桁䍁䅑杓佂䍁䅑兏䅁䉁䡑䅁㙂䅁䅁睗祂䝁䅕䅣獂䝁䅫睙桂䡁䅑兡畂䝁䅣睘桂䝁䄴睢瑂䝁䅅䅢㕂䍁䄴䅥獂䡁䅍䅥摂䙁䅍睙祂䝁䅕党畂䝁䅫杢湂䙁䄸睢祂䝁䅑党祂䙁䄸杙桂䝁䅍睡獂䝁䄸睚時䝁䅍䅡湂䍁䅅䅊䭂䕁䄸䅊硁䑁䅅䅁⽃䅂䅁来䅁䙁䅳杣求䡁䅁䅢灂䝁䅍兙あ䝁䅫杢湂䙁䄸兙畂䝁䄸兢桂䝁䅷入畁䡁䅧䅢穂䡁䅧兘呂䝁䅍杣求䝁䅕杢灂䝁䄴睚時䝁䄸杣歂䝁䅕杣時䝁䅉兙橂䝁䅳䅢療䝁䅣睘橂䝁䅧睚桁䍁䅑杓偂䍁䅑免㑁䅁䅁兇䅧䡁䅧䅁扂䡁䅉党睂䝁䅷兡橂䝁䅅䅤灂䝁䄴睚時䝁䅅杢療䝁䄰兙獂䡁䅫杌㑂䝁䅷督㑂䙁䄰睕橂䡁䅉党求䝁䄴兡畂䝁䅣睘療䡁䅉䅚求䡁䅉睘楂䝁䅅睙牂䝁䅷睢湂䙁䄸睙潂䝁䅣光歁䕁䅯睔歁䑁䅫䅁䅄䅂䅁来䅁䙁䅳杣求䡁䅁䅢灂䝁䅍兙あ䝁䅫杢湂䙁䄸兙畂䝁䄸兢桂䝁䅷入畁䡁䅧䅢穂䡁䅧兘呂䝁䅍杣求䝁䅕杢灂䝁䄴睚時䝁䄸杣歂䝁䅕杣時䝁䅉兙橂䝁䅳䅢療䝁䅣睘橂䝁䅧睚桁䍁䅑杓兂䍁䅑免硁䅁䅁杤䅕䡁䅯䅁扂䡁䅉党睂䝁䅷兡橂䝁䅅䅤灂䝁䄴睚時䝁䅅杢療䝁䄰兙獂䡁䅫杌㑂䝁䅷督㑂䙁䄰睕橂䡁䅉党求䝁䄴兡畂䝁䅣睘療䡁䅉䅚求䡁䅉睘楂䝁䅅睙牂䝁䅷睢湂䙁䄸睙潂䝁䅣光歁䕁䅯䅕歁䑁䅅䅏䅁佁䤰䅁㑂䅁䅁睗祂䝁䅕䅣獂䝁䅫睙桂䡁䅑兡畂䝁䅣睘桂䝁䄴睢瑂䝁䅅䅢㕂䍁䄴䅥獂䡁䅍䅥摂䙁䅍睙祂䝁䅕党畂䝁䅫杢湂䙁䄸睢祂䝁䅑党祂䙁䄸杙桂䝁䅍睡獂䝁䄸睚時䝁䅍䅡湂䍁䅅䅊䭂䙁䅁䅊㕁䅁䅁睤䅕䡁䅯䅁扂䡁䅉党睂䝁䅷兡橂䝁䅅䅤灂䝁䄴睚時䝁䅅杢療䝁䄰兙獂䡁䅫杌㑂䝁䅷督㑂䙁䄰睕橂䡁䅉党求䝁䄴兡畂䝁䅣睘療䡁䅉䅚求䡁䅉睘楂䝁䅅睙牂䝁䅷睢湂䙁䄸睙潂䝁䅣光歁䕁䅯兕歁䑁䅅免䅁䝁䙳䅁㙂䅁䅁睗祂䝁䅕䅣獂䝁䅫睙桂䡁䅑兡畂䝁䅣睘桂䝁䄴睢瑂䝁䅅䅢㕂䍁䄴䅥獂䡁䅍䅥摂䙁䅍睙祂䝁䅕党畂䝁䅫杢湂䙁䄸睢祂䝁䅑党祂䙁䄸杙桂䝁䅍睡獂䝁䄸睚時䝁䅍䅡湂䍁䅅䅊䭂䙁䅅䅊硁䑁䅧䅁畄䅃䅁䅥䅁䙁䅳杣求䡁䅁䅢灂䝁䅍兙あ䝁䅫杢湂䙁䄸兙畂䝁䄸兢桂䝁䅷入畁䡁䅧䅢穂䡁䅧兘呂䝁䅍杣求䝁䅕杢灂䝁䄴睚時䝁䄸杣歂䝁䅕杣時䝁䅉兙橂䝁䅳䅢療䝁䅣睘橂䝁䅧睚桁䍁䅑杓剂䍁䅑兏䅁䝁䙷䅁㙂䅁䅁睗祂䝁䅕䅣獂䝁䅫睙桂䡁䅑兡畂䝁䅣睘桂䝁䄴睢瑂䝁䅅䅢㕂䍁䄴䅥獂䡁䅍䅥摂䙁䅍睙祂䝁䅕党畂䝁䅫杢湂䙁䄸睢祂䝁䅑党祂䙁䄸杙桂䝁䅍睡獂䝁䄸睚時䝁䅍䅡湂䍁䅅䅊䭂䙁䅉䅊硁䑁䅅䅁噁睂䅁来䅁䙁䅳杣求䡁䅁䅢灂䝁䅍兙あ䝁䅫杢湂䙁䄸兙畂䝁䄸兢桂䝁䅷入畁䡁䅧䅢穂䡁䅧兘呂䝁䅍杣求䝁䅕杢灂䝁䄴睚時䝁䄸杣歂䝁䅕杣時䝁䅉兙橂䝁䅳䅢療䝁䅣睘橂䝁䅧睚桁䍁䅑杓卂䍁䅑免㑁䅁䅁䄸䅧䡁䅧䅁扂䡁䅉党睂䝁䅷兡橂䝁䅅䅤灂䝁䄴睚時䝁䅅杢療䝁䄰兙獂䡁䅫杌㑂䝁䅷督㑂䙁䄰睕橂䡁䅉党求䝁䄴兡畂䝁䅣睘療䡁䅉䅚求䡁䅉睘楂䝁䅅睙牂䝁䅷睢湂䙁䄸睙潂䝁䅣光歁䕁䅯杕歁䑁䅫䅁坁睂䅁来䅁䙁䅳杣求䡁䅁䅢灂䝁䅍兙あ䝁䅫杢湂䙁䄸兙畂䝁䄸兢桂䝁䅷入畁䡁䅧䅢穂䡁䅧兘呂䝁䅍杣求䝁䅕杢灂䝁䄴睚時䝁䄸杣歂䝁䅕杣時䝁䅉兙橂䝁䅳䅢療䝁䅣睘橂䝁䅧睚桁䍁䅑杓呂䍁䅑免硁䅁䅁䅔䅑䡁䅯䅁扂䡁䅉党睂䝁䅷兡橂䝁䅅䅤灂䝁䄴睚時䝁䅅杢療䝁䄰兙獂䡁䅫杌㑂䝁䅷督㑂䙁䄰睕橂䡁䅉党求䝁䄴兡畂䝁䅣睘療䡁䅉䅚求䡁䅉睘楂䝁䅅睙牂䝁䅷睢湂䙁䄸睙潂䝁䅣光歁䕁䅯睕歁䑁䅅䅏䅁偁䥅䅁㑂䅁䅁睗祂䝁䅕䅣獂䝁䅫睙桂䡁䅑兡畂䝁䅣睘桂䝁䄴睢瑂䝁䅅䅢㕂䍁䄴䅥獂䡁䅍䅥摂䙁䅍睙祂䝁䅕党畂䝁䅫杢湂䙁䄸睢祂䝁䅑党祂䙁䄸杙桂䝁䅍睡獂䝁䄸睚時䝁䅍䅡湂䍁䅅䅊䭂䙁䅍䅊㕁䅁䅁兔䅑䡁䅯䅁扂䡁䅉党睂䝁䅷兡橂䝁䅅䅤灂䝁䄴睚時䝁䅅杢療䝁䄰兙獂䡁䅫杌㑂䝁䅷督㑂䙁䄰睕橂䡁䅉党求䝁䄴兡畂䝁䅣睘療䡁䅉䅚求䡁䅉睘楂䝁䅅睙牂䝁䅷睢湂䙁䄸睙潂䝁䅣光歁䕁䅯䅖歁䑁䅅免䅁䙁䝣䅁㙂䅁䅁睗祂䝁䅕䅣獂䝁䅫睙桂䡁䅑兡畂䝁䅣睘桂䝁䄴睢瑂䝁䅅䅢㕂䍁䄴䅥獂䡁䅍䅥摂䙁䅍睙祂䝁䅕党畂䝁䅫杢湂䙁䄸睢祂䝁䅑党祂䙁䄸杙桂䝁䅍睡獂䝁䄸睚時䝁䅍䅡湂䍁䅅䅊䭂䙁䅑䅊硁䑁䅧䅁祄䅃䅁䅥䅁䙁䅳杣求䡁䅁䅢灂䝁䅍兙あ䝁䅫杢湂䙁䄸兙畂䝁䄸兢桂䝁䅷入畁䡁䅧䅢穂䡁䅧兘呂䝁䅍杣求䝁䅕杢灂䝁䄴睚時䝁䄸杣歂䝁䅕杣時䝁䅉兙橂䝁䅳䅢療䝁䅣睘橂䝁䅧睚桁䍁䅑杓啂䍁䅑兏䅁䙁䝧䅁㙂䅁䅁睗祂䝁䅕䅣獂䝁䅫睙桂䡁䅑兡畂䝁䅣睘桂䝁䄴睢瑂䝁䅅䅢㕂䍁䄴䅥獂䡁䅍䅥摂䙁䅍睙祂䝁䅕党畂䝁䅫杢湂䙁䄸睢祂䝁䅑党祂䙁䄸杙桂䝁䅍睡獂䝁䄸睚時䝁䅍䅡湂䍁䅅䅊䭂䙁䅕䅊硁䑁䅅䅁塁睂䅁来䅁䙁䅳杣求䡁䅁䅢灂䝁䅍兙あ䝁䅫杢湂䙁䄸兙畂䝁䄸兢桂䝁䅷入畁䡁䅧䅢穂䡁䅧兘呂䝁䅍杣求䝁䅕杢灂䝁䄴睚時䝁䄸杣歂䝁䅕杣時䝁䅉兙橂䝁䅳䅢療䝁䅣睘橂䝁䅧睚桁䍁䅑杓噂䍁䅑免㑁䅁䅁眸䅧䡁䅧䅁扂䡁䅉党睂䝁䅷兡橂䝁䅅䅤灂䝁䄴睚時䝁䅅杢療䝁䄰兙獂䡁䅫杌㑂䝁䅷督㑂䙁䄰睕橂䡁䅉党求䝁䄴兡畂䝁䅣睘療䡁䅉䅚求䡁䅉睘楂䝁䅅睙牂䝁䅷睢湂䙁䄸睙潂䝁䅣光歁䕁䅯兖歁䑁䅫䅁奁睂䅁来䅁䙁䅳杣求䡁䅁䅢灂䝁䅍兙あ䝁䅫杢湂䙁䄸兙畂䝁䄸兢桂䝁䅷入畁䡁䅧䅢穂䡁䅧兘呂䝁䅍杣求䝁䅕杢灂䝁䄴睚時䝁䄸杣歂䝁䅕杣時䝁䅉兙橂䝁䅳䅢療䝁䅣睘橂䝁䅧睚桁䍁䅑杓坂䍁䅑免硁䅁䅁光䅣䡁䅯䅁扂䡁䅉党睂䝁䅷兡橂䝁䅅䅤灂䝁䄴睚時䝁䅅杢療䝁䄰兙獂䡁䅫杌㑂䝁䅷督㑂䙁䄰睕橂䡁䅉党求䝁䄴兡畂䝁䅣睘療䡁䅉䅚求䡁䅉睘楂䝁䅅睙牂䝁䅷睢湂䙁䄸睙潂䝁䅣光歁䕁䅯杖歁䑁䅅䅏䅁䝁䥅䅁㑂䅁䅁睗祂䝁䅕䅣獂䝁䅫睙桂䡁䅑兡畂䝁䅣睘桂䝁䄴睢瑂䝁䅅䅢㕂䍁䄴䅥獂䡁䅍䅥摂䙁䅍睙祂䝁䅕党畂䝁䅫杢湂䙁䄸睢祂䝁䅑党祂䙁䄸杙桂䝁䅍睡獂䝁䄸睚時䝁䅍䅡湂䍁䅅䅊䭂䙁䅙䅊㕁䅁䅁杉䅣䡁䅯䅁扂䡁䅉党睂䝁䅷兡橂䝁䅅䅤灂䝁䄴睚時䝁䅅杢療䝁䄰兙獂䡁䅫杌㑂䝁䅷督㑂䙁䄰睕橂䡁䅉党求䝁䄴兡畂䝁䅣睘療䡁䅉䅚求䡁䅉睘楂䝁䅅睙牂䝁䅷睢湂䙁䄸睙潂䝁䅣光歁䕁䅯睖歁䑁䅅免䅁䍁䡍䅁㙂䅁䅁睗祂䝁䅕䅣獂䝁䅫睙桂䡁䅑兡畂䝁䅣睘桂䝁䄴睢瑂䝁䅅䅢㕂䍁䄴䅥獂䡁䅍䅥摂䙁䅍睙祂䝁䅕党畂䝁䅫杢湂䙁䄸睢祂䝁䅑党祂䙁䄸杙桂䝁䅍睡獂䝁䄸睚時䝁䅍䅡湂䍁䅅䅊䭂䙁䅣䅊硁䑁䅧䅁い䅃䅁䅥䅁䙁䅳杣求䡁䅁䅢灂䝁䅍兙あ䝁䅫杢湂䙁䄸兙畂䝁䄸兢桂䝁䅷入畁䡁䅧䅢穂䡁䅧兘呂䝁䅍杣求䝁䅕杢灂䝁䄴睚時䝁䄸杣歂䝁䅕杣時䝁䅉兙橂䝁䅳䅢療䝁䅣睘橂䝁䅧睚桁䍁䅑杓塂䍁䅑兏䅁䍁䡑䅁㙂䅁䅁睗祂䝁䅕䅣獂䝁䅫睙桂䡁䅑兡畂䝁䅣睘桂䝁䄴睢瑂䝁䅅䅢㕂䍁䄴䅥獂䡁䅍䅥摂䙁䅍睙祂䝁䅕党畂䝁䅫杢湂䙁䄸睢祂䝁䅑党祂䙁䄸杙桂䝁䅍睡獂䝁䄸睚時䝁䅍䅡湂䍁䅅䅊䭂䙁䅧䅊硁䑁䅅䅁潁睂䅁来䅁䙁䅳杣求䡁䅁䅢灂䝁䅍兙あ䝁䅫杢湂䙁䄸兙畂䝁䄸兢桂䝁䅷入畁䡁䅧䅢穂䡁䅧兘呂䝁䅍杣求䝁䅕杢灂䝁䄴睚時䝁䄸杣歂䝁䅕杣時䝁䅉兙橂䝁䅳䅢療䝁䅣睘橂䝁䅧睚桁䍁䅑杓奂䍁䅑免㑁䅁䅁典䅑䡁䅧䅁扂䡁䅉党睂䝁䅷兡橂䝁䅅䅤灂䝁䄴睚時䝁䅅杢療䝁䄰兙獂䡁䅫杌㑂䝁䅷督㑂䙁䄰睕橂䡁䅉党求䝁䄴兡畂䝁䅣睘療䡁䅉䅚求䡁䅉睘楂䝁䅅睙牂䝁䅷睢湂䙁䄸睙潂䝁䅣光歁䕁䅯䅗歁䑁䅫䅁䝄䅂䅁来䅁䙁䅳杣求䡁䅁䅢灂䝁䅍兙あ䝁䅫杢湂䙁䄸兙畂䝁䄸兢桂䝁䅷入畁䡁䅧䅢穂䡁䅧兘呂䝁䅍杣求䝁䅕杢灂䝁䄴睚時䝁䄸杣歂䝁䅕杣時䝁䅉兙橂䝁䅳䅢療䝁䅣睘橂䝁䅧睚桁䍁䅑杓婂䍁䅑免硁䅁䅁克䅣䡁䅯䅁扂䡁䅉党睂䝁䅷兡橂䝁䅅䅤灂䝁䄴睚時䝁䅅杢療䝁䄰兙獂䡁䅫杌㑂䝁䅷督㑂䙁䄰睕橂䡁䅉党求䝁䄴兡畂䝁䅣睘療䡁䅉䅚求䡁䅉睘楂䝁䅅睙牂䝁䅷睢湂䙁䄸睙潂䝁䅣光歁䕁䅯兗歁䑁䅅䅏䅁䵁䜸䅁㑂䅁䅁睗祂䝁䅕䅣獂䝁䅫睙桂䡁䅑兡畂䝁䅣睘桂䝁䄴睢瑂䝁䅅䅢㕂䍁䄴䅥獂䡁䅍䅥摂䙁䅍睙祂䝁䅕党畂䝁䅫杢湂䙁䄸睢祂䝁䅑党祂䙁䄸杙桂䝁䅍睡獂䝁䄸睚時䝁䅍䅡湂䍁䅅䅊䭂䙁䅫䅊㕁䅁䅁䄰䅙䡁䅯䅁扂䡁䅉党睂䝁䅷兡橂䝁䅅䅤灂䝁䄴睚時䝁䅅杢療䝁䄰兙獂䡁䅫杌㑂䝁䅷督㑂䙁䄰睕橂䡁䅉党求䝁䄴兡畂䝁䅣睘療䡁䅉䅚求䡁䅉睘楂䝁䅅睙牂䝁䅷睢湂䙁䄸睙潂䝁䅣光歁䕁䅯杗歁䑁䅅免䅁䉁䝷䅁㙂䅁䅁睗祂䝁䅕䅣獂䝁䅫睙桂䡁䅑兡畂䝁䅣睘桂䝁䄴睢瑂䝁䅅䅢㕂䍁䄴䅥獂䡁䅍䅥摂䙁䅍睙祂䝁䅕党畂䝁䅫杢湂䙁䄸睢祂䝁䅑党祂䙁䄸杙桂䝁䅍睡獂䝁䄸睚時䝁䅍䅡湂䍁䅅䅊䭂䙁䅯䅊硁䑁䅧䅁煁睂䅁䅥䅁䙁䅳杣求䡁䅁䅢灂䝁䅍兙あ䝁䅫杢湂䙁䄸兙畂䝁䄸兢桂䝁䅷入畁䡁䅧䅢穂䡁䅧兘呂䝁䅍杣求䝁䅕杢灂䝁䄴睚時䝁䄸杣歂䝁䅕杣時䝁䅉兙橂䝁䅳䅢療䝁䅣睘橂䝁䅧睚桁䍁䅑杓慂䍁䅑兏䅁䉁䜰䅁㑂䅁䅁睗祂䝁䅕䅣獂䝁䅫睙桂䡁䅑兡畂䝁䅣睘桂䝁䄴睢瑂䝁䅅䅢㕂䍁䄴䅥獂䡁䅍䅥摂䙁䅍睙祂䝁䅕党畂䝁䅫杢湂䙁䄸睢祂䝁䅑党祂䙁䄸杙桂䝁䅍睡獂䝁䄸睚時䝁䅍䅡湂䍁䅅䅊䱂䍁䅑免硁䅁䅁儴䅍䡁䅧䅁扂䡁䅉党睂䝁䅷兡橂䝁䅅䅤灂䝁䄴睚時䝁䅅杢療䝁䄰兙獂䡁䅫杌㑂䝁䅷督㑂䙁䄰睕橂䡁䅉党求䝁䄴兡畂䝁䅣睘療䡁䅉䅚求䡁䅉睘楂䝁䅅睙牂䝁䅷睢湂䙁䄸睙潂䝁䅣光歁䕁䅳䅊硁䑁䅧䅁浂睂䅁杤䅁䙁䅳杣求䡁䅁䅢灂䝁䅍兙あ䝁䅫杢湂䙁䄸兙畂䝁䄸兢桂䝁䅷入畁䡁䅧䅢穂䡁䅧兘呂䝁䅍杣求䝁䅕杢灂䝁䄴睚時䝁䄸杣歂䝁䅕杣時䝁䅉兙橂䝁䅳䅢療䝁䅣睘橂䝁䅧睚桁䍁䅑睓歁䑁䅫䅁楄睁䅁来䅁䙁䅳杣求䡁䅁䅢灂䝁䅍兙あ䝁䅫杢湂䙁䄸兙畂䝁䄸兢桂䝁䅷入畁䡁䅧䅢穂䡁䅧兘呂䝁䅍杣求䝁䅕杢灂䝁䄴睚時䝁䄸杣歂䝁䅕杣時䝁䅉兙橂䝁䅳䅢療䝁䅣睘橂䝁䅧睚桁䍁䅑睓䉂䍁䅑免硁䅁䅁䅩䅍䡁䅯䅁扂䡁䅉党睂䝁䅷兡橂䝁䅅䅤灂䝁䄴睚時䝁䅅杢療䝁䄰兙獂䡁䅫杌㑂䝁䅷督㑂䙁䄰睕橂䡁䅉党求䝁䄴兡畂䝁䅣睘療䡁䅉䅚求䡁䅉睘楂䝁䅅睙牂䝁䅷睢湂䙁䄸睙潂䝁䅣光歁䕁䅳兑歁䑁䅅䅏䅁䩁䥳䅁㑂䅁䅁睗祂䝁䅕䅣獂䝁䅫睙桂䡁䅑兡畂䝁䅣睘桂䝁䄴睢瑂䝁䅅䅢㕂䍁䄴䅥獂䡁䅍䅥摂䙁䅍睙祂䝁䅕党畂䝁䅫杢湂䙁䄸睢祂䝁䅑党祂䙁䄸杙桂䝁䅍睡獂䝁䄸睚時䝁䅍䅡湂䍁䅅䅊䱂䕁䅅䅊㕁䅁䅁兩䅍䡁䅯䅁扂䡁䅉党睂䝁䅷兡橂䝁䅅䅤灂䝁䄴睚時䝁䅅杢療䝁䄰兙獂䡁䅫杌㑂䝁䅷督㑂䙁䄰睕橂䡁䅉党求䝁䄴兡畂䝁䅣睘療䡁䅉䅚求䡁䅉睘楂䝁䅅睙牂䝁䅷睢湂䙁䄸睙潂䝁䅣光歁䕁䅳村歁䑁䅅免䅁䍁䡳䅁㙂䅁䅁睗祂䝁䅕䅣獂䝁䅫睙桂䡁䅑兡畂䝁䅣睘桂䝁䄴睢瑂䝁䅅䅢㕂䍁䄴䅥獂䡁䅍䅥摂䙁䅍睙祂䝁䅕党畂䝁䅫杢湂䙁䄸睢祂䝁䅑党祂䙁䄸杙桂䝁䅍睡獂䝁䄸睚時䝁䅍䅡湂䍁䅅䅊䱂䕁䅉䅊硁䑁䅧䅁㑃睁䅁䅥䅁䙁䅳杣求䡁䅁䅢灂䝁䅍兙あ䝁䅫杢湂䙁䄸兙畂䝁䄸兢桂䝁䅷入畁䡁䅧䅢穂䡁䅧兘呂䝁䅍杣求䝁䅕杢灂䝁䄴睚時䝁䄸杣歂䝁䅕杣時䝁䅉兙橂䝁䅳䅢療䝁䅣睘橂䝁䅧睚桁䍁䅑睓䍂䍁䅑兏䅁䱁䑫䅁㙂䅁䅁睗祂䝁䅕䅣獂䝁䅫睙桂䡁䅑兡畂䝁䅣睘桂䝁䄴睢瑂䝁䅅䅢㕂䍁䄴䅥獂䡁䅍䅥摂䙁䅍睙祂䝁䅕党畂䝁䅫杢湂䙁䄸睢祂䝁䅑党祂䙁䄸杙桂䝁䅍睡獂䝁䄸睚時䝁䅍䅡湂䍁䅅䅊䱂䕁䅍䅊硁䑁䅅䅁浂兂䅁来䅁䙁䅳杣求䡁䅁䅢灂䝁䅍兙あ䝁䅫杢湂䙁䄸兙畂䝁䄸兢桂䝁䅷入畁䡁䅧䅢穂䡁䅧兘呂䝁䅍杣求䝁䅕杢灂䝁䄴睚時䝁䄸杣歂䝁䅕杣時䝁䅉兙橂䝁䅳䅢療䝁䅣睘橂䝁䅧睚桁䍁䅑睓䑂䍁䅑免㑁䅁䅁杪䅣䡁䅧䅁扂䡁䅉党睂䝁䅷兡橂䝁䅅䅤灂䝁䄴睚時䝁䅅杢療䝁䄰兙獂䡁䅫杌㑂䝁䅷督㑂䙁䄰睕橂䡁䅉党求䝁䄴兡畂䝁䅣睘療䡁䅉䅚求䡁䅉睘楂䝁䅅睙牂䝁䅷睢湂䙁䄸睙潂䝁䅣光歁䕁䅳睑歁䑁䅫䅁湂兂䅁来䅁䙁䅳杣求䡁䅁䅢灂䝁䅍兙あ䝁䅫杢湂䙁䄸兙畂䝁䄸兢桂䝁䅷入畁䡁䅧䅢穂䡁䅧兘呂䝁䅍杣求䝁䅕杢灂䝁䄴睚時䝁䄸杣歂䝁䅕杣時䝁䅉兙橂䝁䅳䅢療䝁䅣睘橂䝁䅧睚桁䍁䅑睓䕂䍁䅑免硁䅁䅁䅌䅣䡁䅯䅁扂䡁䅉党睂䝁䅷兡橂䝁䅅䅤灂䝁䄴睚時䝁䅅杢療䝁䄰兙獂䡁䅫杌㑂䝁䅷督㑂䙁䄰睕橂䡁䅉党求䝁䄴兡畂䝁䅣睘療䡁䅉䅚求䡁䅉睘楂䝁䅅睙牂䝁䅷睢湂䙁䄸睙潂䝁䅣光歁䕁䅳䅒歁䑁䅅䅏䅁䭁䥯䅁㑂䅁䅁睗祂䝁䅕䅣獂䝁䅫睙桂䡁䅑兡畂䝁䅣睘桂䝁䄴睢瑂䝁䅅䅢㕂䍁䄴䅥獂䡁䅍䅥摂䙁䅍睙祂䝁䅕党畂䝁䅫杢湂䙁䄸睢祂䝁䅑党祂䙁䄸杙桂䝁䅍睡獂䝁䄸睚時䝁䅍䅡湂䍁䅅䅊䱂䕁䅑䅊㕁䅁䅁兌䅣䡁䅯䅁扂䡁䅉党睂䝁䅷兡橂䝁䅅䅤灂䝁䄴睚時䝁䅅杢療䝁䄰兙獂䡁䅫杌㑂䝁䅷督㑂䙁䄰睕橂䡁䅉党求䝁䄴兡畂䝁䅣睘療䡁䅉䅚求䡁䅉睘楂䝁䅅睙牂䝁䅷睢湂䙁䄸睙潂䝁䅣光歁䕁䅳兒歁䑁䅅免䅁䑁䡁䅁㙂䅁䅁睗祂䝁䅕䅣獂䝁䅫睙桂䡁䅑兡畂䝁䅣睘桂䝁䄴睢瑂䝁䅅䅢㕂䍁䄴䅥獂䡁䅍䅥摂䙁䅍睙祂䝁䅕党畂䝁䅫杢湂䙁䄸睢祂䝁䅑党祂䙁䄸杙桂䝁䅍睡獂䝁䄸睚時䝁䅍䅡湂䍁䅅䅊䱂䕁䅕䅊硁䑁䅧䅁敂䅃䅁䅥䅁䙁䅳杣求䡁䅁䅢灂䝁䅍兙あ䝁䅫杢湂䙁䄸兙畂䝁䄸兢桂䝁䅷入畁䡁䅧䅢穂䡁䅧兘呂䝁䅍杣求䝁䅕杢灂䝁䄴睚時䝁䄸杣歂䝁䅕杣時䝁䅉兙橂䝁䅳䅢療䝁䅣睘橂䝁䅧睚桁䍁䅑睓䙂䍁䅑兏䅁䑁䡅䅁㙂䅁䅁睗祂䝁䅕䅣獂䝁䅫睙桂䡁䅑兡畂䝁䅣睘桂䝁䄴睢瑂䝁䅅䅢㕂䍁䄴䅥獂䡁䅍䅥摂䙁䅍睙祂䝁䅕党畂䝁䅫杢湂䙁䄸睢祂䝁䅑党祂䙁䄸杙桂䝁䅍睡獂䝁䄸睚時䝁䅍䅡湂䍁䅅䅊䱂䕁䅙䅊硁䑁䅅䅁䵃睁䅁来䅁䙁䅳杣求䡁䅁䅢灂䝁䅍兙あ䝁䅫杢湂䙁䄸兙畂䝁䄸兢桂䝁䅷入畁䡁䅧䅢穂䡁䅧兘呂䝁䅍杣求䝁䅕杢灂䝁䄴睚時䝁䄸杣歂䝁䅕杣時䝁䅉兙橂䝁䅳䅢療䝁䅣睘橂䝁䅧睚桁䍁䅑睓䝂䍁䅑免㑁䅁䅁兓䅕䡁䅧䅁扂䡁䅉党睂䝁䅷兡橂䝁䅅䅤灂䝁䄴睚時䝁䅅杢療䝁䄰兙獂䡁䅫杌㑂䝁䅷督㑂䙁䄰睕橂䡁䅉党求䝁䄴兡畂䝁䅣睘療䡁䅉䅚求䡁䅉睘楂䝁䅅睙牂䝁䅷睢湂䙁䄸睙潂䝁䅣光歁䕁䅳杒歁䑁䅫䅁乃睁䅁来䅁䙁䅳杣求䡁䅁䅢灂䝁䅍兙あ䝁䅫杢湂䙁䄸兙畂䝁䄸兢桂䝁䅷入畁䡁䅧䅢穂䡁䅧兘呂䝁䅍杣求䝁䅕杢灂䝁䄴睚時䝁䄸杣歂䝁䅕杣時䝁䅉兙橂䝁䅳䅢療䝁䅣睘橂䝁䅧睚桁䍁䅑睓䡂䍁䅑免硁䅁䅁杍䅣䡁䅯䅁扂䡁䅉党睂䝁䅷兡橂䝁䅅䅤灂䝁䄴睚時䝁䅅杢療䝁䄰兙獂䡁䅫杌㑂䝁䅷督㑂䙁䄰睕橂䡁䅉党求䝁䄴兡畂䝁䅣睘療䡁䅉䅚求䡁䅉睘楂䝁䅅睙牂䝁䅷睢湂䙁䄸睙潂䝁䅣光歁䕁䅳睒歁䑁䅅䅏䅁偁䥕䅁㑂䅁䅁睗祂䝁䅕䅣獂䝁䅫睙桂䡁䅑兡畂䝁䅣睘桂䝁䄴睢瑂䝁䅅䅢㕂䍁䄴䅥獂䡁䅍䅥摂䙁䅍睙祂䝁䅕党畂䝁䅫杢湂䙁䄸睢祂䝁䅑党祂䙁䄸杙桂䝁䅍睡獂䝁䄸睚時䝁䅍䅡湂䍁䅅䅊䱂䕁䅣䅊㕁䅁䅁睍䅣䡁䅯䅁扂䡁䅉党睂䝁䅷兡橂䝁䅅䅤灂䝁䄴睚時䝁䅅杢療䝁䄰兙獂䡁䅫杌㑂䝁䅷督㑂䙁䄰睕橂䡁䅉党求䝁䄴兡畂䝁䅣睘療䡁䅉䅚求䡁䅉睘楂䝁䅅睙牂䝁䅷睢湂䙁䄸睙潂䝁䅣光歁䕁䅳䅓歁䑁䅅免䅁䑁䡙䅁㙂䅁䅁睗祂䝁䅕䅣獂䝁䅫睙桂䡁䅑兡畂䝁䅣睘桂䝁䄴睢瑂䝁䅅䅢㕂䍁䄴䅥獂䡁䅍䅥摂䙁䅍睙祂䝁䅕党畂䝁䅫杢湂䙁䄸睢祂䝁䅑党祂䙁䄸杙桂䝁䅍睡獂䝁䄸睚時䝁䅍䅡湂䍁䅅䅊䱂䕁䅧䅊硁䑁䅧䅁湂睂䅁䅥䅁䙁䅳杣求䡁䅁䅢灂䝁䅍兙あ䝁䅫杢湂䙁䄸兙畂䝁䄸兢桂䝁䅷入畁䡁䅧䅢穂䡁䅧兘呂䝁䅍杣求䝁䅕杢灂䝁䄴睚時䝁䄸杣歂䝁䅕杣時䝁䅉兙橂䝁䅳䅢療䝁䅣睘橂䝁䅧睚桁䍁䅑睓䥂䍁䅑兏䅁䑁䡣䅁㙂䅁䅁睗祂䝁䅕䅣獂䝁䅫睙桂䡁䅑兡畂䝁䅣睘桂䝁䄴睢瑂䝁䅅䅢㕂䍁䄴䅥獂䡁䅍䅥摂䙁䅍睙祂䝁䅕党畂䝁䅫杢湂䙁䄸睢祂䝁䅑党祂䙁䄸杙桂䝁䅍睡獂䝁䄸睚時䝁䅍䅡湂䍁䅅䅊䱂䕁䅫䅊硁䑁䅅䅁啁兂䅁来䅁䙁䅳杣求䡁䅁䅢灂䝁䅍兙あ䝁䅫杢湂䙁䄸兙畂䝁䄸兢桂䝁䅷入畁䡁䅧䅢穂䡁䅧兘呂䝁䅍杣求䝁䅕杢灂䝁䄴睚時䝁䄸杣歂䝁䅕杣時䝁䅉兙橂䝁䅳䅢療䝁䅣睘橂䝁䅧睚桁䍁䅑睓䩂䍁䅑免㑁䅁䅁眴䅧䡁䅧䅁扂䡁䅉党睂䝁䅷兡橂䝁䅅䅤灂䝁䄴睚時䝁䅅杢療䝁䄰兙獂䡁䅫杌㑂䝁䅷督㑂䙁䄰睕橂䡁䅉党求䝁䄴兡畂䝁䅣睘療䡁䅉䅚求䡁䅉睘楂䝁䅅睙牂䝁䅷睢湂䙁䄸睙潂䝁䅣光歁䕁䅳兓歁䑁䅫䅁噁兂䅁来䅁䙁䅳杣求䡁䅁䅢灂䝁䅍兙あ䝁䅫杢湂䙁䄸兙畂䝁䄸兢桂䝁䅷入畁䡁䅧䅢穂䡁䅧兘呂䝁䅍杣求䝁䅕杢灂䝁䄴睚時䝁䄸杣歂䝁䅕杣時䝁䅉兙橂䝁䅳䅢療䝁䅣睘橂䝁䅧睚桁䍁䅑睓䭂䍁䅑免硁䅁䅁䅏䅣䡁䅯䅁扂䡁䅉党睂䝁䅷兡橂䝁䅅䅤灂䝁䄴睚時䝁䅅杢療䝁䄰兙獂䡁䅫杌㑂䝁䅷督㑂䙁䄰睕橂䡁䅉党求䝁䄴兡畂䝁䅣睘療䡁䅉䅚求䡁䅉睘楂䝁䅅睙牂䝁䅷睢湂䙁䄸睙潂䝁䅣光歁䕁䅳杓歁䑁䅅䅏䅁偁䥙䅁㑂䅁䅁睗祂䝁䅕䅣獂䝁䅫睙桂䡁䅑兡畂䝁䅣睘桂䝁䄴睢瑂䝁䅅䅢㕂䍁䄴䅥獂䡁䅍䅥摂䙁䅍睙祂䝁䅕党畂䝁䅫杢湂䙁䄸睢祂䝁䅑党祂䙁䄸杙桂䝁䅍睡獂䝁䄸睚時䝁䅍䅡湂䍁䅅䅊䱂䕁䅯䅊㕁䅁䅁兏䅣䡁䅯䅁扂䡁䅉党睂䝁䅷兡橂䝁䅅䅤灂䝁䄴睚時䝁䅅杢療䝁䄰兙獂䡁䅫杌㑂䝁䅷督㑂䙁䄰睕橂䡁䅉党求䝁䄴兡畂䝁䅣睘療䡁䅉䅚求䡁䅉睘楂䝁䅅睙牂䝁䅷睢湂䙁䄸睙潂䝁䅣光歁䕁䅳睓歁䑁䅅免䅁䑁䡯䅁㙂䅁䅁睗祂䝁䅕䅣獂䝁䅫睙桂䡁䅑兡畂䝁䅣睘桂䝁䄴睢瑂䝁䅅䅢㕂䍁䄴䅥獂䡁䅍䅥摂䙁䅍睙祂䝁䅕党畂䝁䅫杢湂䙁䄸睢祂䝁䅑党祂䙁䄸杙桂䝁䅍睡獂䝁䄸睚時䝁䅍䅡湂䍁䅅䅊䱂䕁䅳䅊硁䑁䅧䅁㍄䅃䅁䅥䅁䙁䅳杣求䡁䅁䅢灂䝁䅍兙あ䝁䅫杢湂䙁䄸兙畂䝁䄸兢桂䝁䅷入畁䡁䅧䅢穂䡁䅧兘呂䝁䅍杣求䝁䅕杢灂䝁䄴睚時䝁䄸杣歂䝁䅕杣時䝁䅉兙橂䝁䅳䅢療䝁䅣睘橂䝁䅧睚桁䍁䅑睓䱂䍁䅑兏䅁䑁䡳䅁㙂䅁䅁睗祂䝁䅕䅣獂䝁䅫睙桂䡁䅑兡畂䝁䅣睘桂䝁䄴睢瑂䝁䅅䅢㕂䍁䄴䅥獂䡁䅍䅥摂䙁䅍睙祂䝁䅕党畂䝁䅫杢湂䙁䄸睢祂䝁䅑党祂䙁䄸杙桂䝁䅍睡獂䝁䄸睚時䝁䅍䅡湂䍁䅅䅊䱂䕁䅷䅊硁䑁䅅䅁䑃兂䅁来䅁䙁䅳杣求䡁䅁䅢灂䝁䅍兙あ䝁䅫杢湂䙁䄸兙畂䝁䄸兢桂䝁䅷入畁䡁䅧䅢穂䡁䅧兘呂䝁䅍杣求䝁䅕杢灂䝁䄴睚時䝁䄸杣歂䝁䅕杣時䝁䅉兙橂䝁䅳䅢療䝁䅣睘橂䝁䅧睚桁䍁䅑睓䵂䍁䅑免㑁䅁䅁䄫䅧䡁䅧䅁扂䡁䅉党睂䝁䅷兡橂䝁䅅䅤灂䝁䄴睚時䝁䅅杢療䝁䄰兙獂䡁䅫杌㑂䝁䅷督㑂䙁䄰睕橂䡁䅉党求䝁䄴兡畂䝁䅣睘療䡁䅉䅚求䡁䅉睘楂䝁䅅睙牂䝁䅷睢湂䙁䄸睙潂䝁䅣光歁䕁䅳䅔歁䑁䅫䅁䕃兂䅁来䅁䙁䅳杣求䡁䅁䅢灂䝁䅍兙あ䝁䅫杢湂䙁䄸兙畂䝁䄸兢桂䝁䅷入畁䡁䅧䅢穂䡁䅧兘呂䝁䅍杣求䝁䅕杢灂䝁䄴睚時䝁䄸杣歂䝁䅕杣時䝁䅉兙橂䝁䅳䅢療䝁䅣睘橂䝁䅧睚桁䍁䅑睓乂䍁䅑免硁䅁䅁児䅣䡁䅯䅁扂䡁䅉党睂䝁䅷兡橂䝁䅅䅤灂䝁䄴睚時䝁䅅杢療䝁䄰兙獂䡁䅫杌㑂䝁䅷督㑂䙁䄰睕橂䡁䅉党求䝁䄴兡畂䝁䅣睘療䡁䅉䅚求䡁䅉睘楂䝁䅅睙牂䝁䅷睢湂䙁䄸睙潂䝁䅣光歁䕁䅳兔歁䑁䅅䅏䅁偁䥫䅁㑂䅁䅁睗祂䝁䅕䅣獂䝁䅫睙桂䡁䅑兡畂䝁䅣睘桂䝁䄴睢瑂䝁䅅䅢㕂䍁䄴䅥獂䡁䅍䅥摂䙁䅍睙祂䝁䅕党畂䝁䅫杢湂䙁䄸睢祂䝁䅑党祂䙁䄸杙桂䝁䅍睡獂䝁䄸睚時䝁䅍䅡湂䍁䅅䅊䱂䕁䄰䅊㕁䅁䅁材䅣䡁䅯䅁扂䡁䅉党睂䝁䅷兡橂䝁䅅䅤灂䝁䄴睚時䝁䅅杢療䝁䄰兙獂䡁䅫杌㑂䝁䅷督㑂䙁䄰睕橂䡁䅉党求䝁䄴兡畂䝁䅣睘療䡁䅉䅚求䡁䅉睘楂䝁䅅睙牂䝁䅷睢湂䙁䄸睙潂䝁䅣光歁䕁䅳杔歁䑁䅅免䅁佁䝑䅁㙂䅁䅁睗祂䝁䅕䅣獂䝁䅫睙桂䡁䅑兡畂䝁䅣睘桂䝁䄴睢瑂䝁䅅䅢㕂䍁䄴䅥獂䡁䅍䅥摂䙁䅍睙祂䝁䅕党畂䝁䅫杢湂䙁䄸睢祂䝁䅑党祂䙁䄸杙桂䝁䅍睡獂䝁䄸睚時䝁䅍䅡湂䍁䅅䅊䱂䕁䄴䅊硁䑁䅧䅁婂䅃䅁䅥䅁䙁䅳杣求䡁䅁䅢灂䝁䅍兙あ䝁䅫杢湂䙁䄸兙畂䝁䄸兢桂䝁䅷入畁䡁䅧䅢穂䡁䅧兘呂䝁䅍杣求䝁䅕杢灂䝁䄴睚時䝁䄸杣歂䝁䅕杣時䝁䅉兙橂䝁䅳䅢療䝁䅣睘橂䝁䅧睚桁䍁䅑睓佂䍁䅑兏䅁佁䝕䅁㙂䅁䅁睗祂䝁䅕䅣獂䝁䅫睙桂䡁䅑兡畂䝁䅣睘桂䝁䄴睢瑂䝁䅅䅢㕂䍁䄴䅥獂䡁䅍䅥摂䙁䅍睙祂䝁䅕党畂䝁䅫杢湂䙁䄸睢祂䝁䅑党祂䙁䄸杙桂䝁䅍睡獂䝁䄸睚時䝁䅍䅡湂䍁䅅䅊䱂䕁䄸䅊硁䑁䅅䅁獁䅂䅁来䅁䙁䅳杣求䡁䅁䅢灂䝁䅍兙あ䝁䅫杢湂䙁䄸兙畂䝁䄸兢桂䝁䅷入畁䡁䅧䅢穂䡁䅧兘呂䝁䅍杣求䝁䅕杢灂䝁䄴睚時䝁䄸杣歂䝁䅕杣時䝁䅉兙橂䝁䅳䅢療䝁䅣睘橂䝁䅧睚桁䍁䅑睓偂䍁䅑免㑁䅁䅁末䅧䡁䅧䅁扂䡁䅉党睂䝁䅷兡橂䝁䅅䅤灂䝁䄴睚時䝁䅅杢療䝁䄰兙獂䡁䅫杌㑂䝁䅷督㑂䙁䄰睕橂䡁䅉党求䝁䄴兡畂䝁䅣睘療䡁䅉䅚求䡁䅉睘楂䝁䅅睙牂䝁䅷睢湂䙁䄸睙潂䝁䅣光歁䕁䅳睔歁䑁䅫䅁瑁䅂䅁来䅁䙁䅳杣求䡁䅁䅢灂䝁䅍兙あ䝁䅫杢湂䙁䄸兙畂䝁䄸兢桂䝁䅷入畁䡁䅧䅢穂䡁䅧兘呂䝁䅍杣求䝁䅕杢灂䝁䄴睚時䝁䄸杣歂䝁䅕杣時䝁䅉兙橂䝁䅳䅢療䝁䅣睘橂䝁䅧睚桁䍁䅑睓兂䍁䅑免硁䅁䅁睐䅣䡁䅯䅁扂䡁䅉党睂䝁䅷兡橂䝁䅅䅤灂䝁䄴睚時䝁䅅杢療䝁䄰兙獂䡁䅫杌㑂䝁䅷督㑂䙁䄰睕橂䡁䅉党求䝁䄴兡畂䝁䅣睘療䡁䅉䅚求䡁䅉睘楂䝁䅅睙牂䝁䅷睢湂䙁䄸睙潂䝁䅣光歁䕁䅳䅕歁䑁䅅䅏䅁䍁䠴䅁㑂䅁䅁睗祂䝁䅕䅣獂䝁䅫睙桂䡁䅑兡畂䝁䅣睘桂䝁䄴睢瑂䝁䅅䅢㕂䍁䄴䅥獂䡁䅍䅥摂䙁䅍睙祂䝁䅕党畂䝁䅫杢湂䙁䄸睢祂䝁䅑党祂䙁䄸杙桂䝁䅍睡獂䝁䄸睚時䝁䅍䅡湂䍁䅅䅊䱂䙁䅁䅊㕁䅁䅁睌䅣䡁䅯䅁扂䡁䅉党睂䝁䅷兡橂䝁䅅䅤灂䝁䄴睚時䝁䅅杢療䝁䄰兙獂䡁䅫杌㑂䝁䅷督㑂䙁䄰睕橂䡁䅉党求䝁䄴兡畂䝁䅣睘療䡁䅉䅚求䡁䅉睘楂䝁䅅睙牂䝁䅷睢湂䙁䄸睙潂䝁䅣光歁䕁䅳兕歁䑁䅅免䅁䡁䝧䅁㙂䅁䅁睗祂䝁䅕䅣獂䝁䅫睙桂䡁䅑兡畂䝁䅣睘桂䝁䄴睢瑂䝁䅅䅢㕂䍁䄴䅥獂䡁䅍䅥摂䙁䅍睙祂䝁䅕党畂䝁䅫杢湂䙁䄸睢祂䝁䅑党祂䙁䄸杙桂䝁䅍睡獂䝁䄸睚時䝁䅍䅡湂䍁䅅䅊䱂䙁䅅䅊硁䑁䅧䅁㝄䅃䅁䅥䅁䙁䅳杣求䡁䅁䅢灂䝁䅍兙あ䝁䅫杢湂䙁䄸兙畂䝁䄸兢桂䝁䅷入畁䡁䅧䅢穂䡁䅧兘呂䝁䅍杣求䝁䅕杢灂䝁䄴睚時䝁䄸杣歂䝁䅕杣時䝁䅉兙橂䝁䅳䅢療䝁䅣睘橂䝁䅧睚桁䍁䅑睓剂䍁䅑兏䅁䡁䝫䅁㙂䅁䅁睗祂䝁䅕䅣獂䝁䅫睙桂䡁䅑兡畂䝁䅣睘桂䝁䄴睢瑂䝁䅅䅢㕂䍁䄴䅥獂䡁䅍䅥摂䙁䅍睙祂䝁䅕党畂䝁䅫杢湂䙁䄸睢祂䝁䅑党祂䙁䄸杙桂䝁䅍睡獂䝁䄸睚時䝁䅍䅡湂䍁䅅䅊䱂䙁䅉䅊硁䑁䅅䅁䍂睂䅁来䅁䙁䅳杣求䡁䅁䅢灂䝁䅍兙あ䝁䅫杢湂䙁䄸兙畂䝁䄸兢桂䝁䅷入畁䡁䅧䅢穂䡁䅧兘呂䝁䅍杣求䝁䅕杢灂䝁䄴睚時䝁䄸杣歂䝁䅕杣時䝁䅉兙橂䝁䅳䅢療䝁䅣睘橂䝁䅧睚桁䍁䅑睓卂䍁䅑免㑁䅁䅁䄯䅧䡁䅧䅁扂䡁䅉党睂䝁䅷兡橂䝁䅅䅤灂䝁䄴睚時䝁䅅杢療䝁䄰兙獂䡁䅫杌㑂䝁䅷督㑂䙁䄰睕橂䡁䅉党求䝁䄴兡畂䝁䅣睘療䡁䅉䅚求䡁䅉睘楂䝁䅅睙牂䝁䅷睢湂䙁䄸睙潂䝁䅣光歁䕁䅳杕歁䑁䅫䅁䑂睂䅁来䅁䙁䅳杣求䡁䅁䅢灂䝁䅍兙あ䝁䅫杢湂䙁䄸兙畂䝁䄸兢桂䝁䅷入畁䡁䅧䅢穂䡁䅧兘呂䝁䅍杣求䝁䅕杢灂䝁䄴睚時䝁䄸杣歂䝁䅕杣時䝁䅉兙橂䝁䅳䅢療䝁䅣睘橂䝁䅧睚桁䍁䅑睓呂䍁䅑免硁䅁䅁䅒䅣䡁䅯䅁扂䡁䅉党睂䝁䅷兡橂䝁䅅䅤灂䝁䄴睚時䝁䅅杢療䝁䄰兙獂䡁䅫杌㑂䝁䅷督㑂䙁䄰睕橂䡁䅉党求䝁䄴兡畂䝁䅣睘療䡁䅉䅚求䡁䅉睘楂䝁䅅睙牂䝁䅷睢湂䙁䄸睙潂䝁䅣光歁䕁䅳睕歁䑁䅅䅏䅁䭁䝫䅁㑂䅁䅁睗祂䝁䅕䅣獂䝁䅫睙桂䡁䅑兡畂䝁䅣睘桂䝁䄴睢瑂䝁䅅䅢㕂䍁䄴䅥獂䡁䅍䅥摂䙁䅍睙祂䝁䅕党畂䝁䅫杢湂䙁䄸睢祂䝁䅑党祂䙁䄸杙桂䝁䅍睡獂䝁䄸睚時䝁䅍䅡湂䍁䅅䅊䱂䙁䅍䅊㕁䅁䅁東䅙䡁䅯䅁扂䡁䅉党睂䝁䅷兡橂䝁䅅䅤灂䝁䄴睚時䝁䅅杢療䝁䄰兙獂䡁䅫杌㑂䝁䅷督㑂䙁䄰睕橂䡁䅉党求䝁䄴兡畂䝁䅣睘療䡁䅉䅚求䡁䅉睘楂䝁䅅睙牂䝁䅷睢湂䙁䄸睙潂䝁䅣光歁䕁䅳䅖歁䑁䅅免䅁䅁䙑䅁㙂䅁䅁睗祂䝁䅕䅣獂䝁䅫睙桂䡁䅑兡畂䝁䅣睘桂䝁䄴睢瑂䝁䅅䅢㕂䍁䄴䅥獂䡁䅍䅥摂䙁䅍睙祂䝁䅕党畂䝁䅫杢湂䙁䄸睢祂䝁䅑党祂䙁䄸杙桂䝁䅍睡獂䝁䄸睚時䝁䅍䅡湂䍁䅅䅊䱂䙁䅑䅊硁䑁䅧䅁婃䅃䅁䅥䅁䙁䅳杣求䡁䅁䅢灂䝁䅍兙あ䝁䅫杢湂䙁䄸兙畂䝁䄸兢桂䝁䅷入畁䡁䅧䅢穂䡁䅧兘呂䝁䅍杣求䝁䅕杢灂䝁䄴睚時䝁䄸杣歂䝁䅕杣時䝁䅉兙橂䝁䅳䅢療䝁䅣睘橂䝁䅧睚桁䍁䅑睓啂䍁䅑兏䅁䅁䙕䅁㙂䅁䅁睗祂䝁䅕䅣獂䝁䅫睙桂䡁䅑兡畂䝁䅣睘桂䝁䄴睢瑂䝁䅅䅢㕂䍁䄴䅥獂䡁䅍䅥摂䙁䅍睙祂䝁䅕党畂䝁䅫杢湂䙁䄸睢祂䝁䅑党祂䙁䄸杙桂䝁䅍睡獂䝁䄸睚時䝁䅍䅡湂䍁䅅䅊䱂䙁䅕䅊硁䑁䅅䅁䡂睂䅁来䅁䙁䅳杣求䡁䅁䅢灂䝁䅍兙あ䝁䅫杢湂䙁䄸兙畂䝁䄸兢桂䝁䅷入畁䡁䅧䅢穂䡁䅧兘呂䝁䅍杣求䝁䅕杢灂䝁䄴睚時䝁䄸杣歂䝁䅕杣時䝁䅉兙橂䝁䅳䅢療䝁䅣睘橂䝁䅧睚桁䍁䅑睓噂䍁䅑免㑁䅁䅁䅹䅕䡁䅧䅁扂䡁䅉党睂䝁䅷兡橂䝁䅅䅤灂䝁䄴睚時䝁䅅杢療䝁䄰兙獂䡁䅫杌㑂䝁䅷督㑂䙁䄰睕橂䡁䅉党求䝁䄴兡畂䝁䅣睘療䡁䅉䅚求䡁䅉睘楂䝁䅅睙牂䝁䅷睢湂䙁䄸睙潂䝁䅣光歁䕁䅳兖歁䑁䅫䅁䩄兂䅁来䅁䙁䅳杣求䡁䅁䅢灂䝁䅍兙あ䝁䅫杢湂䙁䄸兙畂䝁䄸兢桂䝁䅷入畁䡁䅧䅢穂䡁䅧兘呂䝁䅍杣求䝁䅕杢灂䝁䄴睚時䝁䄸杣歂䝁䅕杣時䝁䅉兙橂䝁䅳䅢療䝁䅣睘橂䝁䅧睚桁䍁䅑睓坂䍁䅑免硁䅁䅁儯䅕䡁䅯䅁扂䡁䅉党睂䝁䅷兡橂䝁䅅䅤灂䝁䄴睚時䝁䅅杢療䝁䄰兙獂䡁䅫杌㑂䝁䅷督㑂䙁䄰睕橂䡁䅉党求䝁䄴兡畂䝁䅣睘療䡁䅉䅚求䡁䅉睘楂䝁䅅睙牂䝁䅷睢湂䙁䄸睙潂䝁䅣光歁䕁䅳杖歁䑁䅅䅏䅁偁䤰䅁㑂䅁䅁睗祂䝁䅕䅣獂䝁䅫睙桂䡁䅑兡畂䝁䅣睘桂䝁䄴睢瑂䝁䅅䅢㕂䍁䄴䅥獂䡁䅍䅥摂䙁䅍睙祂䝁䅕党畂䝁䅫杢湂䙁䄸睢祂䝁䅑党祂䙁䄸杙桂䝁䅍睡獂䝁䄸睚時䝁䅍䅡湂䍁䅅䅊䱂䙁䅙䅊㕁䅁䅁术䅕䡁䅯䅁扂䡁䅉党睂䝁䅷兡橂䝁䅅䅤灂䝁䄴睚時䝁䅅杢療䝁䄰兙獂䡁䅫杌㑂䝁䅷督㑂䙁䄰睕橂䡁䅉党求䝁䄴兡畂䝁䅣睘療䡁䅉䅚求䡁䅉睘楂䝁䅅睙牂䝁䅷睢湂䙁䄸睙潂䝁䅣光歁䕁䅳睖歁䑁䅅免䅁䙁䕁䅁㙂䅁䅁睗祂䝁䅕䅣獂䝁䅫睙桂䡁䅑兡畂䝁䅣睘桂䝁䄴睢瑂䝁䅅䅢㕂䍁䄴䅥獂䡁䅍䅥摂䙁䅍睙祂䝁䅕党畂䝁䅫杢湂䙁䄸睢祂䝁䅑党祂䙁䄸杙桂䝁䅍睡獂䝁䄸睚時䝁䅍䅡湂䍁䅅䅊䱂䙁䅣䅊硁䑁䅧䅁扄杂䅁䅥䅁䙁䅳杣求䡁䅁䅢灂䝁䅍兙あ䝁䅫杢湂䙁䄸兙畂䝁䄸兢桂䝁䅷入畁䡁䅧䅢穂䡁䅧兘呂䝁䅍杣求䝁䅕杢灂䝁䄴睚時䝁䄸杣歂䝁䅕杣時䝁䅉兙橂䝁䅳䅢療䝁䅣睘橂䝁䅧睚桁䍁䅑睓塂䍁䅑兏䅁䙁䕅䅁㙂䅁䅁睗祂䝁䅕䅣獂䝁䅫睙桂䡁䅑兡畂䝁䅣睘桂䝁䄴睢瑂䝁䅅䅢㕂䍁䄴䅥獂䡁䅍䅥摂䙁䅍睙祂䝁䅕党畂䝁䅫杢湂䙁䄸睢祂䝁䅑党祂䙁䄸杙桂䝁䅍睡獂䝁䄸睚時䝁䅍䅡湂䍁䅅䅊䱂䙁䅧䅊硁䑁䅅䅁ぃ兂䅁来䅁䙁䅳杣求䡁䅁䅢灂䝁䅍兙あ䝁䅫杢湂䙁䄸兙畂䝁䄸兢桂䝁䅷入畁䡁䅧䅢穂䡁䅧兘呂䝁䅍杣求䝁䅕杢灂䝁䄴睚時䝁䄸杣歂䝁䅕杣時䝁䅉兙橂䝁䅳䅢療䝁䅣睘橂䝁䅧睚桁䍁䅑睓奂䍁䅑免㑁䅁䅁术䅧䡁䅧䅁扂䡁䅉党睂䝁䅷兡橂䝁䅅䅤灂䝁䄴睚時䝁䅅杢療䝁䄰兙獂䡁䅫杌㑂䝁䅷督㑂䙁䄰睕橂䡁䅉党求䝁䄴兡畂䝁䅣睘療䡁䅉䅚求䡁䅉睘楂䝁䅅睙牂䝁䅷睢湂䙁䄸睙潂䝁䅣光歁䕁䅳䅗歁䑁䅫䅁ㅃ兂䅁来䅁䙁䅳杣求䡁䅁䅢灂䝁䅍兙あ䝁䅫杢湂䙁䄸兙畂䝁䄸兢桂䝁䅷入畁䡁䅧䅢穂䡁䅧兘呂䝁䅍杣求䝁䅕杢灂䝁䄴睚時䝁䄸杣歂䝁䅕杣時䝁䅉兙橂䝁䅳䅢療䝁䅣睘橂䝁䅧睚桁䍁䅑睓婂䍁䅑免硁䅁䅁䅓䅣䡁䅯䅁扂䡁䅉党睂䝁䅷兡橂䝁䅅䅤灂䝁䄴睚時䝁䅅杢療䝁䄰兙獂䡁䅫杌㑂䝁䅷督㑂䙁䄰睕橂䡁䅉党求䝁䄴兡畂䝁䅣睘療䡁䅉䅚求䡁䅉睘楂䝁䅅睙牂䝁䅷睢湂䙁䄸睙潂䝁䅣光歁䕁䅳兗歁䑁䅅䅏䅁偁䤸䅁㑂䅁䅁睗祂䝁䅕䅣獂䝁䅫睙桂䡁䅑兡畂䝁䅣睘桂䝁䄴睢瑂䝁䅅䅢㕂䍁䄴䅥獂䡁䅍䅥摂䙁䅍睙祂䝁䅕党畂䝁䅫杢湂䙁䄸睢祂䝁䅑党祂䙁䄸杙桂䝁䅍睡獂䝁䄸睚時䝁䅍䅡湂䍁䅅䅊䱂䙁䅫䅊㕁䅁䅁兓䅣䡁䅯䅁扂䡁䅉党睂䝁䅷兡橂䝁䅅䅤灂䝁䄴睚時䝁䅅杢療䝁䄰兙獂䡁䅫杌㑂䝁䅷督㑂䙁䄰睕橂䡁䅉党求䝁䄴兡畂䝁䅣睘療䡁䅉䅚求䡁䅉睘楂䝁䅅睙牂䝁䅷睢湂䙁䄸睙潂䝁䅣光歁䕁䅳杗歁䑁䅅免䅁䕁䠰䅁㙂䅁䅁睗祂䝁䅕䅣獂䝁䅫睙桂䡁䅑兡畂䝁䅣睘桂䝁䄴睢瑂䝁䅅䅢㕂䍁䄴䅥獂䡁䅍䅥摂䙁䅍睙祂䝁䅕党畂䝁䅫杢湂䙁䄸睢祂䝁䅑党祂䙁䄸杙桂䝁䅍睡獂䝁䄸睚時䝁䅍䅡湂䍁䅅䅊䱂䙁䅯䅊硁䑁䅧䅁湂䅃䅁䅥䅁䙁䅳杣求䡁䅁䅢灂䝁䅍兙あ䝁䅫杢湂䙁䄸兙畂䝁䄸兢桂䝁䅷入畁䡁䅧䅢穂䡁䅧兘呂䝁䅍杣求䝁䅕杢灂䝁䄴睚時䝁䄸杣歂䝁䅕杣時䝁䅉兙橂䝁䅳䅢療䝁䅣睘橂䝁䅧睚桁䍁䅑睓慂䍁䅑兏䅁䕁䠴䅁㑂䅁䅁睗祂䝁䅕䅣獂䝁䅫睙桂䡁䅑兡畂䝁䅣睘桂䝁䄴睢瑂䝁䅅䅢㕂䍁䄴䅥獂䡁䅍䅥摂䙁䅍睙祂䝁䅕党畂䝁䅫杢湂䙁䄸睢祂䝁䅑党祂䙁䄸杙桂䝁䅍睡獂䝁䄸睚時䝁䅍䅡湂䍁䅅䅊䵂䍁䅑免硁䅁䅁儵䅍䡁䅧䅁扂䡁䅉党睂䝁䅷兡橂䝁䅅䅤灂䝁䄴睚時䝁䅅杢療䝁䄰兙獂䡁䅫杌㑂䝁䅷督㑂䙁䄰睕橂䡁䅉党求䝁䄴兡畂䝁䅣睘療䡁䅉䅚求䡁䅉睘楂䝁䅅睙牂䝁䅷睢湂䙁䄸睙潂䝁䅣光歁䕁䅷䅊硁䑁䅧䅁㡁睂䅁杤䅁䙁䅳杣求䡁䅁䅢灂䝁䅍兙あ䝁䅫杢湂䙁䄸兙畂䝁䄸兢桂䝁䅷入畁䡁䅧䅢穂䡁䅧兘呂䝁䅍杣求䝁䅕杢灂䝁䄴睚時䝁䄸杣歂䝁䅕杣時䝁䅉兙橂䝁䅳䅢療䝁䅣睘橂䝁䅧睚桁䍁䅑䅔歁䑁䅫䅁浄睁䅁来䅁䙁䅳杣求䡁䅁䅢灂䝁䅍兙あ䝁䅫杢湂䙁䄸兙畂䝁䄸兢桂䝁䅷入畁䡁䅧䅢穂䡁䅧兘呂䝁䅍杣求䝁䅕杢灂䝁䄴睚時䝁䄸杣歂䝁䅕杣時䝁䅉兙橂䝁䅳䅢療䝁䅣睘橂䝁䅧睚桁䍁䅑䅔䉂䍁䅑免硁䅁䅁睕䅣䡁䅯䅁扂䡁䅉党睂䝁䅷兡橂䝁䅅䅤灂䝁䄴睚時䝁䅅杢療䝁䄰兙獂䡁䅫杌㑂䝁䅷督㑂䙁䄰睕橂䡁䅉党求䝁䄴兡畂䝁䅣睘療䡁䅉䅚求䡁䅉睘楂䝁䅅睙牂䝁䅷睢湂䙁䄸睙潂䝁䅣光歁䕁䅷兑歁䑁䅅䅏䅁䭁䡫䅁㑂䅁䅁睗祂䝁䅕䅣獂䝁䅫睙桂䡁䅑兡畂䝁䅣睘桂䝁䄴睢瑂䝁䅅䅢㕂䍁䄴䅥獂䡁䅍䅥摂䙁䅍睙祂䝁䅕党畂䝁䅫杢湂䙁䄸睢祂䝁䅑党祂䙁䄸杙桂䝁䅍睡獂䝁䄸睚時䝁䅍䅡湂䍁䅅䅊䵂䕁䅅䅊㕁䅁䅁䅖䅣䡁䅯䅁扂䡁䅉党睂䝁䅷兡橂䝁䅅䅤灂䝁䄴睚時䝁䅅杢療䝁䄰兙獂䡁䅫杌㑂䝁䅷督㑂䙁䄰睕橂䡁䅉党求䝁䄴兡畂䝁䅣睘療䡁䅉䅚求䡁䅉睘楂䝁䅅睙牂䝁䅷睢湂䙁䄸睙潂䝁䅣光歁䕁䅷村歁䑁䅅免䅁䙁䡣䅁㙂䅁䅁睗祂䝁䅕䅣獂䝁䅫睙桂䡁䅑兡畂䝁䅣睘桂䝁䄴睢瑂䝁䅅䅢㕂䍁䄴䅥獂䡁䅍䅥摂䙁䅍睙祂䝁䅕党畂䝁䅫杢湂䙁䄸睢祂䝁䅑党祂䙁䄸杙桂䝁䅍睡獂䝁䄸睚時䝁䅍䅡湂䍁䅅䅊䵂䕁䅉䅊硁䑁䅧䅁䅁元䅁䅥䅁䙁䅳杣求䡁䅁䅢灂䝁䅍兙あ䝁䅫杢湂䙁䄸兙畂䝁䄸兢桂䝁䅷入畁䡁䅧䅢穂䡁䅧兘呂䝁䅍杣求䝁䅕杢灂䝁䄴睚時䝁䄸杣歂䝁䅕杣時䝁䅉兙橂䝁䅳䅢療䝁䅣睘橂䝁䅧睚桁䍁䅑䅔䍂䍁䅑兏䅁䙁䡧䅁㙂䅁䅁睗祂䝁䅕䅣獂䝁䅫睙桂䡁䅑兡畂䝁䅣睘桂䝁䄴睢瑂䝁䅅䅢㕂䍁䄴䅥獂䡁䅍䅥摂䙁䅍睙祂䝁䅕党畂䝁䅫杢湂䙁䄸睢祂䝁䅑党祂䙁䄸杙桂䝁䅍睡獂䝁䄸睚時䝁䅍䅡湂䍁䅅䅊䵂䕁䅍䅊硁䑁䅅䅁畁兂䅁来䅁䙁䅳杣求䡁䅁䅢灂䝁䅍兙あ䝁䅫杢湂䙁䄸兙畂䝁䄸兢桂䝁䅷入畁䡁䅧䅢穂䡁䅧兘呂䝁䅍杣求䝁䅕杢灂䝁䄴睚時䝁䄸杣歂䝁䅕杣時䝁䅉兙橂䝁䅳䅢療䝁䅣睘橂䝁䅧睚桁䍁䅑䅔䑂䍁䅑免㑁䅁䅁睱䅧䡁䅧䅁扂䡁䅉党睂䝁䅷兡橂䝁䅅䅤灂䝁䄴睚時䝁䅅杢療䝁䄰兙獂䡁䅫杌㑂䝁䅷督㑂䙁䄰睕橂䡁䅉党求䝁䄴兡畂䝁䅣睘療䡁䅉䅚求䡁䅉睘楂䝁䅅睙牂䝁䅷睢湂䙁䄸睙潂䝁䅣光歁䕁䅷睑歁䑁䅫䅁癁兂䅁来䅁䙁䅳杣求䡁䅁䅢灂䝁䅍兙あ䝁䅫杢湂䙁䄸兙畂䝁䄸兢桂䝁䅷入畁䡁䅧䅢穂䡁䅧兘呂䝁䅍杣求䝁䅕杢灂䝁䄴睚時䝁䄸杣歂䝁䅕杣時䝁䅉兙橂䝁䅳䅢療䝁䅣睘橂䝁䅧睚桁䍁䅑䅔䕂䍁䅑免硁䅁䅁睗䅣䡁䅯䅁扂䡁䅉党睂䝁䅷兡橂䝁䅅䅤灂䝁䄴睚時䝁䅅杢療䝁䄰兙獂䡁䅫杌㑂䝁䅷督㑂䙁䄰睕橂䡁䅉党求䝁䄴兡畂䝁䅣睘療䡁䅉䅚求䡁䅉睘楂䝁䅅睙牂䝁䅷睢湂䙁䄸睙潂䝁䅣光歁䕁䅷䅒歁䑁䅅䅏䅁乁䕯䅁㑂䅁䅁睗祂䝁䅕䅣獂䝁䅫睙桂䡁䅑兡畂䝁䅣睘桂䝁䄴睢瑂䝁䅅䅢㕂䍁䄴䅥獂䡁䅍䅥摂䙁䅍睙祂䝁䅕党畂䝁䅫杢湂䙁䄸睢祂䝁䅑党祂䙁䄸杙桂䝁䅍睡獂䝁䄸睚時䝁䅍䅡湂䍁䅅䅊䵂䕁䅑䅊㕁䅁䅁眲䅑䡁䅯䅁扂䡁䅉党睂䝁䅷兡橂䝁䅅䅤灂䝁䄴睚時䝁䅅杢療䝁䄰兙獂䡁䅫杌㑂䝁䅷督㑂䙁䄰睕橂䡁䅉党求䝁䄴兡畂䝁䅣睘療䡁䅉䅚求䡁䅉睘楂䝁䅅睙牂䝁䅷睢湂䙁䄸睙潂䝁䅣光歁䕁䅷兒歁䑁䅅免䅁䙁䠸䅁㙂䅁䅁睗祂䝁䅕䅣獂䝁䅫睙桂䡁䅑兡畂䝁䅣睘桂䝁䄴睢瑂䝁䅅䅢㕂䍁䄴䅥獂䡁䅍䅥摂䙁䅍睙祂䝁䅕党畂䝁䅫杢湂䙁䄸睢祂䝁䅑党祂䙁䄸杙桂䝁䅍睡獂䝁䄸睚時䝁䅍䅡湂䍁䅅䅊䵂䕁䅕䅊硁䑁䅧䅁婁睂䅁䅥䅁䙁䅳杣求䡁䅁䅢灂䝁䅍兙あ䝁䅫杢湂䙁䄸兙畂䝁䄸兢桂䝁䅷入畁䡁䅧䅢穂䡁䅧兘呂䝁䅍杣求䝁䅕杢灂䝁䄴睚時䝁䄸杣歂䝁䅕杣時䝁䅉兙橂䝁䅳䅢療䝁䅣睘橂䝁䅧睚桁䍁䅑䅔䙂䍁䅑兏䅁䉁䡯䅁㙂䅁䅁睗祂䝁䅕䅣獂䝁䅫睙桂䡁䅑兡畂䝁䅣睘桂䝁䄴睢瑂䝁䅅䅢㕂䍁䄴䅥獂䡁䅍䅥摂䙁䅍睙祂䝁䅕党畂䝁䅫杢湂䙁䄸睢祂䝁䅑党祂䙁䄸杙桂䝁䅍睡獂䝁䄸睚時䝁䅍䅡湂䍁䅅䅊䵂䕁䅙䅊硁䑁䅅䅁㡃杂䅁来䅁䙁䅳杣求䡁䅁䅢灂䝁䅍兙あ䝁䅫杢湂䙁䄸兙畂䝁䄸兢桂䝁䅷入畁䡁䅧䅢穂䡁䅧兘呂䝁䅍杣求䝁䅕杢灂䝁䄴睚時䝁䄸杣歂䝁䅕杣時䝁䅉兙橂䝁䅳䅢療䝁䅣睘橂䝁䅧睚桁䍁䅑䅔䝂䍁䅑免㑁䅁䅁允䅫䡁䅧䅁扂䡁䅉党睂䝁䅷兡橂䝁䅅䅤灂䝁䄴睚時䝁䅅杢療䝁䄰兙獂䡁䅫杌㑂䝁䅷督㑂䙁䄰睕橂䡁䅉党求䝁䄴兡畂䝁䅣睘療䡁䅉䅚求䡁䅉睘楂䝁䅅睙牂䝁䅷睢湂䙁䄸睙潂䝁䅣光歁䕁䅷杒歁䑁䅫䅁㥃杂䅁来䅁䙁䅳杣求䡁䅁䅢灂䝁䅍兙あ䝁䅫杢湂䙁䄸兙畂䝁䄸兢桂䝁䅷入畁䡁䅧䅢穂䡁䅧兘呂䝁䅍杣求䝁䅕杢灂䝁䄴睚時䝁䄸杣歂䝁䅕杣時䝁䅉兙橂䝁䅳䅢療䝁䅣睘橂䝁䅧睚桁䍁䅑䅔䡂䍁䅑免硁䅁䅁权䅙䡁䅯䅁扂䡁䅉党睂䝁䅷兡橂䝁䅅䅤灂䝁䄴睚時䝁䅅杢療䝁䄰兙獂䡁䅫杌㑂䝁䅷督㑂䙁䄰睕橂䡁䅉党求䝁䄴兡畂䝁䅣睘療䡁䅉䅚求䡁䅉睘楂䝁䅅睙牂䝁䅷睢湂䙁䄸睙潂䝁䅣光歁䕁䅷睒歁䑁䅅䅏䅁䱁䝕䅁㑂䅁䅁睗祂䝁䅕䅣獂䝁䅫睙桂䡁䅑兡畂䝁䅣睘桂䝁䄴睢瑂䝁䅅䅢㕂䍁䄴䅥獂䡁䅍䅥摂䙁䅍睙祂䝁䅕党畂䝁䅫杢湂䙁䄸睢祂䝁䅑党祂䙁䄸杙桂䝁䅍睡獂䝁䄸睚時䝁䅍䅡湂䍁䅅䅊䵂䕁䅣䅊㕁䅁䅁睃䅙䡁䅯䅁扂䡁䅉党睂䝁䅷兡橂䝁䅅䅤灂䝁䄴睚時䝁䅅杢療䝁䄰兙獂䡁䅫杌㑂䝁䅷督㑂䙁䄰睕橂䡁䅉党求䝁䄴兡畂䝁䅣睘療䡁䅉䅚求䡁䅉睘楂䝁䅅睙牂䝁䅷睢湂䙁䄸睙潂䝁䅣光歁䕁䅷䅓歁䑁䅅免䅁䥁䕑䅁㙂䅁䅁睗祂䝁䅕䅣獂䝁䅫睙桂䡁䅑兡畂䝁䅣睘桂䝁䄴睢瑂䝁䅅䅢㕂䍁䄴䅥獂䡁䅍䅥摂䙁䅍睙祂䝁䅕党畂䝁䅫杢湂䙁䄸睢祂䝁䅑党祂䙁䄸杙桂䝁䅍睡獂䝁䄸睚時䝁䅍䅡湂䍁䅅䅊䵂䕁䅧䅊硁䑁䅧䅁獃䅃䅁䅥䅁䙁䅳杣求䡁䅁䅢灂䝁䅍兙あ䝁䅫杢湂䙁䄸兙畂䝁䄸兢桂䝁䅷入畁䡁䅧䅢穂䡁䅧兘呂䝁䅍杣求䝁䅕杢灂䝁䄴睚時䝁䄸杣歂䝁䅕杣時䝁䅉兙橂䝁䅳䅢療䝁䅣睘橂䝁䅧睚桁䍁䅑䅔䥂䍁䅑兏䅁䥁䕕䅁㙂䅁䅁睗祂䝁䅕䅣獂䝁䅫睙桂䡁䅑兡畂䝁䅣睘桂䝁䄴睢瑂䝁䅅䅢㕂䍁䄴䅥獂䡁䅍䅥摂䙁䅍睙祂䝁䅕党畂䝁䅫杢湂䙁䄸睢祂䝁䅑党祂䙁䄸杙桂䝁䅍睡獂䝁䄸睚時䝁䅍䅡湂䍁䅅䅊䵂䕁䅫䅊硁䑁䅅䅁楁䅂䅁来䅁䙁䅳杣求䡁䅁䅢灂䝁䅍兙あ䝁䅫杢湂䙁䄸兙畂䝁䄸兢桂䝁䅷入畁䡁䅧䅢穂䡁䅧兘呂䝁䅍杣求䝁䅕杢灂䝁䄴睚時䝁䄸杣歂䝁䅕杣時䝁䅉兙橂䝁䅳䅢療䝁䅣睘橂䝁䅧睚桁䍁䅑䅔䩂䍁䅑免㑁䅁䅁兣䅍䡁䅧䅁扂䡁䅉党睂䝁䅷兡橂䝁䅅䅤灂䝁䄴睚時䝁䅅杢療䝁䄰兙獂䡁䅫杌㑂䝁䅷督㑂䙁䄰睕橂䡁䅉党求䝁䄴兡畂䝁䅣睘療䡁䅉䅚求䡁䅉睘楂䝁䅅睙牂䝁䅷睢湂䙁䄸睙潂䝁䅣光歁䕁䅷兓歁䑁䅫䅁祂睁䅁来䅁䙁䅳杣求䡁䅁䅢灂䝁䅍兙あ䝁䅫杢湂䙁䄸兙畂䝁䄸兢桂䝁䅷入畁䡁䅧䅢穂䡁䅧兘呂䝁䅍杣求䝁䅕杢灂䝁䄴睚時䝁䄸杣歂䝁䅕杣時䝁䅉兙橂䝁䅳䅢療䝁䅣睘橂䝁䅧睚桁䍁䅑䅔䭂䍁䅑免硁䅁䅁杙䅣䡁䅯䅁扂䡁䅉党睂䝁䅷兡橂䝁䅅䅤灂䝁䄴睚時䝁䅅杢療䝁䄰兙獂䡁䅫杌㑂䝁䅷督㑂䙁䄰睕橂䡁䅉党求䝁䄴兡畂䝁䅣睘療䡁䅉䅚求䡁䅉睘楂䝁䅅睙牂䝁䅷睢湂䙁䄸睙潂䝁䅣光歁䕁䅷杓歁䑁䅅䅏䅁䅁䕣䅁㑂䅁䅁睗祂䝁䅕䅣獂䝁䅫睙桂䡁䅑兡畂䝁䅣睘桂䝁䄴睢瑂䝁䅅䅢㕂䍁䄴䅥獂䡁䅍䅥摂䙁䅍睙祂䝁䅕党畂䝁䅫杢湂䙁䄸睢祂䝁䅑党祂䙁䄸杙桂䝁䅍睡獂䝁䄸睚時䝁䅍䅡湂䍁䅅䅊䵂䕁䅯䅊㕁䅁䅁䅃䅑䡁䅯䅁扂䡁䅉党睂䝁䅷兡橂䝁䅅䅤灂䝁䄴睚時䝁䅅杢療䝁䄰兙獂䡁䅫杌㑂䝁䅷督㑂䙁䄰睕橂䡁䅉党求䝁䄴兡畂䝁䅣睘療䡁䅉䅚求䡁䅉睘楂䝁䅅睙牂䝁䅷睢湂䙁䄸睙潂䝁䅣光歁䕁䅷睓歁䑁䅅免䅁䝁䡍䅁㙂䅁䅁睗祂䝁䅕䅣獂䝁䅫睙桂䡁䅑兡畂䝁䅣睘桂䝁䄴睢瑂䝁䅅䅢㕂䍁䄴䅥獂䡁䅍䅥摂䙁䅍睙祂䝁䅕党畂䝁䅫杢湂䙁䄸睢祂䝁䅑党祂䙁䄸杙桂䝁䅍睡獂䝁䄸睚時䝁䅍䅡湂䍁䅅䅊䵂䕁䅳䅊硁䑁䅧䅁䅂杂䅁䅥䅁䙁䅳杣求䡁䅁䅢灂䝁䅍兙あ䝁䅫杢湂䙁䄸兙畂䝁䄸兢桂䝁䅷入畁䡁䅧䅢穂䡁䅧兘呂䝁䅍杣求䝁䅕杢灂䝁䄴睚時䝁䄸杣歂䝁䅕杣時䝁䅉兙橂䝁䅳䅢療䝁䅣睘橂䝁䅧睚桁䍁䅑䅔䱂䍁䅑兏䅁䕁䝅䅁㙂䅁䅁睗祂䝁䅕䅣獂䝁䅫睙桂䡁䅑兡畂䝁䅣睘桂䝁䄴睢瑂䝁䅅䅢㕂䍁䄴䅥獂䡁䅍䅥摂䙁䅍睙祂䝁䅕党畂䝁䅫杢湂䙁䄸睢祂䝁䅑党祂䙁䄸杙桂䝁䅍睡獂䝁䄸睚時䝁䅍䅡湂䍁䅅䅊䵂䕁䅷䅊硁䑁䅅䅁歂睂䅁来䅁䙁䅳杣求䡁䅁䅢灂䝁䅍兙あ䝁䅫杢湂䙁䄸兙畂䝁䄸兢桂䝁䅷入畁䡁䅧䅢穂䡁䅧兘呂䝁䅍杣求䝁䅕杢灂䝁䄴睚時䝁䄸杣歂䝁䅕杣時䝁䅉兙橂䝁䅳䅢療䝁䅣睘橂䝁䅧睚桁䍁䅑䅔䵂䍁䅑免㑁䅁䅁杸䅧䡁䅧䅁扂䡁䅉党睂䝁䅷兡橂䝁䅅䅤灂䝁䄴睚時䝁䅅杢療䝁䄰兙獂䡁䅫杌㑂䝁䅷督㑂䙁䄰睕橂䡁䅉党求䝁䄴兡畂䝁䅣睘療䡁䅉䅚求䡁䅉睘楂䝁䅅睙牂䝁䅷睢湂䙁䄸睙潂䝁䅣光歁䕁䅷䅔歁䑁䅫䅁求睂䅁来䅁䙁䅳杣求䡁䅁䅢灂䝁䅍兙あ䝁䅫杢湂䙁䄸兙畂䝁䄸兢桂䝁䅷入畁䡁䅧䅢穂䡁䅧兘呂䝁䅍杣求䝁䅕杢灂䝁䄴睚時䝁䄸杣歂䝁䅕杣時䝁䅉兙橂䝁䅳䅢療䝁䅣睘橂䝁䅧睚桁䍁䅑䅔乂䍁䅑免硁䅁䅁䅡䅣䡁䅯䅁扂䡁䅉党睂䝁䅷兡橂䝁䅅䅤灂䝁䄴睚時䝁䅅杢療䝁䄰兙獂䡁䅫杌㑂䝁䅷督㑂䙁䄰睕橂䡁䅉党求䝁䄴兡畂䝁䅣睘療䡁䅉䅚求䡁䅉睘楂䝁䅅睙牂䝁䅷睢湂䙁䄸睙潂䝁䅣光歁䕁䅷兔歁䑁䅅䅏䅁䙁䙕䅁㑂䅁䅁睗祂䝁䅕䅣獂䝁䅫睙桂䡁䅑兡畂䝁䅣睘桂䝁䄴睢瑂䝁䅅䅢㕂䍁䄴䅥獂䡁䅍䅥摂䙁䅍睙祂䝁䅕党畂䝁䅫杢湂䙁䄸睢祂䝁䅑党祂䙁䄸杙桂䝁䅍睡獂䝁䄸睚時䝁䅍䅡湂䍁䅅䅊䵂䕁䄰䅊㕁䅁䅁杖䅕䡁䅯䅁扂䡁䅉党睂䝁䅷兡橂䝁䅅䅤灂䝁䄴睚時䝁䅅杢療䝁䄰兙獂䡁䅫杌㑂䝁䅷督㑂䙁䄰睕橂䡁䅉党求䝁䄴兡畂䝁䅣睘療䡁䅉䅚求䡁䅉睘楂䝁䅅睙牂䝁䅷睢湂䙁䄸睙潂䝁䅣光歁䕁䅷杔歁䑁䅅免䅁䥁䘴䅁㙂䅁䅁睗祂䝁䅕䅣獂䝁䅫睙桂䡁䅑兡畂䝁䅣睘桂䝁䄴睢瑂䝁䅅䅢㕂䍁䄴䅥獂䡁䅍䅥摂䙁䅍睙祂䝁䅕党畂䝁䅫杢湂䙁䄸睢祂䝁䅑党祂䙁䄸杙桂䝁䅍睡獂䝁䄸睚時䝁䅍䅡湂䍁䅅䅊䵂䕁䄴䅊硁䑁䅧䅁偂䅃䅁䅥䅁䙁䅳杣求䡁䅁䅢灂䝁䅍兙あ䝁䅫杢湂䙁䄸兙畂䝁䄸兢桂䝁䅷入畁䡁䅧䅢穂䡁䅧兘呂䝁䅍杣求䝁䅕杢灂䝁䄴睚時䝁䄸杣歂䝁䅕杣時䝁䅉兙橂䝁䅳䅢療䝁䅣睘橂䝁䅧睚桁䍁䅑䅔佂䍁䅑兏䅁䥁䘸䅁㙂䅁䅁睗祂䝁䅕䅣獂䝁䅫睙桂䡁䅑兡畂䝁䅣睘桂䝁䄴睢瑂䝁䅅䅢㕂䍁䄴䅥獂䡁䅍䅥摂䙁䅍睙祂䝁䅕党畂䝁䅫杢湂䙁䄸睢祂䝁䅑党祂䙁䄸杙桂䝁䅍睡獂䝁䄸睚時䝁䅍䅡湂䍁䅅䅊䵂䕁䄸䅊硁䑁䅅䅁婂睂䅁来䅁䙁䅳杣求䡁䅁䅢灂䝁䅍兙あ䝁䅫杢湂䙁䄸兙畂䝁䄸兢桂䝁䅷入畁䡁䅧䅢穂䡁䅧兘呂䝁䅍杣求䝁䅕杢灂䝁䄴睚時䝁䄸杣歂䝁䅕杣時䝁䅉兙橂䝁䅳䅢療䝁䅣睘橂䝁䅧睚桁䍁䅑䅔偂䍁䅑免㑁䅁䅁杁䅫䡁䅧䅁扂䡁䅉党睂䝁䅷兡橂䝁䅅䅤灂䝁䄴睚時䝁䅅杢療䝁䄰兙獂䡁䅫杌㑂䝁䅷督㑂䙁䄰睕橂䡁䅉党求䝁䄴兡畂䝁䅣睘療䡁䅉䅚求䡁䅉睘楂䝁䅅睙牂䝁䅷睢湂䙁䄸睙潂䝁䅣光歁䕁䅷睔歁䑁䅫䅁慂睂䅁来䅁䙁䅳杣求䡁䅁䅢灂䝁䅍兙あ䝁䅫杢湂䙁䄸兙畂䝁䄸兢桂䝁䅷入畁䡁䅧䅢穂䡁䅧兘呂䝁䅍杣求䝁䅕杢灂䝁䄴睚時䝁䄸杣歂䝁䅕杣時䝁䅉兙橂䝁䅳䅢療䝁䅣睘橂䝁䅧睚桁䍁䅑䅔兂䍁䅑免硁䅁䅁睇䅣䡁䅯䅁扂䡁䅉党睂䝁䅷兡橂䝁䅅䅤灂䝁䄴睚時䝁䅅杢療䝁䄰兙獂䡁䅫杌㑂䝁䅷督㑂䙁䄰睕橂䡁䅉党求䝁䄴兡畂䝁䅣睘療䡁䅉䅚求䡁䅉睘楂䝁䅅睙牂䝁䅷睢湂䙁䄸睙潂䝁䅣光歁䕁䅷䅕歁䑁䅅䅏䅁䅁䩍䅁㑂䅁䅁睗祂䝁䅕䅣獂䝁䅫睙桂䡁䅑兡畂䝁䅣睘桂䝁䄴睢瑂䝁䅅䅢㕂䍁䄴䅥獂䡁䅍䅥摂䙁䅍睙祂䝁䅕党畂䝁䅫杢湂䙁䄸睢祂䝁䅑党祂䙁䄸杙桂䝁䅍睡獂䝁䄸睚時䝁䅍䅡湂䍁䅅䅊䵂䙁䅁䅊㕁䅁䅁䅈䅣䡁䅯䅁扂䡁䅉党睂䝁䅷兡橂䝁䅅䅤灂䝁䄴睚時䝁䅅杢療䝁䄰兙獂䡁䅫杌㑂䝁䅷督㑂䙁䄰睕橂䡁䅉党求䝁䄴兡畂䝁䅣睘療䡁䅉䅚求䡁䅉睘楂䝁䅅睙牂䝁䅷睢湂䙁䄸睙潂䝁䅣光歁䕁䅷兕歁䑁䅅免䅁䝁䡯䅁㙂䅁䅁睗祂䝁䅕䅣獂䝁䅫睙桂䡁䅑兡畂䝁䅣睘桂䝁䄴睢瑂䝁䅅䅢㕂䍁䄴䅥獂䡁䅍䅥摂䙁䅍睙祂䝁䅕党畂䝁䅫杢湂䙁䄸睢祂䝁䅑党祂䙁䄸杙桂䝁䅍睡獂䝁䄸睚時䝁䅍䅡湂䍁䅅䅊䵂䙁䅅䅊硁䑁䅧䅁䅃睁䅁䅥䅁䙁䅳杣求䡁䅁䅢灂䝁䅍兙あ䝁䅫杢湂䙁䄸兙畂䝁䄸兢桂䝁䅷入畁䡁䅧䅢穂䡁䅧兘呂䝁䅍杣求䝁䅕杢灂䝁䄴睚時䝁䄸杣歂䝁䅕杣時䝁䅉兙橂䝁䅳䅢療䝁䅣睘橂䝁䅧睚桁䍁䅑䅔剂䍁䅑兏䅁䥁䑅䅁㙂䅁䅁睗祂䝁䅕䅣獂䝁䅫睙桂䡁䅑兡畂䝁䅣睘桂䝁䄴睢瑂䝁䅅䅢㕂䍁䄴䅥獂䡁䅍䅥摂䙁䅍睙祂䝁䅕党畂䝁䅫杢湂䙁䄸睢祂䝁䅑党祂䙁䄸杙桂䝁䅍睡獂䝁䄸睚時䝁䅍䅡湂䍁䅅䅊䵂䙁䅉䅊硁䑁䅅䅁獂睂䅁来䅁䙁䅳杣求䡁䅁䅢灂䝁䅍兙あ䝁䅫杢湂䙁䄸兙畂䝁䄸兢桂䝁䅷入畁䡁䅧䅢穂䡁䅧兘呂䝁䅍杣求䝁䅕杢灂䝁䄴睚時䝁䄸杣歂䝁䅕杣時䝁䅉兙橂䝁䅳䅢療䝁䅣睘橂䝁䅧睚桁䍁䅑䅔卂䍁䅑免㑁䅁䅁杫䅧䡁䅧䅁扂䡁䅉党睂䝁䅷兡橂䝁䅅䅤灂䝁䄴睚時䝁䅅杢療䝁䄰兙獂䡁䅫杌㑂䝁䅷督㑂䙁䄰睕橂䡁䅉党求䝁䄴兡畂䝁䅣睘療䡁䅉䅚求䡁䅉睘楂䝁䅅睙牂䝁䅷睢湂䙁䄸睙潂䝁䅣光歁䕁䅷杕歁䑁䅫䅁瑂睂䅁来䅁䙁䅳杣求䡁䅁䅢灂䝁䅍兙あ䝁䅫杢湂䙁䄸兙畂䝁䄸兢桂䝁䅷入畁䡁䅧䅢穂䡁䅧兘呂䝁䅍杣求䝁䅕杢灂䝁䄴睚時䝁䄸杣歂䝁䅕杣時䝁䅉兙橂䝁䅳䅢療䝁䅣睘橂䝁䅧睚桁䍁䅑䅔呂䍁䅑免硁䅁䅁䅢䅑䡁䅯䅁扂䡁䅉党睂䝁䅷兡橂䝁䅅䅤灂䝁䄴睚時䝁䅅杢療䝁䄰兙獂䡁䅫杌㑂䝁䅷督㑂䙁䄰睕橂䡁䅉党求䝁䄴兡畂䝁䅣睘療䡁䅉䅚求䡁䅉睘楂䝁䅅睙牂䝁䅷睢湂䙁䄸睙潂䝁䅣光歁䕁䅷睕歁䑁䅅䅏䅁䵁䥑䅁㑂䅁䅁睗祂䝁䅕䅣獂䝁䅫睙桂䡁䅑兡畂䝁䅣睘桂䝁䄴睢瑂䝁䅅䅢㕂䍁䄴䅥獂䡁䅍䅥摂䙁䅍睙祂䝁䅕党畂䝁䅫杢湂䙁䄸睢祂䝁䅑党祂䙁䄸杙桂䝁䅍睡獂䝁䄸睚時䝁䅍䅡湂䍁䅅䅊䵂䙁䅍䅊㕁䅁䅁兢䅑䡁䅯䅁扂䡁䅉党睂䝁䅷兡橂䝁䅅䅤灂䝁䄴睚時䝁䅅杢療䝁䄰兙獂䡁䅫杌㑂䝁䅷督㑂䙁䄰睕橂䡁䅉党求䝁䄴兡畂䝁䅣睘療䡁䅉䅚求䡁䅉睘楂䝁䅅睙牂䝁䅷睢湂䙁䄸睙潂䝁䅣光歁䕁䅷䅖歁䑁䅅免䅁䱁䕳䅁㙂䅁䅁睗祂䝁䅕䅣獂䝁䅫睙桂䡁䅑兡畂䝁䅣睘桂䝁䄴睢瑂䝁䅅䅢㕂䍁䄴䅥獂䡁䅍䅥摂䙁䅍睙祂䝁䅕党畂䝁䅫杢湂䙁䄸睢祂䝁䅑党祂䙁䄸杙桂䝁䅍睡獂䝁䄸睚時䝁䅍䅡湂䍁䅅䅊䵂䙁䅑䅊硁䑁䅧䅁㉃兂䅁䅥䅁䙁䅳杣求䡁䅁䅢灂䝁䅍兙あ䝁䅫杢湂䙁䄸兙畂䝁䄸兢桂䝁䅷入畁䡁䅧䅢穂䡁䅧兘呂䝁䅍杣求䝁䅕杢灂䝁䄴睚時䝁䄸杣歂䝁䅕杣時䝁䅉兙橂䝁䅳䅢療䝁䅣睘橂䝁䅧睚桁䍁䅑䅔啂䍁䅑兏䅁䱁䕷䅁㙂䅁䅁睗祂䝁䅕䅣獂䝁䅫睙桂䡁䅑兡畂䝁䅣睘桂䝁䄴睢瑂䝁䅅䅢㕂䍁䄴䅥獂䡁䅍䅥摂䙁䅍睙祂䝁䅕党畂䝁䅫杢湂䙁䄸睢祂䝁䅑党祂䙁䄸杙桂䝁䅍睡獂䝁䄸睚時䝁䅍䅡湂䍁䅅䅊䵂䙁䅕䅊硁䑁䅅䅁畂睂䅁来䅁䙁䅳杣求䡁䅁䅢灂䝁䅍兙あ䝁䅫杢湂䙁䄸兙畂䝁䄸兢桂䝁䅷入畁䡁䅧䅢穂䡁䅧兘呂䝁䅍杣求䝁䅕杢灂䝁䄴睚時䝁䄸杣歂䝁䅕杣時䝁䅉兙橂䝁䅳䅢療䝁䅣睘橂䝁䅧睚桁䍁䅑䅔噂䍁䅑免㑁䅁䅁兮䅧䡁䅧䅁扂䡁䅉党睂䝁䅷兡橂䝁䅅䅤灂䝁䄴睚時䝁䅅杢療䝁䄰兙獂䡁䅫杌㑂䝁䅷督㑂䙁䄰睕橂䡁䅉党求䝁䄴兡畂䝁䅣睘療䡁䅉䅚求䡁䅉睘楂䝁䅅睙牂䝁䅷睢湂䙁䄸睙潂䝁䅣光歁䕁䅷兖歁䑁䅫䅁療睂䅁来䅁䙁䅳杣求䡁䅁䅢灂䝁䅍兙あ䝁䅫杢湂䙁䄸兙畂䝁䄸兢桂䝁䅷入畁䡁䅧䅢穂䡁䅧兘呂䝁䅍杣求䝁䅕杢灂䝁䄴睚時䝁䄸杣歂䝁䅕杣時䝁䅉兙橂䝁䅳䅢療䝁䅣睘橂䝁䅧睚桁䍁䅑䅔坂䍁䅑免硁䅁䅁䅊䅙䡁䅯䅁扂䡁䅉党睂䝁䅷兡橂䝁䅅䅤灂䝁䄴睚時䝁䅅杢療䝁䄰兙獂䡁䅫杌㑂䝁䅷督㑂䙁䄰睕橂䡁䅉党求䝁䄴兡畂䝁䅣睘療䡁䅉䅚求䡁䅉睘楂䝁䅅睙牂䝁䅷睢湂䙁䄸睙潂䝁䅣光歁䕁䅷杖歁䑁䅅䅏䅁䅁䩑䅁㑂䅁䅁睗祂䝁䅕䅣獂䝁䅫睙桂䡁䅑兡畂䝁䅣睘桂䝁䄴睢瑂䝁䅅䅢㕂䍁䄴䅥獂䡁䅍䅥摂䙁䅍睙祂䝁䅕党畂䝁䅫杢湂䙁䄸睢祂䝁䅑党祂䙁䄸杙桂䝁䅍睡獂䝁䄸睚時䝁䅍䅡湂䍁䅅䅊䵂䙁䅙䅊㕁䅁䅁兊䅙䡁䅯䅁扂䡁䅉党睂䝁䅷兡橂䝁䅅䅤灂䝁䄴睚時䝁䅅杢療䝁䄰兙獂䡁䅫杌㑂䝁䅷督㑂䙁䄰睕橂䡁䅉党求䝁䄴兡畂䝁䅣睘療䡁䅉䅚求䡁䅉睘楂䝁䅅睙牂䝁䅷睢湂䙁䄸睙潂䝁䅣光歁䕁䅷睖歁䑁䅅免䅁䡁䡁䅁㙂䅁䅁睗祂䝁䅕䅣獂䝁䅫睙桂䡁䅑兡畂䝁䅣睘桂䝁䄴睢瑂䝁䅅䅢㕂䍁䄴䅥獂䡁䅍䅥摂䙁䅍睙祂䝁䅕党畂䝁䅫杢湂䙁䄸睢祂䝁䅑党祂䙁䄸杙桂䝁䅍睡獂䝁䄸睚時䝁䅍䅡湂䍁䅅䅊䵂䙁䅣䅊硁䑁䅧䅁㥄睂䅁䅥䅁䙁䅳杣求䡁䅁䅢灂䝁䅍兙あ䝁䅫杢湂䙁䄸兙畂䝁䄸兢桂䝁䅷入畁䡁䅧䅢穂䡁䅧兘呂䝁䅍杣求䝁䅕杢灂䝁䄴睚時䝁䄸杣歂䝁䅕杣時䝁䅉兙橂䝁䅳䅢療䝁䅣睘橂䝁䅧睚桁䍁䅑䅔塂䍁䅑兏䅁䡁䡅䅁㙂䅁䅁睗祂䝁䅕䅣獂䝁䅫睙桂䡁䅑兡畂䝁䅣睘桂䝁䄴睢瑂䝁䅅䅢㕂䍁䄴䅥獂䡁䅍䅥摂䙁䅍睙祂䝁䅕党畂䝁䅫杢湂䙁䄸睢祂䝁䅑党祂䙁䄸杙桂䝁䅍睡獂䝁䄸睚時䝁䅍䅡湂䍁䅅䅊䵂䙁䅧䅊硁䑁䅅䅁祂睂䅁来䅁䙁䅳杣求䡁䅁䅢灂䝁䅍兙あ䝁䅫杢湂䙁䄸兙畂䝁䄸兢桂䝁䅷入畁䡁䅧䅢穂䡁䅧兘呂䝁䅍杣求䝁䅕杢灂䝁䄴睚時䝁䄸杣歂䝁䅕杣時䝁䅉兙橂䝁䅳䅢療䝁䅣睘橂䝁䅧睚桁䍁䅑䅔奂䍁䅑免㑁䅁䅁入䅍䡁䅧䅁扂䡁䅉党睂䝁䅷兡橂䝁䅅䅤灂䝁䄴睚時䝁䅅杢療䝁䄰兙獂䡁䅫杌㑂䝁䅷督㑂䙁䄰睕橂䡁䅉党求䝁䄴兡畂䝁䅣睘療䡁䅉䅚求䡁䅉睘楂䝁䅅睙牂䝁䅷睢湂䙁䄸睙潂䝁䅣光歁䕁䅷䅗歁䑁䅫䅁㙂睁䅁来䅁䙁䅳杣求䡁䅁䅢灂䝁䅍兙あ䝁䅫杢湂䙁䄸兙畂䝁䄸兢桂䝁䅷入畁䡁䅧䅢穂䡁䅧兘呂䝁䅍杣求䝁䅕杢灂䝁䄴睚時䝁䄸杣歂䝁䅕杣時䝁䅉兙橂䝁䅳䅢療䝁䅣睘橂䝁䅧睚桁䍁䅑䅔婂䍁䅑免硁䅁䅁督䅣䡁䅯䅁扂䡁䅉党睂䝁䅷兡橂䝁䅅䅤灂䝁䄴睚時䝁䅅杢療䝁䄰兙獂䡁䅫杌㑂䝁䅷督㑂䙁䄰睕橂䡁䅉党求䝁䄴兡畂䝁䅣睘療䡁䅉䅚求䡁䅉睘楂䝁䅅睙牂䝁䅷睢湂䙁䄸睙潂䝁䅣光歁䕁䅷兗歁䑁䅅䅏䅁䕁䠸䅁㑂䅁䅁睗祂䝁䅕䅣獂䝁䅫睙桂䡁䅑兡畂䝁䅣睘桂䝁䄴睢瑂䝁䅅䅢㕂䍁䄴䅥獂䡁䅍䅥摂䙁䅍睙祂䝁䅕党畂䝁䅫杢湂䙁䄸睢祂䝁䅑党祂䙁䄸杙桂䝁䅍睡獂䝁䄸睚時䝁䅍䅡湂䍁䅅䅊䵂䙁䅫䅊㕁䅁䅁䅕䅣䡁䅯䅁扂䡁䅉党睂䝁䅷兡橂䝁䅅䅤灂䝁䄴睚時䝁䅅杢療䝁䄰兙獂䡁䅫杌㑂䝁䅷督㑂䙁䄰睕橂䡁䅉党求䝁䄴兡畂䝁䅣睘療䡁䅉䅚求䡁䅉睘楂䝁䅅睙牂䝁䅷睢湂䙁䄸睙潂䝁䅣光歁䕁䅷杗歁䑁䅅免䅁䡁䡑䅁㙂䅁䅁睗祂䝁䅕䅣獂䝁䅫睙桂䡁䅑兡畂䝁䅣睘桂䝁䄴睢瑂䝁䅅䅢㕂䍁䄴䅥獂䡁䅍䅥摂䙁䅍睙祂䝁䅕党畂䝁䅫杢湂䙁䄸睢祂䝁䅑党祂䙁䄸杙桂䝁䅍睡獂䝁䄸睚時䝁䅍䅡湂䍁䅅䅊䵂䙁䅯䅊硁䑁䅧䅁䙁元䅁䅥䅁䙁䅳杣求䡁䅁䅢灂䝁䅍兙あ䝁䅫杢湂䙁䄸兙畂䝁䄸兢桂䝁䅷入畁䡁䅧䅢穂䡁䅧兘呂䝁䅍杣求䝁䅕杢灂䝁䄴睚時䝁䄸杣歂䝁䅕杣時䝁䅉兙橂䝁䅳䅢療䝁䅣睘橂䝁䅧睚桁䍁䅑䅔慂䍁䅑兏䅁䡁䡕䅁㑂䅁䅁睗祂䝁䅕䅣獂䝁䅫睙桂䡁䅑兡畂䝁䅣睘桂䝁䄴睢瑂䝁䅅䅢㕂䍁䄴䅥獂䡁䅍䅥摂䙁䅍睙祂䝁䅕党畂䝁䅫杢湂䙁䄸睢祂䝁䅑党祂䙁䄸杙桂䝁䅍睡獂䝁䄸睚時䝁䅍䅡湂䍁䅅䅊乂䍁䅑免硁䅁䅁末䅍䡁䅧䅁扂䡁䅉党睂䝁䅷兡橂䝁䅅䅤灂䝁䄴睚時䝁䅅杢療䝁䄰兙獂䡁䅫杌㑂䝁䅷督㑂䙁䄰睕橂䡁䅉党求䝁䄴兡畂䝁䅣睘療䡁䅉䅚求䡁䅉睘楂䝁䅅睙牂䝁䅷睢湂䙁䄸睙潂䝁䅣光歁䕁䄰䅊硁䑁䅧䅁煃睂䅁杤䅁䙁䅳杣求䡁䅁䅢灂䝁䅍兙あ䝁䅫杢湂䙁䄸兙畂䝁䄸兢桂䝁䅷入畁䡁䅧䅢穂䡁䅧兘呂䝁䅍杣求䝁䅕杢灂䝁䄴睚時䝁䄸杣歂䝁䅕杣時䝁䅉兙橂䝁䅳䅢療䝁䅣睘橂䝁䅧睚桁䍁䅑兔歁䑁䅫䅁㝄睁䅁来䅁䙁䅳杣求䡁䅁䅢灂䝁䅍兙あ䝁䅫杢湂䙁䄸兙畂䝁䄸兢桂䝁䅷入畁䡁䅧䅢穂䡁䅧兘呂䝁䅍杣求䝁䅕杢灂䝁䄴睚時䝁䄸杣歂䝁䅕杣時䝁䅉兙橂䝁䅳䅢療䝁䅣睘橂䝁䅧睚桁䍁䅑兔䉂䍁䅑免硁䅁䅁杤䅣䡁䅯䅁扂䡁䅉党睂䝁䅷兡橂䝁䅅䅤灂䝁䄴睚時䝁䅅杢療䝁䄰兙獂䡁䅫杌㑂䝁䅷督㑂䙁䄰睕橂䡁䅉党求䝁䄴兡畂䝁䅣睘療䡁䅉䅚求䡁䅉睘楂䝁䅅睙牂䝁䅷睢湂䙁䄸睙潂䝁䅣光歁䕁䄰兑歁䑁䅅䅏䅁䅁䩙䅁㑂䅁䅁睗祂䝁䅕䅣獂䝁䅫睙桂䡁䅑兡畂䝁䅣睘桂䝁䄴睢瑂䝁䅅䅢㕂䍁䄴䅥獂䡁䅍䅥摂䙁䅍睙祂䝁䅕党畂䝁䅫杢湂䙁䄸睢祂䝁䅑党祂䙁䄸杙桂䝁䅍睡獂䝁䄸睚時䝁䅍䅡湂䍁䅅䅊乂䕁䅅䅊㕁䅁䅁睤䅣䡁䅯䅁扂䡁䅉党睂䝁䅷兡橂䝁䅅䅤灂䝁䄴睚時䝁䅅杢療䝁䄰兙獂䡁䅫杌㑂䝁䅷督㑂䙁䄰睕橂䡁䅉党求䝁䄴兡畂䝁䅣睘療䡁䅉䅚求䡁䅉睘楂䝁䅅睙牂䝁䅷睢湂䙁䄸睙潂䝁䅣光歁䕁䄰村歁䑁䅅免䅁䡁䡳䅁㙂䅁䅁睗祂䝁䅕䅣獂䝁䅫睙桂䡁䅑兡畂䝁䅣睘桂䝁䄴睢瑂䝁䅅䅢㕂䍁䄴䅥獂䡁䅍䅥摂䙁䅍睙祂䝁䅕党畂䝁䅫杢湂䙁䄸睢祂䝁䅑党祂䙁䄸杙桂䝁䅍睡獂䝁䄸睚時䝁䅍䅡湂䍁䅅䅊乂䕁䅉䅊硁䑁䅧䅁潁䅂䅁䅥䅁䙁䅳杣求䡁䅁䅢灂䝁䅍兙あ䝁䅫杢湂䙁䄸兙畂䝁䄸兢桂䝁䅷入畁䡁䅧䅢穂䡁䅧兘呂䝁䅍杣求䝁䅕杢灂䝁䄴睚時䝁䄸杣歂䝁䅕杣時䝁䅉兙橂䝁䅳䅢療䝁䅣睘橂䝁䅧睚桁䍁䅑兔䍂䍁䅑兏䅁䍁䕫䅁㙂䅁䅁睗祂䝁䅕䅣獂䝁䅫睙桂䡁䅑兡畂䝁䅣睘桂䝁䄴睢瑂䝁䅅䅢㕂䍁䄴䅥獂䡁䅍䅥摂䙁䅍睙祂䝁䅕党畂䝁䅫杢湂䙁䄸睢祂䝁䅑党祂䙁䄸杙桂䝁䅍睡獂䝁䄸睚時䝁䅍䅡湂䍁䅅䅊乂䕁䅍䅊硁䑁䅅䅁䉂睂䅁来䅁䙁䅳杣求䡁䅁䅢灂䝁䅍兙あ䝁䅫杢湂䙁䄸兙畂䝁䄸兢桂䝁䅷入畁䡁䅧䅢穂䡁䅧兘呂䝁䅍杣求䝁䅕杢灂䝁䄴睚時䝁䄸杣歂䝁䅕杣時䝁䅉兙橂䝁䅳䅢療䝁䅣睘橂䝁䅧睚桁䍁䅑兔䑂䍁䅑免㑁䅁䅁䅯䅕䡁䅧䅁扂䡁䅉党睂䝁䅷兡橂䝁䅅䅤灂䝁䄴睚時䝁䅅杢療䝁䄰兙獂䡁䅫杌㑂䝁䅷督㑂䙁䄰睕橂䡁䅉党求䝁䄴兡畂䝁䅣睘療䡁䅉䅚求䡁䅉睘楂䝁䅅睙牂䝁䅷睢湂䙁䄸睙潂䝁䅣光歁䕁䄰睑歁䑁䅫䅁桃兂䅁来䅁䙁䅳杣求䡁䅁䅢灂䝁䅍兙あ䝁䅫杢湂䙁䄸兙畂䝁䄸兢桂䝁䅷入畁䡁䅧䅢穂䡁䅧兘呂䝁䅍杣求䝁䅕杢灂䝁䄴睚時䝁䄸杣歂䝁䅕杣時䝁䅉兙橂䝁䅳䅢療䝁䅣睘橂䝁䅧睚桁䍁䅑兔䕂䍁䅑免硁䅁䅁杕䅑䡁䅯䅁扂䡁䅉党睂䝁䅷兡橂䝁䅅䅤灂䝁䄴睚時䝁䅅杢療䝁䄰兙獂䡁䅫杌㑂䝁䅷督㑂䙁䄰睕橂䡁䅉党求䝁䄴兡畂䝁䅣睘療䡁䅉䅚求䡁䅉睘楂䝁䅅睙牂䝁䅷睢湂䙁䄸睙潂䝁䅣光歁䕁䄰䅒歁䑁䅅䅏䅁䑁䥷䅁㑂䅁䅁睗祂䝁䅕䅣獂䝁䅫睙桂䡁䅑兡畂䝁䅣睘桂䝁䄴睢瑂䝁䅅䅢㕂䍁䄴䅥獂䡁䅍䅥摂䙁䅍睙祂䝁䅕党畂䝁䅫杢湂䙁䄸睢祂䝁䅑党祂䙁䄸杙桂䝁䅍睡獂䝁䄸睚時䝁䅍䅡湂䍁䅅䅊乂䕁䅑䅊㕁䅁䅁睕䅑䡁䅯䅁扂䡁䅉党睂䝁䅷兡橂䝁䅅䅤灂䝁䄴睚時䝁䅅杢療䝁䄰兙獂䡁䅫杌㑂䝁䅷督㑂䙁䄰睕橂䡁䅉党求䝁䄴兡畂䝁䅣睘療䡁䅉䅚求</t>
  </si>
  <si>
    <t>䡁䅉睘楂䝁䅅睙牂䝁䅷睢湂䙁䄸睙潂䝁䅣光歁䕁䄰兒歁䑁䅅免䅁䭁䑧䅁㙂䅁䅁睗祂䝁䅕䅣獂䝁䅫睙桂䡁䅑兡畂䝁䅣睘桂䝁䄴睢瑂䝁䅅䅢㕂䍁䄴䅥獂䡁䅍䅥摂䙁䅍睙祂䝁䅕党畂䝁䅫杢湂䙁䄸睢祂䝁䅑党祂䙁䄸杙桂䝁䅍睡獂䝁䄸睚時䝁䅍䅡湂䍁䅅䅊乂䕁䅕䅊硁䑁䅧䅁䡁元䅁䅥䅁䙁䅳杣求䡁䅁䅢灂䝁䅍兙あ䝁䅫杢湂䙁䄸兙畂䝁䄸兢桂䝁䅷入畁䡁䅧䅢穂䡁䅧兘呂䝁䅍杣求䝁䅕杢灂䝁䄴睚時䝁䄸杣歂䝁䅕杣時䝁䅉兙橂䝁䅳䅢療䝁䅣睘橂䝁䅧睚桁䍁䅑兔䙂䍁䅑兏䅁䭁䑫䅁㙂䅁䅁睗祂䝁䅕䅣獂䝁䅫睙桂䡁䅑兡畂䝁䅣睘桂䝁䄴睢瑂䝁䅅䅢㕂䍁䄴䅥獂䡁䅍䅥摂䙁䅍睙祂䝁䅕党畂䝁䅫杢湂䙁䄸睢祂䝁䅑党祂䙁䄸杙桂䝁䅍睡獂䝁䄸睚時䝁䅍䅡湂䍁䅅䅊乂䕁䅙䅊硁䑁䅅䅁㍃兂䅁来䅁䙁䅳杣求䡁䅁䅢灂䝁䅍兙あ䝁䅫杢湂䙁䄸兙畂䝁䄸兢桂䝁䅷入畁䡁䅧䅢穂䡁䅧兘呂䝁䅍杣求䝁䅕杢灂䝁䄴睚時䝁䄸杣歂䝁䅕杣時䝁䅉兙橂䝁䅳䅢療䝁䅣睘橂䝁䅧睚桁䍁䅑兔䝂䍁䅑免㑁䅁䅁䅖䅧䡁䅧䅁扂䡁䅉党睂䝁䅷兡橂䝁䅅䅤灂䝁䄴睚時䝁䅅杢療䝁䄰兙獂䡁䅫杌㑂䝁䅷督㑂䙁䄰睕橂䡁䅉党求䝁䄴兡畂䝁䅣睘療䡁䅉䅚求䡁䅉睘楂䝁䅅睙牂䝁䅷睢湂䙁䄸睙潂䝁䅣光歁䕁䄰杒歁䑁䅫䅁㑃兂䅁来䅁䙁䅳杣求䡁䅁䅢灂䝁䅍兙あ䝁䅫杢湂䙁䄸兙畂䝁䄸兢桂䝁䅷入畁䡁䅧䅢穂䡁䅧兘呂䝁䅍杣求䝁䅕杢灂䝁䄴睚時䝁䄸杣歂䝁䅕杣時䝁䅉兙橂䝁䅳䅢療䝁䅣睘橂䝁䅧睚桁䍁䅑兔䡂䍁䅑免硁䅁䅁杣䅕䡁䅯䅁扂䡁䅉党睂䝁䅷兡橂䝁䅅䅤灂䝁䄴睚時䝁䅅杢療䝁䄰兙獂䡁䅫杌㑂䝁䅷督㑂䙁䄰睕橂䡁䅉党求䝁䄴兡畂䝁䅣睘療䡁䅉䅚求䡁䅉睘楂䝁䅅睙牂䝁䅷睢湂䙁䄸睙潂䝁䅣光歁䕁䄰睒歁䑁䅅䅏䅁䭁䑑䅁㑂䅁䅁睗祂䝁䅕䅣獂䝁䅫睙桂䡁䅑兡畂䝁䅣睘桂䝁䄴睢瑂䝁䅅䅢㕂䍁䄴䅥獂䡁䅍䅥摂䙁䅍睙祂䝁䅕党畂䝁䅫杢湂䙁䄸睢祂䝁䅑党祂䙁䄸杙桂䝁䅍睡獂䝁䄸睚時䝁䅍䅡湂䍁䅅䅊乂䕁䅣䅊㕁䅁䅁兰䅍䡁䅯䅁扂䡁䅉党睂䝁䅷兡橂䝁䅅䅤灂䝁䄴睚時䝁䅅杢療䝁䄰兙獂䡁䅫杌㑂䝁䅷督㑂䙁䄰睕橂䡁䅉党求䝁䄴兡畂䝁䅣睘療䡁䅉䅚求䡁䅉睘楂䝁䅅睙牂䝁䅷睢湂䙁䄸睙潂䝁䅣光歁䕁䄰䅓歁䑁䅅免䅁䡁䑳䅁㙂䅁䅁睗祂䝁䅕䅣獂䝁䅫睙桂䡁䅑兡畂䝁䅣睘桂䝁䄴睢瑂䝁䅅䅢㕂䍁䄴䅥獂䡁䅍䅥摂䙁䅍睙祂䝁䅕党畂䝁䅫杢湂䙁䄸睢祂䝁䅑党祂䙁䄸杙桂䝁䅍睡獂䝁䄸睚時䝁䅍䅡湂䍁䅅䅊乂䕁䅧䅊硁䑁䅧䅁⭄睁䅁䅥䅁䙁䅳杣求䡁䅁䅢灂䝁䅍兙あ䝁䅫杢湂䙁䄸兙畂䝁䄸兢桂䝁䅷入畁䡁䅧䅢穂䡁䅧兘呂䝁䅍杣求䝁䅕杢灂䝁䄴睚時䝁䄸杣歂䝁䅕杣時䝁䅉兙橂䝁䅳䅢療䝁䅣睘橂䝁䅧睚桁䍁䅑兔䥂䍁䅑兏䅁䡁䑷䅁㙂䅁䅁睗祂䝁䅕䅣獂䝁䅫睙桂䡁䅑兡畂䝁䅣睘桂䝁䄴睢瑂䝁䅅䅢㕂䍁䄴䅥獂䡁䅍䅥摂䙁䅍睙祂䝁䅕党畂䝁䅫杢湂䙁䄸睢祂䝁䅑党祂䙁䄸杙桂䝁䅍睡獂䝁䄸睚時䝁䅍䅡湂䍁䅅䅊乂䕁䅫䅊硁䑁䅅䅁佄睁䅁来䅁䙁䅳杣求䡁䅁䅢灂䝁䅍兙あ䝁䅫杢湂䙁䄸兙畂䝁䄸兢桂䝁䅷入畁䡁䅧䅢穂䡁䅧兘呂䝁䅍杣求䝁䅕杢灂䝁䄴睚時䝁䄸杣歂䝁䅕杣時䝁䅉兙橂䝁䅳䅢療䝁䅣睘橂䝁䅧睚桁䍁䅑兔䩂䍁䅑免㑁䅁䅁眷䅕䡁䅧䅁扂䡁䅉党睂䝁䅷兡橂䝁䅅䅤灂䝁䄴睚時䝁䅅杢療䝁䄰兙獂䡁䅫杌㑂䝁䅷督㑂䙁䄰睕橂䡁䅉党求䝁䄴兡畂䝁䅣睘療䡁䅉䅚求䡁䅉睘楂䝁䅅睙牂䝁䅷睢湂䙁䄸睙潂䝁䅣光歁䕁䄰兓歁䑁䅫䅁偄睁䅁来䅁䙁䅳杣求䡁䅁䅢灂䝁䅍兙あ䝁䅫杢湂䙁䄸兙畂䝁䄸兢桂䝁䅷入畁䡁䅧䅢穂䡁䅧兘呂䝁䅍杣求䝁䅕杢灂䝁䄴睚時䝁䄸杣歂䝁䅕杣時䝁䅉兙橂䝁䅳䅢療䝁䅣睘橂䝁䅧睚桁䍁䅑兔䭂䍁䅑免硁䅁䅁䅧䅣䡁䅯䅁扂䡁䅉党睂䝁䅷兡橂䝁䅅䅤灂䝁䄴睚時䝁䅅杢療䝁䄰兙獂䡁䅫杌㑂䝁䅷督㑂䙁䄰睕橂䡁䅉党求䝁䄴兡畂䝁䅣睘療䡁䅉䅚求䡁䅉睘楂䝁䅅睙牂䝁䅷睢湂䙁䄸睙潂䝁䅣光歁䕁䄰杓歁䑁䅅䅏䅁䅁䩧䅁㑂䅁䅁睗祂䝁䅕䅣獂䝁䅫睙桂䡁䅑兡畂䝁䅣睘桂䝁䄴睢瑂䝁䅅䅢㕂䍁䄴䅥獂䡁䅍䅥摂䙁䅍睙祂䝁䅕党畂䝁䅫杢湂䙁䄸睢祂䝁䅑党祂䙁䄸杙桂䝁䅍睡獂䝁䄸睚時䝁䅍䅡湂䍁䅅䅊乂䕁䅯䅊㕁䅁䅁內䅣䡁䅯䅁扂䡁䅉党睂䝁䅷兡橂䝁䅅䅤灂䝁䄴睚時䝁䅅杢療䝁䄰兙獂䡁䅫杌㑂䝁䅷督㑂䙁䄰睕橂䡁䅉党求䝁䄴兡畂䝁䅣睘療䡁䅉䅚求䡁䅉睘楂䝁䅅睙牂䝁䅷睢湂䙁䄸睙潂䝁䅣光歁䕁䄰睓歁䑁䅅免䅁䥁䡉䅁㙂䅁䅁睗祂䝁䅕䅣獂䝁䅫睙桂䡁䅑兡畂䝁䅣睘桂䝁䄴睢瑂䝁䅅䅢㕂䍁䄴䅥獂䡁䅍䅥摂䙁䅍睙祂䝁䅕党畂䝁䅫杢湂䙁䄸睢祂䝁䅑党祂䙁䄸杙桂䝁䅍睡獂䝁䄸睚時䝁䅍䅡湂䍁䅅䅊乂䕁䅳䅊硁䑁䅧䅁䩁元䅁䅥䅁䙁䅳杣求䡁䅁䅢灂䝁䅍兙あ䝁䅫杢湂䙁䄸兙畂䝁䄸兢桂䝁䅷入畁䡁䅧䅢穂䡁䅧兘呂䝁䅍杣求䝁䅕杢灂䝁䄴睚時䝁䄸杣歂䝁䅕杣時䝁䅉兙橂䝁䅳䅢療䝁䅣睘橂䝁䅧睚桁䍁䅑兔䱂䍁䅑兏䅁䥁䡍䅁㙂䅁䅁睗祂䝁䅕䅣獂䝁䅫睙桂䡁䅑兡畂䝁䅣睘桂䝁䄴睢瑂䝁䅅䅢㕂䍁䄴䅥獂䡁䅍䅥摂䙁䅍睙祂䝁䅕党畂䝁䅫杢湂䙁䄸睢祂䝁䅑党祂䙁䄸杙桂䝁䅍睡獂䝁䄸睚時䝁䅍䅡湂䍁䅅䅊乂䕁䅷䅊硁䑁䅅䅁㥄䅂䅁来䅁䙁䅳杣求䡁䅁䅢灂䝁䅍兙あ䝁䅫杢湂䙁䄸兙畂䝁䄸兢桂䝁䅷入畁䡁䅧䅢穂䡁䅧兘呂䝁䅍杣求䝁䅕杢灂䝁䄴睚時䝁䄸杣歂䝁䅕杣時䝁䅉兙橂䝁䅳䅢療䝁䅣睘橂䝁䅧睚桁䍁䅑兔䵂䍁䅑免㑁䅁䅁权䅫䡁䅧䅁扂䡁䅉党睂䝁䅷兡橂䝁䅅䅤灂䝁䄴睚時䝁䅅杢療䝁䄰兙獂䡁䅫杌㑂䝁䅷督㑂䙁䄰睕橂䡁䅉党求䝁䄴兡畂䝁䅣睘療䡁䅉䅚求䡁䅉睘楂䝁䅅睙牂䝁䅷睢湂䙁䄸睙潂䝁䅣光歁䕁䄰䅔歁䑁䅫䅁⭄䅂䅁来䅁䙁䅳杣求䡁䅁䅢灂䝁䅍兙あ䝁䅫杢湂䙁䄸兙畂䝁䄸兢桂䝁䅷入畁䡁䅧䅢穂䡁䅧兘呂䝁䅍杣求䝁䅕杢灂䝁䄴睚時䝁䄸杣歂䝁䅕杣時䝁䅉兙橂䝁䅳䅢療䝁䅣睘橂䝁䅧睚桁䍁䅑兔乂䍁䅑免硁䅁䅁睙䅙䡁䅯䅁扂䡁䅉党睂䝁䅷兡橂䝁䅅䅤灂䝁䄴睚時䝁䅅杢療䝁䄰兙獂䡁䅫杌㑂䝁䅷督㑂䙁䄰睕橂䡁䅉党求䝁䄴兡畂䝁䅣睘療䡁䅉䅚求䡁䅉睘楂䝁䅅睙牂䝁䅷睢湂䙁䄸睙潂䝁䅣光歁䕁䄰兔歁䑁䅅䅏䅁䅁䩷䅁㑂䅁䅁睗祂䝁䅕䅣獂䝁䅫睙桂䡁䅑兡畂䝁䅣睘桂䝁䄴睢瑂䝁䅅䅢㕂䍁䄴䅥獂䡁䅍䅥摂䙁䅍睙祂䝁䅕党畂䝁䅫杢湂䙁䄸睢祂䝁䅑党祂䙁䄸杙桂䝁䅍睡獂䝁䄸睚時䝁䅍䅡湂䍁䅅䅊乂䕁䄰䅊㕁䅁䅁䅚䅙䡁䅯䅁扂䡁䅉党睂䝁䅷兡橂䝁䅅䅤灂䝁䄴睚時䝁䅅杢療䝁䄰兙獂䡁䅫杌㑂䝁䅷督㑂䙁䄰睕橂䡁䅉党求䝁䄴兡畂䝁䅣睘療䡁䅉䅚求䡁䅉睘楂䝁䅅睙牂䝁䅷睢湂䙁䄸睙潂䝁䅣光歁䕁䄰杔歁䑁䅅免䅁䑁䕙䅁㙂䅁䅁睗祂䝁䅕䅣獂䝁䅫睙桂䡁䅑兡畂䝁䅣睘桂䝁䄴睢瑂䝁䅅䅢㕂䍁䄴䅥獂䡁䅍䅥摂䙁䅍睙祂䝁䅕党畂䝁䅫杢湂䙁䄸睢祂䝁䅑党祂䙁䄸杙桂䝁䅍睡獂䝁䄸睚時䝁䅍䅡湂䍁䅅䅊乂䕁䄴䅊硁䑁䅧䅁乁元䅁䅥䅁䙁䅳杣求䡁䅁䅢灂䝁䅍兙あ䝁䅫杢湂䙁䄸兙畂䝁䄸兢桂䝁䅷入畁䡁䅧䅢穂䡁䅧兘呂䝁䅍杣求䝁䅕杢灂䝁䄴睚時䝁䄸杣歂䝁䅕杣時䝁䅉兙橂䝁䅳䅢療䝁䅣睘橂䝁䅧睚桁䍁䅑兔佂䍁䅑兏䅁䑁䕣䅁㙂䅁䅁睗祂䝁䅕䅣獂䝁䅫睙桂䡁䅑兡畂䝁䅣睘桂䝁䄴睢瑂䝁䅅䅢㕂䍁䄴䅥獂䡁䅍䅥摂䙁䅍睙祂䝁䅕党畂䝁䅫杢湂䙁䄸睢祂䝁䅑党祂䙁䄸杙桂䝁䅍睡獂䝁䄸睚時䝁䅍䅡湂䍁䅅䅊乂䕁䄸䅊硁䑁䅅䅁䅂兂䅁来䅁䙁䅳杣求䡁䅁䅢灂䝁䅍兙あ䝁䅫杢湂䙁䄸兙畂䝁䄸兢桂䝁䅷入畁䡁䅧䅢穂䡁䅧兘呂䝁䅍杣求䝁䅕杢灂䝁䄴睚時䝁䄸杣歂䝁䅕杣時䝁䅉兙橂䝁䅳䅢療䝁䅣睘橂䝁䅧睚桁䍁䅑兔偂䍁䅑免㑁䅁䅁党䅧䡁䅧䅁扂䡁䅉党睂䝁䅷兡橂䝁䅅䅤灂䝁䄴睚時䝁䅅杢療䝁䄰兙獂䡁䅫杌㑂䝁䅷督㑂䙁䄰睕橂䡁䅉党求䝁䄴兡畂䝁䅣睘療䡁䅉䅚求䡁䅉睘楂䝁䅅睙牂䝁䅷睢湂䙁䄸睙潂䝁䅣光歁䕁䄰睔歁䑁䅫䅁䉂兂䅁来䅁䙁䅳杣求䡁䅁䅢灂䝁䅍兙あ䝁䅫杢湂䙁䄸兙畂䝁䄸兢桂䝁䅷入畁䡁䅧䅢穂䡁䅧兘呂䝁䅍杣求䝁䅕杢灂䝁䄴睚時䝁䄸杣歂䝁䅕杣時䝁䅉兙橂䝁䅳䅢療䝁䅣睘橂䝁䅧睚桁䍁䅑兔兂䍁䅑免硁䅁䅁杨䅣䡁䅯䅁扂䡁䅉党睂䝁䅷兡橂䝁䅅䅤灂䝁䄴睚時䝁䅅杢療䝁䄰兙獂䡁䅫杌㑂䝁䅷督㑂䙁䄰睕橂䡁䅉党求䝁䄴兡畂䝁䅣睘療䡁䅉䅚求䡁䅉睘楂䝁䅅睙牂䝁䅷睢湂䙁䄸睙潂䝁䅣光歁䕁䄰䅕歁䑁䅅䅏䅁䡁䡷䅁㑂䅁䅁睗祂䝁䅕䅣獂䝁䅫睙桂䡁䅑兡畂䝁䅣睘桂䝁䄴睢瑂䝁䅅䅢㕂䍁䄴䅥獂䡁䅍䅥摂䙁䅍睙祂䝁䅕党畂䝁䅫杢湂䙁䄸睢祂䝁䅑党祂䙁䄸杙桂䝁䅍睡獂䝁䄸睚時䝁䅍䅡湂䍁䅅䅊乂䙁䅁䅊㕁䅁䅁兦䅣䡁䅯䅁扂䡁䅉党睂䝁䅷兡橂䝁䅅䅤灂䝁䄴睚時䝁䅅杢療䝁䄰兙獂䡁䅫杌㑂䝁䅷督㑂䙁䄰睕橂䡁䅉党求䝁䄴兡畂䝁䅣睘療䡁䅉䅚求䡁䅉睘楂䝁䅅睙牂䝁䅷睢湂䙁䄸睙潂䝁䅣光歁䕁䄰兕歁䑁䅅免䅁䙁䡅䅁㙂䅁䅁睗祂䝁䅕䅣獂䝁䅫睙桂䡁䅑兡畂䝁䅣睘桂䝁䄴睢瑂䝁䅅䅢㕂䍁䄴䅥獂䡁䅍䅥摂䙁䅍睙祂䝁䅕党畂䝁䅫杢湂䙁䄸睢祂䝁䅑党祂䙁䄸杙桂䝁䅍睡獂䝁䄸睚時䝁䅍䅡湂䍁䅅䅊乂䙁䅅䅊硁䑁䅧䅁佁元䅁䅥䅁䙁䅳杣求䡁䅁䅢灂䝁䅍兙あ䝁䅫杢湂䙁䄸兙畂䝁䄸兢桂䝁䅷入畁䡁䅧䅢穂䡁䅧兘呂䝁䅍杣求䝁䅕杢灂䝁䄴睚時䝁䄸杣歂䝁䅕杣時䝁䅉兙橂䝁䅳䅢療䝁䅣睘橂䝁䅧睚桁䍁䅑兔剂䍁䅑兏䅁䙁䡉䅁㙂䅁䅁睗祂䝁䅕䅣獂䝁䅫睙桂䡁䅑兡畂䝁䅣睘桂䝁䄴睢瑂䝁䅅䅢㕂䍁䄴䅥獂䡁䅍䅥摂䙁䅍睙祂䝁䅕党畂䝁䅫杢湂䙁䄸睢祂䝁䅑党祂䙁䄸杙桂䝁䅍睡獂䝁䄸睚時䝁䅍䅡湂䍁䅅䅊乂䙁䅉䅊硁䑁䅅䅁䡃睂䅁来䅁䙁䅳杣求䡁䅁䅢灂䝁䅍兙あ䝁䅫杢湂䙁䄸兙畂䝁䄸兢桂䝁䅷入畁䡁䅧䅢穂䡁䅧兘呂䝁䅍杣求䝁䅕杢灂䝁䄴睚時䝁䄸杣歂䝁䅕杣時䝁䅉兙橂䝁䅳䅢療䝁䅣睘橂䝁䅧睚桁䍁䅑兔卂䍁䅑免㑁䅁䅁䅅䅫䡁䅧䅁扂䡁䅉党睂䝁䅷兡橂䝁䅅䅤灂䝁䄴睚時䝁䅅杢療䝁䄰兙獂䡁䅫杌㑂䝁䅷督㑂䙁䄰睕橂䡁䅉党求䝁䄴兡畂䝁䅣睘療䡁䅉䅚求䡁䅉睘楂䝁䅅睙牂䝁䅷睢湂䙁䄸睙潂䝁䅣光歁䕁䄰杕歁䑁䅫䅁䥃睂䅁来䅁䙁䅳杣求䡁䅁䅢灂䝁䅍兙あ䝁䅫杢湂䙁䄸兙畂䝁䄸兢桂䝁䅷入畁䡁䅧䅢穂䡁䅧兘呂䝁䅍杣求䝁䅕杢灂䝁䄴睚時䝁䄸杣歂䝁䅕杣時䝁䅉兙橂䝁䅳䅢療䝁䅣睘橂䝁䅧睚桁䍁䅑兔呂䍁䅑免硁䅁䅁兒䅣䡁䅯䅁扂䡁䅉党睂䝁䅷兡橂䝁䅅䅤灂䝁䄴睚時䝁䅅杢療䝁䄰兙獂䡁䅫杌㑂䝁䅷督㑂䙁䄰睕橂䡁䅉党求䝁䄴兡畂䝁䅣睘療䡁䅉䅚求䡁䅉睘楂䝁䅅睙牂䝁䅷睢湂䙁䄸睙潂䝁䅣光歁䕁䄰睕歁䑁䅅䅏䅁䉁䩍䅁㑂䅁䅁睗祂䝁䅕䅣獂䝁䅫睙桂䡁䅑兡畂䝁䅣睘桂䝁䄴睢瑂䝁䅅䅢㕂䍁䄴䅥獂䡁䅍䅥摂䙁䅍睙祂䝁䅕党畂䝁䅫杢湂䙁䄸睢祂䝁䅑党祂䙁䄸杙桂䝁䅍睡獂䝁䄸睚時䝁䅍䅡湂䍁䅅䅊乂䙁䅍䅊㕁䅁䅁杒䅣䡁䅯䅁扂䡁䅉党睂䝁䅷兡橂䝁䅅䅤灂䝁䄴睚時䝁䅅杢療䝁䄰兙獂䡁䅫杌㑂䝁䅷督㑂䙁䄰睕橂䡁䅉党求䝁䄴兡畂䝁䅣睘療䡁䅉䅚求䡁䅉睘楂䝁䅅睙牂䝁䅷睢湂䙁䄸睙潂䝁䅣光歁䕁䄰䅖歁䑁䅅免䅁䝁䡫䅁㙂䅁䅁睗祂䝁䅕䅣獂䝁䅫睙桂䡁䅑兡畂䝁䅣睘桂䝁䄴睢瑂䝁䅅䅢㕂䍁䄴䅥獂䡁䅍䅥摂䙁䅍睙祂䝁䅕党畂䝁䅫杢湂䙁䄸睢祂䝁䅑党祂䙁䄸杙桂䝁䅍睡獂䝁䄸睚時䝁䅍䅡湂䍁䅅䅊乂䙁䅑䅊硁䑁䅧䅁䕄睁䅁䅥䅁䙁䅳杣求䡁䅁䅢灂䝁䅍兙あ䝁䅫杢湂䙁䄸兙畂䝁䄸兢桂䝁䅷入畁䡁䅧䅢穂䡁䅧兘呂䝁䅍杣求䝁䅕杢灂䝁䄴睚時䝁䄸杣歂䝁䅕杣時䝁䅉兙橂䝁䅳䅢療䝁䅣睘橂䝁䅧睚桁䍁䅑兔啂䍁䅑兏䅁䵁䑕䅁㙂䅁䅁睗祂䝁䅕䅣獂䝁䅫睙桂䡁䅑兡畂䝁䅣睘桂䝁䄴睢瑂䝁䅅䅢㕂䍁䄴䅥獂䡁䅍䅥摂䙁䅍睙祂䝁䅕党畂䝁䅫杢湂䙁䄸睢祂䝁䅑党祂䙁䄸杙桂䝁䅍睡獂䝁䄸睚時䝁䅍䅡湂䍁䅅䅊乂䙁䅕䅊硁䑁䅅䅁䡄䅂䅁来䅁䙁䅳杣求䡁䅁䅢灂䝁䅍兙あ䝁䅫杢湂䙁䄸兙畂䝁䄸兢桂䝁䅷入畁䡁䅧䅢穂䡁䅧兘呂䝁䅍杣求䝁䅕杢灂䝁䄴睚時䝁䄸杣歂䝁䅕杣時䝁䅉兙橂䝁䅳䅢療䝁䅣睘橂䝁䅧睚桁䍁䅑兔噂䍁䅑免㑁䅁䅁朹䅙䡁䅧䅁扂䡁䅉党睂䝁䅷兡橂䝁䅅䅤灂䝁䄴睚時䝁䅅杢療䝁䄰兙獂䡁䅫杌㑂䝁䅷督㑂䙁䄰睕橂䡁䅉党求䝁䄴兡畂䝁䅣睘療䡁䅉䅚求䡁䅉睘楂䝁䅅睙牂䝁䅷睢湂䙁䄸睙潂䝁䅣光歁䕁䄰兖歁䑁䅫䅁䥄䅂䅁来䅁䙁䅳杣求䡁䅁䅢灂䝁䅍兙あ䝁䅫杢湂䙁䄸兙畂䝁䄸兢桂䝁䅷入畁䡁䅧䅢穂䡁䅧兘呂䝁䅍杣求䝁䅕杢灂䝁䄴睚時䝁䄸杣歂䝁䅕杣時䝁䅉兙橂䝁䅳䅢療䝁䅣睘橂䝁䅧睚桁䍁䅑兔坂䍁䅑免硁䅁䅁䅘䅣䡁䅯䅁扂䡁䅉党睂䝁䅷兡橂䝁䅅䅤灂䝁䄴睚時䝁䅅杢療䝁䄰兙獂䡁䅫杌㑂䝁䅷督㑂䙁䄰睕橂䡁䅉党求䝁䄴兡畂䝁䅣睘療䡁䅉䅚求䡁䅉睘楂䝁䅅睙牂䝁䅷睢湂䙁䄸睙潂䝁䅣光歁䕁䄰杖歁䑁䅅䅏䅁䥁䐴䅁㑂䅁䅁睗祂䝁䅕䅣獂䝁䅫睙桂䡁䅑兡畂䝁䅣睘桂䝁䄴睢瑂䝁䅅䅢㕂䍁䄴䅥獂䡁䅍䅥摂䙁䅍睙祂䝁䅕党畂䝁䅫杢湂䙁䄸睢祂䝁䅑党祂䙁䄸杙桂䝁䅍睡獂䝁䄸睚時䝁䅍䅡湂䍁䅅䅊乂䙁䅙䅊㕁䅁䅁睪䅍䡁䅯䅁扂䡁䅉党睂䝁䅷兡橂䝁䅅䅤灂䝁䄴睚時䝁䅅杢療䝁䄰兙獂䡁䅫杌㑂䝁䅷督㑂䙁䄰睕橂䡁䅉党求䝁䄴兡畂䝁䅣睘療䡁䅉䅚求䡁䅉睘楂䝁䅅睙牂䝁䅷睢湂䙁䄸睙潂䝁䅣光歁䕁䄰睖歁䑁䅅免䅁䝁䡁䅁㙂䅁䅁睗祂䝁䅕䅣獂䝁䅫睙桂䡁䅑兡畂䝁䅣睘桂䝁䄴睢瑂䝁䅅䅢㕂䍁䄴䅥獂䡁䅍䅥摂䙁䅍睙祂䝁䅕党畂䝁䅫杢湂䙁䄸睢祂䝁䅑党祂䙁䄸杙桂䝁䅍睡獂䝁䄸睚時䝁䅍䅡湂䍁䅅䅊乂䙁䅣䅊硁䑁䅧䅁䵁䅃䅁䅥䅁䙁䅳杣求䡁䅁䅢灂䝁䅍兙あ䝁䅫杢湂䙁䄸兙畂䝁䄸兢桂䝁䅷入畁䡁䅧䅢穂䡁䅧兘呂䝁䅍杣求䝁䅕杢灂䝁䄴睚時䝁䄸杣歂䝁䅕杣時䝁䅉兙橂䝁䅳䅢療䝁䅣睘橂䝁䅧睚桁䍁䅑兔塂䍁䅑兏䅁䝁䡅䅁㙂䅁䅁睗祂䝁䅕䅣獂䝁䅫睙桂䡁䅑兡畂䝁䅣睘桂䝁䄴睢瑂䝁䅅䅢㕂䍁䄴䅥獂䡁䅍䅥摂䙁䅍睙祂䝁䅕党畂䝁䅫杢湂䙁䄸睢祂䝁䅑党祂䙁䄸杙桂䝁䅍睡獂䝁䄸睚時䝁䅍䅡湂䍁䅅䅊乂䙁䅧䅊硁䑁䅅䅁䭃睂䅁来䅁䙁䅳杣求䡁䅁䅢灂䝁䅍兙あ䝁䅫杢湂䙁䄸兙畂䝁䄸兢桂䝁䅷入畁䡁䅧䅢穂䡁䅧兘呂䝁䅍杣求䝁䅕杢灂䝁䄴睚時䝁䄸杣歂䝁䅕杣時䝁䅉兙橂䝁䅳䅢療䝁䅣睘橂䝁䅧睚桁䍁䅑兔奂䍁䅑免㑁䅁䅁朶䅧䡁䅧䅁扂䡁䅉党睂䝁䅷兡橂䝁䅅䅤灂䝁䄴睚時䝁䅅杢療䝁䄰兙獂䡁䅫杌㑂䝁䅷督㑂䙁䄰睕橂䡁䅉党求䝁䄴兡畂䝁䅣睘療䡁䅉䅚求䡁䅉睘楂䝁䅅睙牂䝁䅷睢湂䙁䄸睙潂䝁䅣光歁䕁䄰䅗歁䑁䅫䅁䱃睂䅁来䅁䙁䅳杣求䡁䅁䅢灂䝁䅍兙あ䝁䅫杢湂䙁䄸兙畂䝁䄸兢桂䝁䅷入畁䡁䅧䅢穂䡁䅧兘呂䝁䅍杣求䝁䅕杢灂䝁䄴睚時䝁䄸杣歂䝁䅕杣時䝁䅉兙橂䝁䅳䅢療䝁䅣睘橂䝁䅧睚桁䍁䅑兔婂䍁䅑免硁䅁䅁儱䅙䡁䅯䅁扂䡁䅉党睂䝁䅷兡橂䝁䅅䅤灂䝁䄴睚時䝁䅅杢療䝁䄰兙獂䡁䅫杌㑂䝁䅷督㑂䙁䄰睕橂䡁䅉党求䝁䄴兡畂䝁䅣睘療䡁䅉䅚求䡁䅉睘楂䝁䅅睙牂䝁䅷睢湂䙁䄸睙潂䝁䅣光歁䕁䄰兗歁䑁䅅䅏䅁䉁䩑䅁㑂䅁䅁睗祂䝁䅕䅣獂䝁䅫睙桂䡁䅑兡畂䝁䅣睘桂䝁䄴睢瑂䝁䅅䅢㕂䍁䄴䅥獂䡁䅍䅥摂䙁䅍睙祂䝁䅕党畂䝁䅫杢湂䙁䄸睢祂䝁䅑党祂䙁䄸杙桂䝁䅍睡獂䝁䄸睚時䝁䅍䅡湂䍁䅅䅊乂䙁䅫䅊㕁䅁䅁朱䅙䡁䅯䅁扂䡁䅉党睂䝁䅷兡橂䝁䅅䅤灂䝁䄴睚時䝁䅅杢療䝁䄰兙獂䡁䅫杌㑂䝁䅷督㑂䙁䄰睕橂䡁䅉党求䝁䄴兡畂䝁䅣睘療䡁䅉䅚求䡁䅉睘楂䝁䅅睙牂䝁䅷睢湂䙁䄸睙潂䝁䅣光歁䕁䄰杗歁䑁䅅免䅁䥁䡷䅁㙂䅁䅁睗祂䝁䅕䅣獂䝁䅫睙桂䡁䅑兡畂䝁䅣睘桂䝁䄴睢瑂䝁䅅䅢㕂䍁䄴䅥獂䡁䅍䅥摂䙁䅍睙祂䝁䅕党畂䝁䅫杢湂䙁䄸睢祂䝁䅑党祂䙁䄸杙桂䝁䅍睡獂䝁䄸睚時䝁䅍䅡湂䍁䅅䅊乂䙁䅯䅊硁䑁䅧䅁慁兂䅁䅥䅁䙁䅳杣求䡁䅁䅢灂䝁䅍兙あ䝁䅫杢湂䙁䄸兙畂䝁䄸兢桂䝁䅷入畁䡁䅧䅢穂䡁䅧兘呂䝁䅍杣求䝁䅕杢灂䝁䄴睚時䝁䄸杣歂䝁䅕杣時䝁䅉兙橂䝁䅳䅢療䝁䅣睘橂䝁䅧睚桁䍁䅑兔慂䍁䅑兏䅁䉁䙳䅁㑂䅁䅁睗祂䝁䅕䅣獂䝁䅫睙桂䡁䅑兡畂䝁䅣睘桂䝁䄴睢瑂䝁䅅䅢㕂䍁䄴䅥獂䡁䅍䅥摂䙁䅍睙祂䝁䅕党畂䝁䅫杢湂䙁䄸睢祂䝁䅑党祂䙁䄸杙桂䝁䅍睡獂䝁䄸睚時䝁䅍䅡湂䍁䅅䅊佂䍁䅑免硁䅁䅁元䅑䡁䅧䅁扂䡁䅉党睂䝁䅷兡橂䝁䅅䅤灂䝁䄴睚時䝁䅅杢療䝁䄰兙獂䡁䅫杌㑂䝁䅷督㑂䙁䄰睕橂䡁䅉党求䝁䄴兡畂䝁䅣睘療䡁䅉䅚求䡁䅉睘楂䝁䅅睙牂䝁䅷睢湂䙁䄸睙潂䝁䅣光歁䕁䄴䅊硁䑁䅧䅁獁䅃䅁杤䅁䙁䅳杣求䡁䅁䅢灂䝁䅍兙あ䝁䅫杢湂䙁䄸兙畂䝁䄸兢桂䝁䅷入畁䡁䅧䅢穂䡁䅧兘呂䝁䅍杣求䝁䅕杢灂䝁䄴睚時䝁䄸杣歂䝁䅕杣時䝁䅉兙橂䝁䅳䅢療䝁䅣睘橂䝁䅧睚桁䍁䅑杔歁䑁䅫䅁䭁䅂䅁来䅁䙁䅳杣求䡁䅁䅢灂䝁䅍兙あ䝁䅫杢湂䙁䄸兙畂䝁䄸兢桂䝁䅷入畁䡁䅧䅢穂䡁䅧兘呂䝁䅍杣求䝁䅕杢灂䝁䄴睚時䝁䄸杣歂䝁䅕杣時䝁䅉兙橂䝁䅳䅢療䝁䅣睘橂䝁䅧睚桁䍁䅑杔䉂䍁䅑免硁䅁䅁兪䅣䡁䅯䅁扂䡁䅉党睂䝁䅷兡橂䝁䅅䅤灂䝁䄴睚時䝁䅅杢療䝁䄰兙獂䡁䅫杌㑂䝁䅷督㑂䙁䄰睕橂䡁䅉党求䝁䄴兡畂䝁䅣睘療䡁䅉䅚求䡁䅉睘楂䝁䅅睙牂䝁䅷睢湂䙁䄸睙潂䝁䅣光歁䕁䄴兑歁䑁䅅䅏䅁䩁䝁䅁㑂䅁䅁睗祂䝁䅕䅣獂䝁䅫睙桂䡁䅑兡畂䝁䅣睘桂䝁䄴睢瑂䝁䅅䅢㕂䍁䄴䅥獂䡁䅍䅥摂䙁䅍睙祂䝁䅕党畂䝁䅫杢湂䙁䄸睢祂䝁䅑党祂䙁䄸杙桂䝁䅍睡獂䝁䄸睚時䝁䅍䅡湂䍁䅅䅊佂䕁䅅䅊㕁䅁䅁八䅙䡁䅯䅁扂䡁䅉党睂䝁䅷兡橂䝁䅅䅤灂䝁䄴睚時䝁䅅杢療䝁䄰兙獂䡁䅫杌㑂䝁䅷督㑂䙁䄰睕橂䡁䅉党求䝁䄴兡畂䝁䅣睘療䡁䅉䅚求䡁䅉睘楂䝁䅅睙牂䝁䅷睢湂䙁䄸睙潂䝁䅣光歁䕁䄴村歁䑁䅅免䅁䥁䠸䅁㙂䅁䅁睗祂䝁䅕䅣獂䝁䅫睙桂䡁䅑兡畂䝁䅣睘桂䝁䄴睢瑂䝁䅅䅢㕂䍁䄴䅥獂䡁䅍䅥摂䙁䅍睙祂䝁䅕党畂䝁䅫杢湂䙁䄸睢祂䝁䅑党祂䙁䄸杙桂䝁䅍睡獂䝁䄸睚時䝁䅍䅡湂䍁䅅䅊佂䕁䅉䅊硁䑁䅧䅁坁元䅁䅥䅁䙁䅳杣求䡁䅁䅢灂䝁䅍兙あ䝁䅫杢湂䙁䄸兙畂䝁䄸兢桂䝁䅷入畁䡁䅧䅢穂䡁䅧兘呂䝁䅍杣求䝁䅕杢灂䝁䄴睚時䝁䄸杣歂䝁䅕杣時䝁䅉兙橂䝁䅳䅢療䝁䅣睘橂䝁䅧睚桁䍁䅑杔䍂䍁䅑兏䅁䩁䡁䅁㙂䅁䅁睗祂䝁䅕䅣獂䝁䅫睙桂䡁䅑兡畂䝁䅣睘桂䝁䄴睢瑂䝁䅅䅢㕂䍁䄴䅥獂䡁䅍䅥摂䙁䅍睙祂䝁䅕党畂䝁䅫杢湂䙁䄸睢祂䝁䅑党祂䙁䄸杙桂䝁䅍睡獂䝁䄸睚時䝁䅍䅡湂䍁䅅䅊佂䕁䅍䅊硁䑁䅅䅁㕂睂䅁来䅁䙁䅳杣求䡁䅁䅢灂䝁䅍兙あ䝁䅫杢湂䙁䄸兙畂䝁䄸兢桂䝁䅷入畁䡁䅧䅢穂䡁䅧兘呂䝁䅍杣求䝁䅕杢灂䝁䄴睚時䝁䄸杣歂䝁䅕杣時䝁䅉兙橂䝁䅳䅢療䝁䅣睘橂䝁䅧睚桁䍁䅑杔䑂䍁䅑免㑁䅁䅁睆䅫䡁䅧䅁扂䡁䅉党睂䝁䅷兡橂䝁䅅䅤灂䝁䄴睚時䝁䅅杢療䝁䄰兙獂䡁䅫杌㑂䝁䅷督㑂䙁䄰睕橂䡁䅉党求䝁䄴兡畂䝁䅣睘療䡁䅉䅚求䡁䅉睘楂䝁䅅睙牂䝁䅷睢湂䙁䄸睙潂䝁䅣光歁䕁䄴睑歁䑁䅫䅁㙂睂䅁来䅁䙁䅳杣求䡁䅁䅢灂䝁䅍兙あ䝁䅫杢湂䙁䄸兙畂䝁䄸兢桂䝁䅷入畁䡁䅧䅢穂䡁䅧兘呂䝁䅍杣求䝁䅕杢灂䝁䄴睚時䝁䄸杣歂䝁䅕杣時䝁䅉兙橂䝁䅳䅢療䝁䅣睘橂䝁䅧睚桁䍁䅑杔䕂䍁䅑免硁䅁䅁儶䅑䡁䅯䅁扂䡁䅉党睂䝁䅷兡橂䝁䅅䅤灂䝁䄴睚時䝁䅅杢療䝁䄰兙獂䡁䅫杌㑂䝁䅷督㑂䙁䄰睕橂䡁䅉党求䝁䄴兡畂䝁䅣睘療䡁䅉䅚求䡁䅉睘楂䝁䅅睙牂䝁䅷睢湂䙁䄸睙潂䝁䅣光歁䕁䄴䅒歁䑁䅅䅏䅁䉁䩅䅁㑂䅁䅁睗祂䝁䅕䅣獂䝁䅫睙桂䡁䅑兡畂䝁䅣睘桂䝁䄴睢瑂䝁䅅䅢㕂䍁䄴䅥獂䡁䅍䅥摂䙁䅍睙祂䝁䅕党畂䝁䅫杢湂䙁䄸睢祂䝁䅑党祂䙁䄸杙桂䝁䅍睡獂䝁䄸睚時䝁䅍䅡湂䍁䅅䅊佂䕁䅑䅊㕁䅁䅁朶䅑䡁䅯䅁扂䡁䅉党睂䝁䅷兡橂䝁䅅䅤灂䝁䄴睚時䝁䅅杢療䝁䄰兙獂䡁䅫杌㑂䝁䅷督㑂䙁䄰睕橂䡁䅉党求䝁䄴兡畂䝁䅣睘療䡁䅉䅚求䡁䅉睘楂䝁䅅睙牂䝁䅷睢湂䙁䄸睙潂䝁䅣光歁䕁䄴兒歁䑁䅅免䅁䭁䙙䅁㙂䅁䅁睗祂䝁䅕䅣獂䝁䅫睙桂䡁䅑兡畂䝁䅣睘桂䝁䄴睢瑂䝁䅅䅢㕂䍁䄴䅥獂䡁䅍䅥摂䙁䅍睙祂䝁䅕党畂䝁䅫杢湂䙁䄸睢祂䝁䅑党祂䙁䄸杙桂䝁䅍睡獂䝁䄸睚時䝁䅍䅡湂䍁䅅䅊佂䕁䅕䅊硁䑁䅧䅁䅂睂䅁䅥䅁䙁䅳杣求䡁䅁䅢灂䝁䅍兙あ䝁䅫杢湂䙁䄸兙畂䝁䄸兢桂䝁䅷入畁䡁䅧䅢穂䡁䅧兘呂䝁䅍杣求䝁䅕杢灂䝁䄴睚時䝁䄸杣歂䝁䅕杣時䝁䅉兙橂䝁䅳䅢療䝁䅣睘橂䝁䅧睚桁䍁䅑杔䙂䍁䅑兏䅁䭁䙣䅁㙂䅁䅁睗祂䝁䅕䅣獂䝁䅫睙桂䡁䅑兡畂䝁䅣睘桂䝁䄴睢瑂䝁䅅䅢㕂䍁䄴䅥獂䡁䅍䅥摂䙁䅍睙祂䝁䅕党畂䝁䅫杢湂䙁䄸睢祂䝁䅑党祂䙁䄸杙桂䝁䅍睡獂䝁䄸睚時䝁䅍䅡湂䍁䅅䅊佂䕁䅙䅊硁䑁䅅䅁捄杂䅁来䅁䙁䅳杣求䡁䅁䅢灂䝁䅍兙あ䝁䅫杢湂䙁䄸兙畂䝁䄸兢桂䝁䅷入畁䡁䅧䅢穂䡁䅧兘呂䝁䅍杣求䝁䅕杢灂䝁䄴睚時䝁䄸杣歂䝁䅕杣時䝁䅉兙橂䝁䅳䅢療䝁䅣睘橂䝁䅧睚桁䍁䅑杔䝂䍁䅑免㑁䅁䅁䅇䅫䡁䅧䅁扂䡁䅉党睂䝁䅷兡橂䝁䅅䅤灂䝁䄴睚時䝁䅅杢療䝁䄰兙獂䡁䅫杌㑂䝁䅷督㑂䙁䄰睕橂䡁䅉党求䝁䄴兡畂䝁䅣睘療䡁䅉䅚求䡁䅉睘楂䝁䅅睙牂䝁䅷睢湂䙁䄸睙潂䝁䅣光歁䕁䄴杒歁䑁䅫䅁摄杂䅁来䅁䙁䅳杣求䡁䅁䅢灂䝁䅍兙あ䝁䅫杢湂䙁䄸兙畂䝁䄸兢桂䝁䅷入畁䡁䅧䅢穂䡁䅧兘呂䝁䅍杣求䝁䅕杢灂䝁䄴睚時䝁䄸杣歂䝁䅕杣時䝁䅉兙橂䝁䅳䅢療䝁䅣睘橂䝁䅧睚桁䍁䅑杔䡂䍁䅑免硁䅁䅁八䅣䡁䅯䅁扂䡁䅉党睂䝁䅷兡橂䝁䅅䅤灂䝁䄴睚時䝁䅅杢療䝁䄰兙獂䡁䅫杌㑂䝁䅷督㑂䙁䄰睕橂䡁䅉党求䝁䄴兡畂䝁䅣睘療䡁䅉䅚求䡁䅉睘楂䝁䅅睙牂䝁䅷睢湂䙁䄸睙潂䝁䅣光歁䕁䄴睒歁䑁䅅䅏䅁䅁䔸䅁㑂䅁䅁睗祂䝁䅕䅣獂䝁䅫睙桂䡁䅑兡畂䝁䅣睘桂䝁䄴睢瑂䝁䅅䅢㕂䍁䄴䅥獂䡁䅍䅥摂䙁䅍睙祂䝁䅕党畂䝁䅫杢湂䙁䄸睢祂䝁䅑党祂䙁䄸杙桂䝁䅍睡獂䝁䄸睚時䝁䅍䅡湂䍁䅅䅊佂䕁䅣䅊㕁䅁䅁䅅䅑䡁䅯䅁扂䡁䅉党睂䝁䅷兡橂䝁䅅䅤灂䝁䄴睚時䝁䅅杢療䝁䄰兙獂䡁䅫杌㑂䝁䅷督㑂䙁䄰睕橂䡁䅉党求䝁䄴兡畂䝁䅣睘療䡁䅉䅚求䡁䅉睘楂䝁䅅睙牂䝁䅷睢湂䙁䄸睙潂䝁䅣光歁䕁䄴䅓歁䑁䅅免䅁䩁䡣䅁㙂䅁䅁睗祂䝁䅕䅣獂䝁䅫睙桂䡁䅑兡畂䝁䅣睘桂䝁䄴睢瑂䝁䅅䅢㕂䍁䄴䅥獂䡁䅍䅥摂䙁䅍睙祂䝁䅕党畂䝁䅫杢湂䙁䄸睢祂䝁䅑党祂䙁䄸杙桂䝁䅍睡獂䝁䄸睚時䝁䅍䅡湂䍁䅅䅊佂䕁䅧䅊硁䑁䅧䅁橁䅂䅁䅥䅁䙁䅳杣求䡁䅁䅢灂䝁䅍兙あ䝁䅫杢湂䙁䄸兙畂䝁䄸兢桂䝁䅷入畁䡁䅧䅢穂䡁䅧兘呂䝁䅍杣求䝁䅕杢灂䝁䄴睚時䝁䄸杣歂䝁䅕杣時䝁䅉兙橂䝁䅳䅢療䝁䅣睘橂䝁䅧睚桁䍁䅑杔䥂䍁䅑兏䅁䍁䕑䅁㙂䅁䅁睗祂䝁䅕䅣獂䝁䅫睙桂䡁䅑兡畂䝁䅣睘桂䝁䄴睢瑂䝁䅅䅢㕂䍁䄴䅥獂䡁䅍䅥摂䙁䅍睙祂䝁䅕党畂䝁䅫杢湂䙁䄸睢祂䝁䅑党祂䙁䄸杙桂䝁䅍睡獂䝁䄸睚時䝁䅍䅡湂䍁䅅䅊佂䕁䅫䅊硁䑁䅅䅁奃睂䅁来䅁䙁䅳杣求䡁䅁䅢灂䝁䅍兙あ䝁䅫杢湂䙁䄸兙畂䝁䄸兢桂䝁䅷入畁䡁䅧䅢穂䡁䅧兘呂䝁䅍杣求䝁䅕杢灂䝁䄴睚時䝁䄸杣歂䝁䅕杣時䝁䅉兙橂䝁䅳䅢療䝁䅣睘橂䝁䅧睚桁䍁䅑杔䩂䍁䅑免㑁䅁䅁兇䅫䡁䅧䅁扂䡁䅉党睂䝁䅷兡橂䝁䅅䅤灂䝁䄴睚時䝁䅅杢療䝁䄰兙獂䡁䅫杌㑂䝁䅷督㑂䙁䄰睕橂䡁䅉党求䝁䄴兡畂䝁䅣睘療䡁䅉䅚求䡁䅉睘楂䝁䅅睙牂䝁䅷睢湂䙁䄸睙潂䝁䅣光歁䕁䄴兓歁䑁䅫䅁婃睂䅁来䅁䙁䅳杣求䡁䅁䅢灂䝁䅍兙あ䝁䅫杢湂䙁䄸兙畂䝁䄸兢桂䝁䅷入畁䡁䅧䅢穂䡁䅧兘呂䝁䅍杣求䝁䅕杢灂䝁䄴睚時䝁䄸杣歂䝁䅕杣時䝁䅉兙橂䝁䅳䅢療䝁䅣睘橂䝁䅧睚桁䍁䅑杔䭂䍁䅑免硁䅁䅁杭䅣䡁䅯䅁扂䡁䅉党睂䝁䅷兡橂䝁䅅䅤灂䝁䄴睚時䝁䅅杢療䝁䄰兙獂䡁䅫杌㑂䝁䅷督㑂䙁䄰睕橂䡁䅉党求䝁䄴兡畂䝁䅣睘療䡁䅉䅚求䡁䅉睘楂䝁䅅睙牂䝁䅷睢湂䙁䄸睙潂䝁䅣光歁䕁䄴杓歁䑁䅅䅏䅁䡁䝷䅁㑂䅁䅁睗祂䝁䅕䅣獂䝁䅫睙桂䡁䅑兡畂䝁䅣睘桂䝁䄴睢瑂䝁䅅䅢㕂䍁䄴䅥獂䡁䅍䅥摂䙁䅍睙祂䝁䅕党畂䝁䅫杢湂䙁䄸睢祂䝁䅑党祂䙁䄸杙桂䝁䅍睡獂䝁䄸睚時䝁䅍䅡湂䍁䅅䅊佂䕁䅯䅊㕁䅁䅁兦䅙䡁䅯䅁扂䡁䅉党睂䝁䅷兡橂䝁䅅䅤灂䝁䄴睚時䝁䅅杢療䝁䄰兙獂䡁䅫杌㑂䝁䅷督㑂䙁䄰睕橂䡁䅉党求䝁䄴兡畂䝁䅣睘療䡁䅉䅚求䡁䅉睘楂䝁䅅睙牂䝁䅷睢湂䙁䄸睙潂䝁䅣光歁䕁䄴睓歁䑁䅅免䅁乁䑯䅁㙂䅁䅁睗祂䝁䅕䅣獂䝁䅫睙桂䡁䅑兡畂䝁䅣睘桂䝁䄴睢瑂䝁䅅䅢㕂䍁䄴䅥獂䡁䅍䅥摂䙁䅍睙祂䝁䅕党畂䝁䅫杢湂䙁䄸睢祂䝁䅑党祂䙁䄸杙桂䝁䅍睡獂䝁䄸睚時䝁䅍䅡湂䍁䅅䅊佂䕁䅳䅊硁䑁䅧䅁䩃杂䅁䅥䅁䙁䅳杣求䡁䅁䅢灂䝁䅍兙あ䝁䅫杢湂䙁䄸兙畂䝁䄸兢桂䝁䅷入畁䡁䅧䅢穂䡁䅧兘呂䝁䅍杣求䝁䅕杢灂䝁䄴睚時䝁䄸杣歂䝁䅕杣時䝁䅉兙橂䝁䅳䅢療䝁䅣睘橂䝁䅧睚桁䍁䅑杔䱂䍁䅑兏䅁乁䑳䅁㙂䅁䅁睗祂䝁䅕䅣獂䝁䅫睙桂䡁䅑兡畂䝁䅣睘桂䝁䄴睢瑂䝁䅅䅢㕂䍁䄴䅥獂䡁䅍䅥摂䙁䅍睙祂䝁䅕党畂䝁䅫杢湂䙁䄸睢祂䝁䅑党祂䙁䄸杙桂䝁䅍睡獂䝁䄸睚時䝁䅍䅡湂䍁䅅䅊佂䕁䅷䅊硁䑁䅅䅁䭂睂䅁来䅁䙁䅳杣求䡁䅁䅢灂䝁䅍兙あ䝁䅫杢湂䙁䄸兙畂䝁䄸兢桂䝁䅷入畁䡁䅧䅢穂䡁䅧兘呂䝁䅍杣求䝁䅕杢灂䝁䄴睚時䝁䄸杣歂䝁䅕杣時䝁䅉兙橂䝁䅳䅢療䝁䅣睘橂䝁䅧睚桁䍁䅑杔䵂䍁䅑免㑁䅁䅁杳䅧䡁䅧䅁扂䡁䅉党睂䝁䅷兡橂䝁䅅䅤灂䝁䄴睚時䝁䅅杢療䝁䄰兙獂䡁䅫杌㑂䝁䅷督㑂䙁䄰睕橂䡁䅉党求䝁䄴兡畂䝁䅣睘療䡁䅉䅚求䡁䅉睘楂䝁䅅睙牂䝁䅷睢湂䙁䄸睙潂䝁䅣光歁䕁䄴䅔歁䑁䅫䅁䱂睂䅁来䅁䙁䅳杣求䡁䅁䅢灂䝁䅍兙あ䝁䅫杢湂䙁䄸兙畂䝁䄸兢桂䝁䅷入畁䡁䅧䅢穂䡁䅧兘呂䝁䅍杣求䝁䅕杢灂䝁䄴睚時䝁䄸杣歂䝁䅕杣時䝁䅉兙橂䝁䅳䅢療䝁䅣睘橂䝁䅧睚桁䍁䅑杔乂䍁䅑免硁䅁䅁睭䅣䡁䅯䅁扂䡁䅉党睂䝁䅷兡橂䝁䅅䅤灂䝁䄴睚時䝁䅅杢療䝁䄰兙獂䡁䅫杌㑂䝁䅷督㑂䙁䄰睕橂䡁䅉党求䝁䄴兡畂䝁䅣睘療䡁䅉䅚求䡁䅉睘楂䝁䅅睙牂䝁䅷睢湂䙁䄸睙潂䝁䅣光歁䕁䄴兔歁䑁䅅䅏䅁䉁䩯䅁㑂䅁䅁睗祂䝁䅕䅣獂䝁䅫睙桂䡁䅑兡畂䝁䅣睘桂䝁䄴睢瑂䝁䅅䅢㕂䍁䄴䅥獂䡁䅍䅥摂䙁䅍睙祂䝁䅕党畂䝁䅫杢湂䙁䄸睢祂䝁䅑党祂䙁䄸杙桂䝁䅍睡獂䝁䄸睚時䝁䅍䅡湂䍁䅅䅊佂䕁䄰䅊㕁䅁䅁䅮䅣䡁䅯䅁扂䡁䅉党睂䝁䅷兡橂䝁䅅䅤灂䝁䄴睚時䝁䅅杢療䝁䄰兙獂䡁䅫杌㑂䝁䅷督㑂䙁䄰睕橂䡁䅉党求䝁䄴兡畂䝁䅣睘療䡁䅉䅚求䡁䅉睘楂䝁䅅睙牂䝁䅷睢湂䙁䄸睙潂䝁䅣光歁䕁䄴杔歁䑁䅅免䅁䩁䠸䅁㙂䅁䅁睗祂䝁䅕䅣獂䝁䅫睙桂䡁䅑兡畂䝁䅣睘桂䝁䄴睢瑂䝁䅅䅢㕂䍁䄴䅥獂䡁䅍䅥摂䙁䅍睙祂䝁䅕党畂䝁䅫杢湂䙁䄸睢祂䝁䅑党祂䙁䄸杙桂䝁䅍睡獂䝁䄸睚時䝁䅍䅡湂䍁䅅䅊佂䕁䄴䅊硁䑁䅧䅁䩄䅃䅁䅥䅁䙁䅳杣求䡁䅁䅢灂䝁䅍兙あ䝁䅫杢湂䙁䄸兙畂䝁䄸兢桂䝁䅷入畁䡁䅧䅢穂䡁䅧兘呂䝁䅍杣求䝁䅕杢灂䝁䄴睚時䝁䄸杣歂䝁䅕杣時䝁䅉兙橂䝁䅳䅢療䝁䅣睘橂䝁䅧睚桁䍁䅑杔佂䍁䅑兏䅁䭁䡁䅁㙂䅁䅁睗祂䝁䅕䅣獂䝁䅫睙桂䡁䅑兡畂䝁䅣睘桂䝁䄴睢瑂䝁䅅䅢㕂䍁䄴䅥獂䡁䅍䅥摂䙁䅍睙祂䝁䅕党畂䝁䅫杢湂䙁䄸睢祂䝁䅑党祂䙁䄸杙桂䝁䅍睡獂䝁䄸睚時䝁䅍䅡湂䍁䅅䅊佂䕁䄸䅊硁䑁䅅䅁瑃䅂䅁来䅁䙁䅳杣求䡁䅁䅢灂䝁䅍兙あ䝁䅫杢湂䙁䄸兙畂䝁䄸兢桂䝁䅷入畁䡁䅧䅢穂䡁䅧兘呂䝁䅍杣求䝁䅕杢灂䝁䄴睚時䝁䄸杣歂䝁䅕杣時䝁䅉兙橂䝁䅳䅢療䝁䅣睘橂䝁䅧睚桁䍁䅑杔偂䍁䅑免㑁䅁䅁䅫䅕䡁䅧䅁扂䡁䅉党睂䝁䅷兡橂䝁䅅䅤灂䝁䄴睚時䝁䅅杢療䝁䄰兙獂䡁䅫杌㑂䝁䅷督㑂䙁䄰睕橂䡁䅉党求䝁䄴兡畂䝁䅣睘療䡁䅉䅚求䡁䅉睘楂䝁䅅睙牂䝁䅷睢湂䙁䄸睙潂䝁䅣光歁䕁䄴睔歁䑁䅫䅁畃䅂䅁来䅁䙁䅳杣求䡁䅁䅢灂䝁䅍兙あ䝁䅫杢湂䙁䄸兙畂䝁䄸兢桂䝁䅷入畁䡁䅧䅢穂䡁䅧兘呂䝁䅍杣求䝁䅕杢灂䝁䄴睚時䝁䄸杣歂䝁䅕杣時䝁䅉兙橂䝁䅳䅢療䝁䅣睘橂䝁䅧睚桁䍁䅑杔兂䍁䅑免硁䅁䅁兯䅣䡁䅯䅁扂䡁䅉党睂䝁䅷兡橂䝁䅅䅤灂䝁䄴睚時䝁䅅杢療䝁䄰兙獂䡁䅫杌㑂䝁䅷督㑂䙁䄰睕橂䡁䅉党求䝁䄴兡畂䝁䅣睘療䡁䅉䅚求䡁䅉睘楂䝁䅅睙牂䝁䅷睢湂䙁䄸睙潂䝁䅣光歁䕁䄴䅕歁䑁䅅䅏䅁䭁䙉䅁㑂䅁䅁睗祂䝁䅕䅣獂䝁䅫睙桂䡁䅑兡畂䝁䅣睘桂䝁䄴睢瑂䝁䅅䅢㕂䍁䄴䅥獂䡁䅍䅥摂䙁䅍睙祂䝁䅕党畂䝁䅫杢湂䙁䄸睢祂䝁䅑党祂䙁䄸杙桂䝁䅍睡獂䝁䄸睚時䝁䅍䅡湂䍁䅅䅊佂䙁䅁䅊㕁䅁䅁睯䅕䡁䅯䅁扂䡁䅉党睂䝁䅷兡橂䝁䅅䅤灂䝁䄴睚時䝁䅅杢療䝁䄰兙獂䡁䅫杌㑂䝁䅷督㑂䙁䄰睕橂䡁䅉党求䝁䄴兡畂䝁䅣睘療䡁䅉䅚求䡁䅉睘楂䝁䅅睙牂䝁䅷睢湂䙁䄸睙潂䝁䅣光歁䕁䄴兕歁䑁䅅免䅁䭁䡍䅁㙂䅁䅁睗祂䝁䅕䅣獂䝁䅫睙桂䡁䅑兡畂䝁䅣睘桂䝁䄴睢瑂䝁䅅䅢㕂䍁䄴䅥獂䡁䅍䅥摂䙁䅍睙祂䝁䅕党畂䝁䅫杢湂䙁䄸睢祂䝁䅑党祂䙁䄸杙桂䝁䅍睡獂䝁䄸睚時䝁䅍䅡湂䍁䅅䅊佂䙁䅅䅊硁䑁䅧䅁癄䅃䅁䅥䅁䙁䅳杣求䡁䅁䅢灂䝁䅍兙あ䝁䅫杢湂䙁䄸兙畂䝁䄸兢桂䝁䅷入畁䡁䅧䅢穂䡁䅧兘呂䝁䅍杣求䝁䅕杢灂䝁䄴睚時䝁䄸杣歂䝁䅕杣時䝁䅉兙橂䝁䅳䅢療䝁䅣睘橂䝁䅧睚桁䍁䅑杔剂䍁䅑兏䅁䭁䡑䅁㙂䅁䅁睗祂䝁䅕䅣獂䝁䅫睙桂䡁䅑兡畂䝁䅣睘桂䝁䄴睢瑂䝁䅅䅢㕂䍁䄴䅥獂䡁䅍䅥摂䙁䅍睙祂䝁䅕党畂䝁䅫杢湂䙁䄸睢祂䝁䅑党祂䙁䄸杙桂䝁䅍睡獂䝁䄸睚時䝁䅍䅡湂䍁䅅䅊佂䙁䅉䅊硁䑁䅅䅁汃睂䅁来䅁䙁䅳杣求䡁䅁䅢灂䝁䅍兙あ䝁䅫杢湂䙁䄸兙畂䝁䄸兢桂䝁䅷入畁䡁䅧䅢穂䡁䅧兘呂䝁䅍杣求䝁䅕杢灂䝁䄴睚時䝁䄸杣歂䝁䅕杣時䝁䅉兙橂䝁䅳䅢療䝁䅣睘橂䝁䅧睚桁䍁䅑杔卂䍁䅑免㑁䅁䅁兌䅧䡁䅧䅁扂䡁䅉党睂䝁䅷兡橂䝁䅅䅤灂䝁䄴睚時䝁䅅杢療䝁䄰兙獂䡁䅫杌㑂䝁䅷督㑂䙁䄰睕橂䡁䅉党求䝁䄴兡畂䝁䅣睘療䡁䅉䅚求䡁䅉睘楂䝁䅅睙牂䝁䅷睢湂䙁䄸睙潂䝁䅣光歁䕁䄴杕歁䑁䅫䅁浃睂䅁来䅁䙁䅳杣求䡁䅁䅢灂䝁䅍兙あ䝁䅫杢湂䙁䄸兙畂䝁䄸兢桂䝁䅷入畁䡁䅧䅢穂䡁䅧兘呂䝁䅍杣求䝁䅕杢灂䝁䄴睚時䝁䄸杣歂䝁䅕杣時䝁䅉兙橂䝁䅳䅢療䝁䅣睘橂䝁䅧睚桁䍁䅑杔呂䍁䅑免硁䅁䅁杋䅙䡁䅯䅁扂䡁䅉党睂䝁䅷兡橂䝁䅅䅤灂䝁䄴睚時䝁䅅杢療䝁䄰兙獂䡁䅫杌㑂䝁䅷督㑂䙁䄰睕橂䡁䅉党求䝁䄴兡畂䝁䅣睘療䡁䅉䅚求䡁䅉睘楂䝁䅅睙牂䝁䅷睢湂䙁䄸睙潂䝁䅣光歁䕁䄴睕歁䑁䅅䅏䅁䵁䝫䅁㑂䅁䅁睗祂䝁䅕䅣獂䝁䅫睙桂䡁䅑兡畂䝁䅣睘桂䝁䄴睢瑂䝁䅅䅢㕂䍁䄴䅥獂䡁䅍䅥摂䙁䅍睙祂䝁䅕党畂䝁䅫杢湂䙁䄸睢祂䝁䅑党祂䙁䄸杙桂䝁䅍睡獂䝁䄸睚時䝁䅍䅡湂䍁䅅䅊佂䙁䅍䅊㕁䅁䅁睋䅙䡁䅯䅁扂䡁䅉党睂䝁䅷兡橂䝁䅅䅤灂䝁䄴睚時䝁䅅杢療䝁䄰兙獂䡁䅫杌㑂䝁䅷督㑂䙁䄰睕橂䡁䅉党求䝁䄴兡畂䝁䅣睘療䡁䅉䅚求䡁䅉睘楂䝁䅅睙牂䝁䅷睢湂䙁䄸睙潂䝁䅣光歁䕁䄴䅖歁䑁䅅免䅁䭁䡣䅁㙂䅁䅁睗祂䝁䅕䅣獂䝁䅫睙桂䡁䅑兡畂䝁䅣睘桂䝁䄴睢瑂䝁䅅䅢㕂䍁䄴䅥獂䡁䅍䅥摂䙁䅍睙祂䝁䅕党畂䝁䅫杢湂䙁䄸睢祂䝁䅑党祂䙁䄸杙桂䝁䅍睡獂䝁䄸睚時䝁䅍䅡湂䍁䅅䅊佂䙁䅑䅊硁䑁䅧䅁䉁睂䅁䅥䅁䙁䅳杣求䡁䅁䅢灂䝁䅍兙あ䝁䅫杢湂䙁䄸兙畂䝁䄸兢桂䝁䅷入畁䡁䅧䅢穂䡁䅧兘呂䝁䅍杣求䝁䅕杢灂䝁䄴睚時䝁䄸杣歂䝁䅕杣時䝁䅉兙橂䝁䅳䅢療䝁䅣睘橂䝁䅧睚桁䍁䅑杔啂䍁䅑兏䅁䅁䡉䅁㙂䅁䅁睗祂䝁䅕䅣獂䝁䅫睙桂䡁䅑兡畂䝁䅣睘桂䝁䄴睢瑂䝁䅅䅢㕂䍁䄴䅥獂䡁䅍䅥摂䙁䅍睙祂䝁䅕党畂䝁䅫杢湂䙁䄸睢祂䝁䅑党祂䙁䄸杙桂䝁䅍睡獂䝁䄸睚時䝁䅍䅡湂䍁䅅䅊佂䙁䅕䅊硁䑁䅅䅁㑄兂䅁来䅁䙁䅳杣求䡁䅁䅢灂䝁䅍兙あ䝁䅫杢湂䙁䄸兙畂䝁䄸兢桂䝁䅷入畁䡁䅧䅢穂䡁䅧兘呂䝁䅍杣求䝁䅕杢灂䝁䄴睚時䝁䄸杣歂䝁䅕杣時䝁䅉兙橂䝁䅳䅢療䝁䅣睘橂䝁䅧睚桁䍁䅑杔噂䍁䅑免㑁䅁䅁睇䅫䡁䅧䅁扂䡁䅉党睂䝁䅷兡橂䝁䅅䅤灂䝁䄴睚時䝁䅅杢療䝁䄰兙獂䡁䅫杌㑂䝁䅷督㑂䙁䄰睕橂䡁䅉党求䝁䄴兡畂䝁䅣睘療䡁䅉䅚求䡁䅉睘楂䝁䅅睙牂䝁䅷睢湂䙁䄸睙潂䝁䅣光歁䕁䄴兖歁䑁䅫䅁㕄兂䅁来䅁䙁䅳杣求䡁䅁䅢灂䝁䅍兙あ䝁䅫杢湂䙁䄸兙畂䝁䄸兢桂䝁䅷入畁䡁䅧䅢穂䡁䅧兘呂䝁䅍杣求䝁䅕杢灂䝁䄴睚時䝁䄸杣歂䝁䅕杣時䝁䅉兙橂䝁䅳䅢療䝁䅣睘橂䝁䅧睚桁䍁䅑杔坂䍁䅑免硁䅁䅁睶䅙䡁䅯䅁扂䡁䅉党睂䝁䅷兡橂䝁䅅䅤灂䝁䄴睚時䝁䅅杢療䝁䄰兙獂䡁䅫杌㑂䝁䅷督㑂䙁䄰睕橂䡁䅉党求䝁䄴兡畂䝁䅣睘療䡁䅉䅚求䡁䅉睘楂䝁䅅睙牂䝁䅷睢湂䙁䄸睙潂䝁䅣光歁䕁䄴杖歁䑁䅅䅏䅁䡁䠴䅁㑂䅁䅁睗祂䝁䅕䅣獂䝁䅫睙桂䡁䅑兡畂䝁䅣睘桂䝁䄴睢瑂䝁䅅䅢㕂䍁䄴䅥獂䡁䅍䅥摂䙁䅍睙祂䝁䅕党畂䝁䅫杢湂䙁䄸睢祂䝁䅑党祂䙁䄸杙桂䝁䅍睡獂䝁䄸睚時䝁䅍䅡湂䍁䅅䅊佂䙁䅙䅊㕁䅁䅁䅷䅙䡁䅯䅁扂䡁䅉党睂䝁䅷兡橂䝁䅅䅤灂䝁䄴睚時䝁䅅杢療䝁䄰兙獂䡁䅫杌㑂䝁䅷督㑂䙁䄰睕橂䡁䅉党求䝁䄴兡畂䝁䅣睘療䡁䅉䅚求䡁䅉睘楂䝁䅅睙牂䝁䅷睢湂䙁䄸睙潂䝁䅣光歁䕁䄴睖歁䑁䅅免䅁䭁䡳䅁㙂䅁䅁睗祂䝁䅕䅣獂䝁䅫睙桂䡁䅑兡畂䝁䅣睘桂䝁䄴睢瑂䝁䅅䅢㕂䍁䄴䅥獂䡁䅍䅥摂䙁䅍睙祂䝁䅕党畂䝁䅫杢湂䙁䄸睢祂䝁䅑党祂䙁䄸杙桂䝁䅍睡獂䝁䄸睚時䝁䅍䅡湂䍁䅅䅊佂䙁䅣䅊硁䑁䅧䅁⭂杂䅁䅥䅁䙁䅳杣求䡁䅁䅢灂䝁䅍兙あ䝁䅫杢湂䙁䄸兙畂䝁䄸兢桂䝁䅷入畁䡁䅧䅢穂䡁䅧兘呂䝁䅍杣求䝁䅕杢灂䝁䄴睚時䝁䄸杣歂䝁䅕杣時䝁䅉兙橂䝁䅳䅢療䝁䅣睘橂䝁䅧睚桁䍁䅑杔塂䍁䅑兏䅁䡁䜸䅁㙂䅁䅁睗祂䝁䅕䅣獂䝁䅫睙桂䡁䅑兡畂䝁䅣睘桂䝁䄴睢瑂䝁䅅䅢㕂䍁䄴䅥獂䡁䅍䅥摂䙁䅍睙祂䝁䅕党畂䝁䅫杢湂䙁䄸睢祂䝁䅑党祂䙁䄸杙桂䝁䅍睡獂䝁䄸睚時䝁䅍䅡湂䍁䅅䅊佂䙁䅧䅊硁䑁䅅䅁捃䅂䅁来䅁䙁䅳杣求䡁䅁䅢灂䝁䅍兙あ䝁䅫杢湂䙁䄸兙畂䝁䄸兢桂䝁䅷入畁䡁䅧䅢穂䡁䅧兘呂䝁䅍杣求䝁䅕杢灂䝁䄴睚時䝁䄸杣歂䝁䅕杣時䝁䅉兙橂䝁䅳䅢療䝁䅣睘橂䝁䅧睚桁䍁䅑杔奂䍁䅑免㑁䅁䅁䅈䅫䡁䅧䅁扂䡁䅉党睂䝁䅷兡橂䝁䅅䅤灂䝁䄴睚時䝁䅅杢療䝁䄰兙獂䡁䅫杌㑂䝁䅷督㑂䙁䄰睕橂䡁䅉党求䝁䄴兡畂䝁䅣睘療䡁䅉䅚求䡁䅉睘楂䝁䅅睙牂䝁䅷睢湂䙁䄸睙潂䝁䅣光歁䕁䄴䅗歁䑁䅫䅁摃䅂䅁来䅁䙁䅳杣求䡁䅁䅢灂䝁䅍兙あ䝁䅫杢湂䙁䄸兙畂䝁䄸兢桂䝁䅷入畁䡁䅧䅢穂䡁䅧兘呂䝁䅍杣求䝁䅕杢灂䝁䄴睚時䝁䄸杣歂䝁䅕杣時䝁䅉兙橂䝁䅳䅢療䝁䅣睘橂䝁䅧睚桁䍁䅑杔婂䍁䅑免硁䅁䅁兗䅙䡁䅯䅁扂䡁䅉党睂䝁䅷兡橂䝁䅅䅤灂䝁䄴睚時䝁䅅杢療䝁䄰兙獂䡁䅫杌㑂䝁䅷督㑂䙁䄰睕橂䡁䅉党求䝁䄴兡畂䝁䅣睘療䡁䅉䅚求䡁䅉睘楂䝁䅅睙牂䝁䅷睢湂䙁䄸睙潂䝁䅣光歁䕁䄴兗歁䑁䅅䅏䅁䉁䨰䅁㑂䅁䅁睗祂䝁䅕䅣獂䝁䅫睙桂䡁䅑兡畂䝁䅣睘桂䝁䄴睢瑂䝁䅅䅢㕂䍁䄴䅥獂䡁䅍䅥摂䙁䅍睙祂䝁䅕党畂䝁䅫杢湂䙁䄸睢祂䝁䅑党祂䙁䄸杙桂䝁䅍睡獂䝁䄸睚時䝁䅍䅡湂䍁䅅䅊佂䙁䅫䅊㕁䅁䅁杗䅙䡁䅯䅁扂䡁䅉党睂䝁䅷兡橂䝁䅅䅤灂䝁䄴睚時䝁䅅杢療䝁䄰兙獂䡁䅫杌㑂䝁䅷督㑂䙁䄰睕橂䡁䅉党求䝁䄴兡畂䝁䅣睘療䡁䅉䅚求䡁䅉睘楂䝁䅅睙牂䝁䅷睢湂䙁䄸睙潂䝁䅣光歁䕁䄴杗歁䑁䅅免䅁佁䑣䅁㙂䅁䅁睗祂䝁䅕䅣獂䝁䅫睙桂䡁䅑兡畂䝁䅣睘桂䝁䄴睢瑂䝁䅅䅢㕂䍁䄴䅥獂䡁䅍䅥摂䙁䅍睙祂䝁䅕党畂䝁䅫杢湂䙁䄸睢祂䝁䅑党祂䙁䄸杙桂䝁䅍睡獂䝁䄸睚時䝁䅍䅡湂䍁䅅䅊佂䙁䅯䅊硁䑁䅧䅁敁元䅁䅥䅁䙁䅳杣求䡁䅁䅢灂䝁䅍兙あ䝁䅫杢湂䙁䄸兙畂䝁䄸兢桂䝁䅷入畁䡁䅧䅢穂䡁䅧兘呂䝁䅍杣求䝁䅕杢灂䝁䄴睚時䝁䄸杣歂䝁䅕杣時䝁䅉兙橂䝁䅳䅢療䝁䅣睘橂䝁䅧睚桁䍁䅑杔慂䍁䅑兏䅁佁䑧䅁㑂䅁䅁睗祂䝁䅕䅣獂䝁䅫睙桂䡁䅑兡畂䝁䅣睘桂䝁䄴睢瑂䝁䅅䅢㕂䍁䄴䅥獂䡁䅍䅥摂䙁䅍睙祂䝁䅕党畂䝁䅫杢湂䙁䄸睢祂䝁䅑党祂䙁䄸杙桂䝁䅍睡獂䝁䄸睚時䝁䅍䅡湂䍁䅅䅊偂䍁䅑免硁䅁䅁充䅑䡁䅧䅁扂䡁䅉党睂䝁䅷兡橂䝁䅅䅤灂䝁䄴睚時䝁䅅杢療䝁䄰兙獂䡁䅫杌㑂䝁䅷督㑂䙁䄰睕橂䡁䅉党求䝁䄴兡畂䝁䅣睘療䡁䅉䅚求䡁䅉睘楂䝁䅅睙牂䝁䅷睢湂䙁䄸睙潂䝁䅣光歁䕁䄸䅊硁䑁䅧䅁畁䅃䅁杤䅁䙁䅳杣求䡁䅁䅢灂䝁䅍兙あ䝁䅫杢湂䙁䄸兙畂䝁䄸兢桂䝁䅷入畁䡁䅧䅢穂䡁䅧兘呂䝁䅍杣求䝁䅕杢灂䝁䄴睚時䝁䄸杣歂䝁䅕杣時䝁䅉兙橂䝁䅳䅢療䝁䅣睘橂䝁䅧睚桁䍁䅑睔歁䑁䅫䅁十䅂䅁来䅁䙁䅳杣求䡁䅁䅢灂䝁䅍兙あ䝁䅫杢湂䙁䄸兙畂䝁䄸兢桂䝁䅷入畁䡁䅧䅢穂䡁䅧兘呂䝁䅍杣求䝁䅕杢灂䝁䄴睚時䝁䄸杣歂䝁䅕杣時䝁䅉兙橂䝁䅳䅢療䝁䅣睘橂䝁䅧睚桁䍁䅑睔䉂䍁䅑免硁䅁䅁䅲䅣䡁䅯䅁扂䡁䅉党睂䝁䅷兡橂䝁䅅䅤灂䝁䄴睚時䝁䅅杢療䝁䄰兙獂䡁䅫杌㑂䝁䅷督㑂䙁䄰睕橂䡁䅉党求䝁䄴兡畂䝁䅣睘療䡁䅉䅚求䡁䅉睘楂䝁䅅睙牂䝁䅷睢湂䙁䄸睙潂䝁䅣光歁䕁䄸兑歁䑁䅅䅏䅁䍁䩁䅁㑂䅁䅁睗祂䝁䅕䅣獂䝁䅫睙桂䡁䅑兡畂䝁䅣睘桂䝁䄴睢瑂䝁䅅䅢㕂䍁䄴䅥獂䡁䅍䅥摂䙁䅍睙祂䝁䅕党畂䝁䅫杢湂䙁䄸睢祂䝁䅑党祂䙁䄸杙桂䝁䅍睡獂䝁䄸睚時䝁䅍䅡湂䍁䅅䅊偂䕁䅅䅊㕁䅁䅁兲䅣䡁䅯䅁扂䡁䅉党睂䝁䅷兡橂䝁䅅䅤灂䝁䄴睚時䝁䅅杢療䝁䄰兙獂䡁䅫杌㑂䝁䅷督㑂䙁䄰睕橂䡁䅉党求䝁䄴兡畂䝁䅣睘療䡁䅉䅚求䡁䅉睘楂䝁䅅睙牂䝁䅷睢湂䙁䄸睙潂䝁䅣光歁䕁䄸村歁䑁䅅免䅁䭁䠸䅁㙂䅁䅁睗祂䝁䅕䅣獂䝁䅫睙桂䡁䅑兡畂䝁䅣睘桂䝁䄴睢瑂䝁䅅䅢㕂䍁䄴䅥獂䡁䅍䅥摂䙁䅍睙祂䝁䅕党畂䝁䅫杢湂䙁䄸睢祂䝁䅑党祂䙁䄸杙桂䝁䅍睡獂䝁䄸睚時䝁䅍䅡湂䍁䅅䅊偂䕁䅉䅊硁䑁䅧䅁䵁睂䅁䅥䅁䙁䅳杣求䡁䅁䅢灂䝁䅍兙あ䝁䅫杢湂䙁䄸兙畂䝁䄸兢桂䝁䅷入畁䡁䅧䅢穂䡁䅧兘呂䝁䅍杣求䝁䅕杢灂䝁䄴睚時䝁䄸杣歂䝁䅕杣時䝁䅉兙橂䝁䅳䅢療䝁䅣睘橂䝁䅧睚桁䍁䅑睔䍂䍁䅑兏䅁䅁䠰䅁㙂䅁䅁睗祂䝁䅕䅣獂䝁䅫睙桂䡁䅑兡畂䝁䅣睘桂䝁䄴睢瑂䝁䅅䅢㕂䍁䄴䅥獂䡁䅍䅥摂䙁䅍睙祂䝁䅕党畂䝁䅫杢湂䙁䄸睢祂䝁䅑党祂䙁䄸杙桂䝁䅍睡獂䝁䄸睚時䝁䅍䅡湂䍁䅅䅊偂䕁䅍䅊硁䑁䅅䅁睃睂䅁来䅁䙁䅳杣求䡁䅁䅢灂䝁䅍兙あ䝁䅫杢湂䙁䄸兙畂䝁䄸兢桂䝁䅷入畁䡁䅧䅢穂䡁䅧兘呂䝁䅍杣求䝁䅕杢灂䝁䄴睚時䝁䄸杣歂䝁䅕杣時䝁䅉兙橂䝁䅳䅢療䝁䅣睘橂䝁䅧睚桁䍁䅑睔䑂䍁䅑免㑁䅁䅁杙䅧䡁䅧䅁扂䡁䅉党睂䝁䅷兡橂䝁䅅䅤灂䝁䄴睚時䝁䅅杢療䝁䄰兙獂䡁䅫杌㑂䝁䅷督㑂䙁䄰睕橂䡁䅉党求䝁䄴兡畂䝁䅣睘療䡁䅉䅚求䡁䅉睘楂䝁䅅睙牂䝁䅷睢湂䙁䄸睙潂䝁䅣光歁䕁䄸睑歁䑁䅫䅁硃睂䅁来䅁䙁䅳杣求䡁䅁䅢灂䝁䅍兙あ䝁䅫杢湂䙁䄸兙畂䝁䄸兢桂䝁䅷入畁䡁䅧䅢穂䡁䅧兘呂䝁䅍杣求䝁䅕杢灂䝁䄴睚時䝁䄸杣歂䝁䅕杣時䝁䅉兙橂䝁䅳䅢療䝁䅣睘橂䝁䅧睚桁䍁䅑睔䕂䍁䅑免硁䅁䅁䅉䅙䡁䅯䅁扂䡁䅉党睂䝁䅷兡橂䝁䅅䅤灂䝁䄴睚時䝁䅅杢療䝁䄰兙獂䡁䅫杌㑂䝁䅷督㑂䙁䄰睕橂䡁䅉党求䝁䄴兡畂䝁䅣睘療䡁䅉䅚求䡁䅉睘楂䝁䅅睙牂䝁䅷睢湂䙁䄸睙潂䝁䅣光歁䕁䄸䅒歁䑁䅅䅏䅁䉁䩕䅁㑂䅁䅁睗祂䝁䅕䅣獂䝁䅫睙桂䡁䅑兡畂䝁䅣睘桂䝁䄴睢瑂䝁䅅䅢㕂䍁䄴䅥獂䡁䅍䅥摂䙁䅍睙祂䝁䅕党畂䝁䅫杢湂䙁䄸睢祂䝁䅑党祂䙁䄸杙桂䝁䅍睡獂䝁䄸睚時䝁䅍䅡湂䍁䅅䅊偂䕁䅑䅊㕁䅁䅁光䅙䡁䅯䅁扂䡁䅉党睂䝁䅷兡橂䝁䅅䅤灂䝁䄴睚時䝁䅅杢療䝁䄰兙獂䡁䅫杌㑂䝁䅷督㑂䙁䄰睕橂䡁䅉党求䝁䄴兡畂䝁䅣睘療䡁䅉䅚求䡁䅉睘楂䝁䅅睙牂䝁䅷睢湂䙁䄸睙潂䝁䅣光歁䕁䄸兒歁䑁䅅免䅁䍁䜸䅁㙂䅁䅁睗祂䝁䅕䅣獂䝁䅫睙桂䡁䅑兡畂䝁䅣睘桂䝁䄴睢瑂䝁䅅䅢㕂䍁䄴䅥獂䡁䅍䅥摂䙁䅍睙祂䝁䅕党畂䝁䅫杢湂䙁䄸睢祂䝁䅑党祂䙁䄸杙桂䝁䅍睡獂䝁䄸睚時䝁䅍䅡湂䍁䅅䅊偂䕁䅕䅊硁䑁䅧䅁摁睂䅁䅥䅁䙁䅳杣求䡁䅁䅢灂䝁䅍兙あ䝁䅫杢湂䙁䄸兙畂䝁䄸兢桂䝁䅷入畁䡁䅧䅢穂䡁䅧兘呂䝁䅍杣求䝁䅕杢灂䝁䄴睚時䝁䄸杣歂䝁䅕杣時䝁䅉兙橂䝁䅳䅢療䝁䅣睘橂䝁䅧睚桁䍁䅑睔䙂䍁䅑兏䅁䑁䝁䅁㙂䅁䅁睗祂䝁䅕䅣獂䝁䅫睙桂䡁䅑兡畂䝁䅣睘桂䝁䄴睢瑂䝁䅅䅢㕂䍁䄴䅥獂䡁䅍䅥摂䙁䅍睙祂䝁䅕党畂䝁䅫杢湂䙁䄸睢祂䝁䅑党祂䙁䄸杙桂䝁䅍睡獂䝁䄸睚時䝁䅍䅡湂䍁䅅䅊偂䕁䅙䅊硁䑁䅅䅁穃睂䅁来䅁䙁䅳杣求䡁䅁䅢灂䝁䅍兙あ䝁䅫杢湂䙁䄸兙畂䝁䄸兢桂䝁䅷入畁䡁䅧䅢穂䡁䅧兘呂䝁䅍杣求䝁䅕杢灂䝁䄴睚時䝁䄸杣歂䝁䅕杣時䝁䅉兙橂䝁䅳䅢療䝁䅣睘橂䝁䅧睚桁䍁䅑睔䝂䍁䅑免㑁䅁䅁䅏䅕䡁䅧䅁扂䡁䅉党睂䝁䅷兡橂䝁䅅䅤灂䝁䄴睚時䝁䅅杢療䝁䄰兙獂䡁䅫杌㑂䝁䅷督㑂䙁䄰睕橂䡁䅉党求䝁䄴兡畂䝁䅣睘療䡁䅉䅚求䡁䅉睘楂䝁䅅睙牂䝁䅷睢湂䙁䄸睙潂䝁䅣光歁䕁䄸杒歁䑁䅫䅁㕁兂䅁来䅁䙁䅳杣求䡁䅁䅢灂䝁䅍兙あ䝁䅫杢湂䙁䄸兙畂䝁䄸兢桂䝁䅷入畁䡁䅧䅢穂䡁䅧兘呂䝁䅍杣求䝁䅕杢灂䝁䄴睚時䝁䄸杣歂䝁䅕杣時䝁䅉兙橂䝁䅳䅢療䝁䅣睘橂䝁䅧睚桁䍁䅑睔䡂䍁䅑免硁䅁䅁䅴䅣䡁䅯䅁扂䡁䅉党睂䝁䅷兡橂䝁䅅䅤灂䝁䄴睚時䝁䅅杢療䝁䄰兙獂䡁䅫杌㑂䝁䅷督㑂䙁䄰睕橂䡁䅉党求䝁䄴兡畂䝁䅣睘療䡁䅉䅚求䡁䅉睘楂䝁䅅睙牂䝁䅷睢湂䙁䄸睙潂䝁䅣光歁䕁䄸睒歁䑁䅅䅏䅁䅁䥁䅁㑂䅁䅁睗祂䝁䅕䅣獂䝁䅫睙桂䡁䅑兡畂䝁䅣睘桂䝁䄴睢瑂䝁䅅䅢㕂䍁䄴䅥獂䡁䅍䅥摂䙁䅍睙祂䝁䅕党畂䝁䅫杢湂䙁䄸睢祂䝁䅑党祂䙁䄸杙桂䝁䅍睡獂䝁䄸睚時䝁䅍䅡湂䍁䅅䅊偂䕁䅣䅊㕁䅁䅁兴䅣䡁䅯䅁扂䡁䅉党睂䝁䅷兡橂䝁䅅䅤灂䝁䄴睚時䝁䅅杢療䝁䄰兙獂䡁䅫杌㑂䝁䅷督㑂䙁䄰睕橂䡁䅉党求䝁䄴兡畂䝁䅣睘療䡁䅉䅚求䡁䅉睘楂䝁䅅睙牂䝁䅷睢湂䙁䄸睙潂䝁䅣光歁䕁䄸䅓歁䑁䅅免䅁佁䝅䅁㙂䅁䅁睗祂䝁䅕䅣獂䝁䅫睙桂䡁䅑兡畂䝁䅣睘桂䝁䄴睢瑂䝁䅅䅢㕂䍁䄴䅥獂䡁䅍䅥摂䙁䅍睙祂䝁䅕党畂䝁䅫杢湂䙁䄸睢祂䝁䅑党祂䙁䄸杙桂䝁䅍睡獂䝁䄸睚時䝁䅍䅡湂䍁䅅䅊偂䕁䅧䅊硁䑁䅧䅁噁杂䅁䅥䅁䙁䅳杣求䡁䅁䅢灂䝁䅍兙あ䝁䅫杢湂䙁䄸兙畂䝁䄸兢桂䝁䅷入畁䡁䅧䅢穂䡁䅧兘呂䝁䅍杣求䝁䅕杢灂䝁䄴睚時䝁䄸杣歂䝁䅕杣時䝁䅉兙橂䝁䅳䅢療䝁䅣睘橂䝁䅧睚桁䍁䅑睔䥂䍁䅑兏䅁䉁䝙䅁㙂䅁䅁睗祂䝁䅕䅣獂䝁䅫睙桂䡁䅑兡畂䝁䅣睘桂䝁䄴睢瑂䝁䅅䅢㕂䍁䄴䅥獂䡁䅍䅥摂䙁䅍睙祂䝁䅕党畂䝁䅫杢湂䙁䄸睢祂䝁䅑党祂䙁䄸杙桂䝁䅍睡獂䝁䄸睚時䝁䅍䅡湂䍁䅅䅊偂䕁䅫䅊硁䑁䅅䅁㕃睂䅁来䅁䙁䅳杣求䡁䅁䅢灂䝁䅍兙あ䝁䅫杢湂䙁䄸兙畂䝁䄸兢桂䝁䅷入畁䡁䅧䅢穂䡁䅧兘呂䝁䅍杣求䝁䅕杢灂䝁䄴睚時䝁䄸杣歂䝁䅕杣時䝁䅉兙橂䝁䅳䅢療䝁䅣睘橂䝁䅧睚桁䍁䅑睔䩂䍁䅑免㑁䅁䅁睮䅧䡁䅧䅁扂䡁䅉党睂䝁䅷兡橂䝁䅅䅤灂䝁䄴睚時䝁䅅杢療䝁䄰兙獂䡁䅫杌㑂䝁䅷督㑂䙁䄰睕橂䡁䅉党求䝁䄴兡畂䝁䅣睘療䡁䅉䅚求䡁䅉睘楂䝁䅅睙牂䝁䅷睢湂䙁䄸睙潂䝁䅣光歁䕁䄸兓歁䑁䅫䅁㙃睂䅁来䅁䙁䅳杣求䡁䅁䅢灂䝁䅍兙あ䝁䅫杢湂䙁䄸兙畂䝁䄸兢桂䝁䅷入畁䡁䅧䅢穂䡁䅧兘呂䝁䅍杣求䝁䅕杢灂䝁䄴睚時䝁䄸杣歂䝁䅕杣時䝁䅉兙橂䝁䅳䅢療䝁䅣睘橂䝁䅧睚桁䍁䅑睔䭂䍁䅑免硁䅁䅁䅶䅣䡁䅯䅁扂䡁䅉党睂䝁䅷兡橂䝁䅅䅤灂䝁䄴睚時䝁䅅杢療䝁䄰兙獂䡁䅫杌㑂䝁䅷督㑂䙁䄰睕橂䡁䅉党求䝁䄴兡畂䝁䅣睘療䡁䅉䅚求䡁䅉睘楂䝁䅅睙牂䝁䅷睢湂䙁䄸睙潂䝁䅣光歁䕁䄸杓歁䑁䅅䅏䅁䍁䩅䅁㑂䅁䅁睗祂䝁䅕䅣獂䝁䅫睙桂䡁䅑兡畂䝁䅣睘桂䝁䄴睢瑂䝁䅅䅢㕂䍁䄴䅥獂䡁䅍䅥摂䙁䅍睙祂䝁䅕党畂䝁䅫杢湂䙁䄸睢祂䝁䅑党祂䙁䄸杙桂䝁䅍睡獂䝁䄸睚時䝁䅍䅡湂䍁䅅䅊偂䕁䅯䅊㕁䅁䅁其䅣䡁䅯䅁扂䡁䅉党睂䝁䅷兡橂䝁䅅䅤灂䝁䄴睚時䝁䅅杢療䝁䄰兙獂䡁䅫杌㑂䝁䅷督㑂䙁䄰睕橂䡁䅉党求䝁䄴兡畂䝁䅣睘療䡁䅉䅚求䡁䅉睘楂䝁䅅睙牂䝁䅷睢湂䙁䄸睙潂䝁䅣光歁䕁䄸睓歁䑁䅅免䅁䙁䙅䅁㙂䅁䅁睗祂䝁䅕䅣獂䝁䅫睙桂䡁䅑兡畂䝁䅣睘桂䝁䄴睢瑂䝁䅅䅢㕂䍁䄴䅥獂䡁䅍䅥摂䙁䅍睙祂䝁䅕党畂䝁䅫杢湂䙁䄸睢祂䝁䅑党祂䙁䄸杙桂䝁䅍睡獂䝁䄸睚時䝁䅍䅡湂䍁䅅䅊偂䕁䅳䅊硁䑁䅧䅁㉃睂䅁䅥䅁䙁䅳杣求䡁䅁䅢灂䝁䅍兙あ䝁䅫杢湂䙁䄸兙畂䝁䄸兢桂䝁䅷入畁䡁䅧䅢穂䡁䅧兘呂䝁䅍杣求䝁䅕杢灂䝁䄴睚時䝁䄸杣歂䝁䅕杣時䝁䅉兙橂䝁䅳䅢療䝁䅣睘橂䝁䅧睚桁䍁䅑睔䱂䍁䅑兏䅁䙁䙉䅁㙂䅁䅁睗祂䝁䅕䅣獂䝁䅫睙桂䡁䅑兡畂䝁䅣睘桂䝁䄴睢瑂䝁䅅䅢㕂䍁䄴䅥獂䡁䅍䅥摂䙁䅍睙祂䝁䅕党畂䝁䅫杢湂䙁䄸睢祂䝁䅑党祂䙁䄸杙桂䝁䅍睡獂䝁䄸睚時䝁䅍䅡湂䍁䅅䅊偂䕁䅷䅊硁䑁䅅䅁⽃睂䅁来䅁䙁䅳杣求䡁䅁䅢灂䝁䅍兙あ䝁䅫杢湂䙁䄸兙畂䝁䄸兢桂䝁䅷入畁䡁䅧䅢穂䡁䅧兘呂䝁䅍杣求䝁䅕杢灂䝁䄴睚時䝁䄸杣歂䝁䅕杣時䝁䅉兙橂䝁䅳䅢療䝁䅣睘橂䝁䅧睚桁䍁䅑睔䵂䍁䅑免㑁䅁䅁儱䅧䡁䅧䅁扂䡁䅉党睂䝁䅷兡橂䝁䅅䅤灂䝁䄴睚時䝁䅅杢療䝁䄰兙獂䡁䅫杌㑂䝁䅷督㑂䙁䄰睕橂䡁䅉党求䝁䄴兡畂䝁䅣睘療䡁䅉䅚求䡁䅉睘楂䝁䅅睙牂䝁䅷睢湂䙁䄸睙潂䝁䅣光歁䕁䄸䅔歁䑁䅫䅁䅄睂䅁来䅁䙁䅳杣求䡁䅁䅢灂䝁䅍兙あ䝁䅫杢湂䙁䄸兙畂䝁䄸兢桂䝁䅷入畁䡁䅧䅢穂䡁䅧兘呂䝁䅍杣求䝁䅕杢灂䝁䄴睚時䝁䄸杣歂䝁䅕杣時䝁䅉兙橂䝁䅳䅢療䝁䅣睘橂䝁䅧睚桁䍁䅑睔乂䍁䅑免硁䅁䅁睷䅣䡁䅯䅁扂䡁䅉党睂䝁䅷兡橂䝁䅅䅤灂䝁䄴睚時䝁䅅杢療䝁䄰兙獂䡁䅫杌㑂䝁䅷督㑂䙁䄰睕橂䡁䅉党求䝁䄴兡畂䝁䅣睘療䡁䅉䅚求䡁䅉睘楂䝁䅅睙牂䝁䅷睢湂䙁䄸睙潂䝁䅣光歁䕁䄸兔歁䑁䅅䅏䅁䍁䩉䅁㑂䅁䅁睗祂䝁䅕䅣獂䝁䅫睙桂䡁䅑兡畂䝁䅣睘桂䝁䄴睢瑂䝁䅅䅢㕂䍁䄴䅥獂䡁䅍䅥摂䙁䅍睙祂䝁䅕党畂䝁䅫杢湂䙁䄸睢祂䝁䅑党祂䙁䄸杙桂䝁䅍睡獂䝁䄸睚時䝁䅍䅡湂䍁䅅䅊偂䕁䄰䅊㕁䅁䅁䅸䅣䡁䅯䅁扂䡁䅉党睂䝁䅷兡橂䝁䅅䅤灂䝁䄴睚時䝁䅅杢療䝁䄰兙獂䡁䅫杌㑂䝁䅷督㑂䙁䄰睕橂䡁䅉党求䝁䄴兡畂䝁䅣睘療䡁䅉䅚求䡁䅉睘楂䝁䅅睙牂䝁䅷睢湂䙁䄸睙潂䝁䅣光歁䕁䄸杔歁䑁䅅免䅁䵁䡕䅁㙂䅁䅁睗祂䝁䅕䅣獂䝁䅫睙桂䡁䅑兡畂䝁䅣睘桂䝁䄴睢瑂䝁䅅䅢㕂䍁䄴䅥獂䡁䅍䅥摂䙁䅍睙祂䝁䅕党畂䝁䅫杢湂䙁䄸睢祂䝁䅑党祂䙁䄸杙桂䝁䅍睡獂䝁䄸睚時䝁䅍䅡湂䍁䅅䅊偂䕁䄴䅊硁䑁䅧䅁牄睂䅁䅥䅁䙁䅳杣求䡁䅁䅢灂䝁䅍兙あ䝁䅫杢湂䙁䄸兙畂䝁䄸兢桂䝁䅷入畁䡁䅧䅢穂䡁䅧兘呂䝁䅍杣求䝁䅕杢灂䝁䄴睚時䝁䄸杣歂䝁䅕杣時䝁䅉兙橂䝁䅳䅢療䝁䅣睘橂䝁䅧睚桁䍁䅑睔佂䍁䅑兏䅁䵁䡙䅁㙂䅁䅁睗祂䝁䅕䅣獂䝁䅫睙桂䡁䅑兡畂䝁䅣睘桂䝁䄴睢瑂䝁䅅䅢㕂䍁䄴䅥獂䡁䅍䅥摂䙁䅍睙祂䝁䅕党畂䝁䅫杢湂䙁䄸睢祂䝁䅑党祂䙁䄸杙桂䝁䅍睡獂䝁䄸睚時䝁䅍䅡湂䍁䅅䅊偂䕁䄸䅊硁䑁䅅䅁䡄睂䅁来䅁䙁䅳杣求䡁䅁䅢灂䝁䅍兙あ䝁䅫杢湂䙁䄸兙畂䝁䄸兢桂䝁䅷入畁䡁䅧䅢穂䡁䅧兘呂䝁䅍杣求䝁䅕杢灂䝁䄴睚時䝁䄸杣歂䝁䅕杣時䝁䅉兙橂䝁䅳䅢療䝁䅣睘橂䝁䅧睚桁䍁䅑睔偂䍁䅑免㑁䅁䅁睉䅫䡁䅧䅁扂䡁䅉党睂䝁䅷兡橂䝁䅅䅤灂䝁䄴睚時䝁䅅杢療䝁䄰兙獂䡁䅫杌㑂䝁䅷督㑂䙁䄰睕橂䡁䅉党求䝁䄴兡畂䝁䅣睘療䡁䅉䅚求䡁䅉睘楂䝁䅅睙牂䝁䅷睢湂䙁䄸睙潂䝁䅣光歁䕁䄸睔歁䑁䅫䅁䥄睂䅁来䅁䙁䅳杣求䡁䅁䅢灂䝁䅍兙あ䝁䅫杢湂䙁䄸兙畂䝁䄸兢桂䝁䅷入畁䡁䅧䅢穂䡁䅧兘呂䝁䅍杣求䝁䅕杢灂䝁䄴睚時䝁䄸杣歂䝁䅕杣時䝁䅉兙橂䝁䅳䅢療䝁䅣睘橂䝁䅧睚桁䍁䅑睔兂䍁䅑免硁䅁䅁兹䅣䡁䅯䅁扂䡁䅉党睂䝁䅷兡橂䝁䅅䅤灂䝁䄴睚時䝁䅅杢療䝁䄰兙獂䡁䅫杌㑂䝁䅷督㑂䙁䄰睕橂䡁䅉党求䝁䄴兡畂䝁䅣睘療䡁䅉䅚求䡁䅉睘楂䝁䅅睙牂䝁䅷睢湂䙁䄸睙潂䝁䅣光歁䕁䄸䅕歁䑁䅅䅏䅁乁䘸䅁㑂䅁䅁睗祂䝁䅕䅣獂䝁䅫睙桂䡁䅑兡畂䝁䅣睘桂䝁䄴睢瑂䝁䅅䅢㕂䍁䄴䅥獂䡁䅍䅥摂䙁䅍睙祂䝁䅕党畂䝁䅫杢湂䙁䄸睢祂䝁䅑党祂䙁䄸杙桂䝁䅍睡獂䝁䄸睚時䝁䅍䅡湂䍁䅅䅊偂䙁䅁䅊㕁䅁䅁䄴䅕䡁䅯䅁扂䡁䅉党睂䝁䅷兡橂䝁䅅䅤灂䝁䄴睚時䝁䅅杢療䝁䄰兙獂䡁䅫杌㑂䝁䅷督㑂䙁䄰睕橂䡁䅉党求䝁䄴兡畂䝁䅣睘療䡁䅉䅚求䡁䅉睘楂䝁䅅睙牂䝁䅷睢湂䙁䄸睙潂䝁䅣光歁䕁䄸兕歁䑁䅅免䅁偁䙁䅁㙂䅁䅁睗祂䝁䅕䅣獂䝁䅫睙桂䡁䅑兡畂䝁䅣睘桂䝁䄴睢瑂䝁䅅䅢㕂䍁䄴䅥獂䡁䅍䅥摂䙁䅍睙祂䝁䅕党畂䝁䅫杢湂䙁䄸睢祂䝁䅑党祂䙁䄸杙桂䝁䅍睡獂䝁䄸睚時䝁䅍䅡湂䍁䅅䅊偂䙁䅅䅊硁䑁䅧䅁䭂兂䅁䅥䅁䙁䅳杣求䡁䅁䅢灂䝁䅍兙あ䝁䅫杢湂䙁䄸兙畂䝁䄸兢桂䝁䅷入畁䡁䅧䅢穂䡁䅧兘呂䝁䅍杣求䝁䅕杢灂䝁䄴睚時䝁䄸杣歂䝁䅕杣時䝁䅉兙橂䝁䅳䅢療䝁䅣睘橂䝁䅧睚桁䍁䅑睔剂䍁䅑兏䅁䕁䙳䅁㙂䅁䅁睗祂䝁䅕䅣獂䝁䅫睙桂䡁䅑兡畂䝁䅣睘桂䝁䄴睢瑂䝁䅅䅢㕂䍁䄴䅥獂䡁䅍䅥摂䙁䅍睙祂䝁䅕党畂䝁䅫杢湂䙁䄸睢祂䝁䅑党祂䙁䄸杙桂䝁䅍睡獂䝁䄸睚時䝁䅍䅡湂䍁䅅䅊偂䙁䅉䅊硁䑁䅅䅁䥁睂䅁来䅁䙁䅳杣求䡁䅁䅢灂䝁䅍兙あ䝁䅫杢湂䙁䄸兙畂䝁䄸兢桂䝁䅷入畁䡁䅧䅢穂䡁䅧兘呂䝁䅍杣求䝁䅕杢灂䝁䄴睚時䝁䄸杣歂䝁䅕杣時䝁䅉兙橂䝁䅳䅢療䝁䅣睘橂䝁䅧睚桁䍁䅑睔卂䍁䅑免㑁䅁䅁䅊䅫䡁䅧䅁扂䡁䅉党睂䝁䅷兡橂䝁䅅䅤灂䝁䄴睚時䝁䅅杢療䝁䄰兙獂䡁䅫杌㑂䝁䅷督㑂䙁䄰睕橂䡁䅉党求䝁䄴兡畂䝁䅣睘療䡁䅉䅚求䡁䅉睘楂䝁䅅睙牂䝁䅷睢湂䙁䄸睙潂䝁䅣光歁䕁䄸杕歁䑁䅫䅁䩁睂䅁来䅁䙁䅳杣求䡁䅁䅢灂䝁䅍兙あ䝁䅫杢湂䙁䄸兙畂䝁䄸兢桂䝁䅷入畁䡁䅧䅢穂䡁䅧兘呂䝁䅍杣求䝁䅕杢灂䝁䄴睚時䝁䄸杣歂䝁䅕杣時䝁䅉兙橂䝁䅳䅢療䝁䅣睘橂䝁䅧睚桁䍁䅑睔呂䍁䅑免硁䅁䅁眱䅕䡁䅯䅁扂䡁䅉党睂䝁䅷兡橂䝁䅅䅤灂䝁䄴睚時䝁䅅杢療䝁䄰兙獂䡁䅫杌㑂䝁䅷督㑂䙁䄰睕橂䡁䅉党求䝁䄴兡畂䝁䅣睘療䡁䅉䅚求䡁䅉睘楂䝁䅅睙牂䝁䅷睢湂䙁䄸睙潂䝁䅣光歁䕁䄸睕歁䑁䅅䅏䅁䥁䑉䅁㑂䅁䅁睗祂䝁䅕䅣獂䝁䅫睙桂䡁䅑兡畂䝁䅣睘桂䝁䄴睢瑂䝁䅅䅢㕂䍁䄴䅥獂䡁䅍䅥摂䙁䅍睙祂䝁䅕党畂䝁䅫杢湂䙁䄸睢祂䝁䅑党祂䙁䄸杙桂䝁䅍睡獂䝁䄸睚時䝁䅍䅡湂䍁䅅䅊偂䙁䅍䅊㕁䅁䅁睧䅍䡁䅯䅁扂䡁䅉党睂䝁䅷兡橂䝁䅅䅤灂䝁䄴睚時䝁䅅杢療䝁䄰兙獂䡁䅫杌㑂䝁䅷督㑂䙁䄰睕橂䡁䅉党求䝁䄴兡畂䝁䅣睘療䡁䅉䅚求䡁䅉睘楂䝁䅅睙牂䝁䅷睢湂䙁䄸睙潂䝁䅣光歁䕁䄸䅖歁䑁䅅免䅁䩁䝳䅁㙂䅁䅁睗祂䝁䅕䅣獂䝁䅫睙桂䡁䅑兡畂䝁䅣睘桂䝁䄴睢瑂䝁䅅䅢㕂䍁䄴䅥獂䡁䅍䅥摂䙁䅍睙祂䝁䅕党畂䝁䅫杢湂䙁䄸睢祂䝁䅑党祂䙁䄸杙桂䝁䅍睡獂䝁䄸睚時䝁䅍䅡湂䍁䅅䅊偂䙁䅑䅊硁䑁䅧䅁汁元䅁䅥䅁䙁䅳杣求䡁䅁䅢灂䝁䅍兙あ䝁䅫杢湂䙁䄸兙畂䝁䄸兢桂䝁䅷入畁䡁䅧䅢穂䡁䅧兘呂䝁䅍杣求䝁䅕杢灂䝁䄴睚時䝁䄸杣歂䝁䅕杣時䝁䅉兙橂䝁䅳䅢療䝁䅣睘橂䝁䅧睚桁䍁䅑睔啂䍁䅑兏䅁䩁䝷䅁㙂䅁䅁睗祂䝁䅕䅣獂䝁䅫睙桂䡁䅑兡畂䝁䅣睘桂䝁䄴睢瑂䝁䅅䅢㕂䍁䄴䅥獂䡁䅍䅥摂䙁䅍睙祂䝁䅕党畂䝁䅫杢湂䙁䄸睢祂䝁䅑党祂䙁䄸杙桂䝁䅍睡獂䝁䄸睚時䝁䅍䅡湂䍁䅅䅊偂䙁䅕䅊硁䑁䅅䅁䡁兂䅁来䅁䙁䅳杣求䡁䅁䅢灂䝁䅍兙あ䝁䅫杢湂䙁䄸兙畂䝁䄸兢桂䝁䅷入畁䡁䅧䅢穂䡁䅧兘呂䝁䅍杣求䝁䅕杢灂䝁䄴睚時䝁䄸杣歂䝁䅕杣時䝁䅉兙橂䝁䅳䅢療䝁䅣睘橂䝁䅧睚桁䍁䅑睔噂䍁䅑免㑁䅁䅁杊䅫䡁䅧䅁扂䡁䅉党睂䝁䅷兡橂䝁䅅䅤灂䝁䄴睚時䝁䅅杢療䝁䄰兙獂䡁䅫杌㑂䝁䅷督㑂䙁䄰睕橂䡁䅉党求䝁䄴兡畂䝁䅣睘療䡁䅉䅚求䡁䅉睘楂䝁䅅睙牂䝁䅷睢湂䙁䄸睙潂䝁䅣光歁䕁䄸兖歁䑁䅫䅁䥁兂䅁来䅁䙁䅳杣求䡁䅁䅢灂䝁䅍兙あ䝁䅫杢湂䙁䄸兙畂䝁䄸兢桂䝁䅷入畁䡁䅧䅢穂䡁䅧兘呂䝁䅍杣求䝁䅕杢灂䝁䄴睚時䝁䄸杣歂䝁䅕杣時䝁䅉兙橂䝁䅳䅢療䝁䅣睘橂䝁䅧睚桁䍁䅑睔坂䍁䅑免硁䅁䅁䅱䅑䡁䅯䅁扂䡁䅉党睂䝁䅷兡橂䝁䅅䅤灂䝁䄴睚時䝁䅅杢療䝁䄰兙獂䡁䅫杌㑂䝁䅷督㑂䙁䄰睕橂䡁䅉党求䝁䄴兡畂䝁䅣睘療䡁䅉䅚求䡁䅉睘楂䝁䅅睙牂䝁䅷睢湂䙁䄸睙潂䝁䅣光歁䕁䄸杖歁䑁䅅䅏䅁偁䐸䅁㑂䅁䅁睗祂䝁䅕䅣獂䝁䅫睙桂䡁䅑兡畂䝁䅣睘桂䝁䄴睢瑂䝁䅅䅢㕂䍁䄴䅥獂䡁䅍䅥摂䙁䅍睙祂䝁䅕党畂䝁䅫杢湂䙁䄸睢祂䝁䅑党祂䙁䄸杙桂䝁䅍睡獂䝁䄸睚時䝁䅍䅡湂䍁䅅䅊偂䙁䅙䅊㕁䅁䅁䅁䅑䡁䅯䅁扂䡁䅉党睂䝁䅷兡橂䝁䅅䅤灂䝁䄴睚時䝁䅅杢療䝁䄰兙獂䡁䅫杌㑂䝁䅷督㑂䙁䄰睕橂䡁䅉党求䝁䄴兡畂䝁䅣睘療䡁䅉䅚求䡁䅉睘楂䝁䅅睙牂䝁䅷睢湂䙁䄸睙潂䝁䅣光歁䕁䄸睖歁䑁䅅免䅁䱁䜴䅁㙂䅁䅁睗祂䝁䅕䅣獂䝁䅫睙桂䡁䅑兡畂䝁䅣睘桂䝁䄴睢瑂䝁䅅䅢㕂䍁䄴䅥獂䡁䅍䅥摂䙁䅍睙祂䝁䅕党畂䝁䅫杢湂䙁䄸睢祂䝁䅑党祂䙁䄸杙桂䝁䅍睡獂䝁䄸睚時䝁䅍䅡湂䍁䅅䅊偂䙁䅣䅊硁䑁䅧䅁䵃杂䅁䅥䅁䙁䅳杣求䡁䅁䅢灂䝁䅍兙あ䝁䅫杢湂䙁䄸兙畂䝁䄸兢桂䝁䅷入畁䡁䅧䅢穂䡁䅧兘呂䝁䅍杣求䝁䅕杢灂䝁䄴睚時䝁䄸杣歂䝁䅕杣時䝁䅉兙橂䝁䅳䅢療䝁䅣睘橂䝁䅧睚桁䍁䅑睔塂䍁䅑兏䅁䥁䜰䅁㙂䅁䅁睗祂䝁䅕䅣獂䝁䅫睙桂䡁䅑兡畂䝁䅣睘桂䝁䄴睢瑂䝁䅅䅢㕂䍁䄴䅥獂䡁䅍䅥摂䙁䅍睙祂䝁䅕党畂䝁䅫杢湂䙁䄸睢祂䝁䅑党祂䙁䄸杙桂䝁䅍睡獂䝁䄸睚時䝁䅍䅡湂䍁䅅䅊偂䙁䅧䅊硁䑁䅅䅁摂兂䅁来䅁䙁䅳杣求䡁䅁䅢灂䝁䅍兙あ䝁䅫杢湂䙁䄸兙畂䝁䄸兢桂䝁䅷入畁䡁䅧䅢穂䡁䅧兘呂䝁䅍杣求䝁䅕杢灂䝁䄴睚時䝁䄸杣歂䝁䅕杣時䝁䅉兙橂䝁䅳䅢療䝁䅣睘橂䝁䅧睚桁䍁䅑睔奂䍁䅑免㑁䅁䅁兗䅕䡁䅧䅁扂䡁䅉党睂䝁䅷兡橂䝁䅅䅤灂䝁䄴睚時䝁䅅杢療䝁䄰兙獂䡁䅫杌㑂䝁䅷督㑂䙁䄰睕橂䡁䅉党求䝁䄴兡畂䝁䅣睘療䡁䅉䅚求䡁䅉睘楂䝁䅅睙牂䝁䅷睢湂䙁䄸睙潂䝁䅣光歁䕁䄸䅗歁䑁䅫䅁慂兂䅁来䅁䙁䅳杣求䡁䅁䅢灂䝁䅍兙あ䝁䅫杢湂䙁䄸兙畂䝁䄸兢桂䝁䅷入畁䡁䅧䅢穂䡁䅧兘呂䝁䅍杣求䝁䅕杢灂䝁䄴睚時䝁䄸杣歂䝁䅕杣時䝁䅉兙橂䝁䅳䅢療䝁䅣睘橂䝁䅧睚桁䍁䅑睔婂䍁䅑免硁䅁䅁杹䅣䡁䅯䅁扂䡁䅉党睂䝁䅷兡橂䝁䅅䅤灂䝁䄴睚時䝁䅅杢療䝁䄰兙獂䡁䅫杌㑂䝁䅷督㑂䙁䄰睕橂䡁䅉党求䝁䄴兡畂䝁䅣睘療䡁䅉䅚求䡁䅉睘楂䝁䅅睙牂䝁䅷睢湂䙁䄸睙潂䝁䅣光歁䕁䄸兗歁䑁䅅䅏䅁䍁䩣䅁㑂䅁䅁睗祂䝁䅕䅣獂䝁䅫睙桂䡁䅑兡畂䝁䅣睘桂䝁䄴睢瑂䝁䅅䅢㕂䍁䄴䅥獂䡁䅍䅥摂䙁䅍睙祂䝁䅕党畂䝁䅫杢湂䙁䄸睢祂䝁䅑党祂䙁䄸杙桂䝁䅍睡獂䝁䄸睚時䝁䅍䅡湂䍁䅅䅊偂䙁䅫䅊㕁䅁䅁睹䅣䡁䅯䅁扂䡁䅉党睂䝁䅷兡橂䝁䅅䅤灂䝁䄴睚時䝁䅅杢療䝁䄰兙獂䡁䅫杌㑂䝁䅷督㑂䙁䄰睕橂䡁䅉党求䝁䄴兡畂䝁䅣睘療䡁䅉䅚求䡁䅉睘楂䝁䅅睙牂䝁䅷睢湂䙁䄸睙潂䝁䅣光歁䕁䄸杗歁䑁䅅免䅁䵁䠰䅁㙂䅁䅁睗祂䝁䅕䅣獂䝁䅫睙桂䡁䅑兡畂䝁䅣睘桂䝁䄴睢瑂䝁䅅䅢㕂䍁䄴䅥獂䡁䅍䅥摂䙁䅍睙祂䝁䅕党畂䝁䅫杢湂䙁䄸睢祂䝁䅑党祂䙁䄸杙桂䝁䅍睡獂䝁䄸睚時䝁䅍䅡湂䍁䅅䅊偂䙁䅯䅊硁䑁䅧䅁潁元䅁䅥䅁䙁䅳杣求䡁䅁䅢灂䝁䅍兙あ䝁䅫杢湂䙁䄸兙畂䝁䄸兢桂䝁䅷入畁䡁䅧䅢穂䡁䅧兘呂䝁䅍杣求䝁䅕杢灂䝁䄴睚時䝁䄸杣歂䝁䅕杣時䝁䅉兙橂䝁䅳䅢療䝁䅣睘橂䝁䅧睚桁䍁䅑睔慂䍁䅑兏䅁䵁䠴䅁㑂䅁䅁睗祂䝁䅕䅣獂䝁䅫睙桂䡁䅑兡畂䝁䅣睘桂䝁䄴睢瑂䝁䅅䅢㕂䍁䄴䅥獂䡁䅍䅥摂䙁䅍睙祂䝁䅕党畂䝁䅫杢湂䙁䄸睢祂䝁䅑党祂䙁䄸杙桂䝁䅍睡獂䝁䄸睚時䝁䅍䅡湂䍁䅅䅊兂䍁䅑免硁䅁䅁兆䅑䡁䅧䅁扂䡁䅉党睂䝁䅷兡橂䝁䅅䅤灂䝁䄴睚時䝁䅅杢療䝁䄰兙獂䡁䅫杌㑂䝁䅷督㑂䙁䄰睕橂䡁䅉党求䝁䄴兡畂䝁䅣睘療䡁䅉䅚求䡁䅉睘楂䝁䅅睙牂䝁䅷睢湂䙁䄸睙潂䝁䅣光歁䙁䅁䅊硁䑁䅧䅁癁䅃䅁杤䅁䙁䅳杣求䡁䅁䅢灂䝁䅍兙あ䝁䅫杢湂䙁䄸兙畂䝁䄸兢桂䝁䅷入畁䡁䅧䅢穂䡁䅧兘呂䝁䅍杣求䝁䅕杢灂䝁䄴睚時䝁䄸杣歂䝁䅕杣時䝁䅉兙橂䝁䅳䅢療䝁䅣睘橂䝁䅧睚桁䍁䅑䅕歁䑁䅫䅁坁䅂䅁来䅁䙁䅳杣求䡁䅁䅢灂䝁䅍兙あ䝁䅫杢湂䙁䄸兙畂䝁䄸兢桂䝁䅷入畁䡁䅧䅢穂䡁䅧兘呂䝁䅍杣求䝁䅕杢灂䝁䄴睚時䝁䄸杣歂䝁䅕杣時䝁䅉兙橂䝁䅳䅢療䝁䅣睘橂䝁䅧睚桁䍁䅑䅕䉂䍁䅑免硁䅁䅁䄰䅣䡁䅯䅁扂䡁䅉党睂䝁䅷兡橂䝁䅅䅤灂䝁䄴睚時䝁䅅杢療䝁䄰兙獂䡁䅫杌㑂䝁䅷督㑂䙁䄰睕橂䡁䅉党求䝁䄴兡畂䝁䅣睘療䡁䅉䅚求䡁䅉睘楂䝁䅅睙牂䝁䅷睢湂䙁䄸睙潂䝁䅣光歁䙁䅁兑歁䑁䅅䅏䅁䍁䩫䅁㑂䅁䅁睗祂䝁䅕䅣獂䝁䅫睙桂䡁䅑兡畂䝁䅣睘桂䝁䄴睢瑂䝁䅅䅢㕂䍁䄴䅥獂䡁䅍䅥摂䙁䅍睙祂䝁䅕党畂䝁䅫杢湂䙁䄸睢祂䝁䅑党祂䙁䄸杙桂䝁䅍睡獂䝁䄸睚時䝁䅍䅡湂䍁䅅䅊兂䕁䅅䅊㕁䅁䅁儰䅣䡁䅯䅁扂䡁䅉党睂䝁䅷兡橂䝁䅅䅤灂䝁䄴睚時䝁䅅杢療䝁䄰兙獂䡁䅫杌㑂䝁䅷督㑂䙁䄰睕橂䡁䅉党求䝁䄴兡畂䝁䅣睘療䡁䅉䅚求䡁䅉睘楂䝁䅅睙牂䝁䅷睢湂䙁䄸睙潂䝁䅣光歁䙁䅁村歁䑁䅅免䅁䱁䡣䅁㙂䅁䅁睗祂䝁䅕䅣獂䝁䅫睙桂䡁䅑兡畂䝁䅣睘桂䝁䄴睢瑂䝁䅅䅢㕂䍁䄴䅥獂䡁䅍䅥摂䙁䅍睙祂䝁䅕党畂䝁䅫杢湂䙁䄸睢祂䝁䅑党祂䙁䄸杙桂䝁䅍睡獂䝁䄸睚時䝁䅍䅡湂䍁䅅䅊兂䕁䅉䅊硁䑁䅧䅁汁睂䅁䅥䅁䙁䅳杣求䡁䅁䅢灂䝁䅍兙あ䝁䅫杢湂䙁䄸兙畂䝁䄸兢桂䝁䅷入畁䡁䅧䅢穂䡁䅧兘呂䝁䅍杣求䝁䅕杢灂䝁䄴睚時䝁䄸杣歂䝁䅕杣時䝁䅉兙橂䝁䅳䅢療䝁䅣睘橂䝁䅧睚桁䍁䅑䅕䍂䍁䅑兏䅁䍁䡙䅁㙂䅁䅁睗祂䝁䅕䅣獂䝁䅫睙桂䡁䅑兡畂䝁䅣睘桂䝁䄴睢瑂䝁䅅䅢㕂䍁䄴䅥獂䡁䅍䅥摂䙁䅍睙祂䝁䅕党畂䝁䅫杢湂䙁䄸睢祂䝁䅑党祂䙁䄸杙桂䝁䅍睡獂䝁䄸睚時䝁䅍䅡湂䍁䅅䅊兂䕁䅍䅊硁䑁䅅䅁㉁杂䅁来䅁䙁䅳杣求䡁䅁䅢灂䝁䅍兙あ䝁䅫杢湂䙁䄸兙畂䝁䄸兢桂䝁䅷入畁䡁䅧䅢穂䡁䅧兘呂䝁䅍杣求䝁䅕杢灂䝁䄴睚時䝁䄸杣歂䝁䅕杣時䝁䅉兙橂䝁䅳䅢療䝁䅣睘橂䝁䅧睚桁䍁䅑䅕䑂䍁䅑免㑁䅁䅁䅶䅕䡁䅧䅁扂䡁䅉党睂䝁䅷兡橂䝁䅅䅤灂䝁䄴睚時䝁䅅杢療䝁䄰兙獂䡁䅫杌㑂䝁䅷督㑂䙁䄰睕橂䡁䅉党求䝁䄴兡畂䝁䅣睘療䡁䅉䅚求䡁䅉睘楂䝁䅅睙牂䝁䅷睢湂䙁䄸睙潂䝁䅣光歁䙁䅁睑歁䑁䅫䅁㥃兂䅁来䅁䙁䅳杣求䡁䅁䅢灂䝁䅍兙あ䝁䅫杢湂䙁䄸兙畂䝁䄸兢桂䝁䅷入畁䡁䅧䅢穂䡁䅧兘呂䝁䅍杣求䝁䅕杢灂䝁䄴睚時䝁䄸杣歂䝁䅕杣時䝁䅉兙橂䝁䅳䅢療䝁䅣睘橂䝁䅧睚桁䍁䅑䅕䕂䍁䅑免硁䅁䅁儸䅕䡁䅯䅁扂䡁䅉党睂䝁䅷兡橂䝁䅅䅤灂䝁䄴睚時䝁䅅杢療䝁䄰兙獂䡁䅫杌㑂䝁䅷督㑂䙁䄰睕橂䡁䅉党求䝁䄴兡畂䝁䅣睘療䡁䅉䅚求䡁䅉睘楂䝁䅅睙牂䝁䅷睢湂䙁䄸睙潂䝁䅣光歁䙁䅁䅒歁䑁䅅䅏䅁䡁䡧䅁㑂䅁䅁睗祂䝁䅕䅣獂䝁䅫睙桂䡁䅑兡畂䝁䅣睘桂䝁䄴睢瑂䝁䅅䅢㕂䍁䄴䅥獂䡁䅍䅥摂䙁䅍睙祂䝁䅕党畂䝁䅫杢湂䙁䄸睢祂䝁䅑党祂䙁䄸杙桂䝁䅍睡獂䝁䄸睚時䝁䅍䅡湂䍁䅅䅊兂䕁䅑䅊㕁䅁䅁朸䅕䡁䅯䅁扂䡁䅉党睂䝁䅷兡橂䝁䅅䅤灂䝁䄴睚時䝁䅅杢療䝁䄰兙獂䡁䅫杌㑂䝁䅷督㑂䙁䄰睕橂䡁䅉党求䝁䄴兡畂䝁䅣睘療䡁䅉䅚求䡁䅉睘楂䝁䅅睙牂䝁䅷睢湂䙁䄸睙潂䝁䅣光歁䙁䅁兒歁䑁䅅免䅁䙁䔴䅁㙂䅁䅁睗祂䝁䅕䅣獂䝁䅫睙桂䡁䅑兡畂䝁䅣睘桂䝁䄴睢瑂䝁䅅䅢㕂䍁䄴䅥獂䡁䅍䅥摂䙁䅍睙祂䝁䅕党畂䝁䅫杢湂䙁䄸睢祂䝁䅑党祂䙁䄸杙桂䝁䅍睡獂䝁䄸睚時䝁䅍䅡湂䍁䅅䅊兂䕁䅕䅊硁䑁䅧䅁煁元䅁䅥䅁䙁䅳杣求䡁䅁䅢灂䝁䅍兙あ䝁䅫杢湂䙁䄸兙畂䝁䄸兢桂䝁䅷入畁䡁䅧䅢穂䡁䅧兘呂䝁䅍杣求䝁䅕杢灂䝁䄴睚時䝁䄸杣歂䝁䅕杣時䝁䅉兙橂䝁䅳䅢療䝁䅣睘橂䝁䅧睚桁䍁䅑䅕䙂䍁䅑兏䅁䙁䔸䅁㙂䅁䅁睗祂䝁䅕䅣獂䝁䅫睙桂䡁䅑兡畂䝁䅣睘桂䝁䄴睢瑂䝁䅅䅢㕂䍁䄴䅥獂䡁䅍䅥摂䙁䅍睙祂䝁䅕党畂䝁䅫杢湂䙁䄸睢祂䝁䅑党祂䙁䄸杙桂䝁䅍睡獂䝁䄸睚時䝁䅍䅡湂䍁䅅䅊兂䕁䅙䅊硁䑁䅅䅁卄睂䅁来䅁䙁䅳杣求䡁䅁䅢灂䝁䅍兙あ䝁䅫杢湂䙁䄸兙畂䝁䄸兢桂䝁䅷入畁䡁䅧䅢穂䡁䅧兘呂䝁䅍杣求䝁䅕杢灂䝁䄴睚時䝁䄸杣歂䝁䅕杣時䝁䅉兙橂䝁䅳䅢療䝁䅣睘橂䝁䅧睚桁䍁䅑䅕䝂䍁䅑免㑁䅁䅁杪䅧䡁䅧䅁扂䡁䅉党睂䝁䅷兡橂䝁䅅䅤灂䝁䄴睚時䝁䅅杢療䝁䄰兙獂䡁䅫杌㑂䝁䅷督㑂䙁䄰睕橂䡁䅉党求䝁䄴兡畂䝁䅣睘療䡁䅉䅚求䡁䅉睘楂䝁䅅睙牂䝁䅷睢湂䙁䄸睙潂䝁䅣光歁䙁䅁杒歁䑁䅫䅁呄睂䅁来䅁䙁䅳杣求䡁䅁䅢灂䝁䅍兙あ䝁䅫杢湂䙁䄸兙畂䝁䄸兢桂䝁䅷入畁䡁䅧䅢穂䡁䅧兘呂䝁䅍杣求䝁䅕杢灂䝁䄴睚時䝁䄸杣歂䝁䅕杣時䝁䅉兙橂䝁䅳䅢療䝁䅣睘橂䝁䅧睚桁䍁䅑䅕䡂䍁䅑免硁䅁䅁䄱䅣䡁䅯䅁扂䡁䅉党睂䝁䅷兡橂䝁䅅䅤灂䝁䄴睚時䝁䅅杢療䝁䄰兙獂䡁䅫杌㑂䝁䅷督㑂䙁䄰睕橂䡁䅉党求䝁䄴兡畂䝁䅣睘療䡁䅉䅚求䡁䅉睘楂䝁䅅睙牂䝁䅷睢湂䙁䄸睙潂䝁䅣光歁䙁䅁睒歁䑁䅅䅏䅁䙁䝳䅁㑂䅁䅁睗祂䝁䅕䅣獂䝁䅫睙桂䡁䅑兡畂䝁䅣睘桂䝁䄴睢瑂䝁䅅䅢㕂䍁䄴䅥獂䡁䅍䅥摂䙁䅍睙祂䝁䅕党畂䝁䅫杢湂䙁䄸睢祂䝁䅑党祂䙁䄸杙桂䝁䅍睡獂䝁䄸睚時䝁䅍䅡湂䍁䅅䅊兂䕁䅣䅊㕁䅁䅁䅘䅙䡁䅯䅁扂䡁䅉党睂䝁䅷兡橂䝁䅅䅤灂䝁䄴睚時䝁䅅杢療䝁䄰兙獂䡁䅫杌㑂䝁䅷督㑂䙁䄰睕橂䡁䅉党求䝁䄴兡畂䝁䅣睘療䡁䅉䅚求䡁䅉睘楂䝁䅅睙牂䝁䅷睢湂䙁䄸睙潂䝁䅣光歁䙁䅁䅓歁䑁䅅免䅁乁䡙䅁㙂䅁䅁睗祂䝁䅕䅣獂䝁䅫睙桂䡁䅑兡畂䝁䅣睘桂䝁䄴睢瑂䝁䅅䅢㕂䍁䄴䅥獂䡁䅍䅥摂䙁䅍睙祂䝁䅕党畂䝁䅫杢湂䙁䄸睢祂䝁䅑党祂䙁䄸杙桂䝁䅍睡獂䝁䄸睚時䝁䅍䅡湂䍁䅅䅊兂䕁䅧䅊硁䑁䅧䅁䭄䅃䅁䅥䅁䙁䅳杣求䡁䅁䅢灂䝁䅍兙あ䝁䅫杢湂䙁䄸兙畂䝁䄸兢桂䝁䅷入畁䡁䅧䅢穂䡁䅧兘呂䝁䅍杣求䝁䅕杢灂䝁䄴睚時䝁䄸杣歂䝁䅕杣時䝁䅉兙橂䝁䅳䅢療䝁䅣睘橂䝁䅧睚桁䍁䅑䅕䥂䍁䅑兏䅁乁䡣䅁㙂䅁䅁睗祂䝁䅕䅣獂䝁䅫睙桂䡁䅑兡畂䝁䅣睘桂䝁䄴睢瑂䝁䅅䅢㕂䍁䄴䅥獂䡁䅍䅥摂䙁䅍睙祂䝁䅕党畂䝁䅫杢湂䙁䄸睢祂䝁䅑党祂䙁䄸杙桂䝁䅍睡獂䝁䄸睚時䝁䅍䅡湂䍁䅅䅊兂䕁䅫䅊硁䑁䅅䅁奄睂䅁来䅁䙁䅳杣求䡁䅁䅢灂䝁䅍兙あ䝁䅫杢湂䙁䄸兙畂䝁䄸兢桂䝁䅷入畁䡁䅧䅢穂䡁䅧兘呂䝁䅍杣求䝁䅕杢灂䝁䄴睚時䝁䄸杣歂䝁䅕杣時䝁䅉兙橂䝁䅳䅢療䝁䅣睘橂䝁䅧睚桁䍁䅑䅕䩂䍁䅑免㑁䅁䅁睋䅫䡁䅧䅁扂䡁䅉党睂䝁䅷兡橂䝁䅅䅤灂䝁䄴睚時䝁䅅杢療䝁䄰兙獂䡁䅫杌㑂䝁䅷督㑂䙁䄰睕橂䡁䅉党求䝁䄴兡畂䝁䅣睘療䡁䅉䅚求䡁䅉睘楂䝁䅅睙牂䝁䅷睢湂䙁䄸睙潂䝁䅣光歁䙁䅁兓歁䑁䅫䅁婄睂䅁来䅁䙁䅳杣求䡁䅁䅢灂䝁䅍兙あ䝁䅫杢湂䙁䄸兙畂䝁䄸兢桂䝁䅷入畁䡁䅧䅢穂䡁䅧兘呂䝁䅍杣求䝁䅕杢灂䝁䄴睚時䝁䄸杣歂䝁䅕杣時䝁䅉兙橂䝁䅳䅢療䝁䅣睘橂䝁䅧睚桁䍁䅑䅕䭂䍁䅑免硁䅁䅁眲䅣䡁䅯䅁扂䡁䅉党睂䝁䅷兡橂䝁䅅䅤灂䝁䄴睚時䝁䅅杢療䝁䄰兙獂䡁䅫杌㑂䝁䅷督㑂䙁䄰睕橂䡁䅉党求䝁䄴兡畂䝁䅣睘療䡁䅉䅚求䡁䅉睘楂䝁䅅睙牂䝁䅷睢湂䙁䄸睙潂䝁䅣光歁䙁䅁杓歁䑁䅅䅏䅁䅁䨸䅁㑂䅁䅁睗祂䝁䅕䅣獂䝁䅫睙桂䡁䅑兡畂䝁䅣睘桂䝁䄴睢瑂䝁䅅䅢㕂䍁䄴䅥獂䡁䅍䅥摂䙁䅍睙祂䝁䅕党畂䝁䅫杢湂䙁䄸睢祂䝁䅑党祂䙁䄸杙桂䝁䅍睡獂䝁䄸睚時䝁䅍䅡湂䍁䅅䅊兂䕁䅯䅊㕁䅁䅁䄳䅣䡁䅯䅁扂䡁䅉党睂䝁䅷兡橂䝁䅅䅤灂䝁䄴睚時䝁䅅杢療䝁䄰兙獂䡁䅫杌㑂䝁䅷督㑂䙁䄰睕橂䡁䅉党求䝁䄴兡畂䝁䅣睘療䡁䅉䅚求䡁䅉睘楂䝁䅅睙牂䝁䅷睢湂䙁䄸睙潂䝁䅣光歁䙁䅁睓歁䑁䅅免䅁乁䠰䅁㙂䅁䅁睗祂䝁䅕䅣獂䝁䅫睙桂䡁䅑兡畂䝁䅣睘桂䝁䄴睢瑂䝁䅅䅢㕂䍁䄴䅥獂䡁䅍䅥摂䙁䅍睙祂䝁䅕党畂䝁䅫杢湂䙁䄸睢祂䝁䅑党祂䙁䄸杙桂䝁䅍睡獂䝁䄸睚時䝁䅍䅡湂䍁䅅䅊兂䕁䅳䅊硁䑁䅧䅁䱁䅂䅁䅥䅁䙁䅳杣求䡁䅁䅢灂䝁䅍兙あ䝁䅫杢湂䙁䄸兙畂䝁䄸兢桂䝁䅷入畁䡁䅧䅢穂䡁䅧兘呂䝁䅍杣求䝁䅕杢灂䝁䄴睚時䝁䄸杣歂䝁䅕杣時䝁䅉兙橂䝁䅳䅢療䝁䅣睘橂䝁䅧睚桁䍁䅑䅕䱂䍁䅑兏䅁䅁䕷䅁㙂䅁䅁睗祂䝁䅕䅣獂䝁䅫睙桂䡁䅑兡畂䝁䅣睘桂䝁䄴睢瑂䝁䅅䅢㕂䍁䄴䅥獂䡁䅍䅥摂䙁䅍睙祂䝁䅕党畂䝁䅫杢湂䙁䄸睢祂䝁䅑党祂䙁䄸杙桂䝁䅍睡獂䝁䄸睚時䝁䅍䅡湂䍁䅅䅊兂䕁䅷䅊硁䑁䅅䅁晄睂䅁来䅁䙁䅳杣求䡁䅁䅢灂䝁䅍兙あ䝁䅫杢湂䙁䄸兙畂䝁䄸兢桂䝁䅷入畁䡁䅧䅢穂䡁䅧兘呂䝁䅍杣求䝁䅕杢灂䝁䄴睚時䝁䄸杣歂䝁䅕杣時䝁䅉兙橂䝁䅳䅢療䝁䅣睘橂䝁䅧睚桁䍁䅑䅕䵂䍁䅑免㑁䅁䅁睁䅙䡁䅧䅁扂䡁䅉党睂䝁䅷兡橂䝁䅅䅤灂䝁䄴睚時䝁䅅杢療䝁䄰兙獂䡁䅫杌㑂䝁䅷督㑂䙁䄰睕橂䡁䅉党求䝁䄴兡畂䝁䅣睘療䡁䅉䅚求䡁䅉睘楂䝁䅅睙牂䝁䅷睢湂䙁䄸睙潂䝁䅣光歁䙁䅁䅔歁䑁䅫䅁䕁杂䅁来䅁䙁䅳杣求䡁䅁䅢灂䝁䅍兙あ䝁䅫杢湂䙁䄸兙畂䝁䄸兢桂䝁䅷入畁䡁䅧䅢穂䡁䅧兘呂䝁䅍杣求䝁䅕杢灂䝁䄴睚時䝁䄸杣歂䝁䅕杣時䝁䅉兙橂䝁䅳䅢療䝁䅣睘橂䝁䅧睚桁䍁䅑䅕乂䍁䅑免硁䅁䅁儴䅣䡁䅯䅁扂䡁䅉党睂䝁䅷兡橂䝁䅅䅤灂䝁䄴睚時䝁䅅杢療䝁䄰兙獂䡁䅫杌㑂䝁䅷督㑂䙁䄰睕橂䡁䅉党求䝁䄴兡畂䝁䅣睘療䡁䅉䅚求䡁䅉睘楂䝁䅅睙牂䝁䅷睢湂䙁䄸睙潂䝁䅣光歁䙁䅁兔歁䑁䅅䅏䅁䑁䤰䅁㑂䅁䅁睗祂䝁䅕䅣獂䝁䅫睙桂䡁䅑兡畂䝁䅣睘桂䝁䄴睢瑂䝁䅅䅢㕂䍁䄴䅥獂䡁䅍䅥摂䙁䅍睙祂䝁䅕党畂䝁䅫杢湂䙁䄸睢祂䝁䅑党祂䙁䄸杙桂䝁䅍睡獂䝁䄸睚時䝁䅍䅡湂䍁䅅䅊兂䕁䄰䅊㕁䅁䅁朴䅣䡁䅯䅁扂䡁䅉党睂䝁䅷兡橂䝁䅅䅤灂䝁䄴睚時䝁䅅杢療䝁䄰兙獂䡁䅫杌㑂䝁䅷督㑂䙁䄰睕橂䡁䅉党求䝁䄴兡畂䝁䅣睘療䡁䅉䅚求䡁䅉睘楂䝁䅅睙牂䝁䅷睢湂䙁䄸睙潂䝁䅣光歁䙁䅁杔歁䑁䅅免䅁䵁䝍䅁㙂䅁䅁睗祂䝁䅕䅣獂䝁䅫睙桂䡁䅑兡畂䝁䅣睘桂䝁䄴睢瑂䝁䅅䅢㕂䍁䄴䅥獂䡁䅍䅥摂䙁䅍睙祂䝁䅕党畂䝁䅫杢湂䙁䄸睢祂䝁䅑党祂䙁䄸杙桂䝁䅍睡獂䝁䄸睚時䝁䅍䅡湂䍁䅅䅊兂䕁䄴䅊硁䑁䅧䅁獁元䅁䅥䅁䙁䅳杣求䡁䅁䅢灂䝁䅍兙あ䝁䅫杢湂䙁䄸兙畂䝁䄸兢桂䝁䅷入畁䡁䅧䅢穂䡁䅧兘呂䝁䅍杣求䝁䅕杢灂䝁䄴睚時䝁䄸杣歂䝁䅕杣時䝁䅉兙橂䝁䅳䅢療䝁䅣睘橂䝁䅧睚桁䍁䅑䅕佂䍁䅑兏䅁䵁䝑䅁㙂䅁䅁睗祂䝁䅕䅣獂䝁䅫睙桂䡁䅑兡畂䝁䅣睘桂䝁䄴睢瑂䝁䅅䅢㕂䍁䄴䅥獂䡁䅍䅥摂䙁䅍睙祂䝁䅕党畂䝁䅫杢湂䙁䄸睢祂䝁䅑党祂䙁䄸杙桂䝁䅍睡獂䝁䄸睚時䝁䅍䅡湂䍁䅅䅊兂䕁䄸䅊硁䑁䅅䅁兄睁䅁来䅁䙁䅳杣求䡁䅁䅢灂䝁䅍兙あ䝁䅫杢湂䙁䄸兙畂䝁䄸兢桂䝁䅷入畁䡁䅧䅢穂䡁䅧兘呂䝁䅍杣求䝁䅕杢灂䝁䄴睚時䝁䄸杣歂䝁䅕杣時䝁䅉兙橂䝁䅳䅢療䝁䅣睘橂䝁䅧睚桁䍁䅑䅕偂䍁䅑免㑁䅁䅁䄴䅣䡁䅧䅁扂䡁䅉党睂䝁䅷兡橂䝁䅅䅤灂䝁䄴睚時䝁䅅杢療䝁䄰兙獂䡁䅫杌㑂䝁䅷督㑂䙁䄰睕橂䡁䅉党求䝁䄴兡畂䝁䅣睘療䡁䅉䅚求䡁䅉睘楂䝁䅅睙牂䝁䅷睢湂䙁䄸睙潂䝁䅣光歁䙁䅁睔歁䑁䅫䅁剄睁䅁来䅁䙁䅳杣求䡁䅁䅢灂䝁䅍兙あ䝁䅫杢湂䙁䄸兙畂䝁䄸兢桂䝁䅷入畁䡁䅧䅢穂䡁䅧兘呂䝁䅍杣求䝁䅕杢灂䝁䄴睚時䝁䄸杣歂䝁䅕杣時䝁䅉兙橂䝁䅳䅢療䝁䅣睘橂䝁䅧睚桁䍁䅑䅕兂䍁䅑免硁䅁䅁朵䅙䡁䅯䅁扂䡁䅉党睂䝁䅷兡橂䝁䅅䅤灂䝁䄴睚時䝁䅅杢療䝁䄰兙獂䡁䅫杌㑂䝁䅷督㑂䙁䄰睕橂䡁䅉党求䝁䄴兡畂䝁䅣睘療䡁䅉䅚求䡁䅉睘楂䝁䅅睙牂䝁䅷睢湂䙁䄸睙潂䝁䅣光歁䙁䅁䅕歁䑁䅅䅏䅁䱁䕕䅁㑂䅁䅁睗祂䝁䅕䅣獂䝁䅫睙桂䡁䅑兡畂䝁䅣睘桂䝁䄴睢瑂䝁䅅䅢㕂䍁䄴䅥獂䡁䅍䅥摂䙁䅍睙祂䝁䅕党畂䝁䅫杢湂䙁䄸睢祂䝁䅑党祂䙁䄸杙桂䝁䅍睡獂䝁䄸睚時䝁䅍䅡湂䍁䅅䅊兂䙁䅁䅊㕁䅁䅁杴䅑䡁䅯䅁扂䡁䅉党睂䝁䅷兡橂䝁䅅䅤灂䝁䄴睚時䝁䅅杢療䝁䄰兙獂䡁䅫杌㑂䝁䅷督㑂䙁䄰睕橂䡁䅉党求䝁䄴兡畂䝁䅣睘療䡁䅉䅚求䡁䅉睘楂䝁䅅睙牂䝁䅷睢湂䙁䄸睙潂䝁䅣光歁䙁䅁兕歁䑁䅅免䅁佁䡑䅁㙂䅁䅁睗祂䝁䅕䅣獂䝁䅫睙桂䡁䅑兡畂䝁䅣睘桂䝁䄴睢瑂䝁䅅䅢㕂䍁䄴䅥獂䡁䅍䅥摂䙁䅍睙祂䝁䅕党畂䝁䅫杢湂䙁䄸睢祂䝁䅑党祂䙁䄸杙桂䝁䅍睡獂䝁䄸睚時䝁䅍䅡湂䍁䅅䅊兂䙁䅅䅊硁䑁䅧䅁瑁元䅁䅥䅁䙁䅳杣求䡁䅁䅢灂䝁䅍兙あ䝁䅫杢湂䙁䄸兙畂䝁䄸兢桂䝁䅷入畁䡁䅧䅢穂䡁䅧兘呂䝁䅍杣求䝁䅕杢灂䝁䄴睚時䝁䄸杣歂䝁䅕杣時䝁䅉兙橂䝁䅳䅢療䝁䅣睘橂䝁䅧睚桁䍁䅑䅕剂䍁䅑兏䅁佁䡕䅁㙂䅁䅁睗祂䝁䅕䅣獂䝁䅫睙桂䡁䅑兡畂䝁䅣睘桂䝁䄴睢瑂䝁䅅䅢㕂䍁䄴䅥獂䡁䅍䅥摂䙁䅍睙祂䝁䅕党畂䝁䅫杢湂䙁䄸睢祂䝁䅑党祂䙁䄸杙桂䝁䅍睡獂䝁䄸睚時䝁䅍䅡湂䍁䅅䅊兂䙁䅉䅊硁䑁䅅䅁⽄兂䅁来䅁䙁䅳杣求䡁䅁䅢灂䝁䅍兙あ䝁䅫杢湂䙁䄸兙畂䝁䄸兢桂䝁䅷入畁䡁䅧䅢穂䡁䅧兘呂䝁䅍杣求䝁䅕杢灂䝁䄴睚時䝁䄸杣歂䝁䅕杣時䝁䅉兙橂䝁䅳䅢療䝁䅣睘橂䝁䅧睚桁䍁䅑䅕卂䍁䅑免㑁䅁䅁杌䅫䡁䅧䅁扂䡁䅉党睂䝁䅷兡橂䝁䅅䅤灂䝁䄴睚時䝁䅅杢療䝁䄰兙獂䡁䅫杌㑂䝁䅷督㑂䙁䄰睕橂䡁䅉党求䝁䄴兡畂䝁䅣睘療䡁䅉䅚求䡁䅉睘楂䝁䅅睙牂䝁䅷睢湂䙁䄸睙潂䝁䅣光歁䙁䅁杕歁䑁䅫䅁䅁杂䅁来䅁䙁䅳杣求䡁䅁䅢灂䝁䅍兙あ䝁䅫杢湂䙁䄸兙畂䝁䄸兢桂䝁䅷入畁䡁䅧䅢穂䡁䅧兘呂䝁䅍杣求䝁䅕杢灂䝁䄴睚時䝁䄸杣歂䝁䅕杣時䝁䅉兙橂䝁䅳䅢療䝁䅣睘橂䝁䅧睚桁䍁䅑䅕呂䍁䅑免硁䅁䅁杙䅕䡁䅯䅁扂䡁䅉党睂䝁䅷兡橂䝁䅅䅤灂䝁䄴睚時䝁䅅杢療䝁䄰兙獂䡁䅫杌㑂䝁䅷督㑂䙁䄰睕橂䡁䅉党求䝁䄴兡畂䝁䅣睘療䡁䅉䅚求䡁䅉睘楂䝁䅅睙牂䝁䅷睢湂䙁䄸睙潂䝁䅣光歁䙁䅁睕歁䑁䅅䅏䅁佁䥧䅁㑂䅁䅁睗祂䝁䅕䅣獂䝁䅫睙桂䡁䅑兡畂䝁䅣睘桂䝁䄴睢瑂䝁䅅䅢㕂䍁䄴䅥獂䡁䅍䅥摂䙁䅍睙祂䝁䅕党畂䝁䅫杢湂䙁䄸睢祂䝁䅑党祂䙁䄸杙桂䝁䅍睡獂䝁䄸睚時䝁䅍䅡湂䍁䅅䅊兂䙁䅍䅊㕁䅁䅁睙䅕䡁䅯䅁扂䡁䅉党睂䝁䅷兡橂䝁䅅䅤灂䝁䄴睚時䝁䅅杢療䝁䄰兙獂䡁䅫杌㑂䝁䅷督㑂䙁䄰睕橂䡁䅉党求䝁䄴兡畂䝁䅣睘療䡁䅉䅚求䡁䅉睘楂䝁䅅睙牂䝁䅷睢湂䙁䄸睙潂䝁䅣光歁䙁䅁䅖歁䑁䅅免䅁佁䡣䅁㙂䅁䅁睗祂䝁䅕䅣獂䝁䅫睙桂䡁䅑兡畂䝁䅣睘桂䝁䄴睢瑂䝁䅅䅢㕂䍁䄴䅥獂䡁䅍䅥摂䙁䅍睙祂䝁䅕党畂䝁䅫杢湂䙁䄸睢祂䝁䅑党祂䙁䄸杙桂䝁䅍睡獂䝁䄸睚時䝁䅍䅡湂䍁䅅䅊兂䙁䅑䅊硁䑁䅧䅁湁䅃䅁䅥䅁䙁䅳杣求䡁䅁䅢灂䝁䅍兙あ䝁䅫杢湂䙁䄸兙畂䝁䄸兢桂䝁䅷入畁䡁䅧䅢穂䡁䅧兘呂䝁䅍杣求䝁䅕杢灂䝁䄴睚時䝁䄸杣歂䝁䅕杣時䝁䅉兙橂䝁䅳䅢療䝁䅣睘橂䝁䅧睚桁䍁䅑䅕啂䍁䅑兏䅁佁䡧䅁㙂䅁䅁睗祂䝁䅕䅣獂䝁䅫睙桂䡁䅑兡畂䝁䅣睘桂䝁䄴睢瑂䝁䅅䅢㕂䍁䄴䅥獂䡁䅍䅥摂䙁䅍睙祂䝁䅕党畂䝁䅫杢湂䙁䄸睢祂䝁䅑党祂䙁䄸杙桂䝁䅍睡獂䝁䄸睚時䝁䅍䅡湂䍁䅅䅊兂䙁䅕䅊硁䑁䅅䅁煄睂䅁来䅁䙁䅳杣求䡁䅁䅢灂䝁䅍兙あ䝁䅫杢湂䙁䄸兙畂䝁䄸兢桂䝁䅷入畁䡁䅧䅢穂䡁䅧兘呂䝁䅍杣求䝁䅕杢灂䝁䄴睚時䝁䄸杣歂䝁䅕杣時䝁䅉兙橂䝁䅳䅢療䝁䅣睘橂䝁䅧睚桁䍁䅑䅕噂䍁䅑免㑁䅁䅁兄䅙䡁䅧䅁扂䡁䅉党睂䝁䅷兡橂䝁䅅䅤灂䝁䄴睚時䝁䅅杢療䝁䄰兙獂䡁䅫杌㑂䝁䅷督㑂䙁䄰睕橂䡁䅉党求䝁䄴兡畂䝁䅣睘療䡁䅉䅚求䡁䅉睘楂䝁䅅睙牂䝁䅷睢湂䙁䄸睙潂䝁䅣光歁䙁䅁兖歁䑁䅫䅁佁杂䅁来䅁䙁䅳杣求䡁䅁䅢灂䝁䅍兙あ䝁䅫杢湂䙁䄸兙畂䝁䄸兢桂䝁䅷入畁䡁䅧䅢穂䡁䅧兘呂䝁䅍杣求䝁䅕杢灂䝁䄴睚時䝁䄸杣歂䝁䅕杣時䝁䅉兙橂䝁䅳䅢療䝁䅣睘橂䝁䅧睚桁䍁䅑䅕坂䍁䅑免硁䅁䅁䄷䅣䡁䅯䅁扂䡁䅉党睂䝁䅷兡橂䝁䅅䅤灂䝁䄴睚時䝁䅅杢療䝁䄰兙獂䡁䅫杌㑂䝁䅷督㑂䙁䄰睕橂䡁䅉党求䝁䄴兡畂䝁䅣睘療䡁䅉䅚求䡁䅉睘楂䝁䅅睙牂䝁䅷睢湂䙁䄸睙潂䝁䅣光歁䙁䅁杖歁䑁䅅䅏䅁䍁䨸䅁㑂䅁䅁睗祂䝁䅕䅣獂䝁䅫睙桂䡁䅑兡畂䝁䅣睘桂䝁䄴睢瑂䝁䅅䅢㕂䍁䄴䅥獂䡁䅍䅥摂䙁䅍睙祂䝁䅕党畂䝁䅫杢湂䙁䄸睢祂䝁䅑党祂䙁䄸杙桂䝁䅍睡獂䝁䄸睚時䝁䅍䅡湂䍁䅅䅊兂䙁䅙䅊㕁䅁䅁儷䅣䡁䅯䅁扂䡁䅉党睂䝁䅷兡橂䝁䅅䅤灂䝁䄴睚時䝁䅅杢療䝁䄰兙獂䡁䅫杌㑂䝁䅷督㑂䙁䄰睕橂䡁䅉党求䝁䄴兡畂䝁䅣睘療䡁䅉䅚求䡁䅉睘楂䝁䅅睙牂䝁䅷睢湂䙁䄸睙潂䝁䅣光歁䙁䅁睖歁䑁䅅免䅁䡁䔰䅁㙂䅁䅁睗祂䝁䅕䅣獂䝁䅫睙桂䡁䅑兡畂䝁䅣睘桂䝁䄴睢瑂䝁䅅䅢㕂䍁䄴䅥獂䡁䅍䅥摂䙁䅍睙祂䝁䅕党畂䝁䅫杢湂䙁䄸睢祂䝁䅑党祂䙁䄸杙桂䝁䅍睡獂䝁䄸睚時䝁䅍䅡湂䍁䅅䅊兂䙁䅣䅊硁䑁䅧䅁塁杂䅁䅥䅁䙁䅳杣求䡁䅁䅢灂䝁䅍兙あ䝁䅫杢湂䙁䄸兙畂䝁䄸兢桂䝁䅷入畁䡁䅧䅢穂䡁䅧兘呂䝁䅍杣求䝁䅕杢灂䝁䄴睚時䝁䄸杣歂䝁䅕杣時䝁䅉兙橂䝁䅳䅢療䝁䅣睘橂䝁䅧睚桁䍁䅑䅕塂䍁䅑兏䅁䡁䔴䅁㙂䅁䅁睗祂䝁䅕䅣獂䝁䅫睙桂䡁䅑兡畂䝁䅣睘桂䝁䄴睢瑂䝁䅅䅢㕂䍁䄴䅥獂䡁䅍䅥摂䙁䅍睙祂䝁䅕党畂䝁䅫杢湂䙁䄸睢祂䝁䅑党祂䙁䄸杙桂䝁䅍睡獂䝁䄸睚時䝁䅍䅡湂䍁䅅䅊兂䙁䅧䅊硁䑁䅅䅁癄睂䅁来䅁䙁䅳杣求䡁䅁䅢灂䝁䅍兙あ䝁䅫杢湂䙁䄸兙畂䝁䄸兢桂䝁䅷入畁䡁䅧䅢穂䡁䅧兘呂䝁䅍杣求䝁䅕杢灂䝁䄴睚時䝁䄸杣歂䝁䅕杣時䝁䅉兙橂䝁䅳䅢療䝁䅣睘橂䝁䅧睚桁䍁䅑䅕奂䍁䅑免㑁䅁䅁䅍䅫䡁䅧䅁扂䡁䅉党睂䝁䅷兡橂䝁䅅䅤灂䝁䄴睚時䝁䅅杢療䝁䄰兙獂䡁䅫杌㑂䝁䅷督㑂䙁䄰睕橂䡁䅉党求䝁䄴兡畂䝁䅣睘療䡁䅉䅚求䡁䅉睘楂䝁䅅睙牂䝁䅷睢湂䙁䄸睙潂䝁䅣光歁䙁䅁䅗歁䑁䅫䅁睄睂䅁来䅁䙁䅳杣求䡁䅁䅢灂䝁䅍兙あ䝁䅫杢湂䙁䄸兙畂䝁䄸兢桂䝁䅷入畁䡁䅧䅢穂䡁䅧兘呂䝁䅍杣求䝁䅕杢灂䝁䄴睚時䝁䄸杣歂䝁䅕杣時䝁䅉兙橂䝁䅳䅢療䝁䅣睘橂䝁䅧睚桁䍁䅑䅕婂䍁䅑免硁䅁䅁杌䅑䡁䅯䅁扂䡁䅉党睂䝁䅷兡橂䝁䅅䅤灂䝁䄴睚時䝁䅅杢療䝁䄰兙獂䡁䅫杌㑂䝁䅷督㑂䙁䄰睕橂䡁䅉党求䝁䄴兡畂䝁䅣睘療䡁䅉䅚求䡁䅉睘楂䝁䅅睙牂䝁䅷睢湂䙁䄸睙潂䝁䅣光歁䙁䅁兗歁䑁䅅䅏䅁乁䙉䅁㑂䅁䅁睗祂䝁䅕䅣獂䝁䅫睙桂䡁䅑兡畂䝁䅣睘桂䝁䄴睢瑂䝁䅅䅢㕂䍁䄴䅥獂䡁䅍䅥摂䙁䅍睙祂䝁䅕党畂䝁䅫杢湂䙁䄸睢祂䝁䅑党祂䙁䄸杙桂䝁䅍睡獂䝁䄸睚時䝁䅍䅡湂䍁䅅䅊兂䙁䅫䅊㕁䅁䅁睌䅑䡁䅯䅁扂䡁䅉党睂䝁䅷兡橂䝁䅅䅤灂䝁䄴睚時䝁䅅杢療䝁䄰兙獂䡁䅫杌㑂䝁䅷督㑂䙁䄰睕橂䡁䅉党求䝁䄴兡畂䝁䅣睘療䡁䅉䅚求䡁䅉睘楂䝁䅅睙牂䝁䅷睢湂䙁䄸睙潂䝁䅣光歁䙁䅁杗歁䑁䅅免䅁䡁䙯䅁㙂䅁䅁睗祂䝁䅕䅣獂䝁䅫睙桂䡁䅑兡畂䝁䅣睘桂䝁䄴睢瑂䝁䅅䅢㕂䍁䄴䅥獂䡁䅍䅥摂䙁䅍睙祂䝁䅕党畂䝁䅫杢湂䙁䄸睢祂䝁䅑党祂䙁䄸杙桂䝁䅍睡獂䝁䄸睚時䝁䅍䅡湂䍁䅅䅊兂䙁䅯䅊硁䑁䅧䅁硁元䅁䅥䅁䙁䅳杣求䡁䅁䅢灂䝁䅍兙あ䝁䅫杢湂䙁䄸兙畂䝁䄸兢桂䝁䅷入畁䡁䅧䅢穂䡁䅧兘呂䝁䅍杣求䝁䅕杢灂䝁䄴睚時䝁䄸杣歂䝁䅕杣時䝁䅉兙橂䝁䅳䅢療䝁䅣睘橂䝁䅧睚桁䍁䅑䅕慂䍁䅑兏䅁䡁䙳䅁㑂䅁䅁睗祂䝁䅕䅣獂䝁䅫睙桂䡁䅑兡畂䝁䅣睘桂䝁䄴睢瑂䝁䅅䅢㕂䍁䄴䅥獂䡁䅍䅥摂䙁䅍睙祂䝁䅕党畂䝁䅫杢湂䙁䄸睢祂䝁䅑党祂䙁䄸杙桂䝁䅍睡獂䝁䄸睚時䝁䅍䅡湂䍁䅅䅊剂䍁䅑免硁䅁䅁朶䅍䡁䅧䅁扂䡁䅉党睂䝁䅷兡橂䝁䅅䅤灂䝁䄴睚時䝁䅅杢療䝁䄰兙獂䡁䅫杌㑂䝁䅷督㑂䙁䄰睕橂䡁䅉党求䝁䄴兡畂䝁䅣睘療䡁䅉䅚求䡁䅉睘楂䝁䅅睙牂䝁䅷睢湂䙁䄸睙潂䝁䅣光歁䙁䅅䅊硁䑁䅧䅁睁䅃䅁杤䅁䙁䅳杣求䡁䅁䅢灂䝁䅍兙あ䝁䅫杢湂䙁䄸兙畂䝁䄸兢桂䝁䅷入畁䡁䅧䅢穂䡁䅧兘呂䝁䅍杣求䝁䅕杢灂䝁䄴睚時䝁䄸杣歂䝁䅕杣時䝁䅉兙橂䝁䅳䅢療䝁䅣睘橂䝁䅧睚桁䍁䅑兕歁䑁䅫䅁牄睁䅁来䅁䙁䅳杣求䡁䅁䅢灂䝁䅍兙あ䝁䅫杢湂䙁䄸兙畂䝁䄸兢桂䝁䅷入畁䡁䅧䅢穂䡁䅧兘呂䝁䅍杣求䝁䅕杢灂䝁䄴睚時䝁䄸杣歂䝁䅕杣時䝁䅉兙橂䝁䅳䅢療䝁䅣睘橂䝁䅧睚桁䍁䅑兕䉂䍁䅑免硁䅁䅁儸䅣䡁䅯䅁扂䡁䅉党睂䝁䅷兡橂䝁䅅䅤灂䝁䄴睚時䝁䅅杢療䝁䄰兙獂䡁䅫杌㑂䝁䅷督㑂䙁䄰睕橂䡁䅉党求䝁䄴兡畂䝁䅣睘療䡁䅉䅚求䡁䅉睘楂䝁䅅睙牂䝁䅷睢湂䙁䄸睙潂䝁䅣光歁䙁䅅兑歁䑁䅅䅏䅁䥁䡑䅁㑂䅁䅁睗祂䝁䅕䅣獂䝁䅫睙桂䡁䅑兡畂䝁䅣睘桂䝁䄴睢瑂䝁䅅䅢㕂䍁䄴䅥獂䡁䅍䅥摂䙁䅍睙祂䝁䅕党畂䝁䅫杢湂䙁䄸睢祂䝁䅑党祂䙁䄸杙桂䝁䅍睡獂䝁䄸睚時䝁䅍䅡湂䍁䅅䅊剂䕁䅅䅊㕁䅁䅁全䅣䡁䅯䅁扂䡁䅉党睂䝁䅷兡橂䝁䅅䅤灂䝁䄴睚時䝁䅅杢療䝁䄰兙獂䡁䅫杌㑂䝁䅷督㑂䙁䄰睕橂䡁䅉党求䝁䄴兡畂䝁䅣睘療䡁䅉䅚求䡁䅉睘楂䝁䅅睙牂䝁䅷睢湂䙁䄸睙潂䝁䅣光歁䙁䅅村歁䑁䅅免䅁䍁䝙䅁㙂䅁䅁睗祂䝁䅕䅣獂䝁䅫睙桂䡁䅑兡畂䝁䅣睘桂䝁䄴睢瑂䝁䅅䅢㕂䍁䄴䅥獂䡁䅍䅥摂䙁䅍睙祂䝁䅕党畂䝁䅫杢湂䙁䄸睢祂䝁䅑党祂䙁䄸杙桂䝁䅍睡獂䝁䄸睚時䝁䅍䅡湂䍁䅅䅊剂䕁䅉䅊硁䑁䅧䅁祁元䅁䅥䅁䙁䅳杣求䡁䅁䅢灂䝁䅍兙あ䝁䅫杢湂䙁䄸兙畂䝁䄸兢桂䝁䅷入畁䡁䅧䅢穂䡁䅧兘呂䝁䅍杣求䝁䅕杢灂䝁䄴睚時䝁䄸杣歂䝁䅕杣時䝁䅉兙橂䝁䅳䅢療䝁䅣睘橂䝁䅧睚桁䍁䅑兕䍂䍁䅑兏䅁䍁䝣䅁㙂䅁䅁睗祂䝁䅕䅣獂䝁䅫睙桂䡁䅑兡畂䝁䅣睘桂䝁䄴睢瑂䝁䅅䅢㕂䍁䄴䅥獂䡁䅍䅥摂䙁䅍睙祂䝁䅕党畂䝁䅫杢湂䙁䄸睢祂䝁䅑党祂䙁䄸杙桂䝁䅍睡獂䝁䄸睚時䝁䅍䅡湂䍁䅅䅊剂䕁䅍䅊硁䑁䅅䅁奁杂䅁来䅁䙁䅳杣求䡁䅁䅢灂䝁䅍兙あ䝁䅫杢湂䙁䄸兙畂䝁䄸兢桂䝁䅷入畁䡁䅧䅢穂䡁䅧兘呂䝁䅍杣求䝁䅕杢灂䝁䄴睚時䝁䄸杣歂䝁䅕杣時䝁䅉兙橂䝁䅳䅢療䝁䅣睘橂䝁䅧睚桁䍁䅑兕䑂䍁䅑免㑁䅁䅁睍䅫䡁䅧䅁扂䡁䅉党睂䝁䅷兡橂䝁䅅䅤灂䝁䄴睚時䝁䅅杢療䝁䄰兙獂䡁䅫杌㑂䝁䅷督㑂䙁䄰睕橂䡁䅉党求䝁䄴兡畂䝁䅣睘療䡁䅉䅚求䡁䅉睘楂䝁䅅睙牂䝁䅷睢湂䙁䄸睙潂䝁䅣光歁䙁䅅睑歁䑁䅫䅁婁杂䅁来䅁䙁䅳杣求䡁䅁䅢灂䝁䅍兙あ䝁䅫杢湂䙁䄸兙畂䝁䄸兢桂䝁䅷入畁䡁䅧䅢穂䡁䅧兘呂䝁䅍杣求䝁䅕杢灂䝁䄴睚時䝁䄸杣歂䝁䅕杣時䝁䅉兙橂䝁䅳䅢療䝁䅣睘橂䝁䅧睚桁䍁䅑兕䕂䍁䅑免硁䅁䅁杸䅍䡁䅯䅁扂䡁䅉党睂䝁䅷兡橂䝁䅅䅤灂䝁䄴睚時䝁䅅杢療䝁䄰兙獂䡁䅫杌㑂䝁䅷督㑂䙁䄰睕橂䡁䅉党求䝁䄴兡畂䝁䅣睘療䡁䅉䅚求䡁䅉睘楂䝁䅅睙牂䝁䅷睢湂䙁䄸睙潂䝁䅣光歁䙁䅅䅒歁䑁䅅䅏䅁䑁䩑䅁㑂䅁䅁睗祂䝁䅕䅣獂䝁䅫睙桂䡁䅑兡畂䝁䅣睘桂䝁䄴睢瑂䝁䅅䅢㕂䍁䄴䅥獂䡁䅍䅥摂䙁䅍睙祂䝁䅕党畂䝁䅫杢湂䙁䄸睢祂䝁䅑党祂䙁䄸杙桂䝁䅍睡獂䝁䄸睚時䝁䅍䅡湂䍁䅅䅊剂䕁䅑䅊㕁䅁䅁睸䅍䡁䅯䅁扂䡁䅉党睂䝁䅷兡橂䝁䅅䅤灂䝁䄴睚時䝁䅅杢療䝁䄰兙獂䡁䅫杌㑂䝁䅷督㑂䙁䄰睕橂䡁䅉党求䝁䄴兡畂䝁䅣睘療䡁䅉䅚求䡁䅉睘楂䝁䅅睙牂䝁䅷睢湂䙁䄸睙潂䝁䅣光歁䙁䅅兒歁䑁䅅免䅁䝁䜰䅁㙂䅁䅁睗祂䝁䅕䅣獂䝁䅫睙桂䡁䅑兡畂䝁䅣睘桂䝁䄴睢瑂䝁䅅䅢㕂䍁䄴䅥獂䡁䅍䅥摂䙁䅍睙祂䝁䅕党畂䝁䅫杢湂䙁䄸睢祂䝁䅑党祂䙁䄸杙桂䝁䅍睡獂䝁䄸睚時䝁䅍䅡湂䍁䅅䅊剂䕁䅕䅊硁䑁䅧䅁ㅁ元䅁䅥䅁䙁䅳杣求䡁䅁䅢灂䝁䅍兙あ䝁䅫杢湂䙁䄸兙畂䝁䄸兢桂䝁䅷入畁䡁䅧䅢穂䡁䅧兘呂䝁䅍杣求䝁䅕杢灂䝁䄴睚時䝁䄸杣歂䝁䅕杣時䝁䅉兙橂䝁䅳䅢療䝁䅣睘橂䝁䅧睚桁䍁䅑兕䙂䍁䅑兏䅁䝁䜴䅁㙂䅁䅁睗祂䝁䅕䅣獂䝁䅫睙桂䡁䅑兡畂䝁䅣睘桂䝁䄴睢瑂䝁䅅䅢㕂䍁䄴䅥獂䡁䅍䅥摂䙁䅍睙祂䝁䅕党畂䝁䅫杢湂䙁䄸睢祂䝁䅑党祂䙁䄸杙桂䝁䅍睡獂䝁䄸睚時䝁䅍䅡湂䍁䅅䅊剂䕁䅙䅊硁䑁䅅䅁穄睂䅁来䅁䙁䅳杣求䡁䅁䅢灂䝁䅍兙あ䝁䅫杢湂䙁䄸兙畂䝁䄸兢桂䝁䅷入畁䡁䅧䅢穂䡁䅧兘呂䝁䅍杣求䝁䅕杢灂䝁䄴睚時䝁䄸杣歂䝁䅕杣時䝁䅉兙橂䝁䅳䅢療䝁䅣睘橂䝁䅧睚桁䍁䅑兕䝂䍁䅑免㑁䅁䅁李䅫䡁䅧䅁扂䡁䅉党睂䝁䅷兡橂䝁䅅䅤灂䝁䄴睚時䝁䅅杢療䝁䄰兙獂䡁䅫杌㑂䝁䅷督㑂䙁䄰睕橂䡁䅉党求䝁䄴兡畂䝁䅣睘療䡁䅉䅚求䡁䅉睘楂䝁䅅睙牂䝁䅷睢湂䙁䄸睙潂䝁䅣光歁䙁䅅杒歁䑁䅫䅁い睂䅁来䅁䙁䅳杣求䡁䅁䅢灂䝁䅍兙あ䝁䅫杢湂䙁䄸兙畂䝁䄸兢桂䝁䅷入畁䡁䅧䅢穂䡁䅧兘呂䝁䅍杣求䝁䅕杢灂䝁䄴睚時䝁䄸杣歂䝁䅕杣時䝁䅉兙橂䝁䅳䅢療䝁䅣睘橂䝁䅧睚桁䍁䅑兕䡂䍁䅑免硁䅁䅁朹䅣䡁䅯䅁扂䡁䅉党睂䝁䅷兡橂䝁䅅䅤灂䝁䄴睚時䝁䅅杢療䝁䄰兙獂䡁䅫杌㑂䝁䅷督㑂䙁䄰睕橂䡁䅉党求䝁䄴兡畂䝁䅣睘療䡁䅉䅚求䡁䅉睘楂䝁䅅睙牂䝁䅷睢湂䙁䄸睙潂䝁䅣光歁䙁䅅睒歁䑁䅅䅏䅁䑁䩣䅁㑂䅁䅁睗祂䝁䅕䅣獂䝁䅫睙桂䡁䅑兡畂䝁䅣睘桂䝁䄴睢瑂䝁䅅䅢㕂䍁䄴䅥獂䡁䅍䅥摂䙁䅍睙祂䝁䅕党畂䝁䅫杢湂䙁䄸睢祂䝁䅑党祂䙁䄸杙桂䝁䅍睡獂䝁䄸睚時䝁䅍䅡湂䍁䅅䅊剂䕁䅣䅊㕁䅁䅁眹䅣䡁䅯䅁扂䡁䅉党睂䝁䅷兡橂䝁䅅䅤灂䝁䄴睚時䝁䅅杢療䝁䄰兙獂䡁䅫杌㑂䝁䅷督㑂䙁䄰睕橂䡁䅉党求䝁䄴兡畂䝁䅣睘療䡁䅉䅚求䡁䅉睘楂䝁䅅睙牂䝁䅷睢湂䙁䄸睙潂䝁䅣光歁䙁䅅䅓歁䑁䅅免䅁䭁䘴䅁㙂䅁䅁睗祂䝁䅕䅣獂䝁䅫睙桂䡁䅑兡畂䝁䅣睘桂䝁䄴睢瑂䝁䅅䅢㕂䍁䄴䅥獂䡁䅍䅥摂䙁䅍睙祂䝁䅕党畂䝁䅫杢湂䙁䄸睢祂䝁䅑党祂䙁䄸杙桂䝁䅍睡獂䝁䄸睚時䝁䅍䅡湂䍁䅅䅊剂䕁䅧䅊硁䑁䅧䅁䡃䅃䅁䅥䅁䙁䅳杣求䡁䅁䅢灂䝁䅍兙あ䝁䅫杢湂䙁䄸兙畂䝁䄸兢桂䝁䅷入畁䡁䅧䅢穂䡁䅧兘呂䝁䅍杣求䝁䅕杢灂䝁䄴睚時䝁䄸杣歂䝁䅕杣時䝁䅉兙橂䝁䅳䅢療䝁䅣睘橂䝁䅧睚桁䍁䅑兕䥂䍁䅑兏䅁䭁䘸䅁㙂䅁䅁睗祂䝁䅕䅣獂䝁䅫睙桂䡁䅑兡畂䝁䅣睘桂䝁䄴睢瑂䝁䅅䅢㕂䍁䄴䅥獂䡁䅍䅥摂䙁䅍睙祂䝁䅕党畂䝁䅫杢湂䙁䄸睢祂䝁䅑党祂䙁䄸杙桂䝁䅍睡獂䝁䄸睚時䝁䅍䅡湂䍁䅅䅊剂䕁䅫䅊硁䑁䅅䅁㑄睂䅁来䅁䙁䅳杣求䡁䅁䅢灂䝁䅍兙あ䝁䅫杢湂䙁䄸兙畂䝁䄸兢桂䝁䅷入畁䡁䅧䅢穂䡁䅧兘呂䝁䅍杣求䝁䅕杢灂䝁䄴睚時䝁䄸杣歂䝁䅕杣時䝁䅉兙橂䝁䅳䅢療䝁䅣睘橂䝁䅧睚桁䍁䅑兕䩂䍁䅑免㑁䅁䅁克䅧䡁䅧䅁扂䡁䅉党睂䝁䅷兡橂䝁䅅䅤灂䝁䄴睚時䝁䅅杢療䝁䄰兙獂䡁䅫杌㑂䝁䅷督㑂䙁䄰睕橂䡁䅉党求䝁䄴兡畂䝁䅣睘療䡁䅉䅚求䡁䅉睘楂䝁䅅睙牂䝁䅷睢湂䙁䄸睙潂䝁䅣光歁䙁䅅兓歁䑁䅫䅁㕄睂䅁来䅁䙁䅳杣求䡁䅁䅢灂䝁䅍兙あ䝁䅫杢湂䙁䄸兙畂䝁䄸兢桂䝁䅷入畁䡁䅧䅢穂䡁䅧兘呂䝁䅍杣求䝁䅕杢灂䝁䄴睚時䝁䄸杣歂䝁䅕杣時䝁䅉兙橂䝁䅳䅢療䝁䅣睘橂䝁䅧睚桁䍁䅑兕䭂䍁䅑免硁䅁䅁末䅣䡁䅯䅁扂䡁䅉党睂䝁䅷兡橂䝁䅅䅤灂䝁䄴睚時䝁䅅杢療䝁䄰兙獂䡁䅫杌㑂䝁䅷督㑂䙁䄰睕橂䡁䅉党求䝁䄴兡畂䝁䅣睘療䡁䅉䅚求䡁䅉睘楂䝁䅅睙牂䝁䅷睢湂䙁䄸睙潂䝁䅣光歁䙁䅅杓歁䑁䅅䅏䅁䑁䩧䅁㑂䅁䅁睗祂䝁䅕䅣獂䝁䅫睙桂䡁䅑兡畂䝁䅣睘桂䝁䄴睢瑂䝁䅅䅢㕂䍁䄴䅥獂䡁䅍䅥摂䙁䅍睙祂䝁䅕党畂䝁䅫杢湂䙁䄸睢祂䝁䅑党祂䙁䄸杙桂䝁䅍睡獂䝁䄸睚時䝁䅍䅡湂䍁䅅䅊剂䕁䅯䅊㕁䅁䅁眫䅣䡁䅯䅁扂䡁䅉党睂䝁䅷兡橂䝁䅅䅤灂䝁䄴睚時䝁䅅杢療䝁䄰兙獂䡁䅫杌㑂䝁䅷督㑂䙁䄰睕橂䡁䅉党求䝁䄴兡畂䝁䅣睘療䡁䅉䅚求䡁䅉睘楂䝁䅅睙牂䝁䅷睢湂䙁䄸睙潂䝁䅣光歁䙁䅅睓歁䑁䅅免䅁䱁䡧䅁㙂䅁䅁睗祂䝁䅕䅣獂䝁䅫睙桂䡁䅑兡畂䝁䅣睘桂䝁䄴睢瑂䝁䅅䅢㕂䍁䄴䅥獂䡁䅍䅥摂䙁䅍睙祂䝁䅕党畂䝁䅫杢湂䙁䄸睢祂䝁䅑党祂䙁䄸杙桂䝁䅍睡獂䝁䄸睚時䝁䅍䅡湂䍁䅅䅊剂䕁䅳䅊硁䑁䅧䅁䙂兂䅁䅥䅁䙁䅳杣求䡁䅁䅢灂䝁䅍兙あ䝁䅫杢湂䙁䄸兙畂䝁䄸兢桂䝁䅷入畁䡁䅧䅢穂䡁䅧兘呂䝁䅍杣求䝁䅕杢灂䝁䄴睚時䝁䄸杣歂䝁䅕杣時䝁䅉兙橂䝁䅳䅢療䝁䅣睘橂䝁䅧睚桁䍁䅑兕䱂䍁䅑兏䅁䕁䙙䅁㙂䅁䅁睗祂䝁䅕䅣獂䝁䅫睙桂䡁䅑兡畂䝁䅣睘桂䝁䄴睢瑂䝁䅅䅢㕂䍁䄴䅥獂䡁䅍䅥摂䙁䅍睙祂䝁䅕党畂䝁䅫杢湂䙁䄸睢祂䝁䅑党祂䙁䄸杙桂䝁䅍睡獂䝁䄸睚時䝁䅍䅡湂䍁䅅䅊剂䕁䅷䅊硁䑁䅅䅁塄杂䅁来䅁䙁䅳杣求䡁䅁䅢灂䝁䅍兙あ䝁䅫杢湂䙁䄸兙畂䝁䄸兢桂䝁䅷入畁䡁䅧䅢穂䡁䅧兘呂䝁䅍杣求䝁䅕杢灂䝁䄴睚時䝁䄸杣歂䝁䅕杣時䝁䅉兙橂䝁䅳䅢療䝁䅣睘橂䝁䅧睚桁䍁䅑兕䵂䍁䅑免㑁䅁䅁兏䅫䡁䅧䅁扂䡁䅉党睂䝁䅷兡橂䝁䅅䅤灂䝁䄴睚時䝁䅅杢療䝁䄰兙獂䡁䅫杌㑂䝁䅷督㑂䙁䄰睕橂䡁䅉党求䝁䄴兡畂䝁䅣睘療䡁䅉䅚求䡁䅉睘楂䝁䅅睙牂䝁䅷睢湂䙁䄸睙潂䝁䅣光歁䙁䅅䅔歁䑁䅫䅁奄杂䅁来䅁䙁䅳杣求䡁䅁䅢灂䝁䅍兙あ䝁䅫杢湂䙁䄸兙畂䝁䄸兢桂䝁䅷入畁䡁䅧䅢穂䡁䅧兘呂䝁䅍杣求䝁䅕杢灂䝁䄴睚時䝁䄸杣歂䝁䅕杣時䝁䅉兙橂䝁䅳䅢療䝁䅣睘橂䝁䅧睚桁䍁䅑兕乂䍁䅑免硁䅁䅁䅭䅑䡁䅯䅁扂䡁䅉党睂䝁䅷兡橂䝁䅅䅤灂䝁䄴睚時䝁䅅杢療䝁䄰兙獂䡁䅫杌㑂䝁䅷督㑂䙁䄰睕橂䡁䅉党求䝁䄴兡畂䝁䅣睘療䡁䅉䅚求䡁䅉睘楂䝁䅅睙牂䝁䅷睢湂䙁䄸睙潂䝁䅣光歁䙁䅅兔歁䑁䅅䅏䅁䱁䥧䅁㑂䅁䅁睗祂䝁䅕䅣獂䝁䅫睙桂䡁䅑兡畂䝁䅣睘桂䝁䄴睢瑂䝁䅅䅢㕂䍁䄴䅥獂䡁䅍䅥摂䙁䅍睙祂䝁䅕党畂䝁䅫杢湂䙁䄸睢祂䝁䅑党祂䙁䄸杙桂䝁䅍睡獂䝁䄸睚時䝁䅍䅡湂䍁䅅䅊剂䕁䄰䅊㕁䅁䅁六䅑䡁䅯䅁扂䡁䅉党睂䝁䅷兡橂䝁䅅䅤灂䝁䄴睚時䝁䅅杢療䝁䄰兙獂䡁䅫杌㑂䝁䅷督㑂䙁䄰睕橂䡁䅉党求䝁䄴兡畂䝁䅣睘療䡁䅉䅚求䡁䅉睘楂䝁䅅睙牂䝁䅷睢湂䙁䄸睙潂䝁䅣光歁䙁䅅杔歁䑁䅅免䅁偁䡷䅁㙂䅁䅁睗祂䝁䅕䅣獂䝁䅫睙桂䡁䅑兡畂䝁䅣睘桂䝁䄴睢瑂䝁䅅䅢㕂䍁䄴䅥獂䡁䅍䅥摂䙁䅍睙祂䝁䅕党畂䝁䅫杢湂䙁䄸睢祂䝁䅑党祂䙁䄸杙桂䝁䅍睡獂䝁䄸睚時䝁䅍䅡湂䍁䅅䅊剂䕁䄴䅊硁䑁䅧䅁呃兂䅁䅥䅁䙁䅳杣求䡁䅁䅢灂䝁䅍兙あ䝁䅫杢湂䙁䄸兙畂䝁䄸兢桂䝁䅷入畁䡁䅧䅢穂䡁䅧兘呂䝁䅍杣求䝁䅕杢灂䝁䄴睚時䝁䄸杣歂䝁䅕杣時䝁䅉兙橂䝁䅳䅢療䝁䅣睘橂䝁䅧睚桁䍁䅑兕佂䍁䅑兏䅁䩁䙑䅁㙂䅁䅁睗祂䝁䅕䅣獂䝁䅫睙桂䡁䅑兡畂䝁䅣睘桂䝁䄴睢瑂䝁䅅䅢㕂䍁䄴䅥獂䡁䅍䅥摂䙁䅍睙祂䝁䅕党畂䝁䅫杢湂䙁䄸睢祂䝁䅑党祂䙁䄸杙桂䝁䅍睡獂䝁䄸睚時䝁䅍䅡湂䍁䅅䅊剂䕁䄸䅊硁䑁䅅䅁⭄睂䅁来䅁䙁䅳杣求䡁䅁䅢灂䝁䅍兙あ䝁䅫杢湂䙁䄸兙畂䝁䄸兢桂䝁䅷入畁䡁䅧䅢穂䡁䅧兘呂䝁䅍杣求䝁䅕杢灂䝁䄴睚時䝁䄸杣歂䝁䅕杣時䝁䅉兙橂䝁䅳䅢療䝁䅣睘橂䝁䅧睚桁䍁䅑兕偂䍁䅑免㑁䅁䅁杄䅕䡁䅧䅁扂䡁䅉党睂䝁䅷兡橂䝁䅅䅤灂䝁䄴睚時䝁䅅杢療䝁䄰兙獂䡁䅫杌㑂䝁䅷督㑂䙁䄰睕橂䡁䅉党求䝁䄴兡畂䝁䅣睘療䡁䅉䅚求䡁䅉睘楂䝁䅅睙牂䝁䅷睢湂䙁䄸睙潂䝁䅣光歁䙁䅅睔歁䑁䅫䅁偁兂䅁来䅁䙁䅳杣求䡁䅁䅢灂䝁䅍兙あ䝁䅫杢湂䙁䄸兙畂䝁䄸兢桂䝁䅷入畁䡁䅧䅢穂䡁䅧兘呂䝁䅍杣求䝁䅕杢灂䝁䄴睚時䝁䄸杣歂䝁䅕杣時䝁䅉兙橂䝁䅳䅢療䝁䅣睘橂䝁䅧睚桁䍁䅑兕兂䍁䅑免硁䅁䅁兄䅑䡁䅯䅁扂䡁䅉党睂䝁䅷兡橂䝁䅅䅤灂䝁䄴睚時䝁䅅杢療䝁䄰兙獂䡁䅫杌㑂䝁䅷督㑂䙁䄰睕橂䡁䅉党求䝁䄴兡畂䝁䅣睘療䡁䅉䅚求䡁䅉睘楂䝁䅅睙牂䝁䅷睢湂䙁䄸睙潂䝁䅣光歁䙁䅅䅕歁䑁䅅䅏䅁偁䔸䅁㑂䅁䅁睗祂䝁䅕䅣獂䝁䅫睙桂䡁䅑兡畂䝁䅣睘桂䝁䄴睢瑂䝁䅅䅢㕂䍁䄴䅥獂䡁䅍䅥摂䙁䅍睙祂䝁䅕党畂䝁䅫杢湂䙁䄸睢祂䝁䅑党祂䙁䄸杙桂䝁䅍睡獂䝁䄸睚時䝁䅍䅡湂䍁䅅䅊剂䙁䅁䅊㕁䅁䅁杄䅑䡁䅯䅁扂䡁䅉党睂䝁䅷兡橂䝁䅅䅤灂䝁䄴睚時䝁䅅杢療䝁䄰兙獂䡁䅫杌㑂䝁䅷督㑂䙁䄰睕橂䡁䅉党求䝁䄴兡畂䝁䅣睘療䡁䅉䅚求䡁䅉睘楂䝁䅅睙牂䝁䅷睢湂䙁䄸睙潂䝁䅣光歁䙁䅅兕歁䑁䅅免䅁䭁䝳䅁㙂䅁䅁睗祂䝁䅕䅣獂䝁䅫睙桂䡁䅑兡畂䝁䅣睘桂䝁䄴睢瑂䝁䅅䅢㕂䍁䄴䅥獂䡁䅍䅥摂䙁䅍睙祂䝁䅕党畂䝁䅫杢湂䙁䄸睢祂䝁䅑党祂䙁䄸杙桂䝁䅍睡獂䝁䄸睚時䝁䅍䅡湂䍁䅅䅊剂䙁䅅䅊硁䑁䅧䅁千睂䅁䅥䅁䙁䅳杣求䡁䅁䅢灂䝁䅍兙あ䝁䅫杢湂䙁䄸兙畂䝁䄸兢桂䝁䅷入畁䡁䅧䅢穂䡁䅧兘呂䝁䅍杣求䝁䅕杢灂䝁䄴睚時䝁䄸杣歂䝁䅕杣時䝁䅉兙橂䝁䅳䅢療䝁䅣睘橂䝁䅧睚桁䍁䅑兕剂䍁䅑兏䅁䭁䝷䅁㙂䅁䅁睗祂䝁䅕䅣獂䝁䅫睙桂䡁䅑兡畂䝁䅣睘桂䝁䄴睢瑂䝁䅅䅢㕂䍁䄴䅥獂䡁䅍䅥摂䙁䅍睙祂䝁䅕党畂䝁䅫杢湂䙁䄸睢祂䝁䅑党祂䙁䄸杙桂䝁䅍睡獂䝁䄸睚時䝁䅍䅡湂䍁䅅䅊剂䙁䅉䅊硁䑁䅅䅁䩄䅂䅁来䅁䙁䅳杣求䡁䅁䅢灂䝁䅍兙あ䝁䅫杢湂䙁䄸兙畂䝁䄸兢桂䝁䅷入畁䡁䅧䅢穂䡁䅧兘呂䝁䅍杣求䝁䅕杢灂䝁䄴睚時䝁䄸杣歂䝁䅕杣時䝁䅉兙橂䝁䅳䅢療䝁䅣睘橂䝁䅧睚桁䍁䅑兕卂䍁䅑免㑁䅁䅁杏䅫䡁䅧䅁扂䡁䅉党睂䝁䅷兡橂䝁䅅䅤灂䝁䄴睚時䝁䅅杢療䝁䄰兙獂䡁䅫杌㑂䝁䅷督㑂䙁䄰睕橂䡁䅉党求䝁䄴兡畂䝁䅣睘療䡁䅉䅚求䡁䅉睘楂䝁䅅睙牂䝁䅷睢湂䙁䄸睙潂䝁䅣光歁䙁䅅杕歁䑁䅫䅁䭄䅂䅁来䅁䙁䅳杣求䡁䅁䅢灂䝁䅍兙あ䝁䅫杢湂䙁䄸兙畂䝁䄸兢桂䝁䅷入畁䡁䅧䅢穂䡁䅧兘呂䝁䅍杣求䝁䅕杢灂䝁䄴睚時䝁䄸杣歂䝁䅕杣時䝁䅉兙橂䝁䅳䅢療䝁䅣睘橂䝁䅧睚桁䍁䅑兕呂䍁䅑免硁䅁䅁䅩䅑䡁䅯䅁扂䡁䅉党睂䝁䅷兡橂䝁䅅䅤灂䝁䄴睚時䝁䅅杢療䝁䄰兙獂䡁䅫杌㑂䝁䅷督㑂䙁䄰睕橂䡁䅉党求䝁䄴兡畂䝁䅣睘療䡁䅉䅚求䡁䅉睘楂䝁䅅睙牂䝁䅷睢湂䙁䄸睙潂䝁䅣光歁䙁䅅睕歁䑁䅅䅏䅁䭁䤴䅁㑂䅁䅁睗祂䝁䅕䅣獂䝁䅫睙桂䡁䅑兡畂䝁䅣睘桂䝁䄴睢瑂䝁䅅䅢㕂䍁䄴䅥獂䡁䅍䅥摂䙁䅍睙祂䝁䅕党畂䝁䅫杢湂䙁䄸睢祂䝁䅑党祂䙁䄸杙桂䝁䅍睡獂䝁䄸睚時䝁䅍䅡湂䍁䅅䅊剂䙁䅍䅊㕁䅁䅁兩䅑䡁䅯䅁扂䡁䅉党睂䝁䅷兡橂䝁䅅䅤灂䝁䄴睚時䝁䅅杢療䝁䄰兙獂䡁䅫杌㑂䝁䅷督㑂䙁䄰睕橂䡁䅉党求䝁䄴兡畂䝁䅣睘療䡁䅉䅚求䡁䅉睘楂䝁䅅睙牂䝁䅷睢湂䙁䄸睙潂䝁䅣光歁䙁䅅䅖歁䑁䅅免䅁䝁䕧䅁㙂䅁䅁睗祂䝁䅕䅣獂䝁䅫睙桂䡁䅑兡畂䝁䅣睘桂䝁䄴睢瑂䝁䅅䅢㕂䍁䄴䅥獂䡁䅍䅥摂䙁䅍睙祂䝁䅕党畂䝁䅫杢湂䙁䄸睢祂䝁䅑党祂䙁䄸杙桂䝁䅍睡獂䝁䄸睚時䝁䅍䅡湂䍁䅅䅊剂䙁䅑䅊硁䑁䅧䅁䩁兂䅁䅥䅁䙁䅳杣求䡁䅁䅢灂䝁䅍兙あ䝁䅫杢湂䙁䄸兙畂䝁䄸兢桂䝁䅷入畁䡁䅧䅢穂䡁䅧兘呂䝁䅍杣求䝁䅕杢灂䝁䄴睚時䝁䄸杣歂䝁䅕杣時䝁䅉兙橂䝁䅳䅢療䝁䅣睘橂䝁䅧睚桁䍁䅑兕啂䍁䅑兏䅁䝁䕫䅁㙂䅁䅁睗祂䝁䅕䅣獂䝁䅫睙桂䡁䅑兡畂䝁䅣睘桂䝁䄴睢瑂䝁䅅䅢㕂䍁䄴䅥獂䡁䅍䅥摂䙁䅍睙祂䝁䅕党畂䝁䅫杢湂䙁䄸睢祂䝁䅑党祂䙁䄸杙桂䝁䅍睡獂䝁䄸睚時䝁䅍䅡湂䍁䅅䅊剂䙁䅕䅊硁䑁䅅䅁摂睂䅁来䅁䙁䅳杣求䡁䅁䅢灂䝁䅍兙あ䝁䅫杢湂䙁䄸兙畂䝁䄸兢桂䝁䅷入畁䡁䅧䅢穂䡁䅧兘呂䝁䅍杣求䝁䅕杢灂䝁䄴睚時䝁䄸杣歂䝁䅕杣時䝁䅉兙橂䝁䅳䅢療䝁䅣睘橂䝁䅧睚桁䍁䅑兕噂䍁䅑免㑁䅁䅁杅䅫䡁䅧䅁扂䡁䅉党睂䝁䅷兡橂䝁䅅䅤灂䝁䄴睚時䝁䅅杢療䝁䄰兙獂䡁䅫杌㑂䝁䅷督㑂䙁䄰睕橂䡁䅉党求䝁䄴兡畂䝁䅣睘療䡁䅉䅚求䡁䅉睘楂䝁䅅睙牂䝁䅷睢湂䙁䄸睙潂䝁䅣光歁䙁䅅兖歁䑁䅫䅁敂睂䅁来䅁䙁䅳杣求䡁䅁䅢灂䝁䅍兙あ䝁䅫杢湂䙁䄸兙畂䝁䄸兢桂䝁䅷入畁䡁䅧䅢穂䡁䅧兘呂䝁䅍杣求䝁䅕杢灂䝁䄴睚時䝁䄸杣歂䝁䅕杣時䝁䅉兙橂䝁䅳䅢療䝁䅣睘橂䝁䅧睚桁䍁䅑兕坂䍁䅑免硁䅁䅁䅩䅕䡁䅯䅁扂䡁䅉党睂䝁䅷兡橂䝁䅅䅤灂䝁䄴睚時䝁䅅杢療䝁䄰兙獂䡁䅫杌㑂䝁䅷督㑂䙁䄰睕橂䡁䅉党求䝁䄴兡畂䝁䅣睘療䡁䅉䅚求䡁䅉睘楂䝁䅅睙牂䝁䅷睢湂䙁䄸睙潂䝁䅣光歁䙁䅅杖歁䑁䅅䅏䅁䑁䤴䅁㑂䅁䅁睗祂䝁䅕䅣獂䝁䅫睙桂䡁䅑兡畂䝁䅣睘桂䝁䄴睢瑂䝁䅅䅢㕂䍁䄴䅥獂䡁䅍䅥摂䙁䅍睙祂䝁䅕党畂䝁䅫杢湂䙁䄸睢祂䝁䅑党祂䙁䄸杙桂䝁䅍睡獂䝁䄸睚時䝁䅍䅡湂䍁䅅䅊剂䙁䅙䅊㕁䅁䅁兩䅕䡁䅯䅁扂䡁䅉党睂䝁䅷兡橂䝁䅅䅤灂䝁䄴睚時䝁䅅杢療䝁䄰兙獂䡁䅫杌㑂䝁䅷督㑂䙁䄰睕橂䡁䅉党求䝁䄴兡畂䝁䅣睘療䡁䅉䅚求䡁䅉睘楂䝁䅅睙牂䝁䅷睢湂䙁䄸睙潂䝁䅣光歁䙁䅅睖歁䑁䅅免䅁䑁䝯䅁㙂䅁䅁睗祂䝁䅕䅣獂䝁䅫睙桂䡁䅑兡畂䝁䅣睘桂䝁䄴睢瑂䝁䅅䅢㕂䍁䄴䅥獂䡁䅍䅥摂䙁䅍睙祂䝁䅕党畂䝁䅫杢湂䙁䄸睢祂䝁䅑党祂䙁䄸杙桂䝁䅍睡獂䝁䄸睚時䝁䅍䅡湂䍁䅅䅊剂䙁䅣䅊硁䑁䅧䅁煃睁䅁䅥䅁䙁䅳杣求䡁䅁䅢灂䝁䅍兙あ䝁䅫杢湂䙁䄸兙畂䝁䄸兢桂䝁䅷入畁䡁䅧䅢穂䡁䅧兘呂䝁䅍杣求䝁䅕杢灂䝁䄴睚時䝁䄸杣歂䝁䅕杣時䝁䅉兙橂䝁䅳䅢療䝁䅣睘橂䝁䅧</t>
  </si>
  <si>
    <t>Mom6M_Junk</t>
  </si>
  <si>
    <t>Mom6M_Vol</t>
  </si>
  <si>
    <t>Mom6M_FirmAge</t>
  </si>
  <si>
    <t>Target</t>
  </si>
  <si>
    <t>11.865</t>
  </si>
  <si>
    <t>129.10</t>
  </si>
  <si>
    <t>191.80</t>
  </si>
  <si>
    <t>106.70</t>
  </si>
  <si>
    <t>141.60</t>
  </si>
  <si>
    <r>
      <t xml:space="preserve">go to Screener / Companies / Mom1m_Vol1m </t>
    </r>
    <r>
      <rPr>
        <sz val="11"/>
        <color rgb="FFFF0000"/>
        <rFont val="Calibri"/>
        <family val="2"/>
        <scheme val="minor"/>
      </rPr>
      <t>@ A4</t>
    </r>
  </si>
  <si>
    <t>Mom1m_Vol1m, aka ShortTerm_Mom</t>
  </si>
  <si>
    <t>Mom1m_Vol1m</t>
  </si>
  <si>
    <t>睚桁䍁䅑兕塂䍁䅑兏䅁䭁䑳䅁㙂䅁䅁睗祂䝁䅕䅣獂䝁䅫睙桂䡁䅑兡畂䝁䅣睘桂䝁䄴睢瑂䝁䅅䅢㕂䍁䄴䅥獂䡁䅍䅥摂䙁䅍睙祂䝁䅕党畂䝁䅫杢湂䙁䄸睢祂䝁䅑党祂䙁䄸杙桂䝁䅍睡獂䝁䄸睚時䝁䅍䅡湂䍁䅅䅊剂䙁䅧䅊硁䑁䅅䅁䉁䅃䅁来䅁䙁䅳杣求䡁䅁䅢灂䝁䅍兙あ䝁䅫杢湂䙁䄸兙畂䝁䄸兢桂䝁䅷入畁䡁䅧䅢穂䡁䅧兘呂䝁䅍杣求䝁䅕杢灂䝁䄴睚時䝁䄸杣歂䝁䅕杣時䝁䅉兙橂䝁䅳䅢療䝁䅣睘橂䝁䅧睚桁䍁䅑兕奂䍁䅑免㑁䅁䅁䅇䅑䡁䅧䅁扂䡁䅉党睂䝁䅷兡橂䝁䅅䅤灂䝁䄴睚時䝁䅅杢療䝁䄰兙獂䡁䅫杌㑂䝁䅷督㑂䙁䄰睕橂䡁䅉党求䝁䄴兡畂䝁䅣睘療䡁䅉䅚求䡁䅉睘楂䝁䅅睙牂䝁䅷睢湂䙁䄸睙潂䝁䅣光歁䙁䅅䅗歁䑁䅫䅁婁䅂䅁来䅁䙁䅳杣求䡁䅁䅢灂䝁䅍兙あ䝁䅫杢湂䙁䄸兙畂䝁䄸兢桂䝁䅷入畁䡁䅧䅢穂䡁䅧兘呂䝁䅍杣求䝁䅕杢灂䝁䄴睚時䝁䄸杣歂䝁䅕杣時䝁䅉兙橂䝁䅳䅢療䝁䅣睘橂䝁䅧睚桁䍁䅑兕婂䍁䅑免硁䅁䅁眲䅕䡁䅯䅁扂䡁䅉党睂䝁䅷兡橂䝁䅅䅤灂䝁䄴睚時䝁䅅杢療䝁䄰兙獂䡁䅫杌㑂䝁䅷督㑂䙁䄰睕橂䡁䅉党求䝁䄴兡畂䝁䅣睘療䡁䅉䅚求䡁䅉睘楂䝁䅅睙牂䝁䅷睢湂䙁䄸睙潂䝁䅣光歁䙁䅅兗歁䑁䅅䅏䅁䑁䩳䅁㑂䅁䅁睗祂䝁䅕䅣獂䝁䅫睙桂䡁䅑兡畂䝁䅣睘桂䝁䄴睢瑂䝁䅅䅢㕂䍁䄴䅥獂䡁䅍䅥摂䙁䅍睙祂䝁䅕党畂䝁䅫杢湂䙁䄸睢祂䝁䅑党祂䙁䄸杙桂䝁䅍睡獂䝁䄸睚時䝁䅍䅡湂䍁䅅䅊剂䙁䅫䅊㕁䅁䅁䄳䅕䡁䅯䅁扂䡁䅉党睂䝁䅷兡橂䝁䅅䅤灂䝁䄴睚時䝁䅅杢療䝁䄰兙獂䡁䅫杌㑂䝁䅷督㑂䙁䄰睕橂䡁䅉党求䝁䄴兡畂䝁䅣睘療䡁䅉䅚求䡁䅉睘楂䝁䅅睙牂䝁䅷睢湂䙁䄸睙潂䝁䅣光歁䙁䅅杗歁䑁䅅免䅁䅁䥍䅁㙂䅁䅁睗祂䝁䅕䅣獂䝁䅫睙桂䡁䅑兡畂䝁䅣睘桂䝁䄴睢瑂䝁䅅䅢㕂䍁䄴䅥獂䡁䅍䅥摂䙁䅍睙祂䝁䅕党畂䝁䅫杢湂䙁䄸睢祂䝁䅑党祂䙁䄸杙桂䝁䅍睡獂䝁䄸睚時䝁䅍䅡湂䍁䅅䅊剂䙁䅯䅊硁䑁䅧䅁捄䅃䅁䅥䅁䙁䅳杣求䡁䅁䅢灂䝁䅍兙あ䝁䅫杢湂䙁䄸兙畂䝁䄸兢桂䝁䅷入畁䡁䅧䅢穂䡁䅧兘呂䝁䅍杣求䝁䅕杢灂䝁䄴睚時䝁䄸杣歂䝁䅕杣時䝁䅉兙橂䝁䅳䅢療䝁䅣睘橂䝁䅧睚桁䍁䅑兕慂䍁䅑兏䅁䅁䥑䅁㑂䅁䅁睗祂䝁䅕䅣獂䝁䅫睙桂䡁䅑兡畂䝁䅣睘桂䝁䄴睢瑂䝁䅅䅢㕂䍁䄴䅥獂䡁䅍䅥摂䙁䅍睙祂䝁䅕党畂䝁䅫杢湂䙁䄸睢祂䝁䅑党祂䙁䄸杙桂䝁䅍睡獂䝁䄸睚時䝁䅍䅡湂䍁䅅䅊卂䍁䅑免硁䅁䅁䅹䅍䡁䅧䅁扂䡁䅉党睂䝁䅷兡橂䝁䅅䅤灂䝁䄴睚時䝁䅅杢療䝁䄰兙獂䡁䅫杌㑂䝁䅷督㑂䙁䄰睕橂䡁䅉党求䝁䄴兡畂䝁䅣睘療䡁䅉䅚求䡁䅉睘楂䝁䅅睙牂䝁䅷睢湂䙁䄸睙潂䝁䅣光歁䙁䅉䅊硁䑁䅧䅁湁睂䅁杤䅁䙁䅳杣求䡁䅁䅢灂䝁䅍兙あ䝁䅫杢湂䙁䄸兙畂䝁䄸兢桂䝁䅷入畁䡁䅧䅢穂䡁䅧兘呂䝁䅍杣求䝁䅕杢灂䝁䄴睚時䝁䄸杣歂䝁䅕杣時䝁䅉兙橂䝁䅳䅢療䝁䅣睘橂䝁䅧睚桁䍁䅑杕歁䑁䅫䅁䩄睁䅁来䅁䙁䅳杣求䡁䅁䅢灂䝁䅍兙あ䝁䅫杢湂䙁䄸兙畂䝁䄸兢桂䝁䅷入畁䡁䅧䅢穂䡁䅧兘呂䝁䅍杣求䝁䅕杢灂䝁䄴睚時䝁䄸杣歂䝁䅕杣時䝁䅉兙橂䝁䅳䅢療䝁䅣睘橂䝁䅧睚桁䍁䅑杕䉂䍁䅑免硁䅁䅁䅉䅑䡁䅯䅁扂䡁䅉党睂䝁䅷兡橂䝁䅅䅤灂䝁䄴睚時䝁䅅杢療䝁䄰兙獂䡁䅫杌㑂䝁䅷督㑂䙁䄰睕橂䡁䅉党求䝁䄴兡畂䝁䅣睘療䡁䅉䅚求䡁䅉睘楂䝁䅅睙牂䝁䅷睢湂䙁䄸睙潂䝁䅣光歁䙁䅉兑歁䑁䅅䅏䅁䑁䝣䅁㑂䅁䅁睗祂䝁䅕䅣獂䝁䅫睙桂䡁䅑兡畂䝁䅣睘桂䝁䄴睢瑂䝁䅅䅢㕂䍁䄴䅥獂䡁䅍䅥摂䙁䅍睙祂䝁䅕党畂䝁䅫杢湂䙁䄸睢祂䝁䅑党祂䙁䄸杙桂䝁䅍睡獂䝁䄸睚時䝁䅍䅡湂䍁䅅䅊卂䕁䅅䅊㕁䅁䅁光䅑䡁䅯䅁扂䡁䅉党睂䝁䅷兡橂䝁䅅䅤灂䝁䄴睚時䝁䅅杢療䝁䄰兙獂䡁䅫杌㑂䝁䅷督㑂䙁䄰睕橂䡁䅉党求䝁䄴兡畂䝁䅣睘療䡁䅉䅚求䡁䅉睘楂䝁䅅睙牂䝁䅷睢湂䙁䄸睙潂䝁䅣光歁䙁䅉村歁䑁䅅免䅁䝁䔴䅁㙂䅁䅁睗祂䝁䅕䅣獂䝁䅫睙桂䡁䅑兡畂䝁䅣睘桂䝁䄴睢瑂䝁䅅䅢㕂䍁䄴䅥獂䡁䅍䅥摂䙁䅍睙祂䝁䅕党畂䝁䅫杢湂䙁䄸睢祂䝁䅑党祂䙁䄸杙桂䝁䅍睡獂䝁䄸睚時䝁䅍䅡湂䍁䅅䅊卂䕁䅉䅊硁䑁䅧䅁㡁元䅁䅥䅁䙁䅳杣求䡁䅁䅢灂䝁䅍兙あ䝁䅫杢湂䙁䄸兙畂䝁䄸兢桂䝁䅷入畁䡁䅧䅢穂䡁䅧兘呂䝁䅍杣求䝁䅕杢灂䝁䄴睚時䝁䄸杣歂䝁䅕杣時䝁䅉兙橂䝁䅳䅢療䝁䅣睘橂䝁䅧睚桁䍁䅑杕䍂䍁䅑兏䅁䝁䔸䅁㙂䅁䅁睗祂䝁䅕䅣獂䝁䅫睙桂䡁䅑兡畂䝁䅣睘桂䝁䄴睢瑂䝁䅅䅢㕂䍁䄴䅥獂䡁䅍䅥摂䙁䅍睙祂䝁䅕党畂䝁䅫杢湂䙁䄸睢祂䝁䅑党祂䙁䄸杙桂䝁䅍睡獂䝁䄸睚時䝁䅍䅡湂䍁䅅䅊卂䕁䅍䅊硁䑁䅅䅁䙁䅃䅁来䅁䙁䅳杣求䡁䅁䅢灂䝁䅍兙あ䝁䅫杢湂䙁䄸兙畂䝁䄸兢桂䝁䅷入畁䡁䅧䅢穂䡁䅧兘呂䝁䅍杣求䝁䅕杢灂䝁䄴睚時䝁䄸杣歂䝁䅕杣時䝁䅉兙橂䝁䅳䅢療䝁䅣睘橂䝁䅧睚桁䍁䅑杕䑂䍁䅑免㑁䅁䅁児䅫䡁䅧䅁扂䡁䅉党睂䝁䅷兡橂䝁䅅䅤灂䝁䄴睚時䝁䅅杢療䝁䄰兙獂䡁䅫杌㑂䝁䅷督㑂䙁䄰睕橂䡁䅉党求䝁䄴兡畂䝁䅣睘療䡁䅉䅚求䡁䅉睘楂䝁䅅睙牂䝁䅷睢湂䙁䄸睙潂䝁䅣光歁䙁䅉睑歁䑁䅫䅁䝁䅃䅁来䅁䙁䅳杣求䡁䅁䅢灂䝁䅍兙あ䝁䅫杢湂䙁䄸兙畂䝁䄸兢桂䝁䅷入畁䡁䅧䅢穂䡁䅧兘呂䝁䅍杣求䝁䅕杢灂䝁䄴睚時䝁䄸杣歂䝁䅕杣時䝁䅉兙橂䝁䅳䅢療䝁䅣睘橂䝁䅧睚桁䍁䅑杕䕂䍁䅑免硁䅁䅁睂䅧䡁䅯䅁扂䡁䅉党睂䝁䅷兡橂䝁䅅䅤灂䝁䄴睚時䝁䅅杢療䝁䄰兙獂䡁䅫杌㑂䝁䅷督㑂䙁䄰睕橂䡁䅉党求䝁䄴兡畂䝁䅣睘療䡁䅉䅚求䡁䅉睘楂䝁䅅睙牂䝁䅷睢湂䙁䄸睙潂䝁䅣光歁䙁䅉䅒歁䑁䅅䅏䅁䙁䡕䅁㑂䅁䅁睗祂䝁䅕䅣獂䝁䅫睙桂䡁䅑兡畂䝁䅣睘桂䝁䄴睢瑂䝁䅅䅢㕂䍁䄴䅥獂䡁䅍䅥摂䙁䅍睙祂䝁䅕党畂䝁䅫杢湂䙁䄸睢祂䝁䅑党祂䙁䄸杙桂䝁䅍睡獂䝁䄸睚時䝁䅍䅡湂䍁䅅䅊卂䕁䅑䅊㕁䅁䅁杖䅣䡁䅯䅁扂䡁䅉党睂䝁䅷兡橂䝁䅅䅤灂䝁䄴睚時䝁䅅杢療䝁䄰兙獂䡁䅫杌㑂䝁䅷督㑂䙁䄰睕橂䡁䅉党求䝁䄴兡畂䝁䅣睘療䡁䅉䅚求䡁䅉睘楂䝁䅅睙牂䝁䅷睢湂䙁䄸睙潂䝁䅣光歁䙁䅉兒歁䑁䅅免䅁䅁䕅䅁㙂䅁䅁睗祂䝁䅕䅣獂䝁䅫睙桂䡁䅑兡畂䝁䅣睘桂䝁䄴睢瑂䝁䅅䅢㕂䍁䄴䅥獂䡁䅍䅥摂䙁䅍睙祂䝁䅕党畂䝁䅫杢湂䙁䄸睢祂䝁䅑党祂䙁䄸杙桂䝁䅍睡獂䝁䄸睚時䝁䅍䅡湂䍁䅅䅊卂䕁䅕䅊硁䑁䅧䅁潂兂䅁䅥䅁䙁䅳杣求䡁䅁䅢灂䝁䅍兙あ䝁䅫杢湂䙁䄸兙畂䝁䄸兢桂䝁䅷入畁䡁䅧䅢穂䡁䅧兘呂䝁䅍杣求䝁䅕杢灂䝁䄴睚時䝁䄸杣歂䝁䅕杣時䝁䅉兙橂䝁䅳䅢療䝁䅣睘橂䝁䅧睚桁䍁䅑杕䙂䍁䅑兏䅁䅁䕉䅁㙂䅁䅁睗祂䝁䅕䅣獂䝁䅫睙桂䡁䅑兡畂䝁䅣睘桂䝁䄴睢瑂䝁䅅䅢㕂䍁䄴䅥獂䡁䅍䅥摂䙁䅍睙祂䝁䅕党畂䝁䅫杢湂䙁䄸睢祂䝁䅑党祂䙁䄸杙桂䝁䅍睡獂䝁䄸睚時䝁䅍䅡湂䍁䅅䅊卂䕁䅙䅊硁䑁䅅䅁求杂䅁来䅁䙁䅳杣求䡁䅁䅢灂䝁䅍兙あ䝁䅫杢湂䙁䄸兙畂䝁䄸兢桂䝁䅷入畁䡁䅧䅢穂䡁䅧兘呂䝁䅍杣求䝁䅕杢灂䝁䄴睚時䝁䄸杣歂䝁䅕杣時䝁䅉兙橂䝁䅳䅢療䝁䅣睘橂䝁䅧睚桁䍁䅑杕䝂䍁䅑免㑁䅁䅁䅊䅧䡁䅧䅁扂䡁䅉党睂䝁䅷兡橂䝁䅅䅤灂䝁䄴睚時䝁䅅杢療䝁䄰兙獂䡁䅫杌㑂䝁䅷督㑂䙁䄰睕橂䡁䅉党求䝁䄴兡畂䝁䅣睘療䡁䅉䅚求䡁䅉睘楂䝁䅅睙牂䝁䅷睢湂䙁䄸睙潂䝁䅣光歁䙁䅉杒歁䑁䅫䅁浂杂䅁来䅁䙁䅳杣求䡁䅁䅢灂䝁䅍兙あ䝁䅫杢湂䙁䄸兙畂䝁䄸兢桂䝁䅷入畁䡁䅧䅢穂䡁䅧兘呂䝁䅍杣求䝁䅕杢灂䝁䄴睚時䝁䄸杣歂䝁䅕杣時䝁䅉兙橂䝁䅳䅢療䝁䅣睘橂䝁䅧睚桁䍁䅑杕䡂䍁䅑免硁䅁䅁元䅧䡁䅯䅁扂䡁䅉党睂䝁䅷兡橂䝁䅅䅤灂䝁䄴睚時䝁䅅杢療䝁䄰兙獂䡁䅫杌㑂䝁䅷督㑂䙁䄰睕橂䡁䅉党求䝁䄴兡畂䝁䅣睘療䡁䅉䅚求䡁䅉睘楂䝁䅅睙牂䝁䅷睢湂䙁䄸睙潂䝁䅣光歁䙁䅉睒歁䑁䅅䅏䅁䑁䨴䅁㑂䅁䅁睗祂䝁䅕䅣獂䝁䅫睙桂䡁䅑兡畂䝁䅣睘桂䝁䄴睢瑂䝁䅅䅢㕂䍁䄴䅥獂䡁䅍䅥摂䙁䅍睙祂䝁䅕党畂䝁䅫杢湂䙁䄸睢祂䝁䅑党祂䙁䄸杙桂䝁䅍睡獂䝁䄸睚時䝁䅍䅡湂䍁䅅䅊卂䕁䅣䅊㕁䅁䅁权䅧䡁䅯䅁扂䡁䅉党睂䝁䅷兡橂䝁䅅䅤灂䝁䄴睚時䝁䅅杢療䝁䄰兙獂䡁䅫杌㑂䝁䅷督㑂䙁䄰睕橂䡁䅉党求䝁䄴兡畂䝁䅣睘療䡁䅉䅚求䡁䅉睘楂䝁䅅睙牂䝁䅷睢湂䙁䄸睙潂䝁䅣光歁䙁䅉䅓歁䑁䅅免䅁䍁䙣䅁㙂䅁䅁睗祂䝁䅕䅣獂䝁䅫睙桂䡁䅑兡畂䝁䅣睘桂䝁䄴睢瑂䝁䅅䅢㕂䍁䄴䅥獂䡁䅍䅥摂䙁䅍睙祂䝁䅕党畂䝁䅫杢湂䙁䄸睢祂䝁䅑党祂䙁䄸杙桂䝁䅍睡獂䝁䄸睚時䝁䅍䅡湂䍁䅅䅊卂䕁䅧䅊硁䑁䅧䅁䅁兂䅁䅥䅁䙁䅳杣求䡁䅁䅢灂䝁䅍兙あ䝁䅫杢湂䙁䄸兙畂䝁䄸兢桂䝁䅷入畁䡁䅧䅢穂䡁䅧兘呂䝁䅍杣求䝁䅕杢灂䝁䄴睚時䝁䄸杣歂䝁䅕杣時䝁䅉兙橂䝁䅳䅢療䝁䅣睘橂䝁䅧睚桁䍁䅑杕䥂䍁䅑兏䅁䅁䙅䅁㙂䅁䅁睗祂䝁䅕䅣獂䝁䅫睙桂䡁䅑兡畂䝁䅣睘桂䝁䄴睢瑂䝁䅅䅢㕂䍁䄴䅥獂䡁䅍䅥摂䙁䅍睙祂䝁䅕党畂䝁䅫杢湂䙁䄸睢祂䝁䅑党祂䙁䄸杙桂䝁䅍睡獂䝁䄸睚時䝁䅍䅡湂䍁䅅䅊卂䕁䅫䅊硁䑁䅅䅁⭃睂䅁来䅁䙁䅳杣求䡁䅁䅢灂䝁䅍兙あ䝁䅫杢湂䙁䄸兙畂䝁䄸兢桂䝁䅷入畁䡁䅧䅢穂䡁䅧兘呂䝁䅍杣求䝁䅕杢灂䝁䄴睚時䝁䄸杣歂䝁䅕杣時䝁䅉兙橂䝁䅳䅢療䝁䅣睘橂䝁䅧睚桁䍁䅑杕䩂䍁䅑免㑁䅁䅁䄵䅑䡁䅧䅁扂䡁䅉党睂䝁䅷兡橂䝁䅅䅤灂䝁䄴睚時䝁䅅杢療䝁䄰兙獂䡁䅫杌㑂䝁䅷督㑂䙁䄰睕橂䡁䅉党求䝁䄴兡畂䝁䅣睘療䡁䅉䅚求䡁䅉睘楂䝁䅅睙牂䝁䅷睢湂䙁䄸睙潂䝁䅣光歁䙁䅉兓歁䑁䅫䅁汄䅂䅁来䅁䙁䅳杣求䡁䅁䅢灂䝁䅍兙あ䝁䅫杢湂䙁䄸兙畂䝁䄸兢桂䝁䅷入畁䡁䅧䅢穂䡁䅧兘呂䝁䅍杣求䝁䅕杢灂䝁䄴睚時䝁䄸杣歂䝁䅕杣時䝁䅉兙橂䝁䅳䅢療䝁䅣睘橂䝁䅧睚桁䍁䅑杕䭂䍁䅑免硁䅁䅁兄䅧䡁䅯䅁扂䡁䅉党睂䝁䅷兡橂䝁䅅䅤灂䝁䄴睚時䝁䅅杢療䝁䄰兙獂䡁䅫杌㑂䝁䅷督㑂䙁䄰睕橂䡁䅉党求䝁䄴兡畂䝁䅣睘療䡁䅉䅚求䡁䅉睘楂䝁䅅睙牂䝁䅷睢湂䙁䄸睙潂䝁䅣光歁䙁䅉杓歁䑁䅅䅏䅁䉁䨸䅁㑂䅁䅁睗祂䝁䅕䅣獂䝁䅫睙桂䡁䅑兡畂䝁䅣睘桂䝁䄴睢瑂䝁䅅䅢㕂䍁䄴䅥獂䡁䅍䅥摂䙁䅍睙祂䝁䅕党畂䝁䅫杢湂䙁䄸睢祂䝁䅑党祂䙁䄸杙桂䝁䅍睡獂䝁䄸睚時䝁䅍䅡湂䍁䅅䅊卂䕁䅯䅊㕁䅁䅁杄䅧䡁䅯䅁扂䡁䅉党睂䝁䅷兡橂䝁䅅䅤灂䝁䄴睚時䝁䅅杢療䝁䄰兙獂䡁䅫杌㑂䝁䅷督㑂䙁䄰睕橂䡁䅉党求䝁䄴兡畂䝁䅣睘療䡁䅉䅚求䡁䅉睘楂䝁䅅睙牂䝁䅷睢湂䙁䄸睙潂䝁䅣光歁䙁䅉睓歁䑁䅅免䅁䅁䤸䅁㙂䅁䅁睗祂䝁䅕䅣獂䝁䅫睙桂䡁䅑兡畂䝁䅣睘桂䝁䄴睢瑂䝁䅅䅢㕂䍁䄴䅥獂䡁䅍䅥摂䙁䅍睙祂䝁䅕党畂䝁䅫杢湂䙁䄸睢祂䝁䅑党祂䙁䄸杙桂䝁䅍睡獂䝁䄸睚時䝁䅍䅡湂䍁䅅䅊卂䕁䅳䅊硁䑁䅧䅁⽁元䅁䅥䅁䙁䅳杣求䡁䅁䅢灂䝁䅍兙あ䝁䅫杢湂䙁䄸兙畂䝁䄸兢桂䝁䅷入畁䡁䅧䅢穂䡁䅧兘呂䝁䅍杣求䝁䅕杢灂䝁䄴睚時䝁䄸杣歂䝁䅕杣時䝁䅉兙橂䝁䅳䅢療䝁䅣睘橂䝁䅧睚桁䍁䅑杕䱂䍁䅑兏䅁䉁䥁䅁㙂䅁䅁睗祂䝁䅕䅣獂䝁䅫睙桂䡁䅑兡畂䝁䅣睘桂䝁䄴睢瑂䝁䅅䅢㕂䍁䄴䅥獂䡁䅍䅥摂䙁䅍睙祂䝁䅕党畂䝁䅫杢湂䙁䄸睢祂䝁䅑党祂䙁䄸杙桂䝁䅍睡獂䝁䄸睚時䝁䅍䅡湂䍁䅅䅊卂䕁䅷䅊硁䑁䅅䅁坃䅂䅁来䅁䙁䅳杣求䡁䅁䅢灂䝁䅍兙あ䝁䅫杢湂䙁䄸兙畂䝁䄸兢桂䝁䅷入畁䡁䅧䅢穂䡁䅧兘呂䝁䅍杣求䝁䅕杢灂䝁䄴睚時䝁䄸杣歂䝁䅕杣時䝁䅉兙橂䝁䅳䅢療䝁䅣睘橂䝁䅧睚桁䍁䅑杕䵂䍁䅑免㑁䅁䅁䅏䅧䡁䅧䅁扂䡁䅉党睂䝁䅷兡橂䝁䅅䅤灂䝁䄴睚時䝁䅅杢療䝁䄰兙獂䡁䅫杌㑂䝁䅷督㑂䙁䄰睕橂䡁䅉党求䝁䄴兡畂䝁䅣睘療䡁䅉䅚求䡁䅉睘楂䝁䅅睙牂䝁䅷睢湂䙁䄸睙潂䝁䅣光歁䙁䅉䅔歁䑁䅫䅁塃䅂䅁来䅁䙁䅳杣求䡁䅁䅢灂䝁䅍兙あ䝁䅫杢湂䙁䄸兙畂䝁䄸兢桂䝁䅷入畁䡁䅧䅢穂䡁䅧兘呂䝁䅍杣求䝁䅕杢灂䝁䄴睚時䝁䄸杣歂䝁䅕杣時䝁䅉兙橂䝁䅳䅢療䝁䅣睘橂䝁䅧睚桁䍁䅑杕乂䍁䅑免硁䅁䅁杅䅧䡁䅯䅁扂䡁䅉党睂䝁䅷兡橂䝁䅅䅤灂䝁䄴睚時䝁䅅杢療䝁䄰兙獂䡁䅫杌㑂䝁䅷督㑂䙁䄰睕橂䡁䅉党求䝁䄴兡畂䝁䅣睘療䡁䅉䅚求䡁䅉睘楂䝁䅅睙牂䝁䅷睢湂䙁䄸睙潂䝁䅣光歁䙁䅉兔歁䑁䅅䅏䅁䕁䝍䅁㑂䅁䅁睗祂䝁䅕䅣獂䝁䅫睙桂䡁䅑兡畂䝁䅣睘桂䝁䄴睢瑂䝁䅅䅢㕂䍁䄴䅥獂䡁䅍䅥摂䙁䅍睙祂䝁䅕党畂䝁䅫杢湂䙁䄸睢祂䝁䅑党祂䙁䄸杙桂䝁䅍睡獂䝁䄸睚時䝁䅍䅡湂䍁䅅䅊卂䕁䄰䅊㕁䅁䅁䅒䅙䡁䅯䅁扂䡁䅉党睂䝁䅷兡橂䝁䅅䅤灂䝁䄴睚時䝁䅅杢療䝁䄰兙獂䡁䅫杌㑂䝁䅷督㑂䙁䄰睕橂䡁䅉党求䝁䄴兡畂䝁䅣睘療䡁䅉䅚求䡁䅉睘楂䝁䅅睙牂䝁䅷睢湂䙁䄸睙潂䝁䅣光歁䙁䅉杔歁䑁䅅免䅁䅁䠸䅁㙂䅁䅁睗祂䝁䅕䅣獂䝁䅫睙桂䡁䅑兡畂䝁䅣睘桂䝁䄴睢瑂䝁䅅䅢㕂䍁䄴䅥獂䡁䅍䅥摂䙁䅍睙祂䝁䅕党畂䝁䅫杢湂䙁䄸睢祂䝁䅑党祂䙁䄸杙桂䝁䅍睡獂䝁䄸睚時䝁䅍䅡湂䍁䅅䅊卂䕁䄴䅊硁䑁䅧䅁㍂䅂䅁䅥䅁䙁䅳杣求䡁䅁䅢灂䝁䅍兙あ䝁䅫杢湂䙁䄸兙畂䝁䄸兢桂䝁䅷入畁䡁䅧䅢穂䡁䅧兘呂䝁䅍杣求䝁䅕杢灂䝁䄴睚時䝁䄸杣歂䝁䅕杣時䝁䅉兙橂䝁䅳䅢療䝁䅣睘橂䝁䅧睚桁䍁䅑杕佂䍁䅑兏䅁䡁䕧䅁㙂䅁䅁睗祂䝁䅕䅣獂䝁䅫睙桂䡁䅑兡畂䝁䅣睘桂䝁䄴睢瑂䝁䅅䅢㕂䍁䄴䅥獂䡁䅍䅥摂䙁䅍睙祂䝁䅕党畂䝁䅫杢湂䙁䄸睢祂䝁䅑党祂䙁䄸杙桂䝁䅍睡獂䝁䄸睚時䝁䅍䅡湂䍁䅅䅊卂䕁䄸䅊硁䑁䅅䅁慁杂䅁来䅁䙁䅳杣求䡁䅁䅢灂䝁䅍兙あ䝁䅫杢湂䙁䄸兙畂䝁䄸兢桂䝁䅷入畁䡁䅧䅢穂䡁䅧兘呂䝁䅍杣求䝁䅕杢灂䝁䄴睚時䝁䄸杣歂䝁䅕杣時䝁䅉兙橂䝁䅳䅢療䝁䅣睘橂䝁䅧睚桁䍁䅑杕偂䍁䅑免㑁䅁䅁䅢䅧䡁䅧䅁扂䡁䅉党睂䝁䅷兡橂䝁䅅䅤灂䝁䄴睚時䝁䅅杢療䝁䄰兙獂䡁䅫杌㑂䝁䅷督㑂䙁䄰睕橂䡁䅉党求䝁䄴兡畂䝁䅣睘療䡁䅉䅚求䡁䅉睘楂䝁䅅睙牂䝁䅷睢湂䙁䄸睙潂䝁䅣光歁䙁䅉睔歁䑁䅫䅁扁杂䅁来䅁䙁䅳杣求䡁䅁䅢灂䝁䅍兙あ䝁䅫杢湂䙁䄸兙畂䝁䄸兢桂䝁䅷入畁䡁䅧䅢穂䡁䅧兘呂䝁䅍杣求䝁䅕杢灂䝁䄴睚時䝁䄸杣歂䝁䅕杣時䝁䅉兙橂䝁䅳䅢療䝁䅣睘橂䝁䅧睚桁䍁䅑杕兂䍁䅑免硁䅁䅁睅䅧䡁䅯䅁扂䡁䅉党睂䝁䅷兡橂䝁䅅䅤灂䝁䄴睚時䝁䅅杢療䝁䄰兙獂䡁䅫杌㑂䝁䅷督㑂䙁䄰睕橂䡁䅉党求䝁䄴兡畂䝁䅣睘療䡁䅉䅚求䡁䅉睘楂䝁䅅睙牂䝁䅷睢湂䙁䄸睙潂䝁䅣光歁䙁䅉䅕歁䑁䅅䅏䅁䡁䙷䅁㑂䅁䅁睗祂䝁䅕䅣獂䝁䅫睙桂䡁䅑兡畂䝁䅣睘桂䝁䄴睢瑂䝁䅅䅢㕂䍁䄴䅥獂䡁䅍䅥摂䙁䅍睙祂䝁䅕党畂䝁䅫杢湂䙁䄸睢祂䝁䅑党祂䙁䄸杙桂䝁䅍睡獂䝁䄸睚時䝁䅍䅡湂䍁䅅䅊卂䙁䅁䅊㕁䅁䅁兦䅕䡁䅯䅁扂䡁䅉党睂䝁䅷兡橂䝁䅅䅤灂䝁䄴睚時䝁䅅杢療䝁䄰兙獂䡁䅫杌㑂䝁䅷督㑂䙁䄰睕橂䡁䅉党求䝁䄴兡畂䝁䅣睘療䡁䅉䅚求䡁䅉睘楂䝁䅅睙牂䝁䅷睢湂䙁䄸睙潂䝁䅣光歁䙁䅉兕歁䑁䅅免䅁偁䠸䅁㙂䅁䅁睗祂䝁䅕䅣獂䝁䅫睙桂䡁䅑兡畂䝁䅣睘桂䝁䄴睢瑂䝁䅅䅢㕂䍁䄴䅥獂䡁䅍䅥摂䙁䅍睙祂䝁䅕党畂䝁䅫杢湂䙁䄸睢祂䝁䅑党祂䙁䄸杙桂䝁䅍睡獂䝁䄸睚時䝁䅍䅡湂䍁䅅䅊卂䙁䅅䅊硁䑁䅧䅁慁䅂䅁䅥䅁䙁䅳杣求䡁䅁䅢灂䝁䅍兙あ䝁䅫杢湂䙁䄸兙畂䝁䄸兢桂䝁䅷入畁䡁䅧䅢穂䡁䅧兘呂䝁䅍杣求䝁䅕杢灂䝁䄴睚時䝁䄸杣歂䝁䅕杣時䝁䅉兙橂䝁䅳䅢療䝁䅣睘橂䝁䅧睚桁䍁䅑杕剂䍁䅑兏䅁䉁䕳䅁㙂䅁䅁睗祂䝁䅕䅣獂䝁䅫睙桂䡁䅑兡畂䝁䅣睘桂䝁䄴睢瑂䝁䅅䅢㕂䍁䄴䅥獂䡁䅍䅥摂䙁䅍睙祂䝁䅕党畂䝁䅫杢湂䙁䄸睢祂䝁䅑党祂䙁䄸杙桂䝁䅍睡獂䝁䄸睚時䝁䅍䅡湂䍁䅅䅊卂䙁䅉䅊硁䑁䅅䅁睁兂䅁来䅁䙁䅳杣求䡁䅁䅢灂䝁䅍兙あ䝁䅫杢湂䙁䄸兙畂䝁䄸兢桂䝁䅷入畁䡁䅧䅢穂䡁䅧兘呂䝁䅍杣求䝁䅕杢灂䝁䄴睚時䝁䄸杣歂䝁䅕杣時䝁䅉兙橂䝁䅳䅢療䝁䅣睘橂䝁䅧睚桁䍁䅑杕卂䍁䅑免㑁䅁䅁兕䅧䡁䅧䅁扂䡁䅉党睂䝁䅷兡橂䝁䅅䅤灂䝁䄴睚時䝁䅅杢療䝁䄰兙獂䡁䅫杌㑂䝁䅷督㑂䙁䄰睕橂䡁䅉党求䝁䄴兡畂䝁䅣睘療䡁䅉䅚求䡁䅉睘楂䝁䅅睙牂䝁䅷睢湂䙁䄸睙潂䝁䅣光歁䙁䅉杕歁䑁䅫䅁硁兂䅁来䅁䙁䅳杣求䡁䅁䅢灂䝁䅍兙あ䝁䅫杢湂䙁䄸兙畂䝁䄸兢桂䝁䅷入畁䡁䅧䅢穂䡁䅧兘呂䝁䅍杣求䝁䅕杢灂䝁䄴睚時䝁䄸杣歂䝁䅕杣時䝁䅉兙橂䝁䅳䅢療䝁䅣睘橂䝁䅧睚桁䍁䅑杕呂䍁䅑免硁䅁䅁䅆䅧䡁䅯䅁扂䡁䅉党睂䝁䅷兡橂䝁䅅䅤灂䝁䄴睚時䝁䅅杢療䝁䄰兙獂䡁䅫杌㑂䝁䅷督㑂䙁䄰睕橂䡁䅉党求䝁䄴兡畂䝁䅣睘療䡁䅉䅚求䡁䅉睘楂䝁䅅睙牂䝁䅷睢湂䙁䄸睙潂䝁䅣光歁䙁䅉睕歁䑁䅅䅏䅁䕁䩁䅁㑂䅁䅁睗祂䝁䅕䅣獂䝁䅫睙桂䡁䅑兡畂䝁䅣睘桂䝁䄴睢瑂䝁䅅䅢㕂䍁䄴䅥獂䡁䅍䅥摂䙁䅍睙祂䝁䅕党畂䝁䅫杢湂䙁䄸睢祂䝁䅑党祂䙁䄸杙桂䝁䅍睡獂䝁䄸睚時䝁䅍䅡湂䍁䅅䅊卂䙁䅍䅊㕁䅁䅁兆䅧䡁䅯䅁扂䡁䅉党睂䝁䅷兡橂䝁䅅䅤灂䝁䄴睚時䝁䅅杢療䝁䄰兙獂䡁䅫杌㑂䝁䅷督㑂䙁䄰睕橂䡁䅉党求䝁䄴兡畂䝁䅣睘療䡁䅉䅚求䡁䅉睘楂䝁䅅睙牂䝁䅷睢湂䙁䄸睙潂䝁䅣光歁䙁䅉䅖歁䑁䅅免䅁䉁䥙䅁㙂䅁䅁睗祂䝁䅕䅣獂䝁䅫睙桂䡁䅑兡畂䝁䅣睘桂䝁䄴睢瑂䝁䅅䅢㕂䍁䄴䅥獂䡁䅍䅥摂䙁䅍睙祂䝁䅕党畂䝁䅫杢湂䙁䄸睢祂䝁䅑党祂䙁䄸杙桂䝁䅍睡獂䝁䄸睚時䝁䅍䅡湂䍁䅅䅊卂䙁䅑䅊硁䑁䅧䅁䉂元䅁䅥䅁䙁䅳杣求䡁䅁䅢灂䝁䅍兙あ䝁䅫杢湂䙁䄸兙畂䝁䄸兢桂䝁䅷入畁䡁䅧䅢穂䡁䅧兘呂䝁䅍杣求䝁䅕杢灂䝁䄴睚時䝁䄸杣歂䝁䅕杣時䝁䅉兙橂䝁䅳䅢療䝁䅣睘橂䝁䅧睚桁䍁䅑杕啂䍁䅑兏䅁䉁䥣䅁㙂䅁䅁睗祂䝁䅕䅣獂䝁䅫睙桂䡁䅑兡畂䝁䅣睘桂䝁䄴睢瑂䝁䅅䅢㕂䍁䄴䅥獂䡁䅍䅥摂䙁䅍睙祂䝁䅕党畂䝁䅫杢湂䙁䄸睢祂䝁䅑党祂䙁䄸杙桂䝁䅍睡獂䝁䄸睚時䝁䅍䅡湂䍁䅅䅊卂䙁䅕䅊硁䑁䅅䅁⽂睂䅁来䅁䙁䅳杣求䡁䅁䅢灂䝁䅍兙あ䝁䅫杢湂䙁䄸兙畂䝁䄸兢桂䝁䅷入畁䡁䅧䅢穂䡁䅧兘呂䝁䅍杣求䝁䅕杢灂䝁䄴睚時䝁䄸杣歂䝁䅕杣時䝁䅉兙橂䝁䅳䅢療䝁䅣睘橂䝁䅧睚桁䍁䅑杕噂䍁䅑免㑁䅁䅁督䅍䡁䅧䅁扂䡁䅉党睂䝁䅷兡橂䝁䅅䅤灂䝁䄴睚時䝁䅅杢療䝁䄰兙獂䡁䅫杌㑂䝁䅷督㑂䙁䄰睕橂䡁䅉党求䝁䄴兡畂䝁䅣睘療䡁䅉䅚求䡁䅉睘楂䝁䅅睙牂䝁䅷睢湂䙁䄸睙潂䝁䅣光歁䙁䅉兖歁䑁䅫䅁あ睁䅁来䅁䙁䅳杣求䡁䅁䅢灂䝁䅍兙あ䝁䅫杢湂䙁䄸兙畂䝁䄸兢桂䝁䅷入畁䡁䅧䅢穂䡁䅧兘呂䝁䅍杣求䝁䅕杢灂䝁䄴睚時䝁䄸杣歂䝁䅕杣時䝁䅉兙橂䝁䅳䅢療䝁䅣睘橂䝁䅧睚桁䍁䅑杕坂䍁䅑免硁䅁䅁公䅕䡁䅯䅁扂䡁䅉党睂䝁䅷兡橂䝁䅅䅤灂䝁䄴睚時䝁䅅杢療䝁䄰兙獂䡁䅫杌㑂䝁䅷督㑂䙁䄰睕橂䡁䅉党求䝁䄴兡畂䝁䅣睘療䡁䅉䅚求䡁䅉睘楂䝁䅅睙牂䝁䅷睢湂䙁䄸睙潂䝁䅣光歁䙁䅉杖歁䑁䅅䅏䅁䕁䩉䅁㑂䅁䅁睗祂䝁䅕䅣獂䝁䅫睙桂䡁䅑兡畂䝁䅣睘桂䝁䄴睢瑂䝁䅅䅢㕂䍁䄴䅥獂䡁䅍䅥摂䙁䅍睙祂䝁䅕党畂䝁䅫杢湂䙁䄸睢祂䝁䅑党祂䙁䄸杙桂䝁䅍睡獂䝁䄸睚時䝁䅍䅡湂䍁䅅䅊卂䙁䅙䅊㕁䅁䅁杬䅕䡁䅯䅁扂䡁䅉党睂䝁䅷兡橂䝁䅅䅤灂䝁䄴睚時䝁䅅杢療䝁䄰兙獂䡁䅫杌㑂䝁䅷督㑂䙁䄰睕橂䡁䅉党求䝁䄴兡畂䝁䅣睘療䡁䅉䅚求䡁䅉睘楂䝁䅅睙牂䝁䅷睢湂䙁䄸睙潂䝁䅣光歁䙁䅉睖歁䑁䅅免䅁䉁䥧䅁㙂䅁䅁睗祂䝁䅕䅣獂䝁䅫睙桂䡁䅑兡畂䝁䅣睘桂䝁䄴睢瑂䝁䅅䅢㕂䍁䄴䅥獂䡁䅍䅥摂䙁䅍睙祂䝁䅕党畂䝁䅫杢湂䙁䄸睢祂䝁䅑党祂䙁䄸杙桂䝁䅍睡獂䝁䄸睚時䝁䅍䅡湂䍁䅅䅊卂䙁䅣䅊硁䑁䅧䅁歃杂䅁䅥䅁䙁䅳杣求䡁䅁䅢灂䝁䅍兙あ䝁䅫杢湂䙁䄸兙畂䝁䄸兢桂䝁䅷入畁䡁䅧䅢穂䡁䅧兘呂䝁䅍杣求䝁䅕杢灂䝁䄴睚時䝁䄸杣歂䝁䅕杣時䝁䅉兙橂䝁䅳䅢療䝁䅣睘橂䝁䅧睚桁䍁䅑杕塂䍁䅑兏䅁䭁䝕䅁㙂䅁䅁睗祂䝁䅕䅣獂䝁䅫睙桂䡁䅑兡畂䝁䅣睘桂䝁䄴睢瑂䝁䅅䅢㕂䍁䄴䅥獂䡁䅍䅥摂䙁䅍睙祂䝁䅕党畂䝁䅫杢湂䙁䄸睢祂䝁䅑党祂䙁䄸杙桂䝁䅍睡獂䝁䄸睚時䝁䅍䅡湂䍁䅅䅊卂䙁䅧䅊硁䑁䅅䅁慁䅃䅁来䅁䙁䅳杣求䡁䅁䅢灂䝁䅍兙あ䝁䅫杢湂䙁䄸兙畂䝁䄸兢桂䝁䅷入畁䡁䅧䅢穂䡁䅧兘呂䝁䅍杣求䝁䅕杢灂䝁䄴睚時䝁䄸杣歂䝁䅕杣時䝁䅉兙橂䝁䅳䅢療䝁䅣睘橂䝁䅧睚桁䍁䅑杕奂䍁䅑免㑁䅁䅁其䅧䡁䅧䅁扂䡁䅉党睂䝁䅷兡橂䝁䅅䅤灂䝁䄴睚時䝁䅅杢療䝁䄰兙獂䡁䅫杌㑂䝁䅷督㑂䙁䄰睕橂䡁䅉党求䝁䄴兡畂䝁䅣睘療䡁䅉䅚求䡁䅉睘楂䝁䅅睙牂䝁䅷睢湂䙁䄸睙潂䝁䅣光歁䙁䅉䅗歁䑁䅫䅁扁䅃䅁来䅁䙁䅳杣求䡁䅁䅢灂䝁䅍兙あ䝁䅫杢湂䙁䄸兙畂䝁䄸兢桂䝁䅷入畁䡁䅧䅢穂䡁䅧兘呂䝁䅍杣求䝁䅕杢灂䝁䄴睚時䝁䄸杣歂䝁䅕杣時䝁䅉兙橂䝁䅳䅢療䝁䅣睘橂䝁䅧睚桁䍁䅑杕婂䍁䅑免硁䅁䅁䅈䅧䡁䅯䅁扂䡁䅉党睂䝁䅷兡橂䝁䅅䅤灂䝁䄴睚時䝁䅅杢療䝁䄰兙獂䡁䅫杌㑂䝁䅷督㑂䙁䄰睕橂䡁䅉党求䝁䄴兡畂䝁䅣睘療䡁䅉䅚求䡁䅉睘楂䝁䅅睙牂䝁䅷睢湂䙁䄸睙潂䝁䅣光歁䙁䅉兗歁䑁䅅䅏䅁䕁䩍䅁㑂䅁䅁睗祂䝁䅕䅣獂䝁䅫睙桂䡁䅑兡畂䝁䅣睘桂䝁䄴睢瑂䝁䅅䅢㕂䍁䄴䅥獂䡁䅍䅥摂䙁䅍睙祂䝁䅕党畂䝁䅫杢湂䙁䄸睢祂䝁䅑党祂䙁䄸杙桂䝁䅍睡獂䝁䄸睚時䝁䅍䅡湂䍁䅅䅊卂䙁䅫䅊㕁䅁䅁先䅧䡁䅯䅁扂䡁䅉党睂䝁䅷兡橂䝁䅅䅤灂䝁䄴睚時䝁䅅杢療䝁䄰兙獂䡁䅫杌㑂䝁䅷督㑂䙁䄰睕橂䡁䅉党求䝁䄴兡畂䝁䅣睘療䡁䅉䅚求䡁䅉睘楂䝁䅅睙牂䝁䅷睢湂䙁䄸睙潂䝁䅣光歁䙁䅉杗歁䑁䅅免䅁䙁䝍䅁㙂䅁䅁睗祂䝁䅕䅣獂䝁䅫睙桂䡁䅑兡畂䝁䅣睘桂䝁䄴睢瑂䝁䅅䅢㕂䍁䄴䅥獂䡁䅍䅥摂䙁䅍睙祂䝁䅕党畂䝁䅫杢湂䙁䄸睢祂䝁䅑党祂䙁䄸杙桂䝁䅍睡獂䝁䄸睚時䝁䅍䅡湂䍁䅅䅊卂䙁䅯䅊硁䑁䅧䅁䉄睂䅁䅥䅁䙁䅳杣求䡁䅁䅢灂䝁䅍兙あ䝁䅫杢湂䙁䄸兙畂䝁䄸兢桂䝁䅷入畁䡁䅧䅢穂䡁䅧兘呂䝁䅍杣求䝁䅕杢灂䝁䄴睚時䝁䄸杣歂䝁䅕杣時䝁䅉兙橂䝁䅳䅢療䝁䅣睘橂䝁䅧睚桁䍁䅑杕慂䍁䅑兏䅁䙁䝑䅁㑂䅁䅁睗祂䝁䅕䅣獂䝁䅫睙桂䡁䅑兡畂䝁䅣睘桂䝁䄴睢瑂䝁䅅䅢㕂䍁䄴䅥獂䡁䅍䅥摂䙁䅍睙祂䝁䅕党畂䝁䅫杢湂䙁䄸睢祂䝁䅑党祂䙁䄸杙桂䝁䅍睡獂䝁䄸睚時䝁䅍䅡湂䍁䅅䅊呂䍁䅑免硁䅁䅁睆䅑䡁䅧䅁扂䡁䅉党睂䝁䅷兡橂䝁䅅䅤灂䝁䄴睚時䝁䅅杢療䝁䄰兙獂䡁䅫杌㑂䝁䅷督㑂䙁䄰睕橂䡁䅉党求䝁䄴兡畂䝁䅣睘療䡁䅉䅚求䡁䅉睘楂䝁䅅睙牂䝁䅷睢湂䙁䄸睙潂䝁䅣光歁䙁䅍䅊硁䑁䅧䅁㉄睁䅁杤䅁䙁䅳杣求䡁䅁䅢灂䝁䅍兙あ䝁䅫杢湂䙁䄸兙畂䝁䄸兢桂䝁䅷入畁䡁䅧䅢穂䡁䅧兘呂䝁䅍杣求䝁䅕杢灂䝁䄴睚時䝁䄸杣歂䝁䅕杣時䝁䅉兙橂䝁䅳䅢療䝁䅣睘橂䝁䅧睚桁䍁䅑睕歁䑁䅫䅁㍄睁䅁来䅁䙁䅳杣求䡁䅁䅢灂䝁䅍兙あ䝁䅫杢湂䙁䄸兙畂䝁䄸兢桂䝁䅷入畁䡁䅧䅢穂䡁䅧兘呂䝁䅍杣求䝁䅕杢灂䝁䄴睚時䝁䄸杣歂䝁䅕杣時䝁䅉兙橂䝁䅳䅢療䝁䅣睘橂䝁䅧睚桁䍁䅑睕䉂䍁䅑免硁䅁䅁眴䅣䡁䅯䅁扂䡁䅉党睂䝁䅷兡橂䝁䅅䅤灂䝁䄴睚時䝁䅅杢療䝁䄰兙獂䡁䅫杌㑂䝁䅷督㑂䙁䄰睕橂䡁䅉党求䝁䄴兡畂䝁䅣睘療䡁䅉䅚求䡁䅉睘楂䝁䅅睙牂䝁䅷睢湂䙁䄸睙潂䝁䅣光歁䙁䅍兑歁䑁䅅䅏䅁䥁䑑䅁㑂䅁䅁睗祂䝁䅕䅣獂䝁䅫睙桂䡁䅑兡畂䝁䅣睘桂䝁䄴睢瑂䝁䅅䅢㕂䍁䄴䅥獂䡁䅍䅥摂䙁䅍睙祂䝁䅕党畂䝁䅫杢湂䙁䄸睢祂䝁䅑党祂䙁䄸杙桂䝁䅍睡獂䝁䄸睚時䝁䅍䅡湂䍁䅅䅊呂䕁䅅䅊㕁䅁䅁全䅍䡁䅯䅁扂䡁䅉党睂䝁䅷兡橂䝁䅅䅤灂䝁䄴睚時䝁䅅杢療䝁䄰兙獂䡁䅫杌㑂䝁䅷督㑂䙁䄰睕橂䡁䅉党求䝁䄴兡畂䝁䅣睘療䡁䅉䅚求䡁䅉睘楂䝁䅅睙牂䝁䅷睢湂䙁䄸睙潂䝁䅣光歁䙁䅍村歁䑁䅅免䅁䉁䠸䅁㙂䅁䅁睗祂䝁䅕䅣獂䝁䅫睙桂䡁䅑兡畂䝁䅣睘桂䝁䄴睢瑂䝁䅅䅢㕂䍁䄴䅥獂䡁䅍䅥摂䙁䅍睙祂䝁䅕党畂䝁䅫杢湂䙁䄸睢祂䝁䅑党祂䙁䄸杙桂䝁䅍睡獂䝁䄸睚時䝁䅍䅡湂䍁䅅䅊呂䕁䅉䅊硁䑁䅧䅁䕂元䅁䅥䅁䙁䅳杣求䡁䅁䅢灂䝁䅍兙あ䝁䅫杢湂䙁䄸兙畂䝁䄸兢桂䝁䅷入畁䡁䅧䅢穂䡁䅧兘呂䝁䅍杣求䝁䅕杢灂䝁䄴睚時䝁䄸杣歂䝁䅕杣時䝁䅉兙橂䝁䅳䅢療䝁䅣睘橂䝁䅧睚桁䍁䅑睕䍂䍁䅑兏䅁䍁䡁䅁㙂䅁䅁睗祂䝁䅕䅣獂䝁䅫睙桂䡁䅑兡畂䝁䅣睘桂䝁䄴睢瑂䝁䅅䅢㕂䍁䄴䅥獂䡁䅍䅥摂䙁䅍睙祂䝁䅕党畂䝁䅫杢湂䙁䄸睢祂䝁䅑党祂䙁䄸杙桂䝁䅍睡獂䝁䄸睚時䝁䅍䅡湂䍁䅅䅊呂䕁䅍䅊硁䑁䅅䅁剁杂䅁来䅁䙁䅳杣求䡁䅁䅢灂䝁䅍兙あ䝁䅫杢湂䙁䄸兙畂䝁䄸兢桂䝁䅷入畁䡁䅧䅢穂䡁䅧兘呂䝁䅍杣求䝁䅕杢灂䝁䄴睚時䝁䄸杣歂䝁䅕杣時䝁䅉兙橂䝁䅳䅢療䝁䅣睘橂䝁䅧睚桁䍁䅑睕䑂䍁䅑免㑁䅁䅁睃䅫䡁䅧䅁扂䡁䅉党睂䝁䅷兡橂䝁䅅䅤灂䝁䄴睚時䝁䅅杢療䝁䄰兙獂䡁䅫杌㑂䝁䅷督㑂䙁䄰睕橂䡁䅉党求䝁䄴兡畂䝁䅣睘療䡁䅉䅚求䡁䅉睘楂䝁䅅睙牂䝁䅷睢湂䙁䄸睙潂䝁䅣光歁䙁䅍睑歁䑁䅫䅁十杂䅁来䅁䙁䅳杣求䡁䅁䅢灂䝁䅍兙あ䝁䅫杢湂䙁䄸兙畂䝁䄸兢桂䝁䅷入畁䡁䅧䅢穂䡁䅧兘呂䝁䅍杣求䝁䅕杢灂䝁䄴睚時䝁䄸杣歂䝁䅕杣時䝁䅉兙橂䝁䅳䅢療䝁䅣睘橂䝁䅧睚桁䍁䅑睕䕂䍁䅑免硁䅁䅁䄷䅍䡁䅯䅁扂䡁䅉党睂䝁䅷兡橂䝁䅅䅤灂䝁䄴睚時䝁䅅杢療䝁䄰兙獂䡁䅫杌㑂䝁䅷督㑂䙁䄰睕橂䡁䅉党求䝁䄴兡畂䝁䅣睘療䡁䅉䅚求䡁䅉睘楂䝁䅅睙牂䝁䅷睢湂䙁䄸睙潂䝁䅣光歁䙁䅍䅒歁䑁䅅䅏䅁䕁䩕䅁㑂䅁䅁睗祂䝁䅕䅣獂䝁䅫睙桂䡁䅑兡畂䝁䅣睘桂䝁䄴睢瑂䝁䅅䅢㕂䍁䄴䅥獂䡁䅍䅥摂䙁䅍睙祂䝁䅕党畂䝁䅫杢湂䙁䄸睢祂䝁䅑党祂䙁䄸杙桂䝁䅍睡獂䝁䄸睚時䝁䅍䅡湂䍁䅅䅊呂䕁䅑䅊㕁䅁䅁儷䅍䡁䅯䅁扂䡁䅉党睂䝁䅷兡橂䝁䅅䅤灂䝁䄴睚時䝁䅅杢療䝁䄰兙獂䡁䅫杌㑂䝁䅷督㑂䙁䄰睕橂䡁䅉党求䝁䄴兡畂䝁䅣睘療䡁䅉䅚求䡁䅉睘楂䝁䅅睙牂䝁䅷睢湂䙁䄸睙潂䝁䅣光歁䙁䅍兒歁䑁䅅免䅁䩁䠰䅁㙂䅁䅁睗祂䝁䅕䅣獂䝁䅫睙桂䡁䅑兡畂䝁䅣睘桂䝁䄴睢瑂䝁䅅䅢㕂䍁䄴䅥獂䡁䅍䅥摂䙁䅍睙祂䝁䅕党畂䝁䅫杢湂䙁䄸睢祂䝁䅑党祂䙁䄸杙桂䝁䅍睡獂䝁䄸睚時䝁䅍䅡湂䍁䅅䅊呂䕁䅕䅊硁䑁䅧䅁䝂元䅁䅥䅁䙁䅳杣求䡁䅁䅢灂䝁䅍兙あ䝁䅫杢湂䙁䄸兙畂䝁䄸兢桂䝁䅷入畁䡁䅧䅢穂䡁䅧兘呂䝁䅍杣求䝁䅕杢灂䝁䄴睚時䝁䄸杣歂䝁䅕杣時䝁䅉兙橂䝁䅳䅢療䝁䅣睘橂䝁䅧睚桁䍁䅑睕䙂䍁䅑兏䅁䩁䠴䅁㙂䅁䅁睗祂䝁䅕䅣獂䝁䅫睙桂䡁䅑兡畂䝁䅣睘桂䝁䄴睢瑂䝁䅅䅢㕂䍁䄴䅥獂䡁䅍䅥摂䙁䅍睙祂䝁䅕党畂䝁䅫杢湂䙁䄸睢祂䝁䅑党祂䙁䄸杙桂䝁䅍睡獂䝁䄸睚時䝁䅍䅡湂䍁䅅䅊呂䕁䅙䅊硁䑁䅅䅁敁䅃䅁来䅁䙁䅳杣求䡁䅁䅢灂䝁䅍兙あ䝁䅫杢湂䙁䄸兙畂䝁䄸兢桂䝁䅷入畁䡁䅧䅢穂䡁䅧兘呂䝁䅍杣求䝁䅕杢灂䝁䄴睚時䝁䄸杣歂䝁䅕杣時䝁䅉兙橂䝁䅳䅢療䝁䅣睘橂䝁䅧睚桁䍁䅑睕䝂䍁䅑免㑁䅁䅁睒䅫䡁䅧䅁扂䡁䅉党睂䝁䅷兡橂䝁䅅䅤灂䝁䄴睚時䝁䅅杢療䝁䄰兙獂䡁䅫杌㑂䝁䅷督㑂䙁䄰睕橂䡁䅉党求䝁䄴兡畂䝁䅣睘療䡁䅉䅚求䡁䅉睘楂䝁䅅睙牂䝁䅷睢湂䙁䄸睙潂䝁䅣光歁䙁䅍杒歁䑁䅫䅁晁䅃䅁来䅁䙁䅳杣求䡁䅁䅢灂䝁䅍兙あ䝁䅫杢湂䙁䄸兙畂䝁䄸兢桂䝁䅷入畁䡁䅧䅢穂䡁䅧兘呂䝁䅍杣求䝁䅕杢灂䝁䄴睚時䝁䄸杣歂䝁䅕杣時䝁䅉兙橂䝁䅳䅢療䝁䅣睘橂䝁䅧睚桁䍁䅑睕䡂䍁䅑免硁䅁䅁䅉䅧䡁䅯䅁扂䡁䅉党睂䝁䅷兡橂䝁䅅䅤灂䝁䄴睚時䝁䅅杢療䝁䄰兙獂䡁䅫杌㑂䝁䅷督㑂䙁䄰睕橂䡁䅉党求䝁䄴兡畂䝁䅣睘療䡁䅉䅚求䡁䅉睘楂䝁䅅睙牂䝁䅷睢湂䙁䄸睙潂䝁䅣光歁䙁䅍睒歁䑁䅅䅏䅁䑁䡑䅁㑂䅁䅁睗祂䝁䅕䅣獂䝁䅫睙桂䡁䅑兡畂䝁䅣睘桂䝁䄴睢瑂䝁䅅䅢㕂䍁䄴䅥獂䡁䅍䅥摂䙁䅍睙祂䝁䅕党畂䝁䅫杢湂䙁䄸睢祂䝁䅑党祂䙁䄸杙桂䝁䅍睡獂䝁䄸睚時䝁䅍䅡湂䍁䅅䅊呂䕁䅣䅊㕁䅁䅁兎䅣䡁䅯䅁扂䡁䅉党睂䝁䅷兡橂䝁䅅䅤灂䝁䄴睚時䝁䅅杢療䝁䄰兙獂䡁䅫杌㑂䝁䅷督㑂䙁䄰睕橂䡁䅉党求䝁䄴兡畂䝁䅣睘療䡁䅉䅚求䡁䅉睘楂䝁䅅睙牂䝁䅷睢湂䙁䄸睙潂䝁䅣光歁䙁䅍䅓歁䑁䅅免䅁佁䙍䅁㙂䅁䅁睗祂䝁䅕䅣獂䝁䅫睙桂䡁䅑兡畂䝁䅣睘桂䝁䄴睢瑂䝁䅅䅢㕂䍁䄴䅥獂䡁䅍䅥摂䙁䅍睙祂䝁䅕党畂䝁䅫杢湂䙁䄸睢祂䝁䅑党祂䙁䄸杙桂䝁䅍睡獂䝁䄸睚時䝁䅍䅡湂䍁䅅䅊呂䕁䅧䅊硁䑁䅧䅁潄兂䅁䅥䅁䙁䅳杣求䡁䅁䅢灂䝁䅍兙あ䝁䅫杢湂䙁䄸兙畂䝁䄸兢桂䝁䅷入畁䡁䅧䅢穂䡁䅧兘呂䝁䅍杣求䝁䅕杢灂䝁䄴睚時䝁䄸杣歂䝁䅕杣時䝁䅉兙橂䝁䅳䅢療䝁䅣睘橂䝁䅧睚桁䍁䅑睕䥂䍁䅑兏䅁佁䙑䅁㙂䅁䅁睗祂䝁䅕䅣獂䝁䅫睙桂䡁䅑兡畂䝁䅣睘桂䝁䄴睢瑂䝁䅅䅢㕂䍁䄴䅥獂䡁䅍䅥摂䙁䅍睙祂䝁䅕党畂䝁䅫杢湂䙁䄸睢祂䝁䅑党祂䙁䄸杙桂䝁䅍睡獂䝁䄸睚時䝁䅍䅡湂䍁䅅䅊呂䕁䅫䅊硁䑁䅅䅁晃杂䅁来䅁䙁䅳杣求䡁䅁䅢灂䝁䅍兙あ䝁䅫杢湂䙁䄸兙畂䝁䄸兢桂䝁䅷入畁䡁䅧䅢穂䡁䅧兘呂䝁䅍杣求䝁䅕杢灂䝁䄴睚時䝁䄸杣歂䝁䅕杣時䝁䅉兙橂䝁䅳䅢療䝁䅣睘橂䝁䅧睚桁䍁䅑睕䩂䍁䅑免㑁䅁䅁䅓䅫䡁䅧䅁扂䡁䅉党睂䝁䅷兡橂䝁䅅䅤灂䝁䄴睚時䝁䅅杢療䝁䄰兙獂䡁䅫杌㑂䝁䅷督㑂䙁䄰睕橂䡁䅉党求䝁䄴兡畂䝁䅣睘療䡁䅉䅚求䡁䅉睘楂䝁䅅睙牂䝁䅷睢湂䙁䄸睙潂䝁䅣光歁䙁䅍兓歁䑁䅫䅁权杂䅁䅥䅁䙁䅳杣求䡁䅁䅢灂䝁䅍兙あ䝁䅫杢湂䙁䄸兙畂䝁䄸兢桂䝁䅷入畁䡁䅧䅢穂䡁䅧兘呂䝁䅍杣求䝁䅕杢灂䝁䄴睚時䝁䄸杣歂䝁䅕杣時䝁䅉兙橂䝁䅳䅢療䝁䅣睘橂䝁䅧睚桁䍁䅑䅖歁䑁䅅免䅁䉁䕷䅁㑂䅁䅁睗祂䝁䅕䅣獂䝁䅫睙桂䡁䅑兡畂䝁䅣睘桂䝁䄴睢瑂䝁䅅䅢㕂䍁䄴䅥獂䡁䅍䅥摂䙁䅍睙祂䝁䅕党畂䝁䅫杢湂䙁䄸睢祂䝁䅑党祂䙁䄸杙桂䝁䅍睡獂䝁䄸睚時䝁䅍䅡湂䍁䅅䅊啂䍁䅑免㑁䅁䅁䅔䅣䡁䅙䅁扂䡁䅉党睂䝁䅷兡橂䝁䅅䅤灂䝁䄴睚時䝁䅅杢療䝁䄰兙獂䡁䅫杌㑂䝁䅷督㑂䙁䄰睕橂䡁䅉党求䝁䄴兡畂䝁䅣睘療䡁䅉䅚求䡁䅉睘楂䝁䅅睙牂䝁䅷睢湂䙁䄸睙潂䝁䅣光歁䙁䅑䅊㕁䅁䅁先䅑䡁䅧䅁扂䡁䅉党睂䝁䅷兡橂䝁䅅䅤灂䝁䄴睚時䝁䅅杢療䝁䄰兙獂䡁䅫杌㑂䝁䅷督㑂䙁䄰睕橂䡁䅉党求䝁䄴兡畂䝁䅣睘療䡁䅉䅚求䡁䅉睘楂䝁䅅睙牂䝁䅷睢湂䙁䄸睙潂䝁䅣光歁䙁䅕䅊硁䑁䅅䅁䑁䅂䅁䅥䅁䙁䅳杣求䡁䅁䅢灂䝁䅍兙あ䝁䅫杢湂䙁䄸兙畂䝁䄸兢桂䝁䅷入畁䡁䅧䅢穂䡁䅧兘呂䝁䅍杣求䝁䅕杢灂䝁䄴睚時䝁䄸杣歂䝁䅕杣時䝁䅉兙橂䝁䅳䅢療䝁䅣睘橂䝁䅧睚桁䍁䅑兖歁䑁䅅䅏䅁䑁䥍䅁㉂䅁䅁睗祂䝁䅕䅣獂䝁䅫睙桂䡁䅑兡畂䝁䅣睘桂䝁䄴睢瑂䝁䅅䅢㕂䍁䄴䅥獂䡁䅍䅥摂䙁䅍睙祂䝁䅕党畂䝁䅫杢湂䙁䄸睢祂䝁䅑党祂䙁䄸杙桂䝁䅍睡獂䝁䄸睚時䝁䅍䅡湂䍁䅅䅊噂䍁䅑兏䅁䅁䕑䅁㑂䅁䅁睗祂䝁䅕䅣獂䝁䅫睙桂䡁䅑兡畂䝁䅣睘桂䝁䄴睢瑂䝁䅅䅢㕂䍁䄴䅥獂䡁䅍䅥摂䙁䅍睙祂䝁䅕党畂䝁䅫杢湂䙁䄸睢祂䝁䅑党祂䙁䄸杙桂䝁䅍睡獂䝁䄸睚時䝁䅍䅡湂䍁䅅䅊坂䍁䅑免硁䅁䅁杳䅍䡁䅧䅁扂䡁䅉党睂䝁䅷兡橂䝁䅅䅤灂䝁䄴睚時䝁䅅杢療䝁䄰兙獂䡁䅫杌㑂䝁䅷督㑂䙁䄰睕橂䡁䅉党求䝁䄴兡畂䝁䅣睘療䡁䅉䅚求䡁䅉睘楂䝁䅅睙牂䝁䅷睢湂䙁䄸睙潂䝁䅣光歁䙁䅙䅊硁䑁䅧䅁㙂杂䅁杤䅁䙁䅳杣求䡁䅁䅢灂䝁䅍兙あ䝁䅫杢湂䙁䄸兙畂䝁䄸兢桂䝁䅷入畁䡁䅧䅢穂䡁䅧兘呂䝁䅍杣求䝁䅕杢灂䝁䄴睚時䝁䄸杣歂䝁䅕杣時䝁䅉兙橂䝁䅳䅢療䝁䅣睘橂䝁䅧睚桁䍁䅑杖歁䑁䅫䅁穃睁䅁䅥䅁䙁䅳杣求䡁䅁䅢灂䝁䅍兙あ䝁䅫杢湂䙁䄸兙畂䝁䄸兢桂䝁䅷入畁䡁䅧䅢穂䡁䅧兘呂䝁䅍杣求䝁䅕杢灂䝁䄴睚時䝁䄸杣歂䝁䅕杣時䝁䅉兙橂䝁䅳䅢療䝁䅣睘橂䝁䅧睚桁䍁䅑睖歁䑁䅅免䅁䩁䑙䅁㑂䅁䅁睗祂䝁䅕䅣獂䝁䅫睙桂䡁䅑兡畂䝁䅣睘桂䝁䄴睢瑂䝁䅅䅢㕂䍁䄴䅥獂䡁䅍䅥摂䙁䅍睙祂䝁䅕党畂䝁䅫杢湂䙁䄸睢祂䝁䅑党祂䙁䄸杙桂䝁䅍睡獂䝁䄸睚時䝁䅍䅡湂䍁䅅䅊塂䍁䅑免㑁䅁䅁䅎䅧䡁䅙䅁扂䡁䅉党睂䝁䅷兡橂䝁䅅䅤灂䝁䄴睚時䝁䅅杢療䝁䄰兙獂䡁䅫杌㑂䝁䅷督㑂䙁䄰睕橂䡁䅉党求䝁䄴兡畂䝁䅣睘療䡁䅉䅚求䡁䅉睘楂䝁䅅睙牂䝁䅷睢湂䙁䄸睙潂䝁䅣光歁䙁䅣䅊㕁䅁䅁睬䅍䡁䅧䅁扂䡁䅉党睂䝁䅷兡橂䝁䅅䅤灂䝁䄴睚時䝁䅅杢療䝁䄰兙獂䡁䅫杌㑂䝁䅷督㑂䙁䄰睕橂䡁䅉党求䝁䄴兡畂䝁䅣睘療䡁䅉䅚求䡁䅉睘楂䝁䅅睙牂䝁䅷睢湂䙁䄸睙潂䝁䅣光歁䙁䅧䅊硁䑁䅅䅁畃睁䅁䅥䅁䙁䅳杣求䡁䅁䅢灂䝁䅍兙あ䝁䅫杢湂䙁䄸兙畂䝁䄸兢桂䝁䅷入畁䡁䅧䅢穂䡁䅧兘呂䝁䅍杣求䝁䅕杢灂䝁䄴睚時䝁䄸杣歂䝁䅕杣時䝁䅉兙橂䝁䅳䅢療䝁䅣睘橂䝁䅧睚桁䍁䅑䅗歁䑁䅅䅏䅁䵁䝙䅁㉂䅁䅁睗祂䝁䅕䅣獂䝁䅫睙桂䡁䅑兡畂䝁䅣睘桂䝁䄴睢瑂䝁䅅䅢㕂䍁䄴䅥獂䡁䅍䅥摂䙁䅍睙祂䝁䅕党畂䝁䅫杢湂䙁䄸睢祂䝁䅑党祂䙁䄸杙桂䝁䅍睡獂䝁䄸睚時䝁䅍䅡湂䍁䅅䅊奂䍁䅑兏䅁䭁䐸䅁㑂䅁䅁睗祂䝁䅕䅣獂䝁䅫睙桂䡁䅑兡畂䝁䅣睘桂䝁䄴睢瑂䝁䅅䅢㕂䍁䄴䅥獂䡁䅍䅥摂䙁䅍睙祂䝁䅕党畂䝁䅫杢湂䙁䄸睢祂䝁䅑党祂䙁䄸杙桂䝁䅍睡獂䝁䄸睚時䝁䅍䅡湂䍁䅅䅊婂䍁䅑免硁䅁䅁杭䅍䡁䅧䅁扂䡁䅉党睂䝁䅷兡橂䝁䅅䅤灂䝁䄴睚時䝁䅅杢療䝁䄰兙獂䡁䅫杌㑂䝁䅷督㑂䙁䄰睕橂䡁䅉党求䝁䄴兡畂䝁䅣睘療䡁䅉䅚求䡁䅉睘楂䝁䅅睙牂䝁䅷睢湂䙁䄸睙潂䝁䅣光歁䙁䅫䅊硁䑁䅧䅁瑂兂䅁杤䅁䙁䅳杣求䡁䅁䅢灂䝁䅍兙あ䝁䅫杢湂䙁䄸兙畂䝁䄸兢桂䝁䅷入畁䡁䅧䅢穂䡁䅧兘呂䝁䅍杣求䝁䅕杢灂䝁䄴睚時䝁䄸杣歂䝁䅕杣時䝁䅉兙橂䝁䅳䅢療䝁䅣睘橂䝁䅧睚桁䍁䅑兗歁䑁䅫䅁扃睁䅁䅥䅁䙁䅳杣求䡁䅁䅢灂䝁䅍兙あ䝁䅫杢湂䙁䄸兙畂䝁䄸兢桂䝁䅷入畁䡁䅧䅢穂䡁䅧兘呂䝁䅍杣求䝁䅕杢灂䝁䄴睚時䝁䄸杣歂䝁䅕杣時䝁䅉兙橂䝁䅳䅢療䝁䅣睘橂䝁䅧睚桁䍁䅑杗歁䑁䅅免䅁䍁䕕䅁㑂䅁䅁睗祂䝁䅕䅣獂䝁䅫睙桂䡁䅑兡畂䝁䅣睘桂䝁䄴睢瑂䝁䅅䅢㕂䍁䄴䅥獂䡁䅍䅥摂䙁䅍睙祂䝁䅕党畂䝁䅫杢湂䙁䄸睢祂䝁䅑党祂䙁䄸杙桂䝁䅍睡獂䝁䄸睚時䝁䅍䅡湂䍁䅅䅊慂䍁䅑免㑁䅁䅁睫䅑䡁䅙䅁扂䡁䅉党睂䝁䅷兡橂䝁䅅䅤灂䝁䄴睚時䝁䅅杢療䝁䄰兙獂䡁䅫杌㑂䝁䅷督㑂䙁䄰睕橂䡁䅉党求䝁䄴兡畂䝁䅣睘療䡁䅉䅚求䡁䅉睘楂䝁䅅睙牂䝁䅷睢湂䙁䄸睙潂䝁䅣光歁䙁䅯䅊㕁䅁䅁杊䅑䕁䅷䅁扂䡁䅉党睂䝁䅷兡橂䝁䅅䅤灂䝁䄴睚時䝁䅅杢療䝁䄰兙獂䡁䅫杌㑂䝁䅷督㑂䙁䄰睕潂䝁䅕党あ䑁䅍光歁䕁䅣䅊祁䅁䅁䅗䅍䕁䅷䅁扂䡁䅉党睂䝁䅷兡橂䝁䅅䅤灂䝁䄴睚時䝁䅅杢療䝁䄰兙獂䡁䅫杌㑂䝁䅷督㑂䙁䄰睕潂䝁䅕党あ䑁䅍光歁䕁䅧䅊祁䅁䅁睗䅍䝁䅉䅁扂䡁䅉党睂䝁䅷兡橂䝁䅅䅤灂䝁䄴睚時䝁䅅杢療䝁䄰兙獂䡁䅫杌㑂䝁䅷督㑂䙁䄰睢祂䝁䅑党祂䍁䄴杙桂䝁䅍睡獂䝁䄸睚畁䝁䅍䅡湂䍁䅅䅊䉂䍁䅑兎䅁䕁䩯䅁楂䅁䅁睗祂䝁䅕䅣獂䝁䅫睙桂䡁䅑兡畂䝁䅣睘桂䝁䄴睢瑂䝁䅅䅢㕂䍁䄴䅥獂䡁䅍䅥摂䝁䄸杣歂䝁䅕杣畁䝁䅉兙橂䝁䅳䅢療䝁䅣杌橂䝁䅧睚桁䍁䅑兑歁䑁䅣䅁䩂元䅁杙䅁䙁䅳杣求䡁䅁䅢灂䝁䅍兙あ䝁䅫杢湂䙁䄸兙畂䝁䄸兢桂䝁䅷入畁䡁䅧䅢穂䡁䅧兘療䡁䅉䅚求䡁䅉睘楂䝁䅅睙牂䝁䅷睢湂䙁䄸睙潂䝁䅣光歁䕁䅙䅊硁䅁䅁䅁䅁䅁䅯䅁畂䝁䄸杤桂䅁䅁杏䅍䉁䄴䅁穂䝁䅧睢祂䡁䅑䅉灂䝁䄴䅤求䡁䅉党穂䡁䅑䅁兂睁䅁睃䅁䅁杷允䅁䅁䅙䅁䑁䅁䄸䅁䙁䅁䅁䅁ぁ桒䉂权䱂元䅁权䝁杁䅁权䝁杁䅁权䵂元䅁允䅁䅁䅅䅁䭁䕁䨰䅁䵁䅉䅅䅁䙁䅁䅁睁偁䅁䅁兂䅁䅁䅁䕎兙兑䅯入䅫䅁䅯䅂䍁䅧䅯睤䅫䅁䅅䅁䉁䅁䅁权ㅂ元䅁䍄䉁䅁䅁杂䅁䅁䅍睄䅁䅁䅕䅁䅁䑁䝒䕅䭅䙁䩅䅁䭁䅁䍙䅁䭁䅁䍙䅁䭁䕁䩷䅁䉁䅁䅁允䅁䅁䅯杕䅫䅁杷允䅁䅁䅙䅁䑁䅁䄸䅁䙁䅁䅁䅁ぁ桒䉂权呂元䅁权䝁杁䅁权䝁杁䅁权䵂元䅁允䅁䅁䅅䅁䭁䙁䩑䅁䵁䅉䅅䅁䙁䅁䅁睁偁䅁䅁兂䅁䅁䅁䕎兙兑䅯兪䅫䅁䅯䅂䍁䅧䅯睤䅫䅁䅅䅁䉁䅁䅁权ㅂ元䅁䍄䉁䅁䅁杂䅁䅁䅍睄䅁䅁䅕䅁䅁䑁䝒䕅䭅䙁䩯䅁䭁䅁䍙䅁䭁䅁䍙䅁䭁䕁䩷䅁䉁䅁䅁允䅁䅁䅯睗䅫䅁杷允䅁䅁䅙䅁䑁䅁䄸䅁䙁䅁䅁䅁ぁ桒䉂权奂元䅁权䝁杁䅁权䝁杁䅁权䵂元䅁允䅁䅁䅅䅁䭁䙁䩫䅁䵁䅉䅅䅁䝁䅁䅁睁偁䅁䅁兂䅁䅁䅁䕎兙兑䅯兖䅫䅁䅯杂䅉䅁䅯兤䅫䅁䅯䅔䅫䅁䅅䅁䉁䅁䅁权塂元䅁䍄䉁䅁䅁兂䅁䅁䅍睄䅁䅁䅕䅁䅁䑁䝒䕅䭅䙁䩕䅁䭁䅁䅑潁䭁䡁䩣䅁䉁䅁䅁允䅁䅁䅯兤䅫䅁杷允䅁䅁䅙䅁䑁䅁䄸䅁䙁䅁䅁䅁ぁ桒䉂权乃元䅁权䝁杁䅁权ㅂ元䅁权䵂元䅁允䅁䅁䅅䅁䭁䥁䨴䅁䵁䅉䅅䅁䝁䅁䅁睁偁䅁䅁兂䅁䅁䅁䕎兙兑䅯入䅫䅁䅯杂䅉䅁䅯兤䅫䅁䅯䅔䅫䅁䅅䅁䉁䅁䅁权㙂元䅁</t>
  </si>
  <si>
    <t>underdog comeback</t>
  </si>
  <si>
    <t>Bandwagon</t>
  </si>
  <si>
    <t>New kid on the block</t>
  </si>
  <si>
    <t>Short Momentum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</si>
</sst>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3" fontId="0" fillId="0" borderId="0" xfId="0" applyNumberFormat="1" applyAlignment="1">
      <alignment horizontal="right"/>
    </xf>
    <xf numFmtId="0" fontId="0" fillId="0" borderId="0" xfId="0" applyAlignment="1">
      <alignment wrapText="1"/>
    </xf>
    <xf numFmtId="0" fontId="0" fillId="2" borderId="0" xfId="0" applyFill="1" applyAlignment="1">
      <alignment wrapText="1"/>
    </xf>
    <xf numFmtId="0" fontId="0" fillId="2" borderId="0" xfId="0" applyFill="1"/>
    <xf numFmtId="3" fontId="0" fillId="2" borderId="0" xfId="0" applyNumberFormat="1" applyFill="1" applyAlignment="1">
      <alignment horizontal="right"/>
    </xf>
    <xf numFmtId="4" fontId="0" fillId="2" borderId="0" xfId="0" applyNumberFormat="1" applyFill="1" applyAlignment="1">
      <alignment horizontal="right"/>
    </xf>
    <xf numFmtId="0" fontId="0" fillId="3" borderId="0" xfId="0" applyFill="1"/>
    <xf numFmtId="4" fontId="0" fillId="3" borderId="0" xfId="0" applyNumberFormat="1" applyFill="1" applyAlignment="1">
      <alignment wrapText="1"/>
    </xf>
    <xf numFmtId="4" fontId="0" fillId="3" borderId="0" xfId="0" applyNumberFormat="1" applyFill="1"/>
    <xf numFmtId="0" fontId="0" fillId="2" borderId="0" xfId="0" applyFill="1" applyAlignment="1">
      <alignment vertical="top" wrapText="1"/>
    </xf>
    <xf numFmtId="0" fontId="0" fillId="4" borderId="0" xfId="0" applyFill="1"/>
    <xf numFmtId="0" fontId="0" fillId="4" borderId="0" xfId="0" applyFill="1" applyAlignment="1">
      <alignment horizontal="left"/>
    </xf>
    <xf numFmtId="1" fontId="0" fillId="4" borderId="0" xfId="0" applyNumberFormat="1" applyFill="1" applyAlignment="1">
      <alignment horizontal="right"/>
    </xf>
    <xf numFmtId="0" fontId="0" fillId="4" borderId="0" xfId="0" applyFill="1" applyAlignment="1">
      <alignment horizontal="right"/>
    </xf>
    <xf numFmtId="1" fontId="0" fillId="4" borderId="0" xfId="0" applyNumberFormat="1" applyFill="1" applyAlignment="1">
      <alignment horizontal="left"/>
    </xf>
    <xf numFmtId="3" fontId="0" fillId="4" borderId="0" xfId="0" applyNumberFormat="1" applyFill="1" applyAlignment="1">
      <alignment horizontal="right"/>
    </xf>
    <xf numFmtId="0" fontId="0" fillId="4" borderId="0" xfId="0" applyFill="1" applyAlignment="1">
      <alignment horizontal="left" wrapText="1"/>
    </xf>
    <xf numFmtId="0" fontId="0" fillId="4" borderId="0" xfId="0" applyFill="1" applyAlignment="1">
      <alignment wrapText="1"/>
    </xf>
    <xf numFmtId="1" fontId="0" fillId="4" borderId="0" xfId="0" applyNumberFormat="1" applyFill="1" applyAlignment="1">
      <alignment horizontal="right" wrapText="1"/>
    </xf>
    <xf numFmtId="0" fontId="0" fillId="4" borderId="0" xfId="0" applyFill="1" applyAlignment="1">
      <alignment horizontal="right" wrapText="1"/>
    </xf>
    <xf numFmtId="164" fontId="0" fillId="4" borderId="0" xfId="1" applyNumberFormat="1" applyFont="1" applyFill="1" applyAlignment="1">
      <alignment horizontal="right"/>
    </xf>
    <xf numFmtId="1" fontId="0" fillId="2" borderId="0" xfId="0" applyNumberFormat="1" applyFill="1" applyAlignment="1">
      <alignment horizontal="left"/>
    </xf>
    <xf numFmtId="1" fontId="0" fillId="2" borderId="0" xfId="0" applyNumberFormat="1" applyFill="1" applyAlignment="1">
      <alignment horizontal="right"/>
    </xf>
    <xf numFmtId="0" fontId="0" fillId="2" borderId="0" xfId="0" applyFill="1" applyAlignment="1">
      <alignment horizontal="left"/>
    </xf>
    <xf numFmtId="0" fontId="0" fillId="2" borderId="0" xfId="0" applyFill="1" applyAlignment="1">
      <alignment horizontal="right"/>
    </xf>
    <xf numFmtId="14" fontId="0" fillId="2" borderId="0" xfId="0" quotePrefix="1" applyNumberFormat="1" applyFill="1" applyAlignment="1">
      <alignment horizontal="right"/>
    </xf>
    <xf numFmtId="4" fontId="0" fillId="2" borderId="0" xfId="0" quotePrefix="1" applyNumberFormat="1" applyFill="1" applyAlignment="1">
      <alignment horizontal="right"/>
    </xf>
    <xf numFmtId="3" fontId="0" fillId="2" borderId="0" xfId="0" quotePrefix="1" applyNumberFormat="1" applyFill="1" applyAlignment="1">
      <alignment horizontal="right"/>
    </xf>
    <xf numFmtId="0" fontId="0" fillId="2" borderId="0" xfId="0" applyFill="1" applyAlignment="1">
      <alignment horizontal="left" wrapText="1"/>
    </xf>
    <xf numFmtId="1" fontId="0" fillId="2" borderId="0" xfId="0" applyNumberFormat="1" applyFill="1" applyAlignment="1">
      <alignment horizontal="right" wrapText="1"/>
    </xf>
    <xf numFmtId="0" fontId="0" fillId="2" borderId="0" xfId="0" applyFill="1" applyAlignment="1">
      <alignment horizontal="right" wrapText="1"/>
    </xf>
    <xf numFmtId="165" fontId="0" fillId="2" borderId="0" xfId="2" applyNumberFormat="1" applyFont="1" applyFill="1"/>
    <xf numFmtId="165" fontId="0" fillId="2" borderId="0" xfId="2" applyNumberFormat="1" applyFont="1" applyFill="1" applyAlignment="1">
      <alignment wrapText="1"/>
    </xf>
    <xf numFmtId="164" fontId="0" fillId="2" borderId="0" xfId="1" applyNumberFormat="1" applyFont="1" applyFill="1"/>
    <xf numFmtId="164" fontId="0" fillId="2" borderId="0" xfId="1" applyNumberFormat="1" applyFont="1" applyFill="1" applyAlignment="1">
      <alignment horizontal="left" wrapText="1"/>
    </xf>
    <xf numFmtId="164" fontId="0" fillId="2" borderId="0" xfId="1" applyNumberFormat="1" applyFont="1" applyFill="1" applyAlignment="1">
      <alignment wrapText="1"/>
    </xf>
    <xf numFmtId="0" fontId="0" fillId="5" borderId="0" xfId="0" applyFill="1"/>
    <xf numFmtId="164" fontId="0" fillId="5" borderId="0" xfId="1" applyNumberFormat="1" applyFont="1" applyFill="1"/>
    <xf numFmtId="14" fontId="0" fillId="2" borderId="0" xfId="0" applyNumberFormat="1" applyFill="1" applyAlignment="1">
      <alignment horizontal="right"/>
    </xf>
    <xf numFmtId="0" fontId="0" fillId="0" borderId="0" xfId="0" applyAlignment="1">
      <alignment horizontal="left"/>
    </xf>
    <xf numFmtId="1" fontId="0" fillId="0" borderId="0" xfId="0" applyNumberFormat="1" applyAlignment="1">
      <alignment horizontal="right"/>
    </xf>
    <xf numFmtId="0" fontId="0" fillId="0" borderId="0" xfId="0" applyAlignment="1">
      <alignment horizontal="right"/>
    </xf>
    <xf numFmtId="1" fontId="0" fillId="0" borderId="0" xfId="0" applyNumberFormat="1" applyAlignment="1">
      <alignment horizontal="left"/>
    </xf>
    <xf numFmtId="0" fontId="0" fillId="3" borderId="0" xfId="0" applyFill="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4" fontId="0" fillId="2" borderId="0" xfId="0" quotePrefix="1" applyNumberFormat="1" applyFill="1" applyAlignment="1">
      <alignment horizontal="center"/>
    </xf>
    <xf numFmtId="4" fontId="0" fillId="2" borderId="0" xfId="0" applyNumberFormat="1" applyFill="1" applyAlignment="1">
      <alignment horizontal="center"/>
    </xf>
    <xf numFmtId="0" fontId="3" fillId="0" borderId="0" xfId="0" applyFont="1"/>
    <xf numFmtId="0" fontId="3" fillId="0" borderId="0" xfId="0" applyFont="1" applyAlignment="1">
      <alignment horizontal="center"/>
    </xf>
    <xf numFmtId="0" fontId="0" fillId="0" borderId="0" xfId="0" applyAlignment="1">
      <alignment horizontal="center"/>
    </xf>
    <xf numFmtId="0" fontId="0" fillId="6" borderId="0" xfId="0" applyFill="1"/>
    <xf numFmtId="1" fontId="0" fillId="6" borderId="0" xfId="0" applyNumberFormat="1" applyFill="1" applyAlignment="1">
      <alignment horizontal="right"/>
    </xf>
    <xf numFmtId="0" fontId="0" fillId="6" borderId="0" xfId="0" applyNumberFormat="1" applyFill="1" applyAlignment="1">
      <alignment horizontal="left"/>
    </xf>
    <xf numFmtId="0" fontId="0" fillId="6" borderId="0" xfId="0" applyNumberFormat="1" applyFill="1" applyAlignment="1">
      <alignment horizontal="right"/>
    </xf>
    <xf numFmtId="4" fontId="0" fillId="6" borderId="0" xfId="0" applyNumberFormat="1" applyFill="1" applyAlignment="1">
      <alignment horizontal="right"/>
    </xf>
    <xf numFmtId="4" fontId="0" fillId="6" borderId="0" xfId="0" quotePrefix="1" applyNumberFormat="1" applyFill="1" applyAlignment="1">
      <alignment horizontal="right"/>
    </xf>
    <xf numFmtId="1" fontId="0" fillId="0" borderId="0" xfId="0" applyNumberFormat="1" applyFill="1" applyAlignment="1">
      <alignment horizontal="left"/>
    </xf>
    <xf numFmtId="0" fontId="0" fillId="0" borderId="0" xfId="0" applyFill="1"/>
    <xf numFmtId="0" fontId="0" fillId="0" borderId="0" xfId="0" applyNumberFormat="1" applyFill="1" applyAlignment="1">
      <alignment horizontal="left"/>
    </xf>
    <xf numFmtId="1" fontId="0" fillId="0" borderId="0" xfId="0" applyNumberFormat="1" applyFill="1" applyAlignment="1">
      <alignment horizontal="right"/>
    </xf>
    <xf numFmtId="0" fontId="0" fillId="0" borderId="0" xfId="0" applyNumberFormat="1" applyFill="1" applyAlignment="1">
      <alignment horizontal="right"/>
    </xf>
    <xf numFmtId="0" fontId="3" fillId="0" borderId="0" xfId="0" applyFont="1" applyFill="1"/>
    <xf numFmtId="0" fontId="0" fillId="0" borderId="0" xfId="0" applyAlignment="1">
      <alignment horizontal="center" wrapText="1"/>
    </xf>
    <xf numFmtId="0" fontId="0" fillId="0" borderId="0" xfId="0" applyFont="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7034-3063-43A0-9123-65366915E7EC}">
  <dimension ref="A1:A5"/>
  <sheetViews>
    <sheetView workbookViewId="0"/>
  </sheetViews>
  <sheetFormatPr defaultRowHeight="14.4" x14ac:dyDescent="0.3"/>
  <sheetData>
    <row r="1" spans="1:1" x14ac:dyDescent="0.3">
      <c r="A1" t="s">
        <v>2941</v>
      </c>
    </row>
    <row r="2" spans="1:1" x14ac:dyDescent="0.3">
      <c r="A2" t="s">
        <v>2942</v>
      </c>
    </row>
    <row r="3" spans="1:1" x14ac:dyDescent="0.3">
      <c r="A3" t="s">
        <v>2943</v>
      </c>
    </row>
    <row r="4" spans="1:1" x14ac:dyDescent="0.3">
      <c r="A4" t="s">
        <v>2944</v>
      </c>
    </row>
    <row r="5" spans="1:1" x14ac:dyDescent="0.3">
      <c r="A5" t="s">
        <v>2957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71B6-905E-4CDB-9CD4-1BA351E1E4D0}">
  <sheetPr>
    <tabColor theme="9"/>
  </sheetPr>
  <dimension ref="A1:J88"/>
  <sheetViews>
    <sheetView workbookViewId="0">
      <selection activeCell="A9" sqref="A9:A44"/>
    </sheetView>
  </sheetViews>
  <sheetFormatPr defaultRowHeight="14.4" outlineLevelCol="1" x14ac:dyDescent="0.3"/>
  <cols>
    <col min="1" max="1" width="45.44140625" bestFit="1" customWidth="1"/>
    <col min="2" max="3" width="19.44140625" style="4" hidden="1" customWidth="1" outlineLevel="1"/>
    <col min="4" max="4" width="19.44140625" style="4" customWidth="1" collapsed="1"/>
    <col min="5" max="5" width="19.44140625" style="4" hidden="1" customWidth="1"/>
    <col min="6" max="7" width="19.44140625" style="45" customWidth="1"/>
    <col min="8" max="9" width="19.44140625" style="4" customWidth="1"/>
    <col min="10" max="16384" width="8.88671875" style="4"/>
  </cols>
  <sheetData>
    <row r="1" spans="1:10" s="7" customFormat="1" x14ac:dyDescent="0.3">
      <c r="F1" s="44"/>
      <c r="G1" s="44"/>
    </row>
    <row r="2" spans="1:10" s="7" customFormat="1" x14ac:dyDescent="0.3">
      <c r="A2" s="7" t="s">
        <v>438</v>
      </c>
      <c r="F2" s="44"/>
      <c r="G2" s="44"/>
    </row>
    <row r="3" spans="1:10" s="7" customFormat="1" x14ac:dyDescent="0.3">
      <c r="F3" s="44"/>
      <c r="G3" s="44"/>
    </row>
    <row r="4" spans="1:10" x14ac:dyDescent="0.3">
      <c r="A4" t="str">
        <f>_xll.SNL.Clients.Office.Excel.Functions.SPGTable($B$9:$B$44,$C$6:$J$6,,"Options:Curr=USD,Mag=Standard,ConvMethod=R,FilingVer=Current/Restated")</f>
        <v>SPGTable</v>
      </c>
    </row>
    <row r="5" spans="1:10" x14ac:dyDescent="0.3">
      <c r="A5" s="40" t="str">
        <f>_xll.SNL.Clients.Office.Excel.Functions.SPGLabel(266637,"SP_ENTITY_NAME","","","Options:Curr=USD,Mag=Standard,ConvMethod=R,FilingVer=Current/Restated")</f>
        <v xml:space="preserve">Entity Name </v>
      </c>
      <c r="B5" s="24" t="str">
        <f>_xll.SNL.Clients.Office.Excel.Functions.SPGLabel(266637,"SP_ENTITY_ID","","","Options:Curr=USD,Mag=Standard,ConvMethod=R,FilingVer=Current/Restated")</f>
        <v xml:space="preserve">Entity ID </v>
      </c>
      <c r="C5" s="24" t="str">
        <f>_xll.SNL.Clients.Office.Excel.Functions.SPGLabel(266637,"SP_EXCHANGE","","","Options:Curr=USD,Mag=Standard,ConvMethod=R,FilingVer=Current/Restated")</f>
        <v xml:space="preserve">Exchange </v>
      </c>
      <c r="D5" s="24" t="str">
        <f>_xll.SNL.Clients.Office.Excel.Functions.SPGLabel(266637,"SP_MARKETCAP","","","Options:Curr=USD,Mag=Standard,ConvMethod=R,FilingVer=Current/Restated")</f>
        <v>Market Capitalization ($M)</v>
      </c>
      <c r="E5" s="24" t="str">
        <f>_xll.SNL.Clients.Office.Excel.Functions.SPGLabel(266637,"SP_PRICE_CLOSE","","","Options:Curr=USD,Mag=Standard,ConvMethod=R,FilingVer=Current/Restated")</f>
        <v>Day Close Price ($)</v>
      </c>
      <c r="F5" s="45" t="str">
        <f>_xll.SNL.Clients.Office.Excel.Functions.SPGLabel(266637,"RD_CREDIT_RATING_GLOBAL","Issuer Credit Rating","Local Currency LT|Current","Options:Curr=USD,Mag=Standard,ConvMethod=R,FilingVer=Current/Restated")</f>
        <v xml:space="preserve">S&amp;P Credit Rating </v>
      </c>
      <c r="G5" s="45" t="str">
        <f>_xll.SNL.Clients.Office.Excel.Functions.SPGLabel(266637,"RD_CREDIT_RATING_DATE_GLOBAL","Issuer Credit Rating","Local Currency LT|Current","Options:Curr=USD,Mag=Standard,ConvMethod=R,FilingVer=Current/Restated")</f>
        <v>S&amp;P Credit Rating Date MM/dd/yyyy</v>
      </c>
      <c r="H5" s="24" t="str">
        <f>_xll.SNL.Clients.Office.Excel.Functions.SPGLabel(266637,"SP_PRICE_CHANGE","","52W","Options:Curr=USD,Mag=Standard,ConvMethod=R,FilingVer=Current/Restated")</f>
        <v>Price Change (%)</v>
      </c>
      <c r="I5" s="24" t="str">
        <f>_xll.SNL.Clients.Office.Excel.Functions.SPGLabel(266637,"SP_PRICE_CHANGE","","1M","Options:Curr=USD,Mag=Standard,ConvMethod=R,FilingVer=Current/Restated")</f>
        <v>Price Change (%)</v>
      </c>
      <c r="J5" s="24" t="str">
        <f>_xll.SNL.Clients.Office.Excel.Functions.SPGLabel(266637,"SP_PRICE_CHANGE","","1W","Options:Curr=USD,Mag=Standard,ConvMethod=R,FilingVer=Current/Restated")</f>
        <v>Price Change (%)</v>
      </c>
    </row>
    <row r="6" spans="1:10" x14ac:dyDescent="0.3">
      <c r="A6" s="41" t="s">
        <v>315</v>
      </c>
      <c r="B6" s="23" t="s">
        <v>316</v>
      </c>
      <c r="C6" s="23" t="s">
        <v>311</v>
      </c>
      <c r="D6" s="23" t="s">
        <v>396</v>
      </c>
      <c r="E6" s="23" t="s">
        <v>397</v>
      </c>
      <c r="F6" s="46" t="s">
        <v>2651</v>
      </c>
      <c r="G6" s="46" t="s">
        <v>399</v>
      </c>
      <c r="H6" s="23" t="s">
        <v>398</v>
      </c>
      <c r="I6" s="23" t="s">
        <v>398</v>
      </c>
      <c r="J6" s="23" t="s">
        <v>398</v>
      </c>
    </row>
    <row r="7" spans="1:10" x14ac:dyDescent="0.3">
      <c r="A7" s="42"/>
      <c r="B7" s="25"/>
      <c r="C7" s="25"/>
      <c r="D7" s="25"/>
      <c r="E7" s="25"/>
      <c r="F7" s="45" t="str">
        <f>_xll.SNL.Clients.Office.Excel.Functions.SPGLabel(266637,"RD_CREDIT_RATING_GLOBAL","&lt;&gt;Issuer Credit Rating")</f>
        <v>Issuer Credit Rating</v>
      </c>
      <c r="G7" s="45" t="str">
        <f>_xll.SNL.Clients.Office.Excel.Functions.SPGLabel(266637,"RD_CREDIT_RATING_DATE_GLOBAL","&lt;&gt;Issuer Credit Rating")</f>
        <v>Issuer Credit Rating</v>
      </c>
      <c r="H7" s="25"/>
      <c r="I7" s="25"/>
      <c r="J7" s="25"/>
    </row>
    <row r="8" spans="1:10" x14ac:dyDescent="0.3">
      <c r="A8" s="42"/>
      <c r="B8" s="25"/>
      <c r="C8" s="25"/>
      <c r="D8" s="25"/>
      <c r="E8" s="25"/>
      <c r="F8" s="45" t="str">
        <f>_xll.SNL.Clients.Office.Excel.Functions.SPGLabel(266637,"RD_CREDIT_RATING_GLOBAL",,"&lt;&gt;Local Currency LT|Current")</f>
        <v>Local Currency LT|Current</v>
      </c>
      <c r="G8" s="45" t="str">
        <f>_xll.SNL.Clients.Office.Excel.Functions.SPGLabel(266637,"RD_CREDIT_RATING_DATE_GLOBAL",,"&lt;&gt;Local Currency LT|Current")</f>
        <v>Local Currency LT|Current</v>
      </c>
      <c r="H8" s="25" t="str">
        <f>_xll.SNL.Clients.Office.Excel.Functions.SPGLabel(266637,"SP_PRICE_CHANGE",,"&lt;&gt;52W")</f>
        <v>52W</v>
      </c>
      <c r="I8" s="25" t="str">
        <f>_xll.SNL.Clients.Office.Excel.Functions.SPGLabel(266637,"SP_PRICE_CHANGE",,"&lt;&gt;1M")</f>
        <v>1M</v>
      </c>
      <c r="J8" s="25" t="str">
        <f>_xll.SNL.Clients.Office.Excel.Functions.SPGLabel(266637,"SP_PRICE_CHANGE",,"&lt;&gt;1W")</f>
        <v>1W</v>
      </c>
    </row>
    <row r="9" spans="1:10" x14ac:dyDescent="0.3">
      <c r="A9" s="43" t="s">
        <v>329</v>
      </c>
      <c r="B9" s="23">
        <v>6676338</v>
      </c>
      <c r="C9" s="24" t="s">
        <v>2</v>
      </c>
      <c r="D9" s="6">
        <v>30839.902033980001</v>
      </c>
      <c r="E9" s="6">
        <v>239.98</v>
      </c>
      <c r="F9" s="45" t="s">
        <v>400</v>
      </c>
      <c r="G9" s="47" t="s">
        <v>401</v>
      </c>
      <c r="H9" s="27">
        <v>602.51756399999999</v>
      </c>
      <c r="I9" s="27">
        <v>24.827048000000001</v>
      </c>
      <c r="J9" s="6">
        <v>0.43945899999999999</v>
      </c>
    </row>
    <row r="10" spans="1:10" x14ac:dyDescent="0.3">
      <c r="A10" s="43" t="s">
        <v>332</v>
      </c>
      <c r="B10" s="23">
        <v>4965910</v>
      </c>
      <c r="C10" s="24" t="s">
        <v>317</v>
      </c>
      <c r="D10" s="6">
        <v>66544.312247399997</v>
      </c>
      <c r="E10" s="6">
        <v>328.38</v>
      </c>
      <c r="F10" s="45" t="s">
        <v>400</v>
      </c>
      <c r="G10" s="47" t="s">
        <v>404</v>
      </c>
      <c r="H10" s="27">
        <v>549.03646600000002</v>
      </c>
      <c r="I10" s="27">
        <v>54.466343999999999</v>
      </c>
      <c r="J10" s="6">
        <v>27.372872000000001</v>
      </c>
    </row>
    <row r="11" spans="1:10" x14ac:dyDescent="0.3">
      <c r="A11" s="43" t="s">
        <v>330</v>
      </c>
      <c r="B11" s="23">
        <v>4057179</v>
      </c>
      <c r="C11" s="24" t="s">
        <v>2</v>
      </c>
      <c r="D11" s="6">
        <v>9021.6808669399998</v>
      </c>
      <c r="E11" s="27">
        <v>8.89</v>
      </c>
      <c r="F11" s="45" t="s">
        <v>402</v>
      </c>
      <c r="G11" s="47" t="s">
        <v>403</v>
      </c>
      <c r="H11" s="27">
        <v>544.202899</v>
      </c>
      <c r="I11" s="27">
        <v>43.387096999999997</v>
      </c>
      <c r="J11" s="6">
        <v>-1.4412419999999999</v>
      </c>
    </row>
    <row r="12" spans="1:10" x14ac:dyDescent="0.3">
      <c r="A12" s="43" t="s">
        <v>333</v>
      </c>
      <c r="B12" s="23">
        <v>4085953</v>
      </c>
      <c r="C12" s="24" t="s">
        <v>2</v>
      </c>
      <c r="D12" s="6">
        <v>48352.95024428</v>
      </c>
      <c r="E12" s="27" t="s">
        <v>2652</v>
      </c>
      <c r="F12" s="45" t="s">
        <v>406</v>
      </c>
      <c r="G12" s="47" t="s">
        <v>407</v>
      </c>
      <c r="H12" s="27">
        <v>309.567723</v>
      </c>
      <c r="I12" s="27">
        <v>13.432836</v>
      </c>
      <c r="J12" s="6">
        <v>12.713141</v>
      </c>
    </row>
    <row r="13" spans="1:10" x14ac:dyDescent="0.3">
      <c r="A13" s="43" t="s">
        <v>133</v>
      </c>
      <c r="B13" s="23">
        <v>4990350</v>
      </c>
      <c r="C13" s="24" t="s">
        <v>320</v>
      </c>
      <c r="D13" s="6">
        <v>5321.3957492400004</v>
      </c>
      <c r="E13" s="27">
        <v>266.36</v>
      </c>
      <c r="F13" s="45" t="s">
        <v>3</v>
      </c>
      <c r="G13" s="47" t="s">
        <v>405</v>
      </c>
      <c r="H13" s="27">
        <v>307.27828799999997</v>
      </c>
      <c r="I13" s="27">
        <v>21.188407000000002</v>
      </c>
      <c r="J13" s="6">
        <v>1.0623769999999999</v>
      </c>
    </row>
    <row r="14" spans="1:10" x14ac:dyDescent="0.3">
      <c r="A14" s="43" t="s">
        <v>334</v>
      </c>
      <c r="B14" s="23">
        <v>4424169</v>
      </c>
      <c r="C14" s="24" t="s">
        <v>317</v>
      </c>
      <c r="D14" s="6">
        <v>16657.14435997</v>
      </c>
      <c r="E14" s="27">
        <v>162.43</v>
      </c>
      <c r="F14" s="45" t="s">
        <v>408</v>
      </c>
      <c r="G14" s="47" t="s">
        <v>409</v>
      </c>
      <c r="H14" s="27">
        <v>281.201596</v>
      </c>
      <c r="I14" s="27">
        <v>10.949453999999999</v>
      </c>
      <c r="J14" s="6">
        <v>8.9987919999999999</v>
      </c>
    </row>
    <row r="15" spans="1:10" x14ac:dyDescent="0.3">
      <c r="A15" s="43" t="s">
        <v>336</v>
      </c>
      <c r="B15" s="23">
        <v>4096386</v>
      </c>
      <c r="C15" s="24" t="s">
        <v>317</v>
      </c>
      <c r="D15" s="6">
        <v>14543.7337123</v>
      </c>
      <c r="E15" s="27">
        <v>145.44999999999999</v>
      </c>
      <c r="F15" s="45" t="s">
        <v>3</v>
      </c>
      <c r="G15" s="47" t="s">
        <v>411</v>
      </c>
      <c r="H15" s="27">
        <v>245.48693599999999</v>
      </c>
      <c r="I15" s="27">
        <v>25.258353</v>
      </c>
      <c r="J15" s="6">
        <v>3.2585549999999999</v>
      </c>
    </row>
    <row r="16" spans="1:10" x14ac:dyDescent="0.3">
      <c r="A16" s="43" t="s">
        <v>337</v>
      </c>
      <c r="B16" s="23">
        <v>4915571</v>
      </c>
      <c r="C16" s="24" t="s">
        <v>2</v>
      </c>
      <c r="D16" s="6">
        <v>5271.3927598500004</v>
      </c>
      <c r="E16" s="6">
        <v>118.65</v>
      </c>
      <c r="F16" s="45" t="s">
        <v>412</v>
      </c>
      <c r="G16" s="47" t="s">
        <v>413</v>
      </c>
      <c r="H16" s="27">
        <v>222.06840399999999</v>
      </c>
      <c r="I16" s="27">
        <v>42.129852</v>
      </c>
      <c r="J16" s="6">
        <v>2.4169179999999999</v>
      </c>
    </row>
    <row r="17" spans="1:10" x14ac:dyDescent="0.3">
      <c r="A17" s="43" t="s">
        <v>335</v>
      </c>
      <c r="B17" s="23">
        <v>4945122</v>
      </c>
      <c r="C17" s="24" t="s">
        <v>317</v>
      </c>
      <c r="D17" s="6">
        <v>3686.89203142</v>
      </c>
      <c r="E17" s="6">
        <v>49.01</v>
      </c>
      <c r="F17" s="45" t="s">
        <v>3</v>
      </c>
      <c r="G17" s="47" t="s">
        <v>410</v>
      </c>
      <c r="H17" s="27">
        <v>208.821676</v>
      </c>
      <c r="I17" s="27">
        <v>11.386364</v>
      </c>
      <c r="J17" s="6">
        <v>2.6602429999999999</v>
      </c>
    </row>
    <row r="18" spans="1:10" x14ac:dyDescent="0.3">
      <c r="A18" s="43" t="s">
        <v>340</v>
      </c>
      <c r="B18" s="23">
        <v>12805289</v>
      </c>
      <c r="C18" s="24" t="s">
        <v>317</v>
      </c>
      <c r="D18" s="6">
        <v>71279.778130959996</v>
      </c>
      <c r="E18" s="27">
        <v>284.72000000000003</v>
      </c>
      <c r="F18" s="45" t="s">
        <v>412</v>
      </c>
      <c r="G18" s="47" t="s">
        <v>416</v>
      </c>
      <c r="H18" s="27">
        <v>190.086602</v>
      </c>
      <c r="I18" s="27">
        <v>61.424197999999997</v>
      </c>
      <c r="J18" s="6">
        <v>11.957846999999999</v>
      </c>
    </row>
    <row r="19" spans="1:10" x14ac:dyDescent="0.3">
      <c r="A19" s="43" t="s">
        <v>338</v>
      </c>
      <c r="B19" s="23">
        <v>4964205</v>
      </c>
      <c r="C19" s="24" t="s">
        <v>2</v>
      </c>
      <c r="D19" s="6">
        <v>15885.53759122</v>
      </c>
      <c r="E19" s="27">
        <v>102.71</v>
      </c>
      <c r="F19" s="45" t="s">
        <v>412</v>
      </c>
      <c r="G19" s="47" t="s">
        <v>414</v>
      </c>
      <c r="H19" s="27">
        <v>184.51523599999999</v>
      </c>
      <c r="I19" s="27">
        <v>-1.825655</v>
      </c>
      <c r="J19" s="6">
        <v>3.2988029999999999</v>
      </c>
    </row>
    <row r="20" spans="1:10" x14ac:dyDescent="0.3">
      <c r="A20" s="43" t="s">
        <v>339</v>
      </c>
      <c r="B20" s="23">
        <v>4020861</v>
      </c>
      <c r="C20" s="24" t="s">
        <v>2</v>
      </c>
      <c r="D20" s="6">
        <v>15494.154210000001</v>
      </c>
      <c r="E20" s="6">
        <v>162.93</v>
      </c>
      <c r="F20" s="45" t="s">
        <v>408</v>
      </c>
      <c r="G20" s="47" t="s">
        <v>415</v>
      </c>
      <c r="H20" s="27">
        <v>177.800512</v>
      </c>
      <c r="I20" s="27">
        <v>4.5629569999999999</v>
      </c>
      <c r="J20" s="6">
        <v>1.596309</v>
      </c>
    </row>
    <row r="21" spans="1:10" x14ac:dyDescent="0.3">
      <c r="A21" s="43" t="s">
        <v>341</v>
      </c>
      <c r="B21" s="23">
        <v>4144107</v>
      </c>
      <c r="C21" s="24" t="s">
        <v>2</v>
      </c>
      <c r="D21" s="6">
        <v>3465.99588141</v>
      </c>
      <c r="E21" s="6">
        <v>25.47</v>
      </c>
      <c r="F21" s="45" t="s">
        <v>408</v>
      </c>
      <c r="G21" s="47" t="s">
        <v>417</v>
      </c>
      <c r="H21" s="27">
        <v>167.54201699999999</v>
      </c>
      <c r="I21" s="27">
        <v>82.974137999999996</v>
      </c>
      <c r="J21" s="6">
        <v>18.465115999999998</v>
      </c>
    </row>
    <row r="22" spans="1:10" x14ac:dyDescent="0.3">
      <c r="A22" s="43" t="s">
        <v>342</v>
      </c>
      <c r="B22" s="23">
        <v>4004423</v>
      </c>
      <c r="C22" s="24" t="s">
        <v>2</v>
      </c>
      <c r="D22" s="6">
        <v>8817.5553801999995</v>
      </c>
      <c r="E22" s="27" t="s">
        <v>2653</v>
      </c>
      <c r="F22" s="45" t="s">
        <v>418</v>
      </c>
      <c r="G22" s="47" t="s">
        <v>419</v>
      </c>
      <c r="H22" s="27">
        <v>160.18532099999999</v>
      </c>
      <c r="I22" s="27">
        <v>9.2042719999999996</v>
      </c>
      <c r="J22" s="6">
        <v>-0.67377900000000002</v>
      </c>
    </row>
    <row r="23" spans="1:10" x14ac:dyDescent="0.3">
      <c r="A23" s="43" t="s">
        <v>346</v>
      </c>
      <c r="B23" s="23">
        <v>4810594</v>
      </c>
      <c r="C23" s="24" t="s">
        <v>320</v>
      </c>
      <c r="D23" s="6">
        <v>6111.6474067199997</v>
      </c>
      <c r="E23" s="6">
        <v>82.56</v>
      </c>
      <c r="F23" s="45" t="s">
        <v>408</v>
      </c>
      <c r="G23" s="47" t="s">
        <v>422</v>
      </c>
      <c r="H23" s="27">
        <v>155.12979000000001</v>
      </c>
      <c r="I23" s="27">
        <v>20.384951999999998</v>
      </c>
      <c r="J23" s="6">
        <v>18.196135000000002</v>
      </c>
    </row>
    <row r="24" spans="1:10" x14ac:dyDescent="0.3">
      <c r="A24" s="43" t="s">
        <v>345</v>
      </c>
      <c r="B24" s="23">
        <v>4205752</v>
      </c>
      <c r="C24" s="24" t="s">
        <v>317</v>
      </c>
      <c r="D24" s="6">
        <v>4660.3210446800003</v>
      </c>
      <c r="E24" s="6">
        <v>64.12</v>
      </c>
      <c r="F24" s="45" t="s">
        <v>3</v>
      </c>
      <c r="G24" s="47" t="s">
        <v>421</v>
      </c>
      <c r="H24" s="27">
        <v>137.39355800000001</v>
      </c>
      <c r="I24" s="27">
        <v>6.9201269999999999</v>
      </c>
      <c r="J24" s="6">
        <v>-2.9954610000000002</v>
      </c>
    </row>
    <row r="25" spans="1:10" x14ac:dyDescent="0.3">
      <c r="A25" s="43" t="s">
        <v>350</v>
      </c>
      <c r="B25" s="23">
        <v>108391</v>
      </c>
      <c r="C25" s="24" t="s">
        <v>2</v>
      </c>
      <c r="D25" s="6">
        <v>57179.832800349999</v>
      </c>
      <c r="E25" s="6">
        <v>2348.4499999999998</v>
      </c>
      <c r="F25" s="45" t="s">
        <v>406</v>
      </c>
      <c r="G25" s="47" t="s">
        <v>425</v>
      </c>
      <c r="H25" s="27">
        <v>130.02370300000001</v>
      </c>
      <c r="I25" s="27">
        <v>15.630231</v>
      </c>
      <c r="J25" s="6">
        <v>12.332167999999999</v>
      </c>
    </row>
    <row r="26" spans="1:10" x14ac:dyDescent="0.3">
      <c r="A26" s="43" t="s">
        <v>349</v>
      </c>
      <c r="B26" s="23">
        <v>4980858</v>
      </c>
      <c r="C26" s="24" t="s">
        <v>2</v>
      </c>
      <c r="D26" s="6">
        <v>62984.024969999999</v>
      </c>
      <c r="E26" s="6">
        <v>234.25</v>
      </c>
      <c r="F26" s="45" t="s">
        <v>406</v>
      </c>
      <c r="G26" s="47" t="s">
        <v>424</v>
      </c>
      <c r="H26" s="27">
        <v>129.43192999999999</v>
      </c>
      <c r="I26" s="27">
        <v>19.704635</v>
      </c>
      <c r="J26" s="6">
        <v>3.357748</v>
      </c>
    </row>
    <row r="27" spans="1:10" x14ac:dyDescent="0.3">
      <c r="A27" s="43" t="s">
        <v>352</v>
      </c>
      <c r="B27" s="23">
        <v>4994529</v>
      </c>
      <c r="C27" s="24" t="s">
        <v>317</v>
      </c>
      <c r="D27" s="6">
        <v>29526.478302</v>
      </c>
      <c r="E27" s="6">
        <v>89.78</v>
      </c>
      <c r="F27" s="45" t="s">
        <v>412</v>
      </c>
      <c r="G27" s="47" t="s">
        <v>427</v>
      </c>
      <c r="H27" s="27">
        <v>124.787181</v>
      </c>
      <c r="I27" s="27">
        <v>45.275081</v>
      </c>
      <c r="J27" s="6">
        <v>2.5119889999999998</v>
      </c>
    </row>
    <row r="28" spans="1:10" x14ac:dyDescent="0.3">
      <c r="A28" s="43" t="s">
        <v>351</v>
      </c>
      <c r="B28" s="23">
        <v>4960115</v>
      </c>
      <c r="C28" s="24" t="s">
        <v>317</v>
      </c>
      <c r="D28" s="6">
        <v>3044.6700445199999</v>
      </c>
      <c r="E28" s="6">
        <v>45.06</v>
      </c>
      <c r="F28" s="45" t="s">
        <v>400</v>
      </c>
      <c r="G28" s="47" t="s">
        <v>426</v>
      </c>
      <c r="H28" s="27">
        <v>123.40109099999999</v>
      </c>
      <c r="I28" s="27">
        <v>-12.708252999999999</v>
      </c>
      <c r="J28" s="6">
        <v>0.76028600000000002</v>
      </c>
    </row>
    <row r="29" spans="1:10" x14ac:dyDescent="0.3">
      <c r="A29" s="43" t="s">
        <v>356</v>
      </c>
      <c r="B29" s="23">
        <v>4152750</v>
      </c>
      <c r="C29" s="24" t="s">
        <v>2</v>
      </c>
      <c r="D29" s="6">
        <v>3816.7077084399998</v>
      </c>
      <c r="E29" s="6">
        <v>31.81</v>
      </c>
      <c r="F29" s="45" t="s">
        <v>412</v>
      </c>
      <c r="G29" s="47" t="s">
        <v>430</v>
      </c>
      <c r="H29" s="27">
        <v>119.68232</v>
      </c>
      <c r="I29" s="27">
        <v>7.1765499999999998</v>
      </c>
      <c r="J29" s="6">
        <v>3.4135239999999998</v>
      </c>
    </row>
    <row r="30" spans="1:10" x14ac:dyDescent="0.3">
      <c r="A30" s="43" t="s">
        <v>13</v>
      </c>
      <c r="B30" s="23">
        <v>4097321</v>
      </c>
      <c r="C30" s="24" t="s">
        <v>317</v>
      </c>
      <c r="D30" s="6">
        <v>5946.1371149799998</v>
      </c>
      <c r="E30" s="6">
        <v>56.69</v>
      </c>
      <c r="F30" s="45" t="s">
        <v>418</v>
      </c>
      <c r="G30" s="47" t="s">
        <v>429</v>
      </c>
      <c r="H30" s="27">
        <v>117.619962</v>
      </c>
      <c r="I30" s="27">
        <v>7.6528679999999998</v>
      </c>
      <c r="J30" s="6">
        <v>4.1712610000000003</v>
      </c>
    </row>
    <row r="31" spans="1:10" x14ac:dyDescent="0.3">
      <c r="A31" s="43" t="s">
        <v>343</v>
      </c>
      <c r="B31" s="23">
        <v>113065</v>
      </c>
      <c r="C31" s="24" t="s">
        <v>2</v>
      </c>
      <c r="D31" s="6">
        <v>5006.0538271799996</v>
      </c>
      <c r="E31" s="6">
        <v>76.290000000000006</v>
      </c>
      <c r="F31" s="45" t="s">
        <v>418</v>
      </c>
      <c r="G31" s="47" t="s">
        <v>420</v>
      </c>
      <c r="H31" s="27">
        <v>116.364152</v>
      </c>
      <c r="I31" s="27">
        <v>12.339862</v>
      </c>
      <c r="J31" s="6">
        <v>-4.8990280000000004</v>
      </c>
    </row>
    <row r="32" spans="1:10" x14ac:dyDescent="0.3">
      <c r="A32" s="43" t="s">
        <v>93</v>
      </c>
      <c r="B32" s="23">
        <v>4190757</v>
      </c>
      <c r="C32" s="24" t="s">
        <v>317</v>
      </c>
      <c r="D32" s="6">
        <v>5850.0151350400001</v>
      </c>
      <c r="E32" s="6">
        <v>21.52</v>
      </c>
      <c r="F32" s="45" t="s">
        <v>402</v>
      </c>
      <c r="G32" s="47" t="s">
        <v>2654</v>
      </c>
      <c r="H32" s="27">
        <v>114.985015</v>
      </c>
      <c r="I32" s="27">
        <v>-13.747495000000001</v>
      </c>
      <c r="J32" s="6">
        <v>-20.794995</v>
      </c>
    </row>
    <row r="33" spans="1:10" x14ac:dyDescent="0.3">
      <c r="A33" s="43" t="s">
        <v>72</v>
      </c>
      <c r="B33" s="23">
        <v>6858530</v>
      </c>
      <c r="C33" s="24" t="s">
        <v>317</v>
      </c>
      <c r="D33" s="6">
        <v>4825.0709802800002</v>
      </c>
      <c r="E33" s="6">
        <v>91.37</v>
      </c>
      <c r="F33" s="45" t="s">
        <v>408</v>
      </c>
      <c r="G33" s="47" t="s">
        <v>423</v>
      </c>
      <c r="H33" s="27">
        <v>114.937662</v>
      </c>
      <c r="I33" s="27">
        <v>24.245308999999999</v>
      </c>
      <c r="J33" s="6">
        <v>0.48388900000000001</v>
      </c>
    </row>
    <row r="34" spans="1:10" x14ac:dyDescent="0.3">
      <c r="A34" s="43" t="s">
        <v>90</v>
      </c>
      <c r="B34" s="23">
        <v>4295787</v>
      </c>
      <c r="C34" s="24" t="s">
        <v>2</v>
      </c>
      <c r="D34" s="6">
        <v>5415.9899708700004</v>
      </c>
      <c r="E34" s="27" t="s">
        <v>2655</v>
      </c>
      <c r="F34" s="45" t="s">
        <v>418</v>
      </c>
      <c r="G34" s="47" t="s">
        <v>428</v>
      </c>
      <c r="H34" s="27">
        <v>112.28610500000001</v>
      </c>
      <c r="I34" s="27">
        <v>-1.550101</v>
      </c>
      <c r="J34" s="6">
        <v>3.8043179999999999</v>
      </c>
    </row>
    <row r="35" spans="1:10" x14ac:dyDescent="0.3">
      <c r="A35" s="43" t="s">
        <v>369</v>
      </c>
      <c r="B35" s="23">
        <v>103365</v>
      </c>
      <c r="C35" s="24" t="s">
        <v>2</v>
      </c>
      <c r="D35" s="6">
        <v>4120.71927134</v>
      </c>
      <c r="E35" s="6">
        <v>74.42</v>
      </c>
      <c r="F35" s="45" t="s">
        <v>3</v>
      </c>
      <c r="G35" s="47" t="s">
        <v>436</v>
      </c>
      <c r="H35" s="27">
        <v>104.731774</v>
      </c>
      <c r="I35" s="27">
        <v>14.38672</v>
      </c>
      <c r="J35" s="6">
        <v>2.0430549999999998</v>
      </c>
    </row>
    <row r="36" spans="1:10" x14ac:dyDescent="0.3">
      <c r="A36" s="43" t="s">
        <v>359</v>
      </c>
      <c r="B36" s="23">
        <v>4066681</v>
      </c>
      <c r="C36" s="24" t="s">
        <v>2</v>
      </c>
      <c r="D36" s="6">
        <v>7239.3779148800004</v>
      </c>
      <c r="E36" s="6">
        <v>141.72999999999999</v>
      </c>
      <c r="F36" s="45" t="s">
        <v>418</v>
      </c>
      <c r="G36" s="47" t="s">
        <v>432</v>
      </c>
      <c r="H36" s="27">
        <v>103.051576</v>
      </c>
      <c r="I36" s="27">
        <v>-5.3555929999999998</v>
      </c>
      <c r="J36" s="6">
        <v>4.752402</v>
      </c>
    </row>
    <row r="37" spans="1:10" x14ac:dyDescent="0.3">
      <c r="A37" s="43" t="s">
        <v>375</v>
      </c>
      <c r="B37" s="23">
        <v>4263230</v>
      </c>
      <c r="C37" s="24" t="s">
        <v>2</v>
      </c>
      <c r="D37" s="6">
        <v>11814.64380432</v>
      </c>
      <c r="E37" s="6">
        <v>26.46</v>
      </c>
      <c r="F37" s="45" t="s">
        <v>3</v>
      </c>
      <c r="G37" s="47" t="s">
        <v>2656</v>
      </c>
      <c r="H37" s="27">
        <v>99.397136000000003</v>
      </c>
      <c r="I37" s="27">
        <v>27.028324999999999</v>
      </c>
      <c r="J37" s="6">
        <v>14.545455</v>
      </c>
    </row>
    <row r="38" spans="1:10" x14ac:dyDescent="0.3">
      <c r="A38" s="43" t="s">
        <v>357</v>
      </c>
      <c r="B38" s="23">
        <v>4810460</v>
      </c>
      <c r="C38" s="24" t="s">
        <v>317</v>
      </c>
      <c r="D38" s="6">
        <v>4280.0945394600003</v>
      </c>
      <c r="E38" s="6">
        <v>174.81</v>
      </c>
      <c r="F38" s="45" t="s">
        <v>412</v>
      </c>
      <c r="G38" s="47" t="s">
        <v>431</v>
      </c>
      <c r="H38" s="27">
        <v>97.547746000000004</v>
      </c>
      <c r="I38" s="27">
        <v>-2.1877800000000001</v>
      </c>
      <c r="J38" s="6">
        <v>-2.346238</v>
      </c>
    </row>
    <row r="39" spans="1:10" x14ac:dyDescent="0.3">
      <c r="A39" s="43" t="s">
        <v>372</v>
      </c>
      <c r="B39" s="23">
        <v>4911216</v>
      </c>
      <c r="C39" s="24" t="s">
        <v>2</v>
      </c>
      <c r="D39" s="6">
        <v>16848.416288</v>
      </c>
      <c r="E39" s="6">
        <v>267.52</v>
      </c>
      <c r="F39" s="45" t="s">
        <v>406</v>
      </c>
      <c r="G39" s="47" t="s">
        <v>2657</v>
      </c>
      <c r="H39" s="27">
        <v>96.981076999999999</v>
      </c>
      <c r="I39" s="27">
        <v>5.9694989999999999</v>
      </c>
      <c r="J39" s="6">
        <v>5.9275390000000003</v>
      </c>
    </row>
    <row r="40" spans="1:10" x14ac:dyDescent="0.3">
      <c r="A40" s="43" t="s">
        <v>360</v>
      </c>
      <c r="B40" s="23">
        <v>4415853</v>
      </c>
      <c r="C40" s="24" t="s">
        <v>317</v>
      </c>
      <c r="D40" s="6">
        <v>4121.2051503299999</v>
      </c>
      <c r="E40" s="6">
        <v>63.37</v>
      </c>
      <c r="F40" s="45" t="s">
        <v>418</v>
      </c>
      <c r="G40" s="47" t="s">
        <v>433</v>
      </c>
      <c r="H40" s="27">
        <v>95.888717</v>
      </c>
      <c r="I40" s="27">
        <v>8.8270649999999993</v>
      </c>
      <c r="J40" s="6">
        <v>-2.1614949999999999</v>
      </c>
    </row>
    <row r="41" spans="1:10" x14ac:dyDescent="0.3">
      <c r="A41" s="43" t="s">
        <v>368</v>
      </c>
      <c r="B41" s="23">
        <v>4973038</v>
      </c>
      <c r="C41" s="24" t="s">
        <v>317</v>
      </c>
      <c r="D41" s="6">
        <v>6049.7219999999998</v>
      </c>
      <c r="E41" s="6">
        <v>88.06</v>
      </c>
      <c r="F41" s="45" t="s">
        <v>4</v>
      </c>
      <c r="G41" s="47" t="s">
        <v>435</v>
      </c>
      <c r="H41" s="27">
        <v>95.081967000000006</v>
      </c>
      <c r="I41" s="27">
        <v>29.044549</v>
      </c>
      <c r="J41" s="6">
        <v>22.356536999999999</v>
      </c>
    </row>
    <row r="42" spans="1:10" x14ac:dyDescent="0.3">
      <c r="A42" s="43" t="s">
        <v>361</v>
      </c>
      <c r="B42" s="23">
        <v>4057436</v>
      </c>
      <c r="C42" s="24" t="s">
        <v>2</v>
      </c>
      <c r="D42" s="6">
        <v>18733.33817504</v>
      </c>
      <c r="E42" s="6">
        <v>92.48</v>
      </c>
      <c r="F42" s="45" t="s">
        <v>418</v>
      </c>
      <c r="G42" s="47" t="s">
        <v>434</v>
      </c>
      <c r="H42" s="27">
        <v>94.653756999999999</v>
      </c>
      <c r="I42" s="27">
        <v>3.0417830000000001</v>
      </c>
      <c r="J42" s="6">
        <v>9.7413E-2</v>
      </c>
    </row>
    <row r="43" spans="1:10" x14ac:dyDescent="0.3">
      <c r="A43" s="43" t="s">
        <v>244</v>
      </c>
      <c r="B43" s="23">
        <v>4149685</v>
      </c>
      <c r="C43" s="24" t="s">
        <v>2</v>
      </c>
      <c r="D43" s="6">
        <v>7767.8572371600003</v>
      </c>
      <c r="E43" s="6">
        <v>167.56</v>
      </c>
      <c r="F43" s="45" t="s">
        <v>3</v>
      </c>
      <c r="G43" s="47" t="s">
        <v>437</v>
      </c>
      <c r="H43" s="27">
        <v>93.554349000000002</v>
      </c>
      <c r="I43" s="27">
        <v>-0.73459700000000006</v>
      </c>
      <c r="J43" s="27" t="s">
        <v>2659</v>
      </c>
    </row>
    <row r="44" spans="1:10" x14ac:dyDescent="0.3">
      <c r="A44" s="43" t="s">
        <v>1373</v>
      </c>
      <c r="B44" s="23">
        <v>9956217</v>
      </c>
      <c r="C44" s="24" t="s">
        <v>2</v>
      </c>
      <c r="D44" s="6">
        <v>75175.138496119995</v>
      </c>
      <c r="E44" s="6">
        <v>15.64</v>
      </c>
      <c r="F44" s="45" t="s">
        <v>412</v>
      </c>
      <c r="G44" s="47" t="s">
        <v>2658</v>
      </c>
      <c r="H44" s="27">
        <v>91.432068999999998</v>
      </c>
      <c r="I44" s="27">
        <v>14.077316</v>
      </c>
      <c r="J44" s="27" t="s">
        <v>2660</v>
      </c>
    </row>
    <row r="45" spans="1:10" x14ac:dyDescent="0.3">
      <c r="A45" s="43"/>
      <c r="B45" s="23"/>
      <c r="C45" s="24"/>
      <c r="D45" s="6"/>
      <c r="E45" s="6"/>
      <c r="G45" s="48"/>
      <c r="H45" s="5"/>
      <c r="I45" s="26"/>
    </row>
    <row r="46" spans="1:10" x14ac:dyDescent="0.3">
      <c r="A46" s="43"/>
      <c r="B46" s="23"/>
      <c r="C46" s="24"/>
      <c r="D46" s="6"/>
      <c r="E46" s="6"/>
      <c r="G46" s="48"/>
      <c r="H46" s="5"/>
      <c r="I46" s="26"/>
    </row>
    <row r="47" spans="1:10" x14ac:dyDescent="0.3">
      <c r="A47" s="43"/>
      <c r="B47" s="23"/>
      <c r="C47" s="24"/>
      <c r="D47" s="6"/>
      <c r="E47" s="6"/>
      <c r="G47" s="48"/>
      <c r="H47" s="5"/>
      <c r="I47" s="26"/>
    </row>
    <row r="48" spans="1:10" x14ac:dyDescent="0.3">
      <c r="A48" s="43"/>
      <c r="B48" s="23"/>
      <c r="C48" s="24"/>
      <c r="D48" s="6"/>
      <c r="E48" s="6"/>
      <c r="G48" s="48"/>
      <c r="H48" s="5"/>
      <c r="I48" s="26"/>
    </row>
    <row r="49" spans="1:9" x14ac:dyDescent="0.3">
      <c r="A49" s="43"/>
      <c r="B49" s="23"/>
      <c r="C49" s="24"/>
      <c r="D49" s="6"/>
      <c r="E49" s="6"/>
      <c r="G49" s="48"/>
      <c r="H49" s="5"/>
      <c r="I49" s="26"/>
    </row>
    <row r="50" spans="1:9" x14ac:dyDescent="0.3">
      <c r="A50" s="43"/>
      <c r="B50" s="23"/>
      <c r="C50" s="24"/>
      <c r="D50" s="6"/>
      <c r="E50" s="6"/>
      <c r="G50" s="48"/>
      <c r="H50" s="5"/>
      <c r="I50" s="26"/>
    </row>
    <row r="51" spans="1:9" x14ac:dyDescent="0.3">
      <c r="A51" s="43"/>
      <c r="B51" s="23"/>
      <c r="C51" s="24"/>
      <c r="D51" s="6"/>
      <c r="E51" s="6"/>
      <c r="G51" s="48"/>
      <c r="H51" s="5"/>
      <c r="I51" s="26"/>
    </row>
    <row r="52" spans="1:9" x14ac:dyDescent="0.3">
      <c r="A52" s="43"/>
      <c r="B52" s="23"/>
      <c r="C52" s="24"/>
      <c r="D52" s="6"/>
      <c r="E52" s="6"/>
      <c r="G52" s="48"/>
      <c r="H52" s="5"/>
      <c r="I52" s="26"/>
    </row>
    <row r="53" spans="1:9" x14ac:dyDescent="0.3">
      <c r="A53" s="43"/>
      <c r="B53" s="23"/>
      <c r="C53" s="24"/>
      <c r="D53" s="6"/>
      <c r="E53" s="6"/>
      <c r="G53" s="48"/>
      <c r="H53" s="5"/>
      <c r="I53" s="26"/>
    </row>
    <row r="54" spans="1:9" x14ac:dyDescent="0.3">
      <c r="A54" s="43"/>
      <c r="B54" s="23"/>
      <c r="C54" s="24"/>
      <c r="D54" s="6"/>
      <c r="E54" s="6"/>
      <c r="G54" s="48"/>
      <c r="H54" s="5"/>
      <c r="I54" s="26"/>
    </row>
    <row r="55" spans="1:9" x14ac:dyDescent="0.3">
      <c r="A55" s="43"/>
      <c r="B55" s="23"/>
      <c r="C55" s="24"/>
      <c r="D55" s="6"/>
      <c r="E55" s="6"/>
      <c r="G55" s="48"/>
      <c r="H55" s="5"/>
      <c r="I55" s="26"/>
    </row>
    <row r="56" spans="1:9" x14ac:dyDescent="0.3">
      <c r="A56" s="43"/>
      <c r="B56" s="23"/>
      <c r="C56" s="24"/>
      <c r="D56" s="6"/>
      <c r="E56" s="6"/>
      <c r="G56" s="48"/>
      <c r="H56" s="5"/>
      <c r="I56" s="26"/>
    </row>
    <row r="57" spans="1:9" x14ac:dyDescent="0.3">
      <c r="A57" s="43"/>
      <c r="B57" s="23"/>
      <c r="C57" s="24"/>
      <c r="D57" s="6"/>
      <c r="E57" s="27"/>
      <c r="G57" s="48"/>
      <c r="H57" s="5"/>
      <c r="I57" s="26"/>
    </row>
    <row r="58" spans="1:9" x14ac:dyDescent="0.3">
      <c r="A58" s="43"/>
      <c r="B58" s="23"/>
      <c r="C58" s="24"/>
      <c r="D58" s="6"/>
      <c r="E58" s="6"/>
      <c r="G58" s="48"/>
      <c r="H58" s="5"/>
      <c r="I58" s="26"/>
    </row>
    <row r="59" spans="1:9" x14ac:dyDescent="0.3">
      <c r="A59" s="43"/>
      <c r="B59" s="23"/>
      <c r="C59" s="24"/>
      <c r="D59" s="6"/>
      <c r="E59" s="6"/>
      <c r="G59" s="48"/>
      <c r="H59" s="5"/>
      <c r="I59" s="26"/>
    </row>
    <row r="60" spans="1:9" x14ac:dyDescent="0.3">
      <c r="A60" s="43"/>
      <c r="B60" s="23"/>
      <c r="C60" s="24"/>
      <c r="D60" s="6"/>
      <c r="E60" s="6"/>
      <c r="G60" s="48"/>
      <c r="H60" s="5"/>
      <c r="I60" s="26"/>
    </row>
    <row r="61" spans="1:9" x14ac:dyDescent="0.3">
      <c r="A61" s="43"/>
      <c r="B61" s="23"/>
      <c r="C61" s="24"/>
      <c r="D61" s="6"/>
      <c r="E61" s="6"/>
      <c r="G61" s="48"/>
      <c r="H61" s="5"/>
      <c r="I61" s="26"/>
    </row>
    <row r="62" spans="1:9" x14ac:dyDescent="0.3">
      <c r="A62" s="43"/>
      <c r="B62" s="23"/>
      <c r="C62" s="24"/>
      <c r="D62" s="6"/>
      <c r="E62" s="6"/>
      <c r="G62" s="48"/>
      <c r="H62" s="5"/>
      <c r="I62" s="26"/>
    </row>
    <row r="63" spans="1:9" x14ac:dyDescent="0.3">
      <c r="A63" s="43"/>
      <c r="B63" s="23"/>
      <c r="C63" s="24"/>
      <c r="D63" s="6"/>
      <c r="E63" s="6"/>
      <c r="G63" s="48"/>
      <c r="H63" s="5"/>
      <c r="I63" s="26"/>
    </row>
    <row r="64" spans="1:9" x14ac:dyDescent="0.3">
      <c r="A64" s="43"/>
      <c r="B64" s="23"/>
      <c r="C64" s="24"/>
      <c r="D64" s="6"/>
      <c r="E64" s="6"/>
      <c r="G64" s="48"/>
      <c r="H64" s="5"/>
      <c r="I64" s="26"/>
    </row>
    <row r="65" spans="1:9" x14ac:dyDescent="0.3">
      <c r="A65" s="43"/>
      <c r="B65" s="23"/>
      <c r="C65" s="24"/>
      <c r="D65" s="6"/>
      <c r="E65" s="6"/>
      <c r="G65" s="48"/>
      <c r="H65" s="5"/>
      <c r="I65" s="26"/>
    </row>
    <row r="66" spans="1:9" x14ac:dyDescent="0.3">
      <c r="A66" s="43"/>
      <c r="B66" s="23"/>
      <c r="C66" s="24"/>
      <c r="D66" s="6"/>
      <c r="E66" s="6"/>
      <c r="G66" s="48"/>
      <c r="H66" s="5"/>
      <c r="I66" s="26"/>
    </row>
    <row r="67" spans="1:9" x14ac:dyDescent="0.3">
      <c r="A67" s="43"/>
      <c r="B67" s="23"/>
      <c r="C67" s="24"/>
      <c r="D67" s="6"/>
      <c r="E67" s="6"/>
      <c r="G67" s="48"/>
      <c r="H67" s="5"/>
      <c r="I67" s="26"/>
    </row>
    <row r="68" spans="1:9" x14ac:dyDescent="0.3">
      <c r="A68" s="43"/>
      <c r="B68" s="23"/>
      <c r="C68" s="24"/>
      <c r="D68" s="6"/>
      <c r="E68" s="6"/>
      <c r="G68" s="48"/>
      <c r="H68" s="5"/>
      <c r="I68" s="26"/>
    </row>
    <row r="69" spans="1:9" x14ac:dyDescent="0.3">
      <c r="A69" s="43"/>
      <c r="B69" s="23"/>
      <c r="C69" s="24"/>
      <c r="D69" s="6"/>
      <c r="E69" s="27"/>
      <c r="G69" s="48"/>
      <c r="H69" s="5"/>
      <c r="I69" s="26"/>
    </row>
    <row r="70" spans="1:9" x14ac:dyDescent="0.3">
      <c r="A70" s="43"/>
      <c r="B70" s="23"/>
      <c r="C70" s="24"/>
      <c r="D70" s="6"/>
      <c r="E70" s="27"/>
      <c r="G70" s="48"/>
      <c r="H70" s="5"/>
      <c r="I70" s="26"/>
    </row>
    <row r="71" spans="1:9" x14ac:dyDescent="0.3">
      <c r="A71" s="43"/>
      <c r="B71" s="23"/>
      <c r="C71" s="24"/>
      <c r="D71" s="6"/>
      <c r="E71" s="6"/>
      <c r="G71" s="48"/>
      <c r="H71" s="5"/>
      <c r="I71" s="26"/>
    </row>
    <row r="72" spans="1:9" x14ac:dyDescent="0.3">
      <c r="A72" s="43"/>
      <c r="B72" s="23"/>
      <c r="C72" s="24"/>
      <c r="D72" s="6"/>
      <c r="E72" s="27"/>
      <c r="G72" s="48"/>
      <c r="H72" s="5"/>
      <c r="I72" s="26"/>
    </row>
    <row r="73" spans="1:9" x14ac:dyDescent="0.3">
      <c r="A73" s="43"/>
      <c r="B73" s="23"/>
      <c r="C73" s="24"/>
      <c r="D73" s="6"/>
      <c r="E73" s="6"/>
      <c r="G73" s="48"/>
      <c r="H73" s="5"/>
      <c r="I73" s="26"/>
    </row>
    <row r="74" spans="1:9" x14ac:dyDescent="0.3">
      <c r="A74" s="43"/>
      <c r="B74" s="23"/>
      <c r="C74" s="24"/>
      <c r="D74" s="6"/>
      <c r="E74" s="6"/>
      <c r="G74" s="48"/>
      <c r="H74" s="5"/>
      <c r="I74" s="26"/>
    </row>
    <row r="75" spans="1:9" x14ac:dyDescent="0.3">
      <c r="A75" s="43"/>
      <c r="B75" s="23"/>
      <c r="C75" s="24"/>
      <c r="D75" s="6"/>
      <c r="E75" s="6"/>
      <c r="G75" s="48"/>
      <c r="H75" s="5"/>
      <c r="I75" s="26"/>
    </row>
    <row r="76" spans="1:9" x14ac:dyDescent="0.3">
      <c r="A76" s="43"/>
      <c r="B76" s="23"/>
      <c r="C76" s="24"/>
      <c r="D76" s="6"/>
      <c r="E76" s="6"/>
      <c r="G76" s="48"/>
      <c r="H76" s="5"/>
      <c r="I76" s="26"/>
    </row>
    <row r="77" spans="1:9" x14ac:dyDescent="0.3">
      <c r="A77" s="43"/>
      <c r="B77" s="23"/>
      <c r="C77" s="24"/>
      <c r="D77" s="6"/>
      <c r="E77" s="27"/>
      <c r="G77" s="48"/>
      <c r="H77" s="5"/>
      <c r="I77" s="26"/>
    </row>
    <row r="78" spans="1:9" x14ac:dyDescent="0.3">
      <c r="A78" s="43"/>
      <c r="B78" s="23"/>
      <c r="C78" s="24"/>
      <c r="D78" s="6"/>
      <c r="E78" s="6"/>
      <c r="G78" s="48"/>
      <c r="H78" s="5"/>
      <c r="I78" s="26"/>
    </row>
    <row r="79" spans="1:9" x14ac:dyDescent="0.3">
      <c r="A79" s="43"/>
      <c r="B79" s="23"/>
      <c r="C79" s="24"/>
      <c r="D79" s="6"/>
      <c r="E79" s="6"/>
      <c r="G79" s="48"/>
      <c r="H79" s="5"/>
      <c r="I79" s="26"/>
    </row>
    <row r="80" spans="1:9" x14ac:dyDescent="0.3">
      <c r="A80" s="43"/>
      <c r="B80" s="23"/>
      <c r="C80" s="24"/>
      <c r="D80" s="6"/>
      <c r="E80" s="6"/>
      <c r="G80" s="48"/>
      <c r="H80" s="5"/>
      <c r="I80" s="26"/>
    </row>
    <row r="81" spans="1:9" x14ac:dyDescent="0.3">
      <c r="A81" s="43"/>
      <c r="B81" s="23"/>
      <c r="C81" s="24"/>
      <c r="D81" s="6"/>
      <c r="E81" s="27"/>
      <c r="G81" s="48"/>
      <c r="H81" s="5"/>
      <c r="I81" s="26"/>
    </row>
    <row r="82" spans="1:9" x14ac:dyDescent="0.3">
      <c r="A82" s="43"/>
      <c r="B82" s="23"/>
      <c r="C82" s="24"/>
      <c r="D82" s="6"/>
      <c r="E82" s="6"/>
      <c r="G82" s="48"/>
      <c r="H82" s="5"/>
      <c r="I82" s="26"/>
    </row>
    <row r="83" spans="1:9" x14ac:dyDescent="0.3">
      <c r="A83" s="43"/>
      <c r="B83" s="23"/>
      <c r="C83" s="24"/>
      <c r="D83" s="6"/>
      <c r="E83" s="6"/>
      <c r="G83" s="48"/>
      <c r="H83" s="5"/>
      <c r="I83" s="26"/>
    </row>
    <row r="84" spans="1:9" x14ac:dyDescent="0.3">
      <c r="A84" s="43"/>
      <c r="B84" s="23"/>
      <c r="C84" s="24"/>
      <c r="D84" s="6"/>
      <c r="E84" s="27"/>
      <c r="G84" s="48"/>
      <c r="H84" s="5"/>
      <c r="I84" s="26"/>
    </row>
    <row r="85" spans="1:9" x14ac:dyDescent="0.3">
      <c r="A85" s="43"/>
      <c r="B85" s="23"/>
      <c r="C85" s="24"/>
      <c r="D85" s="6"/>
      <c r="E85" s="6"/>
      <c r="G85" s="48"/>
      <c r="H85" s="5"/>
      <c r="I85" s="26"/>
    </row>
    <row r="86" spans="1:9" x14ac:dyDescent="0.3">
      <c r="A86" s="43"/>
      <c r="B86" s="23"/>
      <c r="C86" s="24"/>
      <c r="D86" s="6"/>
      <c r="E86" s="6"/>
      <c r="G86" s="48"/>
      <c r="H86" s="5"/>
      <c r="I86" s="26"/>
    </row>
    <row r="87" spans="1:9" x14ac:dyDescent="0.3">
      <c r="A87" s="43"/>
      <c r="B87" s="23"/>
      <c r="C87" s="24"/>
      <c r="D87" s="6"/>
      <c r="E87" s="6"/>
      <c r="G87" s="48"/>
      <c r="H87" s="5"/>
      <c r="I87" s="26"/>
    </row>
    <row r="88" spans="1:9" x14ac:dyDescent="0.3">
      <c r="A88" s="43"/>
      <c r="B88" s="23"/>
      <c r="C88" s="24"/>
      <c r="D88" s="6"/>
      <c r="E88" s="27"/>
      <c r="G88" s="48"/>
      <c r="H88" s="5"/>
      <c r="I88"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DEB8-953E-45DB-995B-6375E68225F7}">
  <sheetPr>
    <tabColor theme="9"/>
  </sheetPr>
  <dimension ref="A1:J94"/>
  <sheetViews>
    <sheetView topLeftCell="A58" workbookViewId="0">
      <selection activeCell="A10" sqref="A10:A94"/>
    </sheetView>
  </sheetViews>
  <sheetFormatPr defaultRowHeight="14.4" outlineLevelCol="1" x14ac:dyDescent="0.3"/>
  <cols>
    <col min="1" max="1" width="47.6640625" bestFit="1" customWidth="1"/>
    <col min="2" max="2" width="12.5546875" style="4" hidden="1" customWidth="1" outlineLevel="1"/>
    <col min="3" max="3" width="12.88671875" style="4" hidden="1" customWidth="1" outlineLevel="1"/>
    <col min="4" max="4" width="12.88671875" style="4" customWidth="1" collapsed="1"/>
    <col min="5" max="5" width="23" style="4" customWidth="1"/>
    <col min="6" max="6" width="42" style="4" hidden="1" customWidth="1" outlineLevel="1"/>
    <col min="7" max="7" width="24.88671875" style="4" customWidth="1" collapsed="1"/>
    <col min="8" max="8" width="81.44140625" style="4" hidden="1" customWidth="1" outlineLevel="1"/>
    <col min="9" max="9" width="16.77734375" style="4" bestFit="1" customWidth="1" collapsed="1"/>
    <col min="10" max="10" width="39.33203125" style="4" bestFit="1" customWidth="1"/>
    <col min="11" max="16384" width="8.88671875" style="4"/>
  </cols>
  <sheetData>
    <row r="1" spans="1:10" s="7" customFormat="1" x14ac:dyDescent="0.3"/>
    <row r="2" spans="1:10" s="7" customFormat="1" x14ac:dyDescent="0.3">
      <c r="A2" s="7" t="s">
        <v>2748</v>
      </c>
    </row>
    <row r="3" spans="1:10" s="7" customFormat="1" x14ac:dyDescent="0.3"/>
    <row r="4" spans="1:10" s="7" customFormat="1" x14ac:dyDescent="0.3"/>
    <row r="5" spans="1:10" x14ac:dyDescent="0.3">
      <c r="A5" t="str">
        <f>_xll.SNL.Clients.Office.Excel.Functions.SPGTable($B$10:$B$94,$C$7:$J$7,,"Options:Curr=USD,Mag=Standard,ConvMethod=R,FilingVer=Current/Restated")</f>
        <v>SPGTable</v>
      </c>
    </row>
    <row r="6" spans="1:10" x14ac:dyDescent="0.3">
      <c r="A6" s="40" t="str">
        <f>_xll.SNL.Clients.Office.Excel.Functions.SPGLabel(266637,"SP_ENTITY_NAME","","","Options:Curr=USD,Mag=Standard,ConvMethod=R,FilingVer=Current/Restated")</f>
        <v xml:space="preserve">Entity Name </v>
      </c>
      <c r="B6" s="24" t="str">
        <f>_xll.SNL.Clients.Office.Excel.Functions.SPGLabel(266637,"SP_ENTITY_ID","","","Options:Curr=USD,Mag=Standard,ConvMethod=R,FilingVer=Current/Restated")</f>
        <v xml:space="preserve">Entity ID </v>
      </c>
      <c r="C6" s="24" t="str">
        <f>_xll.SNL.Clients.Office.Excel.Functions.SPGLabel(266637,"SP_EXCHANGE","","","Options:Curr=USD,Mag=Standard,ConvMethod=R,FilingVer=Current/Restated")</f>
        <v xml:space="preserve">Exchange </v>
      </c>
      <c r="D6" s="24" t="str">
        <f>_xll.SNL.Clients.Office.Excel.Functions.SPGLabel(266637,"SP_MARKETCAP","","","Options:Curr=USD,Mag=Standard,ConvMethod=R,FilingVer=Current/Restated")</f>
        <v>Market Capitalization ($M)</v>
      </c>
      <c r="E6" s="24" t="str">
        <f>_xll.SNL.Clients.Office.Excel.Functions.SPGLabel(266637,"IQ_SECTOR","","","Options:Curr=USD,Mag=Standard,ConvMethod=R,FilingVer=Current/Restated")</f>
        <v xml:space="preserve">Sector </v>
      </c>
      <c r="F6" s="24" t="str">
        <f>_xll.SNL.Clients.Office.Excel.Functions.SPGLabel(266637,"IQ_INDUSTRY_GROUP","","","Options:Curr=USD,Mag=Standard,ConvMethod=R,FilingVer=Current/Restated")</f>
        <v xml:space="preserve">Industry Group </v>
      </c>
      <c r="G6" s="24" t="str">
        <f>_xll.SNL.Clients.Office.Excel.Functions.SPGLabel(266637,"IQ_INDUSTRY","","","Options:Curr=USD,Mag=Standard,ConvMethod=R,FilingVer=Current/Restated")</f>
        <v xml:space="preserve">Industry </v>
      </c>
      <c r="H6" s="24" t="str">
        <f>_xll.SNL.Clients.Office.Excel.Functions.SPGLabel(266637,"NAICS_CODE","Primary","","Options:Curr=USD,Mag=Standard,ConvMethod=R,FilingVer=Current/Restated")</f>
        <v xml:space="preserve">NAICS Code </v>
      </c>
      <c r="I6" s="24" t="str">
        <f>_xll.SNL.Clients.Office.Excel.Functions.SPGLabel(266637,"SP_PRICE_CHANGE","","52W","Options:Curr=USD,Mag=Standard,ConvMethod=R,FilingVer=Current/Restated")</f>
        <v>Price Change (%)</v>
      </c>
      <c r="J6" s="24" t="str">
        <f>_xll.SNL.Clients.Office.Excel.Functions.SPGLabel(266637,"SP_VOLUME_AVG_WEEKLY_TO_SHARES_OUT","","52W","Options:Curr=USD,Mag=Standard,ConvMethod=R,FilingVer=Current/Restated")</f>
        <v>Average Weekly Volume/ Shares Out (%)</v>
      </c>
    </row>
    <row r="7" spans="1:10" x14ac:dyDescent="0.3">
      <c r="A7" s="41" t="s">
        <v>315</v>
      </c>
      <c r="B7" s="23" t="s">
        <v>316</v>
      </c>
      <c r="C7" s="23" t="s">
        <v>311</v>
      </c>
      <c r="D7" s="23" t="s">
        <v>396</v>
      </c>
      <c r="E7" s="23" t="s">
        <v>2117</v>
      </c>
      <c r="F7" s="23" t="s">
        <v>2676</v>
      </c>
      <c r="G7" s="23" t="s">
        <v>2118</v>
      </c>
      <c r="H7" s="23" t="s">
        <v>2677</v>
      </c>
      <c r="I7" s="23" t="s">
        <v>398</v>
      </c>
      <c r="J7" s="23" t="s">
        <v>2668</v>
      </c>
    </row>
    <row r="8" spans="1:10" x14ac:dyDescent="0.3">
      <c r="A8" s="42"/>
      <c r="B8" s="25"/>
      <c r="C8" s="25"/>
      <c r="D8" s="25"/>
      <c r="E8" s="25"/>
      <c r="F8" s="25"/>
      <c r="G8" s="25"/>
      <c r="H8" s="25" t="str">
        <f>_xll.SNL.Clients.Office.Excel.Functions.SPGLabel(266637,"NAICS_CODE","&lt;&gt;Primary")</f>
        <v>Primary</v>
      </c>
      <c r="I8" s="25"/>
      <c r="J8" s="25"/>
    </row>
    <row r="9" spans="1:10" x14ac:dyDescent="0.3">
      <c r="A9" s="42"/>
      <c r="B9" s="25"/>
      <c r="C9" s="25"/>
      <c r="D9" s="25"/>
      <c r="E9" s="25"/>
      <c r="F9" s="25"/>
      <c r="G9" s="25"/>
      <c r="H9" s="25"/>
      <c r="I9" s="25" t="str">
        <f>_xll.SNL.Clients.Office.Excel.Functions.SPGLabel(266637,"SP_PRICE_CHANGE",,"&lt;&gt;52W")</f>
        <v>52W</v>
      </c>
      <c r="J9" s="25" t="str">
        <f>_xll.SNL.Clients.Office.Excel.Functions.SPGLabel(266637,"SP_VOLUME_AVG_WEEKLY_TO_SHARES_OUT",,"&lt;&gt;52W")</f>
        <v>52W</v>
      </c>
    </row>
    <row r="10" spans="1:10" x14ac:dyDescent="0.3">
      <c r="A10" s="43" t="s">
        <v>1253</v>
      </c>
      <c r="B10" s="23">
        <v>4356306</v>
      </c>
      <c r="C10" s="24" t="s">
        <v>319</v>
      </c>
      <c r="D10" s="6">
        <v>6983.7432679000003</v>
      </c>
      <c r="E10" s="24" t="s">
        <v>2132</v>
      </c>
      <c r="F10" s="24" t="s">
        <v>2678</v>
      </c>
      <c r="G10" s="24" t="s">
        <v>2134</v>
      </c>
      <c r="H10" s="24" t="s">
        <v>2679</v>
      </c>
      <c r="I10" s="6">
        <v>111.914063</v>
      </c>
      <c r="J10" s="6">
        <v>94.679343392021394</v>
      </c>
    </row>
    <row r="11" spans="1:10" x14ac:dyDescent="0.3">
      <c r="A11" s="43" t="s">
        <v>752</v>
      </c>
      <c r="B11" s="23">
        <v>4988767</v>
      </c>
      <c r="C11" s="24" t="s">
        <v>319</v>
      </c>
      <c r="D11" s="6">
        <v>3867.3484309599999</v>
      </c>
      <c r="E11" s="24" t="s">
        <v>2132</v>
      </c>
      <c r="F11" s="24" t="s">
        <v>2678</v>
      </c>
      <c r="G11" s="24" t="s">
        <v>2134</v>
      </c>
      <c r="H11" s="24" t="s">
        <v>2679</v>
      </c>
      <c r="I11" s="6">
        <v>260.96385500000002</v>
      </c>
      <c r="J11" s="6">
        <v>58.316556668892197</v>
      </c>
    </row>
    <row r="12" spans="1:10" x14ac:dyDescent="0.3">
      <c r="A12" s="43" t="s">
        <v>332</v>
      </c>
      <c r="B12" s="23">
        <v>4965910</v>
      </c>
      <c r="C12" s="24" t="s">
        <v>317</v>
      </c>
      <c r="D12" s="6">
        <v>66544.312247399997</v>
      </c>
      <c r="E12" s="24" t="s">
        <v>2132</v>
      </c>
      <c r="F12" s="24" t="s">
        <v>2678</v>
      </c>
      <c r="G12" s="24" t="s">
        <v>2134</v>
      </c>
      <c r="H12" s="24" t="s">
        <v>2679</v>
      </c>
      <c r="I12" s="6">
        <v>549.03646600000002</v>
      </c>
      <c r="J12" s="6">
        <v>44.5980238056774</v>
      </c>
    </row>
    <row r="13" spans="1:10" x14ac:dyDescent="0.3">
      <c r="A13" s="43" t="s">
        <v>1800</v>
      </c>
      <c r="B13" s="23">
        <v>8702919</v>
      </c>
      <c r="C13" s="24" t="s">
        <v>317</v>
      </c>
      <c r="D13" s="6">
        <v>6185.2601628000002</v>
      </c>
      <c r="E13" s="24" t="s">
        <v>2142</v>
      </c>
      <c r="F13" s="24" t="s">
        <v>2144</v>
      </c>
      <c r="G13" s="24" t="s">
        <v>2160</v>
      </c>
      <c r="H13" s="24" t="s">
        <v>2680</v>
      </c>
      <c r="I13" s="6">
        <v>160.76923099999999</v>
      </c>
      <c r="J13" s="6">
        <v>40.6601167414386</v>
      </c>
    </row>
    <row r="14" spans="1:10" x14ac:dyDescent="0.3">
      <c r="A14" s="43" t="s">
        <v>340</v>
      </c>
      <c r="B14" s="23">
        <v>12805289</v>
      </c>
      <c r="C14" s="24" t="s">
        <v>317</v>
      </c>
      <c r="D14" s="6">
        <v>71279.778130959996</v>
      </c>
      <c r="E14" s="24" t="s">
        <v>2142</v>
      </c>
      <c r="F14" s="24" t="s">
        <v>2144</v>
      </c>
      <c r="G14" s="24" t="s">
        <v>2143</v>
      </c>
      <c r="H14" s="24" t="s">
        <v>2681</v>
      </c>
      <c r="I14" s="6">
        <v>190.086602</v>
      </c>
      <c r="J14" s="6">
        <v>27.292595447680799</v>
      </c>
    </row>
    <row r="15" spans="1:10" x14ac:dyDescent="0.3">
      <c r="A15" s="43" t="s">
        <v>1911</v>
      </c>
      <c r="B15" s="23">
        <v>6358692</v>
      </c>
      <c r="C15" s="24" t="s">
        <v>2</v>
      </c>
      <c r="D15" s="6">
        <v>3010.0780497999999</v>
      </c>
      <c r="E15" s="24" t="s">
        <v>2119</v>
      </c>
      <c r="F15" s="24" t="s">
        <v>2682</v>
      </c>
      <c r="G15" s="24" t="s">
        <v>2200</v>
      </c>
      <c r="H15" s="24" t="s">
        <v>2683</v>
      </c>
      <c r="I15" s="6">
        <v>233.466667</v>
      </c>
      <c r="J15" s="6">
        <v>25.058544412153001</v>
      </c>
    </row>
    <row r="16" spans="1:10" x14ac:dyDescent="0.3">
      <c r="A16" s="43" t="s">
        <v>571</v>
      </c>
      <c r="B16" s="23">
        <v>10400346</v>
      </c>
      <c r="C16" s="24" t="s">
        <v>317</v>
      </c>
      <c r="D16" s="6">
        <v>5566.0313411799998</v>
      </c>
      <c r="E16" s="24" t="s">
        <v>2161</v>
      </c>
      <c r="F16" s="24" t="s">
        <v>2684</v>
      </c>
      <c r="G16" s="24" t="s">
        <v>2181</v>
      </c>
      <c r="H16" s="24" t="s">
        <v>2685</v>
      </c>
      <c r="I16" s="6">
        <v>498.49785400000002</v>
      </c>
      <c r="J16" s="6">
        <v>23.968058481570701</v>
      </c>
    </row>
    <row r="17" spans="1:10" x14ac:dyDescent="0.3">
      <c r="A17" s="43" t="s">
        <v>1521</v>
      </c>
      <c r="B17" s="23">
        <v>5113207</v>
      </c>
      <c r="C17" s="24" t="s">
        <v>2</v>
      </c>
      <c r="D17" s="6">
        <v>23186.8656759</v>
      </c>
      <c r="E17" s="24" t="s">
        <v>2161</v>
      </c>
      <c r="F17" s="24" t="s">
        <v>2686</v>
      </c>
      <c r="G17" s="24" t="s">
        <v>2162</v>
      </c>
      <c r="H17" s="24" t="s">
        <v>2687</v>
      </c>
      <c r="I17" s="6">
        <v>161.81601900000001</v>
      </c>
      <c r="J17" s="6">
        <v>21.5185258357442</v>
      </c>
    </row>
    <row r="18" spans="1:10" x14ac:dyDescent="0.3">
      <c r="A18" s="43" t="s">
        <v>329</v>
      </c>
      <c r="B18" s="23">
        <v>6676338</v>
      </c>
      <c r="C18" s="24" t="s">
        <v>2</v>
      </c>
      <c r="D18" s="6">
        <v>30839.902033980001</v>
      </c>
      <c r="E18" s="24" t="s">
        <v>2126</v>
      </c>
      <c r="F18" s="24" t="s">
        <v>2688</v>
      </c>
      <c r="G18" s="24" t="s">
        <v>2127</v>
      </c>
      <c r="H18" s="24" t="s">
        <v>2689</v>
      </c>
      <c r="I18" s="6">
        <v>602.51756399999999</v>
      </c>
      <c r="J18" s="6">
        <v>21.1326491840504</v>
      </c>
    </row>
    <row r="19" spans="1:10" x14ac:dyDescent="0.3">
      <c r="A19" s="43" t="s">
        <v>375</v>
      </c>
      <c r="B19" s="23">
        <v>4263230</v>
      </c>
      <c r="C19" s="24" t="s">
        <v>2</v>
      </c>
      <c r="D19" s="6">
        <v>11814.64380432</v>
      </c>
      <c r="E19" s="24" t="s">
        <v>2126</v>
      </c>
      <c r="F19" s="24" t="s">
        <v>2688</v>
      </c>
      <c r="G19" s="24" t="s">
        <v>2127</v>
      </c>
      <c r="H19" s="24" t="s">
        <v>2690</v>
      </c>
      <c r="I19" s="6">
        <v>99.397136000000003</v>
      </c>
      <c r="J19" s="6">
        <v>20.400252472888699</v>
      </c>
    </row>
    <row r="20" spans="1:10" x14ac:dyDescent="0.3">
      <c r="A20" s="43" t="s">
        <v>463</v>
      </c>
      <c r="B20" s="23">
        <v>26472629</v>
      </c>
      <c r="C20" s="24" t="s">
        <v>317</v>
      </c>
      <c r="D20" s="6">
        <v>17216.55523754</v>
      </c>
      <c r="E20" s="24" t="s">
        <v>2142</v>
      </c>
      <c r="F20" s="24" t="s">
        <v>2144</v>
      </c>
      <c r="G20" s="24" t="s">
        <v>2144</v>
      </c>
      <c r="H20" s="24" t="s">
        <v>2680</v>
      </c>
      <c r="I20" s="6">
        <v>111.00846799999999</v>
      </c>
      <c r="J20" s="6">
        <v>20.1886573592205</v>
      </c>
    </row>
    <row r="21" spans="1:10" x14ac:dyDescent="0.3">
      <c r="A21" s="43" t="s">
        <v>2661</v>
      </c>
      <c r="B21" s="23">
        <v>4811113</v>
      </c>
      <c r="C21" s="24" t="s">
        <v>319</v>
      </c>
      <c r="D21" s="6">
        <v>6135.6873030400002</v>
      </c>
      <c r="E21" s="24" t="s">
        <v>2123</v>
      </c>
      <c r="F21" s="24" t="s">
        <v>2691</v>
      </c>
      <c r="G21" s="24" t="s">
        <v>2125</v>
      </c>
      <c r="H21" s="24" t="s">
        <v>2692</v>
      </c>
      <c r="I21" s="6">
        <v>399.18404399999997</v>
      </c>
      <c r="J21" s="6">
        <v>19.413702143567999</v>
      </c>
    </row>
    <row r="22" spans="1:10" x14ac:dyDescent="0.3">
      <c r="A22" s="43" t="s">
        <v>1078</v>
      </c>
      <c r="B22" s="23">
        <v>9098887</v>
      </c>
      <c r="C22" s="24" t="s">
        <v>2</v>
      </c>
      <c r="D22" s="6">
        <v>6030.0235463999998</v>
      </c>
      <c r="E22" s="24" t="s">
        <v>2123</v>
      </c>
      <c r="F22" s="24" t="s">
        <v>2693</v>
      </c>
      <c r="G22" s="24" t="s">
        <v>2129</v>
      </c>
      <c r="H22" s="24" t="s">
        <v>2694</v>
      </c>
      <c r="I22" s="6">
        <v>257.976654</v>
      </c>
      <c r="J22" s="6">
        <v>19.3609027072369</v>
      </c>
    </row>
    <row r="23" spans="1:10" x14ac:dyDescent="0.3">
      <c r="A23" s="43" t="s">
        <v>1144</v>
      </c>
      <c r="B23" s="23">
        <v>6910410</v>
      </c>
      <c r="C23" s="24" t="s">
        <v>2</v>
      </c>
      <c r="D23" s="6">
        <v>5790.6563959200003</v>
      </c>
      <c r="E23" s="24" t="s">
        <v>2132</v>
      </c>
      <c r="F23" s="24" t="s">
        <v>2695</v>
      </c>
      <c r="G23" s="24" t="s">
        <v>2175</v>
      </c>
      <c r="H23" s="24" t="s">
        <v>2696</v>
      </c>
      <c r="I23" s="6">
        <v>106.00461900000001</v>
      </c>
      <c r="J23" s="6">
        <v>18.726923252482099</v>
      </c>
    </row>
    <row r="24" spans="1:10" x14ac:dyDescent="0.3">
      <c r="A24" s="43" t="s">
        <v>359</v>
      </c>
      <c r="B24" s="23">
        <v>4066681</v>
      </c>
      <c r="C24" s="24" t="s">
        <v>2</v>
      </c>
      <c r="D24" s="6">
        <v>7239.3779148800004</v>
      </c>
      <c r="E24" s="24" t="s">
        <v>2126</v>
      </c>
      <c r="F24" s="24" t="s">
        <v>2688</v>
      </c>
      <c r="G24" s="24" t="s">
        <v>2127</v>
      </c>
      <c r="H24" s="24" t="s">
        <v>2697</v>
      </c>
      <c r="I24" s="6">
        <v>103.051576</v>
      </c>
      <c r="J24" s="6">
        <v>16.407556109985102</v>
      </c>
    </row>
    <row r="25" spans="1:10" x14ac:dyDescent="0.3">
      <c r="A25" s="43" t="s">
        <v>797</v>
      </c>
      <c r="B25" s="23">
        <v>10959317</v>
      </c>
      <c r="C25" s="24" t="s">
        <v>317</v>
      </c>
      <c r="D25" s="6">
        <v>4504.3512771200003</v>
      </c>
      <c r="E25" s="24" t="s">
        <v>2132</v>
      </c>
      <c r="F25" s="24" t="s">
        <v>2678</v>
      </c>
      <c r="G25" s="24" t="s">
        <v>2133</v>
      </c>
      <c r="H25" s="24" t="s">
        <v>2679</v>
      </c>
      <c r="I25" s="6">
        <v>368.89534900000001</v>
      </c>
      <c r="J25" s="6">
        <v>15.9092445189185</v>
      </c>
    </row>
    <row r="26" spans="1:10" x14ac:dyDescent="0.3">
      <c r="A26" s="43" t="s">
        <v>337</v>
      </c>
      <c r="B26" s="23">
        <v>4915571</v>
      </c>
      <c r="C26" s="24" t="s">
        <v>2</v>
      </c>
      <c r="D26" s="6">
        <v>5271.3927598500004</v>
      </c>
      <c r="E26" s="24" t="s">
        <v>2126</v>
      </c>
      <c r="F26" s="24" t="s">
        <v>2698</v>
      </c>
      <c r="G26" s="24" t="s">
        <v>2151</v>
      </c>
      <c r="H26" s="24" t="s">
        <v>2699</v>
      </c>
      <c r="I26" s="6">
        <v>222.06840399999999</v>
      </c>
      <c r="J26" s="6">
        <v>15.8279040962691</v>
      </c>
    </row>
    <row r="27" spans="1:10" x14ac:dyDescent="0.3">
      <c r="A27" s="43" t="s">
        <v>215</v>
      </c>
      <c r="B27" s="23">
        <v>4991010</v>
      </c>
      <c r="C27" s="24" t="s">
        <v>317</v>
      </c>
      <c r="D27" s="6">
        <v>3802.9018487399999</v>
      </c>
      <c r="E27" s="24" t="s">
        <v>2119</v>
      </c>
      <c r="F27" s="24" t="s">
        <v>2700</v>
      </c>
      <c r="G27" s="24" t="s">
        <v>2135</v>
      </c>
      <c r="H27" s="24" t="s">
        <v>2701</v>
      </c>
      <c r="I27" s="6">
        <v>276.26616100000001</v>
      </c>
      <c r="J27" s="6">
        <v>14.520426113220299</v>
      </c>
    </row>
    <row r="28" spans="1:10" x14ac:dyDescent="0.3">
      <c r="A28" s="43" t="s">
        <v>1692</v>
      </c>
      <c r="B28" s="23">
        <v>4811532</v>
      </c>
      <c r="C28" s="24" t="s">
        <v>319</v>
      </c>
      <c r="D28" s="6">
        <v>5008.8248264000003</v>
      </c>
      <c r="E28" s="24" t="s">
        <v>2123</v>
      </c>
      <c r="F28" s="24" t="s">
        <v>2691</v>
      </c>
      <c r="G28" s="24" t="s">
        <v>2125</v>
      </c>
      <c r="H28" s="24" t="s">
        <v>2702</v>
      </c>
      <c r="I28" s="6">
        <v>209.671695</v>
      </c>
      <c r="J28" s="6">
        <v>13.4396954382415</v>
      </c>
    </row>
    <row r="29" spans="1:10" x14ac:dyDescent="0.3">
      <c r="A29" s="43" t="s">
        <v>1424</v>
      </c>
      <c r="B29" s="23">
        <v>5148548</v>
      </c>
      <c r="C29" s="24" t="s">
        <v>2</v>
      </c>
      <c r="D29" s="6">
        <v>138275.87469999999</v>
      </c>
      <c r="E29" s="24" t="s">
        <v>2132</v>
      </c>
      <c r="F29" s="24" t="s">
        <v>2678</v>
      </c>
      <c r="G29" s="24" t="s">
        <v>2134</v>
      </c>
      <c r="H29" s="24" t="s">
        <v>2679</v>
      </c>
      <c r="I29" s="6">
        <v>204.26065199999999</v>
      </c>
      <c r="J29" s="6">
        <v>13.327001032781199</v>
      </c>
    </row>
    <row r="30" spans="1:10" x14ac:dyDescent="0.3">
      <c r="A30" s="43" t="s">
        <v>1661</v>
      </c>
      <c r="B30" s="23">
        <v>7558555</v>
      </c>
      <c r="C30" s="24" t="s">
        <v>2</v>
      </c>
      <c r="D30" s="6">
        <v>4122.50702688</v>
      </c>
      <c r="E30" s="24" t="s">
        <v>2126</v>
      </c>
      <c r="F30" s="24" t="s">
        <v>2698</v>
      </c>
      <c r="G30" s="24" t="s">
        <v>2151</v>
      </c>
      <c r="H30" s="24" t="s">
        <v>2703</v>
      </c>
      <c r="I30" s="6">
        <v>250.098232</v>
      </c>
      <c r="J30" s="6">
        <v>13.0824674198851</v>
      </c>
    </row>
    <row r="31" spans="1:10" x14ac:dyDescent="0.3">
      <c r="A31" s="43" t="s">
        <v>352</v>
      </c>
      <c r="B31" s="23">
        <v>4994529</v>
      </c>
      <c r="C31" s="24" t="s">
        <v>317</v>
      </c>
      <c r="D31" s="6">
        <v>29526.478302</v>
      </c>
      <c r="E31" s="24" t="s">
        <v>2119</v>
      </c>
      <c r="F31" s="24" t="s">
        <v>2682</v>
      </c>
      <c r="G31" s="24" t="s">
        <v>2152</v>
      </c>
      <c r="H31" s="24" t="s">
        <v>2704</v>
      </c>
      <c r="I31" s="6">
        <v>124.787181</v>
      </c>
      <c r="J31" s="6">
        <v>12.68586225544</v>
      </c>
    </row>
    <row r="32" spans="1:10" x14ac:dyDescent="0.3">
      <c r="A32" s="43" t="s">
        <v>335</v>
      </c>
      <c r="B32" s="23">
        <v>4945122</v>
      </c>
      <c r="C32" s="24" t="s">
        <v>317</v>
      </c>
      <c r="D32" s="6">
        <v>3686.89203142</v>
      </c>
      <c r="E32" s="24" t="s">
        <v>2132</v>
      </c>
      <c r="F32" s="24" t="s">
        <v>2139</v>
      </c>
      <c r="G32" s="24" t="s">
        <v>2139</v>
      </c>
      <c r="H32" s="24" t="s">
        <v>2705</v>
      </c>
      <c r="I32" s="6">
        <v>208.821676</v>
      </c>
      <c r="J32" s="6">
        <v>12.2038935802838</v>
      </c>
    </row>
    <row r="33" spans="1:10" x14ac:dyDescent="0.3">
      <c r="A33" s="43" t="s">
        <v>356</v>
      </c>
      <c r="B33" s="23">
        <v>4152750</v>
      </c>
      <c r="C33" s="24" t="s">
        <v>2</v>
      </c>
      <c r="D33" s="6">
        <v>3816.7077084399998</v>
      </c>
      <c r="E33" s="24" t="s">
        <v>2161</v>
      </c>
      <c r="F33" s="24" t="s">
        <v>2686</v>
      </c>
      <c r="G33" s="24" t="s">
        <v>2182</v>
      </c>
      <c r="H33" s="24" t="s">
        <v>2706</v>
      </c>
      <c r="I33" s="6">
        <v>119.68232</v>
      </c>
      <c r="J33" s="6">
        <v>11.9118241100555</v>
      </c>
    </row>
    <row r="34" spans="1:10" x14ac:dyDescent="0.3">
      <c r="A34" s="43" t="s">
        <v>713</v>
      </c>
      <c r="B34" s="23">
        <v>7660826</v>
      </c>
      <c r="C34" s="24" t="s">
        <v>2</v>
      </c>
      <c r="D34" s="6">
        <v>16839.421581300001</v>
      </c>
      <c r="E34" s="24" t="s">
        <v>2126</v>
      </c>
      <c r="F34" s="24" t="s">
        <v>2698</v>
      </c>
      <c r="G34" s="24" t="s">
        <v>2151</v>
      </c>
      <c r="H34" s="24" t="s">
        <v>2699</v>
      </c>
      <c r="I34" s="6">
        <v>335.41235599999999</v>
      </c>
      <c r="J34" s="6">
        <v>11.865237481862399</v>
      </c>
    </row>
    <row r="35" spans="1:10" x14ac:dyDescent="0.3">
      <c r="A35" s="43" t="s">
        <v>1588</v>
      </c>
      <c r="B35" s="23">
        <v>4912695</v>
      </c>
      <c r="C35" s="24" t="s">
        <v>2</v>
      </c>
      <c r="D35" s="6">
        <v>5108.6915739100004</v>
      </c>
      <c r="E35" s="24" t="s">
        <v>2126</v>
      </c>
      <c r="F35" s="24" t="s">
        <v>2698</v>
      </c>
      <c r="G35" s="24" t="s">
        <v>2151</v>
      </c>
      <c r="H35" s="24" t="s">
        <v>2707</v>
      </c>
      <c r="I35" s="6">
        <v>111.063337</v>
      </c>
      <c r="J35" s="6">
        <v>11.475818333217401</v>
      </c>
    </row>
    <row r="36" spans="1:10" x14ac:dyDescent="0.3">
      <c r="A36" s="43" t="s">
        <v>1828</v>
      </c>
      <c r="B36" s="23">
        <v>11078438</v>
      </c>
      <c r="C36" s="24" t="s">
        <v>2</v>
      </c>
      <c r="D36" s="6">
        <v>46740.591083760002</v>
      </c>
      <c r="E36" s="24" t="s">
        <v>2119</v>
      </c>
      <c r="F36" s="24" t="s">
        <v>2700</v>
      </c>
      <c r="G36" s="24" t="s">
        <v>2135</v>
      </c>
      <c r="H36" s="24" t="s">
        <v>2708</v>
      </c>
      <c r="I36" s="6">
        <v>186.27586199999999</v>
      </c>
      <c r="J36" s="6">
        <v>10.582608885491799</v>
      </c>
    </row>
    <row r="37" spans="1:10" x14ac:dyDescent="0.3">
      <c r="A37" s="43" t="s">
        <v>1547</v>
      </c>
      <c r="B37" s="23">
        <v>4580570</v>
      </c>
      <c r="C37" s="24" t="s">
        <v>317</v>
      </c>
      <c r="D37" s="6">
        <v>28207.66423599</v>
      </c>
      <c r="E37" s="24" t="s">
        <v>2142</v>
      </c>
      <c r="F37" s="24" t="s">
        <v>2144</v>
      </c>
      <c r="G37" s="24" t="s">
        <v>2143</v>
      </c>
      <c r="H37" s="24" t="s">
        <v>2709</v>
      </c>
      <c r="I37" s="6">
        <v>283.07322900000003</v>
      </c>
      <c r="J37" s="6">
        <v>10.5767272494676</v>
      </c>
    </row>
    <row r="38" spans="1:10" x14ac:dyDescent="0.3">
      <c r="A38" s="43" t="s">
        <v>368</v>
      </c>
      <c r="B38" s="23">
        <v>4973038</v>
      </c>
      <c r="C38" s="24" t="s">
        <v>317</v>
      </c>
      <c r="D38" s="6">
        <v>6049.7219999999998</v>
      </c>
      <c r="E38" s="24" t="s">
        <v>2132</v>
      </c>
      <c r="F38" s="24" t="s">
        <v>2695</v>
      </c>
      <c r="G38" s="24" t="s">
        <v>2180</v>
      </c>
      <c r="H38" s="24" t="s">
        <v>2710</v>
      </c>
      <c r="I38" s="6">
        <v>95.081967000000006</v>
      </c>
      <c r="J38" s="6">
        <v>10.3254901500258</v>
      </c>
    </row>
    <row r="39" spans="1:10" x14ac:dyDescent="0.3">
      <c r="A39" s="43" t="s">
        <v>225</v>
      </c>
      <c r="B39" s="23">
        <v>7528766</v>
      </c>
      <c r="C39" s="24" t="s">
        <v>319</v>
      </c>
      <c r="D39" s="6">
        <v>9413.3255987400007</v>
      </c>
      <c r="E39" s="24" t="s">
        <v>2119</v>
      </c>
      <c r="F39" s="24" t="s">
        <v>2700</v>
      </c>
      <c r="G39" s="24" t="s">
        <v>2122</v>
      </c>
      <c r="H39" s="24" t="s">
        <v>2711</v>
      </c>
      <c r="I39" s="6">
        <v>327.95454599999999</v>
      </c>
      <c r="J39" s="6">
        <v>10.277092575776299</v>
      </c>
    </row>
    <row r="40" spans="1:10" x14ac:dyDescent="0.3">
      <c r="A40" s="43" t="s">
        <v>2662</v>
      </c>
      <c r="B40" s="23">
        <v>4972481</v>
      </c>
      <c r="C40" s="24" t="s">
        <v>317</v>
      </c>
      <c r="D40" s="6">
        <v>6873.5497660499996</v>
      </c>
      <c r="E40" s="24" t="s">
        <v>2123</v>
      </c>
      <c r="F40" s="24" t="s">
        <v>2691</v>
      </c>
      <c r="G40" s="24" t="s">
        <v>2125</v>
      </c>
      <c r="H40" s="24" t="s">
        <v>2712</v>
      </c>
      <c r="I40" s="6">
        <v>94.922067999999996</v>
      </c>
      <c r="J40" s="6">
        <v>10.019699545249299</v>
      </c>
    </row>
    <row r="41" spans="1:10" x14ac:dyDescent="0.3">
      <c r="A41" s="43" t="s">
        <v>582</v>
      </c>
      <c r="B41" s="23">
        <v>109826917</v>
      </c>
      <c r="C41" s="24" t="s">
        <v>2</v>
      </c>
      <c r="D41" s="6">
        <v>3620.4950292100002</v>
      </c>
      <c r="E41" s="24" t="s">
        <v>2119</v>
      </c>
      <c r="F41" s="24" t="s">
        <v>2700</v>
      </c>
      <c r="G41" s="24" t="s">
        <v>2146</v>
      </c>
      <c r="H41" s="24" t="s">
        <v>2713</v>
      </c>
      <c r="I41" s="6">
        <v>107.18021899999999</v>
      </c>
      <c r="J41" s="6">
        <v>9.9542231612190495</v>
      </c>
    </row>
    <row r="42" spans="1:10" x14ac:dyDescent="0.3">
      <c r="A42" s="43" t="s">
        <v>341</v>
      </c>
      <c r="B42" s="23">
        <v>4144107</v>
      </c>
      <c r="C42" s="24" t="s">
        <v>2</v>
      </c>
      <c r="D42" s="6">
        <v>3465.99588141</v>
      </c>
      <c r="E42" s="24" t="s">
        <v>2119</v>
      </c>
      <c r="F42" s="24" t="s">
        <v>2714</v>
      </c>
      <c r="G42" s="24" t="s">
        <v>2128</v>
      </c>
      <c r="H42" s="24" t="s">
        <v>2715</v>
      </c>
      <c r="I42" s="6">
        <v>167.54201699999999</v>
      </c>
      <c r="J42" s="6">
        <v>9.7540397809340291</v>
      </c>
    </row>
    <row r="43" spans="1:10" x14ac:dyDescent="0.3">
      <c r="A43" s="43" t="s">
        <v>333</v>
      </c>
      <c r="B43" s="23">
        <v>4085953</v>
      </c>
      <c r="C43" s="24" t="s">
        <v>2</v>
      </c>
      <c r="D43" s="6">
        <v>48352.95024428</v>
      </c>
      <c r="E43" s="24" t="s">
        <v>1</v>
      </c>
      <c r="F43" s="24" t="s">
        <v>1</v>
      </c>
      <c r="G43" s="24" t="s">
        <v>2183</v>
      </c>
      <c r="H43" s="24" t="s">
        <v>2716</v>
      </c>
      <c r="I43" s="6">
        <v>309.567723</v>
      </c>
      <c r="J43" s="6">
        <v>9.6448569331786693</v>
      </c>
    </row>
    <row r="44" spans="1:10" x14ac:dyDescent="0.3">
      <c r="A44" s="43" t="s">
        <v>330</v>
      </c>
      <c r="B44" s="23">
        <v>4057179</v>
      </c>
      <c r="C44" s="24" t="s">
        <v>2</v>
      </c>
      <c r="D44" s="6">
        <v>9021.6808669399998</v>
      </c>
      <c r="E44" s="24" t="s">
        <v>2161</v>
      </c>
      <c r="F44" s="24" t="s">
        <v>2684</v>
      </c>
      <c r="G44" s="24" t="s">
        <v>2181</v>
      </c>
      <c r="H44" s="24" t="s">
        <v>2717</v>
      </c>
      <c r="I44" s="6">
        <v>544.202899</v>
      </c>
      <c r="J44" s="6">
        <v>9.5265478186259607</v>
      </c>
    </row>
    <row r="45" spans="1:10" x14ac:dyDescent="0.3">
      <c r="A45" s="43" t="s">
        <v>1131</v>
      </c>
      <c r="B45" s="23">
        <v>4103938</v>
      </c>
      <c r="C45" s="24" t="s">
        <v>317</v>
      </c>
      <c r="D45" s="6">
        <v>4673.8914242800001</v>
      </c>
      <c r="E45" s="24" t="s">
        <v>2132</v>
      </c>
      <c r="F45" s="24" t="s">
        <v>2678</v>
      </c>
      <c r="G45" s="24" t="s">
        <v>2134</v>
      </c>
      <c r="H45" s="24" t="s">
        <v>2679</v>
      </c>
      <c r="I45" s="6">
        <v>94.289928000000003</v>
      </c>
      <c r="J45" s="6">
        <v>8.9011107230733799</v>
      </c>
    </row>
    <row r="46" spans="1:10" x14ac:dyDescent="0.3">
      <c r="A46" s="43" t="s">
        <v>511</v>
      </c>
      <c r="B46" s="23">
        <v>4360922</v>
      </c>
      <c r="C46" s="24" t="s">
        <v>2</v>
      </c>
      <c r="D46" s="6">
        <v>4102.0724271999998</v>
      </c>
      <c r="E46" s="24" t="s">
        <v>2130</v>
      </c>
      <c r="F46" s="24" t="s">
        <v>2718</v>
      </c>
      <c r="G46" s="24" t="s">
        <v>2167</v>
      </c>
      <c r="H46" s="24" t="s">
        <v>2719</v>
      </c>
      <c r="I46" s="6">
        <v>102.723147</v>
      </c>
      <c r="J46" s="6">
        <v>8.85751296635895</v>
      </c>
    </row>
    <row r="47" spans="1:10" x14ac:dyDescent="0.3">
      <c r="A47" s="43" t="s">
        <v>1398</v>
      </c>
      <c r="B47" s="23">
        <v>29657689</v>
      </c>
      <c r="C47" s="24" t="s">
        <v>2</v>
      </c>
      <c r="D47" s="6">
        <v>16873.540380480001</v>
      </c>
      <c r="E47" s="24" t="s">
        <v>2126</v>
      </c>
      <c r="F47" s="24" t="s">
        <v>2720</v>
      </c>
      <c r="G47" s="24" t="s">
        <v>2165</v>
      </c>
      <c r="H47" s="24" t="s">
        <v>2721</v>
      </c>
      <c r="I47" s="6">
        <v>89.809146999999996</v>
      </c>
      <c r="J47" s="6">
        <v>8.6598899466952997</v>
      </c>
    </row>
    <row r="48" spans="1:10" x14ac:dyDescent="0.3">
      <c r="A48" s="43" t="s">
        <v>1003</v>
      </c>
      <c r="B48" s="23">
        <v>4973395</v>
      </c>
      <c r="C48" s="24" t="s">
        <v>320</v>
      </c>
      <c r="D48" s="6">
        <v>4387.5541028400003</v>
      </c>
      <c r="E48" s="24" t="s">
        <v>2132</v>
      </c>
      <c r="F48" s="24" t="s">
        <v>2678</v>
      </c>
      <c r="G48" s="24" t="s">
        <v>2133</v>
      </c>
      <c r="H48" s="24" t="s">
        <v>2722</v>
      </c>
      <c r="I48" s="6">
        <v>88.870293000000004</v>
      </c>
      <c r="J48" s="6">
        <v>8.5799630387563699</v>
      </c>
    </row>
    <row r="49" spans="1:10" x14ac:dyDescent="0.3">
      <c r="A49" s="43" t="s">
        <v>1382</v>
      </c>
      <c r="B49" s="23">
        <v>4094286</v>
      </c>
      <c r="C49" s="24" t="s">
        <v>317</v>
      </c>
      <c r="D49" s="6">
        <v>3588003.1</v>
      </c>
      <c r="E49" s="24" t="s">
        <v>2132</v>
      </c>
      <c r="F49" s="24" t="s">
        <v>2139</v>
      </c>
      <c r="G49" s="24" t="s">
        <v>2139</v>
      </c>
      <c r="H49" s="24" t="s">
        <v>2705</v>
      </c>
      <c r="I49" s="6">
        <v>199.194076</v>
      </c>
      <c r="J49" s="6">
        <v>8.1776641617792993</v>
      </c>
    </row>
    <row r="50" spans="1:10" x14ac:dyDescent="0.3">
      <c r="A50" s="43" t="s">
        <v>1108</v>
      </c>
      <c r="B50" s="23">
        <v>4329961</v>
      </c>
      <c r="C50" s="24" t="s">
        <v>317</v>
      </c>
      <c r="D50" s="6">
        <v>5254.8830913600004</v>
      </c>
      <c r="E50" s="24" t="s">
        <v>2132</v>
      </c>
      <c r="F50" s="24" t="s">
        <v>2139</v>
      </c>
      <c r="G50" s="24" t="s">
        <v>2139</v>
      </c>
      <c r="H50" s="24" t="s">
        <v>2705</v>
      </c>
      <c r="I50" s="6">
        <v>135.10947999999999</v>
      </c>
      <c r="J50" s="6">
        <v>8.1654280386813092</v>
      </c>
    </row>
    <row r="51" spans="1:10" x14ac:dyDescent="0.3">
      <c r="A51" s="43" t="s">
        <v>343</v>
      </c>
      <c r="B51" s="23">
        <v>113065</v>
      </c>
      <c r="C51" s="24" t="s">
        <v>2</v>
      </c>
      <c r="D51" s="6">
        <v>5006.0538271799996</v>
      </c>
      <c r="E51" s="24" t="s">
        <v>2130</v>
      </c>
      <c r="F51" s="24" t="s">
        <v>2718</v>
      </c>
      <c r="G51" s="24" t="s">
        <v>2194</v>
      </c>
      <c r="H51" s="24" t="s">
        <v>2719</v>
      </c>
      <c r="I51" s="6">
        <v>116.364152</v>
      </c>
      <c r="J51" s="6">
        <v>7.9480787711365197</v>
      </c>
    </row>
    <row r="52" spans="1:10" x14ac:dyDescent="0.3">
      <c r="A52" s="43" t="s">
        <v>1748</v>
      </c>
      <c r="B52" s="23">
        <v>5302583</v>
      </c>
      <c r="C52" s="24" t="s">
        <v>2</v>
      </c>
      <c r="D52" s="6">
        <v>22674.560000000001</v>
      </c>
      <c r="E52" s="24" t="s">
        <v>2142</v>
      </c>
      <c r="F52" s="24" t="s">
        <v>2144</v>
      </c>
      <c r="G52" s="24" t="s">
        <v>2144</v>
      </c>
      <c r="H52" s="24" t="s">
        <v>2723</v>
      </c>
      <c r="I52" s="6">
        <v>174.93113</v>
      </c>
      <c r="J52" s="6">
        <v>7.9026757894113597</v>
      </c>
    </row>
    <row r="53" spans="1:10" x14ac:dyDescent="0.3">
      <c r="A53" s="43" t="s">
        <v>1304</v>
      </c>
      <c r="B53" s="23">
        <v>4001036</v>
      </c>
      <c r="C53" s="24" t="s">
        <v>2</v>
      </c>
      <c r="D53" s="6">
        <v>6683.1174350700003</v>
      </c>
      <c r="E53" s="24" t="s">
        <v>2126</v>
      </c>
      <c r="F53" s="24" t="s">
        <v>2724</v>
      </c>
      <c r="G53" s="24" t="s">
        <v>2176</v>
      </c>
      <c r="H53" s="24" t="s">
        <v>2713</v>
      </c>
      <c r="I53" s="6">
        <v>157.35948200000001</v>
      </c>
      <c r="J53" s="6">
        <v>7.81841326911817</v>
      </c>
    </row>
    <row r="54" spans="1:10" x14ac:dyDescent="0.3">
      <c r="A54" s="43" t="s">
        <v>372</v>
      </c>
      <c r="B54" s="23">
        <v>4911216</v>
      </c>
      <c r="C54" s="24" t="s">
        <v>2</v>
      </c>
      <c r="D54" s="6">
        <v>16848.416288</v>
      </c>
      <c r="E54" s="24" t="s">
        <v>2126</v>
      </c>
      <c r="F54" s="24" t="s">
        <v>2688</v>
      </c>
      <c r="G54" s="24" t="s">
        <v>2127</v>
      </c>
      <c r="H54" s="24" t="s">
        <v>2725</v>
      </c>
      <c r="I54" s="6">
        <v>96.981076999999999</v>
      </c>
      <c r="J54" s="6">
        <v>7.7989007806119197</v>
      </c>
    </row>
    <row r="55" spans="1:10" x14ac:dyDescent="0.3">
      <c r="A55" s="43" t="s">
        <v>1567</v>
      </c>
      <c r="B55" s="23">
        <v>5297753</v>
      </c>
      <c r="C55" s="24" t="s">
        <v>2</v>
      </c>
      <c r="D55" s="6">
        <v>29409.253243439998</v>
      </c>
      <c r="E55" s="24" t="s">
        <v>2132</v>
      </c>
      <c r="F55" s="24" t="s">
        <v>2678</v>
      </c>
      <c r="G55" s="24" t="s">
        <v>2134</v>
      </c>
      <c r="H55" s="24" t="s">
        <v>2679</v>
      </c>
      <c r="I55" s="6">
        <v>98.497934999999998</v>
      </c>
      <c r="J55" s="6">
        <v>7.4422223961889404</v>
      </c>
    </row>
    <row r="56" spans="1:10" x14ac:dyDescent="0.3">
      <c r="A56" s="43" t="s">
        <v>338</v>
      </c>
      <c r="B56" s="23">
        <v>4964205</v>
      </c>
      <c r="C56" s="24" t="s">
        <v>2</v>
      </c>
      <c r="D56" s="6">
        <v>15885.53759122</v>
      </c>
      <c r="E56" s="24" t="s">
        <v>2132</v>
      </c>
      <c r="F56" s="24" t="s">
        <v>2695</v>
      </c>
      <c r="G56" s="24" t="s">
        <v>2138</v>
      </c>
      <c r="H56" s="24" t="s">
        <v>2726</v>
      </c>
      <c r="I56" s="6">
        <v>184.51523599999999</v>
      </c>
      <c r="J56" s="6">
        <v>7.2424811750136504</v>
      </c>
    </row>
    <row r="57" spans="1:10" x14ac:dyDescent="0.3">
      <c r="A57" s="43" t="s">
        <v>452</v>
      </c>
      <c r="B57" s="23">
        <v>4812756</v>
      </c>
      <c r="C57" s="24" t="s">
        <v>320</v>
      </c>
      <c r="D57" s="6">
        <v>5075.2987319100002</v>
      </c>
      <c r="E57" s="24" t="s">
        <v>2123</v>
      </c>
      <c r="F57" s="24" t="s">
        <v>2691</v>
      </c>
      <c r="G57" s="24" t="s">
        <v>2125</v>
      </c>
      <c r="H57" s="24" t="s">
        <v>2702</v>
      </c>
      <c r="I57" s="6">
        <v>465</v>
      </c>
      <c r="J57" s="6">
        <v>7.2398892562970802</v>
      </c>
    </row>
    <row r="58" spans="1:10" x14ac:dyDescent="0.3">
      <c r="A58" s="43" t="s">
        <v>367</v>
      </c>
      <c r="B58" s="23">
        <v>4272273</v>
      </c>
      <c r="C58" s="24" t="s">
        <v>2</v>
      </c>
      <c r="D58" s="6">
        <v>63457.675926399999</v>
      </c>
      <c r="E58" s="24" t="s">
        <v>2126</v>
      </c>
      <c r="F58" s="24" t="s">
        <v>2724</v>
      </c>
      <c r="G58" s="24" t="s">
        <v>2198</v>
      </c>
      <c r="H58" s="24" t="s">
        <v>2727</v>
      </c>
      <c r="I58" s="6">
        <v>105.081734</v>
      </c>
      <c r="J58" s="6">
        <v>7.2119935680167799</v>
      </c>
    </row>
    <row r="59" spans="1:10" x14ac:dyDescent="0.3">
      <c r="A59" s="43" t="s">
        <v>1837</v>
      </c>
      <c r="B59" s="23">
        <v>4435552</v>
      </c>
      <c r="C59" s="24" t="s">
        <v>317</v>
      </c>
      <c r="D59" s="6">
        <v>3003.2266454999999</v>
      </c>
      <c r="E59" s="24" t="s">
        <v>2142</v>
      </c>
      <c r="F59" s="24" t="s">
        <v>2144</v>
      </c>
      <c r="G59" s="24" t="s">
        <v>2143</v>
      </c>
      <c r="H59" s="24" t="s">
        <v>2728</v>
      </c>
      <c r="I59" s="6">
        <v>96.402473000000001</v>
      </c>
      <c r="J59" s="6">
        <v>7.0505825174920798</v>
      </c>
    </row>
    <row r="60" spans="1:10" x14ac:dyDescent="0.3">
      <c r="A60" s="43" t="s">
        <v>2663</v>
      </c>
      <c r="B60" s="23">
        <v>14758986</v>
      </c>
      <c r="C60" s="24" t="s">
        <v>317</v>
      </c>
      <c r="D60" s="6">
        <v>3473.27214654</v>
      </c>
      <c r="E60" s="24" t="s">
        <v>2123</v>
      </c>
      <c r="F60" s="24" t="s">
        <v>2691</v>
      </c>
      <c r="G60" s="24" t="s">
        <v>2125</v>
      </c>
      <c r="H60" s="24" t="s">
        <v>2712</v>
      </c>
      <c r="I60" s="6">
        <v>213.69485299999999</v>
      </c>
      <c r="J60" s="6">
        <v>6.9741129743622903</v>
      </c>
    </row>
    <row r="61" spans="1:10" x14ac:dyDescent="0.3">
      <c r="A61" s="43" t="s">
        <v>331</v>
      </c>
      <c r="B61" s="23">
        <v>5256437</v>
      </c>
      <c r="C61" s="24" t="s">
        <v>317</v>
      </c>
      <c r="D61" s="6">
        <v>95294.648663839995</v>
      </c>
      <c r="E61" s="24" t="s">
        <v>2132</v>
      </c>
      <c r="F61" s="24" t="s">
        <v>2678</v>
      </c>
      <c r="G61" s="24" t="s">
        <v>2134</v>
      </c>
      <c r="H61" s="24" t="s">
        <v>2722</v>
      </c>
      <c r="I61" s="6">
        <v>602.00247200000001</v>
      </c>
      <c r="J61" s="6">
        <v>6.8646971025030803</v>
      </c>
    </row>
    <row r="62" spans="1:10" x14ac:dyDescent="0.3">
      <c r="A62" s="43" t="s">
        <v>813</v>
      </c>
      <c r="B62" s="23">
        <v>20028074</v>
      </c>
      <c r="C62" s="24" t="s">
        <v>317</v>
      </c>
      <c r="D62" s="6">
        <v>7617.37517475</v>
      </c>
      <c r="E62" s="24" t="s">
        <v>2132</v>
      </c>
      <c r="F62" s="24" t="s">
        <v>2139</v>
      </c>
      <c r="G62" s="24" t="s">
        <v>2139</v>
      </c>
      <c r="H62" s="24" t="s">
        <v>2705</v>
      </c>
      <c r="I62" s="6">
        <v>163.46927099999999</v>
      </c>
      <c r="J62" s="6">
        <v>6.8214720920196097</v>
      </c>
    </row>
    <row r="63" spans="1:10" x14ac:dyDescent="0.3">
      <c r="A63" s="43" t="s">
        <v>858</v>
      </c>
      <c r="B63" s="23">
        <v>5217252</v>
      </c>
      <c r="C63" s="24" t="s">
        <v>2</v>
      </c>
      <c r="D63" s="6">
        <v>9868.5264864599994</v>
      </c>
      <c r="E63" s="24" t="s">
        <v>2123</v>
      </c>
      <c r="F63" s="24" t="s">
        <v>2693</v>
      </c>
      <c r="G63" s="24" t="s">
        <v>2197</v>
      </c>
      <c r="H63" s="24" t="s">
        <v>2679</v>
      </c>
      <c r="I63" s="6">
        <v>108.110236</v>
      </c>
      <c r="J63" s="6">
        <v>6.7095799593951497</v>
      </c>
    </row>
    <row r="64" spans="1:10" x14ac:dyDescent="0.3">
      <c r="A64" s="43" t="s">
        <v>2664</v>
      </c>
      <c r="B64" s="23">
        <v>23895669</v>
      </c>
      <c r="C64" s="24" t="s">
        <v>320</v>
      </c>
      <c r="D64" s="6">
        <v>3130.0585097899998</v>
      </c>
      <c r="E64" s="24" t="s">
        <v>2123</v>
      </c>
      <c r="F64" s="24" t="s">
        <v>2691</v>
      </c>
      <c r="G64" s="24" t="s">
        <v>2125</v>
      </c>
      <c r="H64" s="24" t="s">
        <v>2712</v>
      </c>
      <c r="I64" s="6">
        <v>269.98502999999999</v>
      </c>
      <c r="J64" s="6">
        <v>6.7088470496019301</v>
      </c>
    </row>
    <row r="65" spans="1:10" x14ac:dyDescent="0.3">
      <c r="A65" s="43" t="s">
        <v>336</v>
      </c>
      <c r="B65" s="23">
        <v>4096386</v>
      </c>
      <c r="C65" s="24" t="s">
        <v>317</v>
      </c>
      <c r="D65" s="6">
        <v>14543.7337123</v>
      </c>
      <c r="E65" s="24" t="s">
        <v>2153</v>
      </c>
      <c r="F65" s="24" t="s">
        <v>2154</v>
      </c>
      <c r="G65" s="24" t="s">
        <v>2154</v>
      </c>
      <c r="H65" s="24" t="s">
        <v>2729</v>
      </c>
      <c r="I65" s="6">
        <v>245.48693599999999</v>
      </c>
      <c r="J65" s="6">
        <v>6.6638306112603498</v>
      </c>
    </row>
    <row r="66" spans="1:10" x14ac:dyDescent="0.3">
      <c r="A66" s="43" t="s">
        <v>344</v>
      </c>
      <c r="B66" s="23">
        <v>108612670</v>
      </c>
      <c r="C66" s="24" t="s">
        <v>2</v>
      </c>
      <c r="D66" s="6">
        <v>91864.108782199997</v>
      </c>
      <c r="E66" s="24" t="s">
        <v>2119</v>
      </c>
      <c r="F66" s="24" t="s">
        <v>2700</v>
      </c>
      <c r="G66" s="24" t="s">
        <v>2135</v>
      </c>
      <c r="H66" s="24" t="s">
        <v>2730</v>
      </c>
      <c r="I66" s="6">
        <v>153.91238100000001</v>
      </c>
      <c r="J66" s="6">
        <v>6.4284979283330399</v>
      </c>
    </row>
    <row r="67" spans="1:10" x14ac:dyDescent="0.3">
      <c r="A67" s="43" t="s">
        <v>339</v>
      </c>
      <c r="B67" s="23">
        <v>4020861</v>
      </c>
      <c r="C67" s="24" t="s">
        <v>2</v>
      </c>
      <c r="D67" s="6">
        <v>15494.154210000001</v>
      </c>
      <c r="E67" s="24" t="s">
        <v>2123</v>
      </c>
      <c r="F67" s="24" t="s">
        <v>2693</v>
      </c>
      <c r="G67" s="24" t="s">
        <v>2129</v>
      </c>
      <c r="H67" s="24" t="s">
        <v>2731</v>
      </c>
      <c r="I67" s="6">
        <v>177.800512</v>
      </c>
      <c r="J67" s="6">
        <v>6.41640496072222</v>
      </c>
    </row>
    <row r="68" spans="1:10" x14ac:dyDescent="0.3">
      <c r="A68" s="43" t="s">
        <v>1909</v>
      </c>
      <c r="B68" s="23">
        <v>28766501</v>
      </c>
      <c r="C68" s="24" t="s">
        <v>2</v>
      </c>
      <c r="D68" s="6">
        <v>4217.0757873599996</v>
      </c>
      <c r="E68" s="24" t="s">
        <v>2132</v>
      </c>
      <c r="F68" s="24" t="s">
        <v>2678</v>
      </c>
      <c r="G68" s="24" t="s">
        <v>2134</v>
      </c>
      <c r="H68" s="24" t="s">
        <v>2679</v>
      </c>
      <c r="I68" s="6">
        <v>104.13793099999999</v>
      </c>
      <c r="J68" s="6">
        <v>6.36065554097038</v>
      </c>
    </row>
    <row r="69" spans="1:10" x14ac:dyDescent="0.3">
      <c r="A69" s="43" t="s">
        <v>93</v>
      </c>
      <c r="B69" s="23">
        <v>4190757</v>
      </c>
      <c r="C69" s="24" t="s">
        <v>317</v>
      </c>
      <c r="D69" s="6">
        <v>5850.0151350400001</v>
      </c>
      <c r="E69" s="24" t="s">
        <v>2161</v>
      </c>
      <c r="F69" s="24" t="s">
        <v>2686</v>
      </c>
      <c r="G69" s="24" t="s">
        <v>2190</v>
      </c>
      <c r="H69" s="24" t="s">
        <v>2732</v>
      </c>
      <c r="I69" s="6">
        <v>114.985015</v>
      </c>
      <c r="J69" s="6">
        <v>6.3011927087710404</v>
      </c>
    </row>
    <row r="70" spans="1:10" x14ac:dyDescent="0.3">
      <c r="A70" s="43" t="s">
        <v>357</v>
      </c>
      <c r="B70" s="23">
        <v>4810460</v>
      </c>
      <c r="C70" s="24" t="s">
        <v>317</v>
      </c>
      <c r="D70" s="6">
        <v>4280.0945394600003</v>
      </c>
      <c r="E70" s="24" t="s">
        <v>2123</v>
      </c>
      <c r="F70" s="24" t="s">
        <v>2693</v>
      </c>
      <c r="G70" s="24" t="s">
        <v>2124</v>
      </c>
      <c r="H70" s="24" t="s">
        <v>2733</v>
      </c>
      <c r="I70" s="6">
        <v>97.547746000000004</v>
      </c>
      <c r="J70" s="6">
        <v>6.1813064840801699</v>
      </c>
    </row>
    <row r="71" spans="1:10" x14ac:dyDescent="0.3">
      <c r="A71" s="43" t="s">
        <v>1876</v>
      </c>
      <c r="B71" s="23">
        <v>1025038</v>
      </c>
      <c r="C71" s="24" t="s">
        <v>2</v>
      </c>
      <c r="D71" s="6">
        <v>10124.90237636</v>
      </c>
      <c r="E71" s="24" t="s">
        <v>2142</v>
      </c>
      <c r="F71" s="24" t="s">
        <v>2171</v>
      </c>
      <c r="G71" s="24" t="s">
        <v>2171</v>
      </c>
      <c r="H71" s="24" t="s">
        <v>2734</v>
      </c>
      <c r="I71" s="6">
        <v>88.909238999999999</v>
      </c>
      <c r="J71" s="6">
        <v>6.0636555660589799</v>
      </c>
    </row>
    <row r="72" spans="1:10" x14ac:dyDescent="0.3">
      <c r="A72" s="43" t="s">
        <v>1118</v>
      </c>
      <c r="B72" s="23">
        <v>4810503</v>
      </c>
      <c r="C72" s="24" t="s">
        <v>317</v>
      </c>
      <c r="D72" s="6">
        <v>12630.5321026</v>
      </c>
      <c r="E72" s="24" t="s">
        <v>2123</v>
      </c>
      <c r="F72" s="24" t="s">
        <v>2691</v>
      </c>
      <c r="G72" s="24" t="s">
        <v>2125</v>
      </c>
      <c r="H72" s="24" t="s">
        <v>2702</v>
      </c>
      <c r="I72" s="6">
        <v>183.53413699999999</v>
      </c>
      <c r="J72" s="6">
        <v>6.05293245180642</v>
      </c>
    </row>
    <row r="73" spans="1:10" x14ac:dyDescent="0.3">
      <c r="A73" s="43" t="s">
        <v>991</v>
      </c>
      <c r="B73" s="23">
        <v>4912739</v>
      </c>
      <c r="C73" s="24" t="s">
        <v>320</v>
      </c>
      <c r="D73" s="6">
        <v>7461.5590356700004</v>
      </c>
      <c r="E73" s="24" t="s">
        <v>2153</v>
      </c>
      <c r="F73" s="24" t="s">
        <v>2735</v>
      </c>
      <c r="G73" s="24" t="s">
        <v>2178</v>
      </c>
      <c r="H73" s="24" t="s">
        <v>2736</v>
      </c>
      <c r="I73" s="6">
        <v>122.700275</v>
      </c>
      <c r="J73" s="6">
        <v>5.9765505237212198</v>
      </c>
    </row>
    <row r="74" spans="1:10" x14ac:dyDescent="0.3">
      <c r="A74" s="43" t="s">
        <v>468</v>
      </c>
      <c r="B74" s="23">
        <v>4318095</v>
      </c>
      <c r="C74" s="24" t="s">
        <v>317</v>
      </c>
      <c r="D74" s="6">
        <v>3341.969427</v>
      </c>
      <c r="E74" s="24" t="s">
        <v>2123</v>
      </c>
      <c r="F74" s="24" t="s">
        <v>2691</v>
      </c>
      <c r="G74" s="24" t="s">
        <v>2125</v>
      </c>
      <c r="H74" s="24" t="s">
        <v>2712</v>
      </c>
      <c r="I74" s="6">
        <v>160.79216700000001</v>
      </c>
      <c r="J74" s="6">
        <v>5.9259438454967404</v>
      </c>
    </row>
    <row r="75" spans="1:10" x14ac:dyDescent="0.3">
      <c r="A75" s="43" t="s">
        <v>2665</v>
      </c>
      <c r="B75" s="23">
        <v>5267913</v>
      </c>
      <c r="C75" s="24" t="s">
        <v>320</v>
      </c>
      <c r="D75" s="6">
        <v>4991.3024850000002</v>
      </c>
      <c r="E75" s="24" t="s">
        <v>2123</v>
      </c>
      <c r="F75" s="24" t="s">
        <v>2693</v>
      </c>
      <c r="G75" s="24" t="s">
        <v>2124</v>
      </c>
      <c r="H75" s="24" t="s">
        <v>2737</v>
      </c>
      <c r="I75" s="6">
        <v>180.22478699999999</v>
      </c>
      <c r="J75" s="6">
        <v>5.8958490318393899</v>
      </c>
    </row>
    <row r="76" spans="1:10" x14ac:dyDescent="0.3">
      <c r="A76" s="43" t="s">
        <v>342</v>
      </c>
      <c r="B76" s="23">
        <v>4004423</v>
      </c>
      <c r="C76" s="24" t="s">
        <v>2</v>
      </c>
      <c r="D76" s="6">
        <v>8817.5553801999995</v>
      </c>
      <c r="E76" s="24" t="s">
        <v>2148</v>
      </c>
      <c r="F76" s="24" t="s">
        <v>2148</v>
      </c>
      <c r="G76" s="24" t="s">
        <v>2149</v>
      </c>
      <c r="H76" s="24" t="s">
        <v>2738</v>
      </c>
      <c r="I76" s="6">
        <v>160.18532099999999</v>
      </c>
      <c r="J76" s="6">
        <v>5.8786959917163601</v>
      </c>
    </row>
    <row r="77" spans="1:10" x14ac:dyDescent="0.3">
      <c r="A77" s="43" t="s">
        <v>1036</v>
      </c>
      <c r="B77" s="23">
        <v>4288785</v>
      </c>
      <c r="C77" s="24" t="s">
        <v>2</v>
      </c>
      <c r="D77" s="6">
        <v>4228.75218374</v>
      </c>
      <c r="E77" s="24" t="s">
        <v>2119</v>
      </c>
      <c r="F77" s="24" t="s">
        <v>2700</v>
      </c>
      <c r="G77" s="24" t="s">
        <v>2140</v>
      </c>
      <c r="H77" s="24" t="s">
        <v>2739</v>
      </c>
      <c r="I77" s="6">
        <v>109.12235200000001</v>
      </c>
      <c r="J77" s="6">
        <v>5.8743378948695302</v>
      </c>
    </row>
    <row r="78" spans="1:10" x14ac:dyDescent="0.3">
      <c r="A78" s="43" t="s">
        <v>2666</v>
      </c>
      <c r="B78" s="23">
        <v>5273947</v>
      </c>
      <c r="C78" s="24" t="s">
        <v>320</v>
      </c>
      <c r="D78" s="6">
        <v>6263.7391424999996</v>
      </c>
      <c r="E78" s="24" t="s">
        <v>2123</v>
      </c>
      <c r="F78" s="24" t="s">
        <v>2691</v>
      </c>
      <c r="G78" s="24" t="s">
        <v>2125</v>
      </c>
      <c r="H78" s="24" t="s">
        <v>2702</v>
      </c>
      <c r="I78" s="6">
        <v>742.69662900000003</v>
      </c>
      <c r="J78" s="6">
        <v>5.79977761482027</v>
      </c>
    </row>
    <row r="79" spans="1:10" x14ac:dyDescent="0.3">
      <c r="A79" s="43" t="s">
        <v>1668</v>
      </c>
      <c r="B79" s="23">
        <v>4535411</v>
      </c>
      <c r="C79" s="24" t="s">
        <v>317</v>
      </c>
      <c r="D79" s="6">
        <v>10532.819454</v>
      </c>
      <c r="E79" s="24" t="s">
        <v>1</v>
      </c>
      <c r="F79" s="24" t="s">
        <v>1</v>
      </c>
      <c r="G79" s="24" t="s">
        <v>2183</v>
      </c>
      <c r="H79" s="24" t="s">
        <v>2740</v>
      </c>
      <c r="I79" s="6">
        <v>284.22325599999999</v>
      </c>
      <c r="J79" s="6">
        <v>5.7635735370214203</v>
      </c>
    </row>
    <row r="80" spans="1:10" x14ac:dyDescent="0.3">
      <c r="A80" s="43" t="s">
        <v>1827</v>
      </c>
      <c r="B80" s="23">
        <v>6216370</v>
      </c>
      <c r="C80" s="24" t="s">
        <v>320</v>
      </c>
      <c r="D80" s="6">
        <v>7888.4547768000002</v>
      </c>
      <c r="E80" s="24" t="s">
        <v>2132</v>
      </c>
      <c r="F80" s="24" t="s">
        <v>2678</v>
      </c>
      <c r="G80" s="24" t="s">
        <v>2134</v>
      </c>
      <c r="H80" s="24" t="s">
        <v>2679</v>
      </c>
      <c r="I80" s="6">
        <v>92.832633999999999</v>
      </c>
      <c r="J80" s="6">
        <v>5.75517377134529</v>
      </c>
    </row>
    <row r="81" spans="1:10" x14ac:dyDescent="0.3">
      <c r="A81" s="43" t="s">
        <v>173</v>
      </c>
      <c r="B81" s="23">
        <v>4385530</v>
      </c>
      <c r="C81" s="24" t="s">
        <v>2</v>
      </c>
      <c r="D81" s="6">
        <v>10857.24298728</v>
      </c>
      <c r="E81" s="24" t="s">
        <v>2119</v>
      </c>
      <c r="F81" s="24" t="s">
        <v>2700</v>
      </c>
      <c r="G81" s="24" t="s">
        <v>2140</v>
      </c>
      <c r="H81" s="24" t="s">
        <v>2741</v>
      </c>
      <c r="I81" s="6">
        <v>159.538003</v>
      </c>
      <c r="J81" s="6">
        <v>5.6912348379362898</v>
      </c>
    </row>
    <row r="82" spans="1:10" x14ac:dyDescent="0.3">
      <c r="A82" s="43" t="s">
        <v>248</v>
      </c>
      <c r="B82" s="23">
        <v>4991506</v>
      </c>
      <c r="C82" s="24" t="s">
        <v>317</v>
      </c>
      <c r="D82" s="6">
        <v>5732.6010482499996</v>
      </c>
      <c r="E82" s="24" t="s">
        <v>2119</v>
      </c>
      <c r="F82" s="24" t="s">
        <v>2700</v>
      </c>
      <c r="G82" s="24" t="s">
        <v>2140</v>
      </c>
      <c r="H82" s="24" t="s">
        <v>2742</v>
      </c>
      <c r="I82" s="6">
        <v>178.62367499999999</v>
      </c>
      <c r="J82" s="6">
        <v>5.6804691877798001</v>
      </c>
    </row>
    <row r="83" spans="1:10" x14ac:dyDescent="0.3">
      <c r="A83" s="43" t="s">
        <v>70</v>
      </c>
      <c r="B83" s="23">
        <v>4990366</v>
      </c>
      <c r="C83" s="24" t="s">
        <v>2</v>
      </c>
      <c r="D83" s="6">
        <v>15833.81714424</v>
      </c>
      <c r="E83" s="24" t="s">
        <v>2119</v>
      </c>
      <c r="F83" s="24" t="s">
        <v>2700</v>
      </c>
      <c r="G83" s="24" t="s">
        <v>2140</v>
      </c>
      <c r="H83" s="24" t="s">
        <v>2743</v>
      </c>
      <c r="I83" s="6">
        <v>123.86757</v>
      </c>
      <c r="J83" s="6">
        <v>5.6663450634501498</v>
      </c>
    </row>
    <row r="84" spans="1:10" x14ac:dyDescent="0.3">
      <c r="A84" s="43" t="s">
        <v>1494</v>
      </c>
      <c r="B84" s="23">
        <v>4810226</v>
      </c>
      <c r="C84" s="24" t="s">
        <v>317</v>
      </c>
      <c r="D84" s="6">
        <v>3395.8200462899999</v>
      </c>
      <c r="E84" s="24" t="s">
        <v>2123</v>
      </c>
      <c r="F84" s="24" t="s">
        <v>2691</v>
      </c>
      <c r="G84" s="24" t="s">
        <v>2125</v>
      </c>
      <c r="H84" s="24" t="s">
        <v>2702</v>
      </c>
      <c r="I84" s="6">
        <v>111.988445</v>
      </c>
      <c r="J84" s="6">
        <v>5.6650869023374</v>
      </c>
    </row>
    <row r="85" spans="1:10" x14ac:dyDescent="0.3">
      <c r="A85" s="43" t="s">
        <v>1436</v>
      </c>
      <c r="B85" s="23">
        <v>28804202</v>
      </c>
      <c r="C85" s="24" t="s">
        <v>2</v>
      </c>
      <c r="D85" s="6">
        <v>4207.3134401999996</v>
      </c>
      <c r="E85" s="24" t="s">
        <v>2142</v>
      </c>
      <c r="F85" s="24" t="s">
        <v>2144</v>
      </c>
      <c r="G85" s="24" t="s">
        <v>2144</v>
      </c>
      <c r="H85" s="24" t="s">
        <v>2723</v>
      </c>
      <c r="I85" s="6">
        <v>102.75944800000001</v>
      </c>
      <c r="J85" s="6">
        <v>5.4743215688736102</v>
      </c>
    </row>
    <row r="86" spans="1:10" x14ac:dyDescent="0.3">
      <c r="A86" s="43" t="s">
        <v>1017</v>
      </c>
      <c r="B86" s="23">
        <v>4810421</v>
      </c>
      <c r="C86" s="24" t="s">
        <v>2</v>
      </c>
      <c r="D86" s="6">
        <v>7894.4257042500003</v>
      </c>
      <c r="E86" s="24" t="s">
        <v>2123</v>
      </c>
      <c r="F86" s="24" t="s">
        <v>2693</v>
      </c>
      <c r="G86" s="24" t="s">
        <v>2124</v>
      </c>
      <c r="H86" s="24" t="s">
        <v>2733</v>
      </c>
      <c r="I86" s="6">
        <v>118.136135</v>
      </c>
      <c r="J86" s="6">
        <v>5.4615701416937403</v>
      </c>
    </row>
    <row r="87" spans="1:10" x14ac:dyDescent="0.3">
      <c r="A87" s="43" t="s">
        <v>1824</v>
      </c>
      <c r="B87" s="23">
        <v>4812717</v>
      </c>
      <c r="C87" s="24" t="s">
        <v>320</v>
      </c>
      <c r="D87" s="6">
        <v>3022.02507117</v>
      </c>
      <c r="E87" s="24" t="s">
        <v>2123</v>
      </c>
      <c r="F87" s="24" t="s">
        <v>2691</v>
      </c>
      <c r="G87" s="24" t="s">
        <v>2172</v>
      </c>
      <c r="H87" s="24" t="s">
        <v>2712</v>
      </c>
      <c r="I87" s="6">
        <v>157.35191599999999</v>
      </c>
      <c r="J87" s="6">
        <v>5.4182056948417499</v>
      </c>
    </row>
    <row r="88" spans="1:10" x14ac:dyDescent="0.3">
      <c r="A88" s="43" t="s">
        <v>605</v>
      </c>
      <c r="B88" s="23">
        <v>4055785</v>
      </c>
      <c r="C88" s="24" t="s">
        <v>2</v>
      </c>
      <c r="D88" s="6">
        <v>4670.1611012000003</v>
      </c>
      <c r="E88" s="24" t="s">
        <v>2142</v>
      </c>
      <c r="F88" s="24" t="s">
        <v>2171</v>
      </c>
      <c r="G88" s="24" t="s">
        <v>2171</v>
      </c>
      <c r="H88" s="24" t="s">
        <v>2744</v>
      </c>
      <c r="I88" s="6">
        <v>108.03662300000001</v>
      </c>
      <c r="J88" s="6">
        <v>5.4099922155355298</v>
      </c>
    </row>
    <row r="89" spans="1:10" x14ac:dyDescent="0.3">
      <c r="A89" s="43" t="s">
        <v>795</v>
      </c>
      <c r="B89" s="23">
        <v>4810788</v>
      </c>
      <c r="C89" s="24" t="s">
        <v>319</v>
      </c>
      <c r="D89" s="6">
        <v>5914.5564836499998</v>
      </c>
      <c r="E89" s="24" t="s">
        <v>2123</v>
      </c>
      <c r="F89" s="24" t="s">
        <v>2691</v>
      </c>
      <c r="G89" s="24" t="s">
        <v>2172</v>
      </c>
      <c r="H89" s="24" t="s">
        <v>2712</v>
      </c>
      <c r="I89" s="6">
        <v>122.419228</v>
      </c>
      <c r="J89" s="6">
        <v>5.3591759124900697</v>
      </c>
    </row>
    <row r="90" spans="1:10" x14ac:dyDescent="0.3">
      <c r="A90" s="43" t="s">
        <v>1331</v>
      </c>
      <c r="B90" s="23">
        <v>4810724</v>
      </c>
      <c r="C90" s="24" t="s">
        <v>317</v>
      </c>
      <c r="D90" s="6">
        <v>21251.390751520001</v>
      </c>
      <c r="E90" s="24" t="s">
        <v>2123</v>
      </c>
      <c r="F90" s="24" t="s">
        <v>2691</v>
      </c>
      <c r="G90" s="24" t="s">
        <v>2125</v>
      </c>
      <c r="H90" s="24" t="s">
        <v>2745</v>
      </c>
      <c r="I90" s="6">
        <v>203.888994</v>
      </c>
      <c r="J90" s="6">
        <v>5.3589336646865</v>
      </c>
    </row>
    <row r="91" spans="1:10" x14ac:dyDescent="0.3">
      <c r="A91" s="43" t="s">
        <v>2667</v>
      </c>
      <c r="B91" s="23">
        <v>108515356</v>
      </c>
      <c r="C91" s="24" t="s">
        <v>320</v>
      </c>
      <c r="D91" s="6">
        <v>3003.9046189000001</v>
      </c>
      <c r="E91" s="24" t="s">
        <v>2123</v>
      </c>
      <c r="F91" s="24" t="s">
        <v>2691</v>
      </c>
      <c r="G91" s="24" t="s">
        <v>2125</v>
      </c>
      <c r="H91" s="24" t="s">
        <v>2702</v>
      </c>
      <c r="I91" s="6">
        <v>195.576708</v>
      </c>
      <c r="J91" s="6">
        <v>5.2370058588487796</v>
      </c>
    </row>
    <row r="92" spans="1:10" x14ac:dyDescent="0.3">
      <c r="A92" s="43" t="s">
        <v>1027</v>
      </c>
      <c r="B92" s="23">
        <v>4972972</v>
      </c>
      <c r="C92" s="24" t="s">
        <v>2</v>
      </c>
      <c r="D92" s="6">
        <v>26497.4718923</v>
      </c>
      <c r="E92" s="24" t="s">
        <v>2132</v>
      </c>
      <c r="F92" s="24" t="s">
        <v>2678</v>
      </c>
      <c r="G92" s="24" t="s">
        <v>2133</v>
      </c>
      <c r="H92" s="24" t="s">
        <v>2722</v>
      </c>
      <c r="I92" s="6">
        <v>104.97393599999999</v>
      </c>
      <c r="J92" s="6">
        <v>5.2318240990862597</v>
      </c>
    </row>
    <row r="93" spans="1:10" x14ac:dyDescent="0.3">
      <c r="A93" s="43" t="s">
        <v>1205</v>
      </c>
      <c r="B93" s="23">
        <v>4097347</v>
      </c>
      <c r="C93" s="24" t="s">
        <v>2</v>
      </c>
      <c r="D93" s="6">
        <v>4971.31413625</v>
      </c>
      <c r="E93" s="24" t="s">
        <v>2142</v>
      </c>
      <c r="F93" s="24" t="s">
        <v>2144</v>
      </c>
      <c r="G93" s="24" t="s">
        <v>2143</v>
      </c>
      <c r="H93" s="24" t="s">
        <v>2746</v>
      </c>
      <c r="I93" s="6">
        <v>96.812320999999997</v>
      </c>
      <c r="J93" s="6">
        <v>5.1904528071343403</v>
      </c>
    </row>
    <row r="94" spans="1:10" x14ac:dyDescent="0.3">
      <c r="A94" s="43" t="s">
        <v>358</v>
      </c>
      <c r="B94" s="23">
        <v>4389036</v>
      </c>
      <c r="C94" s="24" t="s">
        <v>2</v>
      </c>
      <c r="D94" s="6">
        <v>25357.999664790001</v>
      </c>
      <c r="E94" s="24" t="s">
        <v>2142</v>
      </c>
      <c r="F94" s="24" t="s">
        <v>2144</v>
      </c>
      <c r="G94" s="24" t="s">
        <v>2160</v>
      </c>
      <c r="H94" s="24" t="s">
        <v>2747</v>
      </c>
      <c r="I94" s="6">
        <v>118.850807</v>
      </c>
      <c r="J94" s="6">
        <v>5.1871962491046597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34253-F54F-4AD0-AF71-3EB53AC09BFB}">
  <sheetPr>
    <tabColor theme="9"/>
  </sheetPr>
  <dimension ref="A1:U53"/>
  <sheetViews>
    <sheetView workbookViewId="0">
      <selection activeCell="A2" sqref="A2:XFD2"/>
    </sheetView>
  </sheetViews>
  <sheetFormatPr defaultRowHeight="14.4" outlineLevelCol="1" x14ac:dyDescent="0.3"/>
  <cols>
    <col min="1" max="1" width="47.6640625" bestFit="1" customWidth="1"/>
    <col min="2" max="3" width="8.88671875" style="4" customWidth="1" outlineLevel="1"/>
    <col min="4" max="16384" width="8.88671875" style="4"/>
  </cols>
  <sheetData>
    <row r="1" spans="1:21" s="7" customFormat="1" x14ac:dyDescent="0.3"/>
    <row r="2" spans="1:21" s="7" customFormat="1" x14ac:dyDescent="0.3">
      <c r="A2" s="7" t="s">
        <v>2940</v>
      </c>
    </row>
    <row r="3" spans="1:21" s="7" customFormat="1" x14ac:dyDescent="0.3"/>
    <row r="4" spans="1:21" x14ac:dyDescent="0.3">
      <c r="A4" t="str">
        <f>_xll.SNL.Clients.Office.Excel.Functions.SPGTable($B$9:$B$53,$C$6:$U$6,,"Options:Curr=USD,Mag=Standard,ConvMethod=R,FilingVer=Current/Restated")</f>
        <v>SPGTable</v>
      </c>
    </row>
    <row r="5" spans="1:21" x14ac:dyDescent="0.3">
      <c r="A5" s="40" t="str">
        <f>_xll.SNL.Clients.Office.Excel.Functions.SPGLabel(266637,"SP_ENTITY_NAME","","","Options:Curr=USD,Mag=Standard,ConvMethod=R,FilingVer=Current/Restated")</f>
        <v xml:space="preserve">Entity Name </v>
      </c>
      <c r="B5" s="24" t="str">
        <f>_xll.SNL.Clients.Office.Excel.Functions.SPGLabel(266637,"SP_ENTITY_ID","","","Options:Curr=USD,Mag=Standard,ConvMethod=R,FilingVer=Current/Restated")</f>
        <v xml:space="preserve">Entity ID </v>
      </c>
      <c r="C5" s="24" t="str">
        <f>_xll.SNL.Clients.Office.Excel.Functions.SPGLabel(266637,"SP_EXCHANGE","","","Options:Curr=USD,Mag=Standard,ConvMethod=R,FilingVer=Current/Restated")</f>
        <v xml:space="preserve">Exchange </v>
      </c>
      <c r="D5" s="24" t="str">
        <f>_xll.SNL.Clients.Office.Excel.Functions.SPGLabel(266637,"SP_MARKETCAP","","","Options:Curr=USD,Mag=Standard,ConvMethod=R,FilingVer=Current/Restated")</f>
        <v>Market Capitalization ($M)</v>
      </c>
      <c r="E5" s="24" t="str">
        <f>_xll.SNL.Clients.Office.Excel.Functions.SPGLabel(266637,"SP_PRICE_CLOSE","","","Options:Curr=USD,Mag=Standard,ConvMethod=R,FilingVer=Current/Restated")</f>
        <v>Day Close Price ($)</v>
      </c>
      <c r="F5" s="24" t="str">
        <f>_xll.SNL.Clients.Office.Excel.Functions.SPGLabel(266637,"SP_IPO_DATE","","","Options:Curr=USD,Mag=Standard,ConvMethod=R,FilingVer=Current/Restated")</f>
        <v>IPO Date MM/dd/yyyy</v>
      </c>
      <c r="G5" s="24" t="str">
        <f>_xll.SNL.Clients.Office.Excel.Functions.SPGLabel(266637,"RD_CREDIT_RATING_DATE_GLOBAL","Issuer Credit Rating","Local Currency LT|Current","Options:Curr=USD,Mag=Standard,ConvMethod=R,FilingVer=Current/Restated")</f>
        <v>S&amp;P Credit Rating Date MM/dd/yyyy</v>
      </c>
      <c r="H5" s="24" t="str">
        <f>_xll.SNL.Clients.Office.Excel.Functions.SPGLabel(266637,"SP_INSTN_COV_LEVEL","","","Options:Curr=USD,Mag=Standard,ConvMethod=R,FilingVer=Current/Restated")</f>
        <v xml:space="preserve">Institution Coverage Level </v>
      </c>
      <c r="I5" s="24" t="str">
        <f>_xll.SNL.Clients.Office.Excel.Functions.SPGLabel(266637,"SP_LONG_BUSINESS_DESCRIPTION","","","Options:Curr=USD,Mag=Standard,ConvMethod=R,FilingVer=Current/Restated")</f>
        <v xml:space="preserve">Long Business Description </v>
      </c>
      <c r="J5" s="24" t="str">
        <f>_xll.SNL.Clients.Office.Excel.Functions.SPGLabel(266637,"SP_TOPICTAG","","","Options:Curr=USD,Mag=Standard,ConvMethod=R,FilingVer=Current/Restated")</f>
        <v xml:space="preserve">Topic Tags </v>
      </c>
      <c r="K5" s="24" t="str">
        <f>_xll.SNL.Clients.Office.Excel.Functions.SPGLabel(266637,"IQ_SECTOR","","","Options:Curr=USD,Mag=Standard,ConvMethod=R,FilingVer=Current/Restated")</f>
        <v xml:space="preserve">Sector </v>
      </c>
      <c r="L5" s="24" t="str">
        <f>_xll.SNL.Clients.Office.Excel.Functions.SPGLabel(266637,"IQ_INDUSTRY_GROUP","","","Options:Curr=USD,Mag=Standard,ConvMethod=R,FilingVer=Current/Restated")</f>
        <v xml:space="preserve">Industry Group </v>
      </c>
      <c r="M5" s="24" t="str">
        <f>_xll.SNL.Clients.Office.Excel.Functions.SPGLabel(266637,"IQ_INDUSTRY","","","Options:Curr=USD,Mag=Standard,ConvMethod=R,FilingVer=Current/Restated")</f>
        <v xml:space="preserve">Industry </v>
      </c>
      <c r="N5" s="24" t="str">
        <f>_xll.SNL.Clients.Office.Excel.Functions.SPGLabel(266637,"IQ_PRIMARY_INDUSTRY","","","Options:Curr=USD,Mag=Standard,ConvMethod=R,FilingVer=Current/Restated")</f>
        <v xml:space="preserve">Primary Industry </v>
      </c>
      <c r="O5" s="24" t="str">
        <f>_xll.SNL.Clients.Office.Excel.Functions.SPGLabel(266637,"NAICS_CODE","Primary","","Options:Curr=USD,Mag=Standard,ConvMethod=R,FilingVer=Current/Restated")</f>
        <v xml:space="preserve">NAICS Code </v>
      </c>
      <c r="P5" s="24" t="str">
        <f>_xll.SNL.Clients.Office.Excel.Functions.SPGLabel(266637,"SP_PCT_SHARES_OWNED_ALL_INSTITUTIONS","","","Options:Curr=USD,Mag=Standard,ConvMethod=R,FilingVer=Current/Restated")</f>
        <v>Percent Owned - All Institutions (%)</v>
      </c>
      <c r="Q5" s="24" t="str">
        <f>_xll.SNL.Clients.Office.Excel.Functions.SPGLabel(266637,"SP_NO_INSTITUTIONAL_INVESTORS","","","Options:Curr=USD,Mag=Standard,ConvMethod=R,FilingVer=Current/Restated")</f>
        <v>Number of Institutional Investors (Primary Security- Last Calendar Quarter) (actual)</v>
      </c>
      <c r="R5" s="24" t="str">
        <f>_xll.SNL.Clients.Office.Excel.Functions.SPGLabel(266637,"SP_VOLUME_AVG_WEEKLY_TO_SHARES_OUT","","52W","Options:Curr=USD,Mag=Standard,ConvMethod=R,FilingVer=Current/Restated")</f>
        <v>Average Weekly Volume/ Shares Out (%)</v>
      </c>
      <c r="S5" s="24" t="str">
        <f>_xll.SNL.Clients.Office.Excel.Functions.SPGLabel(266637,"SP_VOLUME_AVG_DAILY_TO_1YR_AVG_DAILY","","1M","Options:Curr=USD,Mag=Standard,ConvMethod=R,FilingVer=Current/Restated")</f>
        <v>Avg Daily Volume/ One Year Avg Daily Volume (%)</v>
      </c>
      <c r="T5" s="24" t="str">
        <f>_xll.SNL.Clients.Office.Excel.Functions.SPGLabel(266637,"RD_CREDIT_RATING_GLOBAL","Issuer Credit Rating","Local Currency LT|Current","Options:Curr=USD,Mag=Standard,ConvMethod=R,FilingVer=Current/Restated")</f>
        <v xml:space="preserve">S&amp;P Credit Rating </v>
      </c>
      <c r="U5" s="24" t="str">
        <f>_xll.SNL.Clients.Office.Excel.Functions.SPGLabel(266637,"SP_PRICE_CHANGE","","52W","Options:Curr=USD,Mag=Standard,ConvMethod=R,FilingVer=Current/Restated")</f>
        <v>Price Change (%)</v>
      </c>
    </row>
    <row r="6" spans="1:21" x14ac:dyDescent="0.3">
      <c r="A6" s="41" t="s">
        <v>315</v>
      </c>
      <c r="B6" s="23" t="s">
        <v>316</v>
      </c>
      <c r="C6" s="23" t="s">
        <v>311</v>
      </c>
      <c r="D6" s="23" t="s">
        <v>396</v>
      </c>
      <c r="E6" s="23" t="s">
        <v>397</v>
      </c>
      <c r="F6" s="23" t="s">
        <v>2769</v>
      </c>
      <c r="G6" s="23" t="s">
        <v>399</v>
      </c>
      <c r="H6" s="23" t="s">
        <v>2770</v>
      </c>
      <c r="I6" s="23" t="s">
        <v>2771</v>
      </c>
      <c r="J6" s="23" t="s">
        <v>2772</v>
      </c>
      <c r="K6" s="23" t="s">
        <v>2117</v>
      </c>
      <c r="L6" s="23" t="s">
        <v>2676</v>
      </c>
      <c r="M6" s="23" t="s">
        <v>2118</v>
      </c>
      <c r="N6" s="23" t="s">
        <v>2773</v>
      </c>
      <c r="O6" s="23" t="s">
        <v>2677</v>
      </c>
      <c r="P6" s="23" t="s">
        <v>1919</v>
      </c>
      <c r="Q6" s="23" t="s">
        <v>2591</v>
      </c>
      <c r="R6" s="23" t="s">
        <v>2668</v>
      </c>
      <c r="S6" s="23" t="s">
        <v>2774</v>
      </c>
      <c r="T6" s="23" t="s">
        <v>2651</v>
      </c>
      <c r="U6" s="23" t="s">
        <v>398</v>
      </c>
    </row>
    <row r="7" spans="1:21" x14ac:dyDescent="0.3">
      <c r="A7" s="42"/>
      <c r="B7" s="25"/>
      <c r="C7" s="25"/>
      <c r="D7" s="25"/>
      <c r="E7" s="25"/>
      <c r="F7" s="25"/>
      <c r="G7" s="25" t="str">
        <f>_xll.SNL.Clients.Office.Excel.Functions.SPGLabel(266637,"RD_CREDIT_RATING_DATE_GLOBAL","&lt;&gt;Issuer Credit Rating")</f>
        <v>Issuer Credit Rating</v>
      </c>
      <c r="H7" s="25"/>
      <c r="I7" s="25"/>
      <c r="J7" s="25"/>
      <c r="K7" s="25"/>
      <c r="L7" s="25"/>
      <c r="M7" s="25"/>
      <c r="N7" s="25"/>
      <c r="O7" s="25" t="str">
        <f>_xll.SNL.Clients.Office.Excel.Functions.SPGLabel(266637,"NAICS_CODE","&lt;&gt;Primary")</f>
        <v>Primary</v>
      </c>
      <c r="P7" s="25"/>
      <c r="Q7" s="25"/>
      <c r="R7" s="25"/>
      <c r="S7" s="25"/>
      <c r="T7" s="25" t="str">
        <f>_xll.SNL.Clients.Office.Excel.Functions.SPGLabel(266637,"RD_CREDIT_RATING_GLOBAL","&lt;&gt;Issuer Credit Rating")</f>
        <v>Issuer Credit Rating</v>
      </c>
      <c r="U7" s="25"/>
    </row>
    <row r="8" spans="1:21" x14ac:dyDescent="0.3">
      <c r="A8" s="42"/>
      <c r="B8" s="25"/>
      <c r="C8" s="25"/>
      <c r="D8" s="25"/>
      <c r="E8" s="25"/>
      <c r="F8" s="25"/>
      <c r="G8" s="25" t="str">
        <f>_xll.SNL.Clients.Office.Excel.Functions.SPGLabel(266637,"RD_CREDIT_RATING_DATE_GLOBAL",,"&lt;&gt;Local Currency LT|Current")</f>
        <v>Local Currency LT|Current</v>
      </c>
      <c r="H8" s="25"/>
      <c r="I8" s="25"/>
      <c r="J8" s="25"/>
      <c r="K8" s="25"/>
      <c r="L8" s="25"/>
      <c r="M8" s="25"/>
      <c r="N8" s="25"/>
      <c r="O8" s="25"/>
      <c r="P8" s="25"/>
      <c r="Q8" s="25"/>
      <c r="R8" s="25" t="str">
        <f>_xll.SNL.Clients.Office.Excel.Functions.SPGLabel(266637,"SP_VOLUME_AVG_WEEKLY_TO_SHARES_OUT",,"&lt;&gt;52W")</f>
        <v>52W</v>
      </c>
      <c r="S8" s="25" t="str">
        <f>_xll.SNL.Clients.Office.Excel.Functions.SPGLabel(266637,"SP_VOLUME_AVG_DAILY_TO_1YR_AVG_DAILY",,"&lt;&gt;1M")</f>
        <v>1M</v>
      </c>
      <c r="T8" s="25" t="str">
        <f>_xll.SNL.Clients.Office.Excel.Functions.SPGLabel(266637,"RD_CREDIT_RATING_GLOBAL",,"&lt;&gt;Local Currency LT|Current")</f>
        <v>Local Currency LT|Current</v>
      </c>
      <c r="U8" s="25" t="str">
        <f>_xll.SNL.Clients.Office.Excel.Functions.SPGLabel(266637,"SP_PRICE_CHANGE",,"&lt;&gt;52W")</f>
        <v>52W</v>
      </c>
    </row>
    <row r="9" spans="1:21" x14ac:dyDescent="0.3">
      <c r="A9" s="43" t="s">
        <v>1587</v>
      </c>
      <c r="B9" s="23">
        <v>5325325</v>
      </c>
      <c r="C9" s="24" t="s">
        <v>319</v>
      </c>
      <c r="D9" s="6">
        <v>2142.39162106</v>
      </c>
      <c r="E9" s="27" t="s">
        <v>2775</v>
      </c>
      <c r="F9" s="26" t="s">
        <v>2776</v>
      </c>
      <c r="G9" s="39"/>
      <c r="H9" s="24" t="s">
        <v>2777</v>
      </c>
      <c r="I9" s="24" t="s">
        <v>2778</v>
      </c>
      <c r="J9" s="24" t="s">
        <v>2779</v>
      </c>
      <c r="K9" s="24" t="s">
        <v>2142</v>
      </c>
      <c r="L9" s="24" t="s">
        <v>2144</v>
      </c>
      <c r="M9" s="24" t="s">
        <v>2144</v>
      </c>
      <c r="N9" s="24" t="s">
        <v>2780</v>
      </c>
      <c r="O9" s="24" t="s">
        <v>2723</v>
      </c>
      <c r="P9" s="6">
        <v>16.07</v>
      </c>
      <c r="Q9" s="5">
        <v>55</v>
      </c>
      <c r="R9" s="6">
        <v>7.4967403599923603</v>
      </c>
      <c r="S9" s="6">
        <v>155.41999999999999</v>
      </c>
      <c r="T9" s="24"/>
      <c r="U9" s="6">
        <v>3250.1972820000001</v>
      </c>
    </row>
    <row r="10" spans="1:21" x14ac:dyDescent="0.3">
      <c r="A10" s="43" t="s">
        <v>2749</v>
      </c>
      <c r="B10" s="23">
        <v>19913030</v>
      </c>
      <c r="C10" s="24" t="s">
        <v>320</v>
      </c>
      <c r="D10" s="6">
        <v>2334.1521253400001</v>
      </c>
      <c r="E10" s="6">
        <v>59.78</v>
      </c>
      <c r="F10" s="26" t="s">
        <v>2781</v>
      </c>
      <c r="G10" s="39"/>
      <c r="H10" s="24"/>
      <c r="I10" s="24" t="s">
        <v>2782</v>
      </c>
      <c r="J10" s="24" t="s">
        <v>2783</v>
      </c>
      <c r="K10" s="24" t="s">
        <v>2123</v>
      </c>
      <c r="L10" s="24" t="s">
        <v>2691</v>
      </c>
      <c r="M10" s="24" t="s">
        <v>2172</v>
      </c>
      <c r="N10" s="24" t="s">
        <v>2172</v>
      </c>
      <c r="O10" s="24" t="s">
        <v>2712</v>
      </c>
      <c r="P10" s="6">
        <v>71.27</v>
      </c>
      <c r="Q10" s="5">
        <v>132</v>
      </c>
      <c r="R10" s="6">
        <v>14.5387298764168</v>
      </c>
      <c r="S10" s="6">
        <v>332.89</v>
      </c>
      <c r="T10" s="24"/>
      <c r="U10" s="6">
        <v>1125</v>
      </c>
    </row>
    <row r="11" spans="1:21" x14ac:dyDescent="0.3">
      <c r="A11" s="43" t="s">
        <v>2750</v>
      </c>
      <c r="B11" s="23">
        <v>106421010</v>
      </c>
      <c r="C11" s="24" t="s">
        <v>319</v>
      </c>
      <c r="D11" s="6">
        <v>566.92253519999997</v>
      </c>
      <c r="E11" s="6">
        <v>28.2</v>
      </c>
      <c r="F11" s="26" t="s">
        <v>2784</v>
      </c>
      <c r="G11" s="39"/>
      <c r="H11" s="24"/>
      <c r="I11" s="24" t="s">
        <v>2785</v>
      </c>
      <c r="J11" s="24" t="s">
        <v>2786</v>
      </c>
      <c r="K11" s="24" t="s">
        <v>2126</v>
      </c>
      <c r="L11" s="24" t="s">
        <v>2688</v>
      </c>
      <c r="M11" s="24" t="s">
        <v>2127</v>
      </c>
      <c r="N11" s="24" t="s">
        <v>2787</v>
      </c>
      <c r="O11" s="24" t="s">
        <v>2788</v>
      </c>
      <c r="P11" s="6">
        <v>0.22</v>
      </c>
      <c r="Q11" s="5">
        <v>6</v>
      </c>
      <c r="R11" s="6">
        <v>7.23612843128838</v>
      </c>
      <c r="S11" s="6">
        <v>42.83</v>
      </c>
      <c r="T11" s="24"/>
      <c r="U11" s="6">
        <v>852.70270300000004</v>
      </c>
    </row>
    <row r="12" spans="1:21" x14ac:dyDescent="0.3">
      <c r="A12" s="43" t="s">
        <v>2666</v>
      </c>
      <c r="B12" s="23">
        <v>5273947</v>
      </c>
      <c r="C12" s="24" t="s">
        <v>320</v>
      </c>
      <c r="D12" s="6">
        <v>6263.7391424999996</v>
      </c>
      <c r="E12" s="6">
        <v>52.5</v>
      </c>
      <c r="F12" s="26" t="s">
        <v>2789</v>
      </c>
      <c r="G12" s="39"/>
      <c r="H12" s="24" t="s">
        <v>2777</v>
      </c>
      <c r="I12" s="24" t="s">
        <v>2790</v>
      </c>
      <c r="J12" s="24" t="s">
        <v>2791</v>
      </c>
      <c r="K12" s="24" t="s">
        <v>2123</v>
      </c>
      <c r="L12" s="24" t="s">
        <v>2691</v>
      </c>
      <c r="M12" s="24" t="s">
        <v>2125</v>
      </c>
      <c r="N12" s="24" t="s">
        <v>2125</v>
      </c>
      <c r="O12" s="24" t="s">
        <v>2702</v>
      </c>
      <c r="P12" s="6">
        <v>84.01</v>
      </c>
      <c r="Q12" s="5">
        <v>242</v>
      </c>
      <c r="R12" s="6">
        <v>5.79977761482027</v>
      </c>
      <c r="S12" s="6">
        <v>67.959999999999994</v>
      </c>
      <c r="T12" s="24"/>
      <c r="U12" s="6">
        <v>742.69662900000003</v>
      </c>
    </row>
    <row r="13" spans="1:21" x14ac:dyDescent="0.3">
      <c r="A13" s="43" t="s">
        <v>2751</v>
      </c>
      <c r="B13" s="23">
        <v>19273577</v>
      </c>
      <c r="C13" s="24" t="s">
        <v>317</v>
      </c>
      <c r="D13" s="6">
        <v>1140.8050000000001</v>
      </c>
      <c r="E13" s="6">
        <v>75.55</v>
      </c>
      <c r="F13" s="26" t="s">
        <v>2792</v>
      </c>
      <c r="G13" s="39"/>
      <c r="H13" s="24" t="s">
        <v>2777</v>
      </c>
      <c r="I13" s="24" t="s">
        <v>2793</v>
      </c>
      <c r="J13" s="24" t="s">
        <v>2794</v>
      </c>
      <c r="K13" s="24" t="s">
        <v>2142</v>
      </c>
      <c r="L13" s="24" t="s">
        <v>2145</v>
      </c>
      <c r="M13" s="24" t="s">
        <v>2145</v>
      </c>
      <c r="N13" s="24" t="s">
        <v>2795</v>
      </c>
      <c r="O13" s="24" t="s">
        <v>2796</v>
      </c>
      <c r="P13" s="6">
        <v>32.44</v>
      </c>
      <c r="Q13" s="5">
        <v>118</v>
      </c>
      <c r="R13" s="6">
        <v>23.396327586848901</v>
      </c>
      <c r="S13" s="6">
        <v>233.35</v>
      </c>
      <c r="T13" s="24"/>
      <c r="U13" s="6">
        <v>670.91836699999999</v>
      </c>
    </row>
    <row r="14" spans="1:21" x14ac:dyDescent="0.3">
      <c r="A14" s="43" t="s">
        <v>331</v>
      </c>
      <c r="B14" s="23">
        <v>5256437</v>
      </c>
      <c r="C14" s="24" t="s">
        <v>317</v>
      </c>
      <c r="D14" s="6">
        <v>95294.648663839995</v>
      </c>
      <c r="E14" s="6">
        <v>283.95999999999998</v>
      </c>
      <c r="F14" s="26" t="s">
        <v>2797</v>
      </c>
      <c r="G14" s="26" t="s">
        <v>2798</v>
      </c>
      <c r="H14" s="24" t="s">
        <v>2777</v>
      </c>
      <c r="I14" s="24" t="s">
        <v>2799</v>
      </c>
      <c r="J14" s="24" t="s">
        <v>2800</v>
      </c>
      <c r="K14" s="24" t="s">
        <v>2132</v>
      </c>
      <c r="L14" s="24" t="s">
        <v>2678</v>
      </c>
      <c r="M14" s="24" t="s">
        <v>2134</v>
      </c>
      <c r="N14" s="24" t="s">
        <v>2801</v>
      </c>
      <c r="O14" s="24" t="s">
        <v>2722</v>
      </c>
      <c r="P14" s="6">
        <v>58.01</v>
      </c>
      <c r="Q14" s="5">
        <v>743</v>
      </c>
      <c r="R14" s="6">
        <v>6.8646971025030803</v>
      </c>
      <c r="S14" s="6">
        <v>127.52</v>
      </c>
      <c r="T14" s="24" t="s">
        <v>2802</v>
      </c>
      <c r="U14" s="6">
        <v>602.00247200000001</v>
      </c>
    </row>
    <row r="15" spans="1:21" x14ac:dyDescent="0.3">
      <c r="A15" s="43" t="s">
        <v>2752</v>
      </c>
      <c r="B15" s="23">
        <v>21999899</v>
      </c>
      <c r="C15" s="24" t="s">
        <v>320</v>
      </c>
      <c r="D15" s="6">
        <v>2728.4215266299998</v>
      </c>
      <c r="E15" s="6">
        <v>51.99</v>
      </c>
      <c r="F15" s="26" t="s">
        <v>2803</v>
      </c>
      <c r="G15" s="39"/>
      <c r="H15" s="24"/>
      <c r="I15" s="24" t="s">
        <v>2804</v>
      </c>
      <c r="J15" s="24" t="s">
        <v>2805</v>
      </c>
      <c r="K15" s="24" t="s">
        <v>2123</v>
      </c>
      <c r="L15" s="24" t="s">
        <v>2691</v>
      </c>
      <c r="M15" s="24" t="s">
        <v>2125</v>
      </c>
      <c r="N15" s="24" t="s">
        <v>2125</v>
      </c>
      <c r="O15" s="24" t="s">
        <v>2702</v>
      </c>
      <c r="P15" s="27" t="s">
        <v>2806</v>
      </c>
      <c r="Q15" s="5">
        <v>193</v>
      </c>
      <c r="R15" s="6">
        <v>6.07646624825139</v>
      </c>
      <c r="S15" s="6">
        <v>108.98</v>
      </c>
      <c r="T15" s="24"/>
      <c r="U15" s="6">
        <v>492.14123000000001</v>
      </c>
    </row>
    <row r="16" spans="1:21" x14ac:dyDescent="0.3">
      <c r="A16" s="43" t="s">
        <v>2753</v>
      </c>
      <c r="B16" s="23">
        <v>5319641</v>
      </c>
      <c r="C16" s="24" t="s">
        <v>317</v>
      </c>
      <c r="D16" s="6">
        <v>1523.07913644</v>
      </c>
      <c r="E16" s="6">
        <v>81.72</v>
      </c>
      <c r="F16" s="26" t="s">
        <v>2807</v>
      </c>
      <c r="G16" s="39"/>
      <c r="H16" s="24" t="s">
        <v>2777</v>
      </c>
      <c r="I16" s="24" t="s">
        <v>2808</v>
      </c>
      <c r="J16" s="24" t="s">
        <v>2809</v>
      </c>
      <c r="K16" s="24" t="s">
        <v>2123</v>
      </c>
      <c r="L16" s="24" t="s">
        <v>2691</v>
      </c>
      <c r="M16" s="24" t="s">
        <v>2125</v>
      </c>
      <c r="N16" s="24" t="s">
        <v>2125</v>
      </c>
      <c r="O16" s="24" t="s">
        <v>2702</v>
      </c>
      <c r="P16" s="6">
        <v>79.349999999999994</v>
      </c>
      <c r="Q16" s="5">
        <v>127</v>
      </c>
      <c r="R16" s="6">
        <v>6.8285523459462798</v>
      </c>
      <c r="S16" s="6">
        <v>126.65</v>
      </c>
      <c r="T16" s="24"/>
      <c r="U16" s="6">
        <v>461.64979299999999</v>
      </c>
    </row>
    <row r="17" spans="1:21" x14ac:dyDescent="0.3">
      <c r="A17" s="43" t="s">
        <v>2672</v>
      </c>
      <c r="B17" s="23">
        <v>13528583</v>
      </c>
      <c r="C17" s="24" t="s">
        <v>317</v>
      </c>
      <c r="D17" s="6">
        <v>3149.3400754200002</v>
      </c>
      <c r="E17" s="6">
        <v>33.26</v>
      </c>
      <c r="F17" s="26" t="s">
        <v>2810</v>
      </c>
      <c r="G17" s="39"/>
      <c r="H17" s="24"/>
      <c r="I17" s="24" t="s">
        <v>2811</v>
      </c>
      <c r="J17" s="24" t="s">
        <v>2812</v>
      </c>
      <c r="K17" s="24" t="s">
        <v>2123</v>
      </c>
      <c r="L17" s="24" t="s">
        <v>2691</v>
      </c>
      <c r="M17" s="24" t="s">
        <v>2172</v>
      </c>
      <c r="N17" s="24" t="s">
        <v>2172</v>
      </c>
      <c r="O17" s="24" t="s">
        <v>2712</v>
      </c>
      <c r="P17" s="6">
        <v>72.430000000000007</v>
      </c>
      <c r="Q17" s="5">
        <v>168</v>
      </c>
      <c r="R17" s="6">
        <v>4.8386363343802401</v>
      </c>
      <c r="S17" s="27" t="s">
        <v>1985</v>
      </c>
      <c r="T17" s="24"/>
      <c r="U17" s="6">
        <v>407.01219500000002</v>
      </c>
    </row>
    <row r="18" spans="1:21" x14ac:dyDescent="0.3">
      <c r="A18" s="43" t="s">
        <v>2754</v>
      </c>
      <c r="B18" s="23">
        <v>9768877</v>
      </c>
      <c r="C18" s="24" t="s">
        <v>317</v>
      </c>
      <c r="D18" s="6">
        <v>1225.4568677699999</v>
      </c>
      <c r="E18" s="6">
        <v>10.47</v>
      </c>
      <c r="F18" s="26" t="s">
        <v>2813</v>
      </c>
      <c r="G18" s="39"/>
      <c r="H18" s="24"/>
      <c r="I18" s="24" t="s">
        <v>2814</v>
      </c>
      <c r="J18" s="24" t="s">
        <v>2815</v>
      </c>
      <c r="K18" s="24" t="s">
        <v>2123</v>
      </c>
      <c r="L18" s="24" t="s">
        <v>2691</v>
      </c>
      <c r="M18" s="24" t="s">
        <v>2125</v>
      </c>
      <c r="N18" s="24" t="s">
        <v>2125</v>
      </c>
      <c r="O18" s="24" t="s">
        <v>2712</v>
      </c>
      <c r="P18" s="6">
        <v>85.37</v>
      </c>
      <c r="Q18" s="5">
        <v>221</v>
      </c>
      <c r="R18" s="6">
        <v>15.1675491578197</v>
      </c>
      <c r="S18" s="6">
        <v>60.84</v>
      </c>
      <c r="T18" s="24"/>
      <c r="U18" s="6">
        <v>403.365385</v>
      </c>
    </row>
    <row r="19" spans="1:21" x14ac:dyDescent="0.3">
      <c r="A19" s="43" t="s">
        <v>2755</v>
      </c>
      <c r="B19" s="23">
        <v>107487119</v>
      </c>
      <c r="C19" s="24" t="s">
        <v>319</v>
      </c>
      <c r="D19" s="6">
        <v>592.79083877999994</v>
      </c>
      <c r="E19" s="6">
        <v>8.33</v>
      </c>
      <c r="F19" s="26" t="s">
        <v>2816</v>
      </c>
      <c r="G19" s="39"/>
      <c r="H19" s="24"/>
      <c r="I19" s="24" t="s">
        <v>2817</v>
      </c>
      <c r="J19" s="24" t="s">
        <v>2818</v>
      </c>
      <c r="K19" s="24" t="s">
        <v>2148</v>
      </c>
      <c r="L19" s="24" t="s">
        <v>2148</v>
      </c>
      <c r="M19" s="24" t="s">
        <v>2150</v>
      </c>
      <c r="N19" s="24" t="s">
        <v>2819</v>
      </c>
      <c r="O19" s="24" t="s">
        <v>2820</v>
      </c>
      <c r="P19" s="6">
        <v>19.86</v>
      </c>
      <c r="Q19" s="5">
        <v>58</v>
      </c>
      <c r="R19" s="6">
        <v>9.4546519423168505</v>
      </c>
      <c r="S19" s="6">
        <v>522.62</v>
      </c>
      <c r="T19" s="24"/>
      <c r="U19" s="6">
        <v>390</v>
      </c>
    </row>
    <row r="20" spans="1:21" x14ac:dyDescent="0.3">
      <c r="A20" s="43" t="s">
        <v>2756</v>
      </c>
      <c r="B20" s="23">
        <v>106131381</v>
      </c>
      <c r="C20" s="24" t="s">
        <v>319</v>
      </c>
      <c r="D20" s="6">
        <v>751.87863095</v>
      </c>
      <c r="E20" s="6">
        <v>23.09</v>
      </c>
      <c r="F20" s="26" t="s">
        <v>2821</v>
      </c>
      <c r="G20" s="39"/>
      <c r="H20" s="24"/>
      <c r="I20" s="24" t="s">
        <v>2822</v>
      </c>
      <c r="J20" s="24" t="s">
        <v>2823</v>
      </c>
      <c r="K20" s="24" t="s">
        <v>2119</v>
      </c>
      <c r="L20" s="24" t="s">
        <v>2700</v>
      </c>
      <c r="M20" s="24" t="s">
        <v>2135</v>
      </c>
      <c r="N20" s="24" t="s">
        <v>2824</v>
      </c>
      <c r="O20" s="24" t="s">
        <v>2825</v>
      </c>
      <c r="P20" s="6">
        <v>34.380000000000003</v>
      </c>
      <c r="Q20" s="5">
        <v>14</v>
      </c>
      <c r="R20" s="6">
        <v>47.856172455832599</v>
      </c>
      <c r="S20" s="6">
        <v>194.51</v>
      </c>
      <c r="T20" s="24"/>
      <c r="U20" s="6">
        <v>344.89402699999999</v>
      </c>
    </row>
    <row r="21" spans="1:21" x14ac:dyDescent="0.3">
      <c r="A21" s="43" t="s">
        <v>713</v>
      </c>
      <c r="B21" s="23">
        <v>7660826</v>
      </c>
      <c r="C21" s="24" t="s">
        <v>2</v>
      </c>
      <c r="D21" s="6">
        <v>16839.421581300001</v>
      </c>
      <c r="E21" s="27" t="s">
        <v>2671</v>
      </c>
      <c r="F21" s="26" t="s">
        <v>2826</v>
      </c>
      <c r="G21" s="39"/>
      <c r="H21" s="24"/>
      <c r="I21" s="24" t="s">
        <v>2827</v>
      </c>
      <c r="J21" s="24" t="s">
        <v>2828</v>
      </c>
      <c r="K21" s="24" t="s">
        <v>2126</v>
      </c>
      <c r="L21" s="24" t="s">
        <v>2698</v>
      </c>
      <c r="M21" s="24" t="s">
        <v>2151</v>
      </c>
      <c r="N21" s="24" t="s">
        <v>2829</v>
      </c>
      <c r="O21" s="24" t="s">
        <v>2699</v>
      </c>
      <c r="P21" s="6">
        <v>55.04</v>
      </c>
      <c r="Q21" s="5">
        <v>446</v>
      </c>
      <c r="R21" s="6">
        <v>11.865237481862399</v>
      </c>
      <c r="S21" s="6">
        <v>89.55</v>
      </c>
      <c r="T21" s="24"/>
      <c r="U21" s="6">
        <v>335.41235599999999</v>
      </c>
    </row>
    <row r="22" spans="1:21" x14ac:dyDescent="0.3">
      <c r="A22" s="43" t="s">
        <v>2757</v>
      </c>
      <c r="B22" s="23">
        <v>5986244</v>
      </c>
      <c r="C22" s="24" t="s">
        <v>320</v>
      </c>
      <c r="D22" s="6">
        <v>1923.2050563</v>
      </c>
      <c r="E22" s="6">
        <v>27.15</v>
      </c>
      <c r="F22" s="26" t="s">
        <v>2830</v>
      </c>
      <c r="G22" s="39"/>
      <c r="H22" s="24" t="s">
        <v>2777</v>
      </c>
      <c r="I22" s="24" t="s">
        <v>2831</v>
      </c>
      <c r="J22" s="24" t="s">
        <v>2832</v>
      </c>
      <c r="K22" s="24" t="s">
        <v>2123</v>
      </c>
      <c r="L22" s="24" t="s">
        <v>2691</v>
      </c>
      <c r="M22" s="24" t="s">
        <v>2125</v>
      </c>
      <c r="N22" s="24" t="s">
        <v>2125</v>
      </c>
      <c r="O22" s="24" t="s">
        <v>2712</v>
      </c>
      <c r="P22" s="6">
        <v>77.849999999999994</v>
      </c>
      <c r="Q22" s="5">
        <v>214</v>
      </c>
      <c r="R22" s="6">
        <v>6.2870705325163598</v>
      </c>
      <c r="S22" s="6">
        <v>104.92</v>
      </c>
      <c r="T22" s="24"/>
      <c r="U22" s="6">
        <v>320.93023299999999</v>
      </c>
    </row>
    <row r="23" spans="1:21" x14ac:dyDescent="0.3">
      <c r="A23" s="43" t="s">
        <v>2758</v>
      </c>
      <c r="B23" s="23">
        <v>10514854</v>
      </c>
      <c r="C23" s="24" t="s">
        <v>320</v>
      </c>
      <c r="D23" s="6">
        <v>1037.8997480800001</v>
      </c>
      <c r="E23" s="6">
        <v>8.92</v>
      </c>
      <c r="F23" s="26" t="s">
        <v>2833</v>
      </c>
      <c r="G23" s="39"/>
      <c r="H23" s="24"/>
      <c r="I23" s="24" t="s">
        <v>2834</v>
      </c>
      <c r="J23" s="24" t="s">
        <v>2835</v>
      </c>
      <c r="K23" s="24" t="s">
        <v>2123</v>
      </c>
      <c r="L23" s="24" t="s">
        <v>2691</v>
      </c>
      <c r="M23" s="24" t="s">
        <v>2125</v>
      </c>
      <c r="N23" s="24" t="s">
        <v>2125</v>
      </c>
      <c r="O23" s="24" t="s">
        <v>2702</v>
      </c>
      <c r="P23" s="6">
        <v>76.069999999999993</v>
      </c>
      <c r="Q23" s="5">
        <v>111</v>
      </c>
      <c r="R23" s="6">
        <v>7.5376381721570596</v>
      </c>
      <c r="S23" s="6">
        <v>98.34</v>
      </c>
      <c r="T23" s="24"/>
      <c r="U23" s="6">
        <v>318.77934299999998</v>
      </c>
    </row>
    <row r="24" spans="1:21" x14ac:dyDescent="0.3">
      <c r="A24" s="43" t="s">
        <v>2759</v>
      </c>
      <c r="B24" s="23">
        <v>6290338</v>
      </c>
      <c r="C24" s="24" t="s">
        <v>317</v>
      </c>
      <c r="D24" s="6">
        <v>606.77780365000001</v>
      </c>
      <c r="E24" s="27" t="s">
        <v>2836</v>
      </c>
      <c r="F24" s="26" t="s">
        <v>2837</v>
      </c>
      <c r="G24" s="39"/>
      <c r="H24" s="24"/>
      <c r="I24" s="24" t="s">
        <v>2838</v>
      </c>
      <c r="J24" s="24" t="s">
        <v>2839</v>
      </c>
      <c r="K24" s="24" t="s">
        <v>2153</v>
      </c>
      <c r="L24" s="24" t="s">
        <v>2840</v>
      </c>
      <c r="M24" s="24" t="s">
        <v>2186</v>
      </c>
      <c r="N24" s="24" t="s">
        <v>2186</v>
      </c>
      <c r="O24" s="24" t="s">
        <v>2841</v>
      </c>
      <c r="P24" s="6">
        <v>43.18</v>
      </c>
      <c r="Q24" s="5">
        <v>142</v>
      </c>
      <c r="R24" s="6">
        <v>6.6214737647563204</v>
      </c>
      <c r="S24" s="6">
        <v>229.33</v>
      </c>
      <c r="T24" s="24"/>
      <c r="U24" s="6">
        <v>300.66666700000002</v>
      </c>
    </row>
    <row r="25" spans="1:21" x14ac:dyDescent="0.3">
      <c r="A25" s="43" t="s">
        <v>1547</v>
      </c>
      <c r="B25" s="23">
        <v>4580570</v>
      </c>
      <c r="C25" s="24" t="s">
        <v>317</v>
      </c>
      <c r="D25" s="6">
        <v>28207.66423599</v>
      </c>
      <c r="E25" s="6">
        <v>31.91</v>
      </c>
      <c r="F25" s="26" t="s">
        <v>2842</v>
      </c>
      <c r="G25" s="39"/>
      <c r="H25" s="24" t="s">
        <v>2777</v>
      </c>
      <c r="I25" s="24" t="s">
        <v>2843</v>
      </c>
      <c r="J25" s="24"/>
      <c r="K25" s="24" t="s">
        <v>2142</v>
      </c>
      <c r="L25" s="24" t="s">
        <v>2144</v>
      </c>
      <c r="M25" s="24" t="s">
        <v>2143</v>
      </c>
      <c r="N25" s="24" t="s">
        <v>2844</v>
      </c>
      <c r="O25" s="24" t="s">
        <v>2709</v>
      </c>
      <c r="P25" s="6">
        <v>68.430000000000007</v>
      </c>
      <c r="Q25" s="5">
        <v>569</v>
      </c>
      <c r="R25" s="6">
        <v>10.5767272494676</v>
      </c>
      <c r="S25" s="6">
        <v>122.78</v>
      </c>
      <c r="T25" s="24"/>
      <c r="U25" s="6">
        <v>283.07322900000003</v>
      </c>
    </row>
    <row r="26" spans="1:21" x14ac:dyDescent="0.3">
      <c r="A26" s="43" t="s">
        <v>2664</v>
      </c>
      <c r="B26" s="23">
        <v>23895669</v>
      </c>
      <c r="C26" s="24" t="s">
        <v>320</v>
      </c>
      <c r="D26" s="6">
        <v>3130.0585097899998</v>
      </c>
      <c r="E26" s="6">
        <v>49.43</v>
      </c>
      <c r="F26" s="26" t="s">
        <v>2845</v>
      </c>
      <c r="G26" s="39"/>
      <c r="H26" s="24"/>
      <c r="I26" s="24" t="s">
        <v>2846</v>
      </c>
      <c r="J26" s="24" t="s">
        <v>2847</v>
      </c>
      <c r="K26" s="24" t="s">
        <v>2123</v>
      </c>
      <c r="L26" s="24" t="s">
        <v>2691</v>
      </c>
      <c r="M26" s="24" t="s">
        <v>2125</v>
      </c>
      <c r="N26" s="24" t="s">
        <v>2125</v>
      </c>
      <c r="O26" s="24" t="s">
        <v>2712</v>
      </c>
      <c r="P26" s="6">
        <v>80.12</v>
      </c>
      <c r="Q26" s="5">
        <v>212</v>
      </c>
      <c r="R26" s="6">
        <v>6.7088470496019301</v>
      </c>
      <c r="S26" s="6">
        <v>120.31</v>
      </c>
      <c r="T26" s="24"/>
      <c r="U26" s="6">
        <v>269.98502999999999</v>
      </c>
    </row>
    <row r="27" spans="1:21" x14ac:dyDescent="0.3">
      <c r="A27" s="43" t="s">
        <v>1661</v>
      </c>
      <c r="B27" s="23">
        <v>7558555</v>
      </c>
      <c r="C27" s="24" t="s">
        <v>2</v>
      </c>
      <c r="D27" s="6">
        <v>4122.50702688</v>
      </c>
      <c r="E27" s="6">
        <v>35.64</v>
      </c>
      <c r="F27" s="26" t="s">
        <v>2848</v>
      </c>
      <c r="G27" s="39"/>
      <c r="H27" s="24"/>
      <c r="I27" s="24" t="s">
        <v>2849</v>
      </c>
      <c r="J27" s="24" t="s">
        <v>2828</v>
      </c>
      <c r="K27" s="24" t="s">
        <v>2126</v>
      </c>
      <c r="L27" s="24" t="s">
        <v>2698</v>
      </c>
      <c r="M27" s="24" t="s">
        <v>2151</v>
      </c>
      <c r="N27" s="24" t="s">
        <v>2829</v>
      </c>
      <c r="O27" s="24" t="s">
        <v>2703</v>
      </c>
      <c r="P27" s="6">
        <v>82.68</v>
      </c>
      <c r="Q27" s="5">
        <v>293</v>
      </c>
      <c r="R27" s="6">
        <v>13.0824674198851</v>
      </c>
      <c r="S27" s="6">
        <v>120.18</v>
      </c>
      <c r="T27" s="24"/>
      <c r="U27" s="6">
        <v>250.098232</v>
      </c>
    </row>
    <row r="28" spans="1:21" x14ac:dyDescent="0.3">
      <c r="A28" s="43" t="s">
        <v>1150</v>
      </c>
      <c r="B28" s="23">
        <v>27845249</v>
      </c>
      <c r="C28" s="24" t="s">
        <v>317</v>
      </c>
      <c r="D28" s="6">
        <v>2060.0853395200002</v>
      </c>
      <c r="E28" s="6">
        <v>10.88</v>
      </c>
      <c r="F28" s="26" t="s">
        <v>2850</v>
      </c>
      <c r="G28" s="39"/>
      <c r="H28" s="24"/>
      <c r="I28" s="24"/>
      <c r="J28" s="24" t="s">
        <v>2851</v>
      </c>
      <c r="K28" s="24" t="s">
        <v>2132</v>
      </c>
      <c r="L28" s="24" t="s">
        <v>2678</v>
      </c>
      <c r="M28" s="24" t="s">
        <v>2134</v>
      </c>
      <c r="N28" s="24" t="s">
        <v>2801</v>
      </c>
      <c r="O28" s="24" t="s">
        <v>2679</v>
      </c>
      <c r="P28" s="6">
        <v>45.72</v>
      </c>
      <c r="Q28" s="5">
        <v>158</v>
      </c>
      <c r="R28" s="6">
        <v>32.406740132658499</v>
      </c>
      <c r="S28" s="6">
        <v>158.62</v>
      </c>
      <c r="T28" s="24"/>
      <c r="U28" s="6">
        <v>249.83922799999999</v>
      </c>
    </row>
    <row r="29" spans="1:21" x14ac:dyDescent="0.3">
      <c r="A29" s="43" t="s">
        <v>1911</v>
      </c>
      <c r="B29" s="23">
        <v>6358692</v>
      </c>
      <c r="C29" s="24" t="s">
        <v>2</v>
      </c>
      <c r="D29" s="6">
        <v>3010.0780497999999</v>
      </c>
      <c r="E29" s="6">
        <v>25.01</v>
      </c>
      <c r="F29" s="26" t="s">
        <v>2852</v>
      </c>
      <c r="G29" s="39"/>
      <c r="H29" s="24"/>
      <c r="I29" s="24" t="s">
        <v>2853</v>
      </c>
      <c r="J29" s="24" t="s">
        <v>2854</v>
      </c>
      <c r="K29" s="24" t="s">
        <v>2119</v>
      </c>
      <c r="L29" s="24" t="s">
        <v>2682</v>
      </c>
      <c r="M29" s="24" t="s">
        <v>2200</v>
      </c>
      <c r="N29" s="24" t="s">
        <v>2200</v>
      </c>
      <c r="O29" s="24" t="s">
        <v>2683</v>
      </c>
      <c r="P29" s="27" t="s">
        <v>2855</v>
      </c>
      <c r="Q29" s="5">
        <v>246</v>
      </c>
      <c r="R29" s="6">
        <v>25.058544412153001</v>
      </c>
      <c r="S29" s="6">
        <v>80.89</v>
      </c>
      <c r="T29" s="24"/>
      <c r="U29" s="6">
        <v>233.466667</v>
      </c>
    </row>
    <row r="30" spans="1:21" x14ac:dyDescent="0.3">
      <c r="A30" s="43" t="s">
        <v>2663</v>
      </c>
      <c r="B30" s="23">
        <v>14758986</v>
      </c>
      <c r="C30" s="24" t="s">
        <v>317</v>
      </c>
      <c r="D30" s="6">
        <v>3473.27214654</v>
      </c>
      <c r="E30" s="6">
        <v>34.130000000000003</v>
      </c>
      <c r="F30" s="26" t="s">
        <v>2856</v>
      </c>
      <c r="G30" s="39"/>
      <c r="H30" s="24"/>
      <c r="I30" s="24" t="s">
        <v>2857</v>
      </c>
      <c r="J30" s="24" t="s">
        <v>2858</v>
      </c>
      <c r="K30" s="24" t="s">
        <v>2123</v>
      </c>
      <c r="L30" s="24" t="s">
        <v>2691</v>
      </c>
      <c r="M30" s="24" t="s">
        <v>2125</v>
      </c>
      <c r="N30" s="24" t="s">
        <v>2125</v>
      </c>
      <c r="O30" s="24" t="s">
        <v>2712</v>
      </c>
      <c r="P30" s="6">
        <v>84.24</v>
      </c>
      <c r="Q30" s="5">
        <v>238</v>
      </c>
      <c r="R30" s="6">
        <v>6.9741129743622903</v>
      </c>
      <c r="S30" s="6">
        <v>68.13</v>
      </c>
      <c r="T30" s="24"/>
      <c r="U30" s="6">
        <v>213.69485299999999</v>
      </c>
    </row>
    <row r="31" spans="1:21" x14ac:dyDescent="0.3">
      <c r="A31" s="43" t="s">
        <v>2760</v>
      </c>
      <c r="B31" s="23">
        <v>117876626</v>
      </c>
      <c r="C31" s="24" t="s">
        <v>2</v>
      </c>
      <c r="D31" s="6">
        <v>1230.37925</v>
      </c>
      <c r="E31" s="6">
        <v>70.61</v>
      </c>
      <c r="F31" s="26" t="s">
        <v>2859</v>
      </c>
      <c r="G31" s="39"/>
      <c r="H31" s="24"/>
      <c r="I31" s="24"/>
      <c r="J31" s="24"/>
      <c r="K31" s="24" t="s">
        <v>2130</v>
      </c>
      <c r="L31" s="24" t="s">
        <v>2192</v>
      </c>
      <c r="M31" s="24" t="s">
        <v>2192</v>
      </c>
      <c r="N31" s="24" t="s">
        <v>2860</v>
      </c>
      <c r="O31" s="24" t="s">
        <v>2861</v>
      </c>
      <c r="P31" s="27" t="s">
        <v>2862</v>
      </c>
      <c r="Q31" s="5">
        <v>36</v>
      </c>
      <c r="R31" s="6">
        <v>11.1254108180863</v>
      </c>
      <c r="S31" s="6">
        <v>97.73</v>
      </c>
      <c r="T31" s="24"/>
      <c r="U31" s="6">
        <v>205.01079899999999</v>
      </c>
    </row>
    <row r="32" spans="1:21" x14ac:dyDescent="0.3">
      <c r="A32" s="43" t="s">
        <v>2761</v>
      </c>
      <c r="B32" s="23">
        <v>5269671</v>
      </c>
      <c r="C32" s="24" t="s">
        <v>317</v>
      </c>
      <c r="D32" s="6">
        <v>736.24098030000005</v>
      </c>
      <c r="E32" s="6">
        <v>13.9</v>
      </c>
      <c r="F32" s="26" t="s">
        <v>2863</v>
      </c>
      <c r="G32" s="39"/>
      <c r="H32" s="24" t="s">
        <v>2777</v>
      </c>
      <c r="I32" s="24" t="s">
        <v>2864</v>
      </c>
      <c r="J32" s="24" t="s">
        <v>2865</v>
      </c>
      <c r="K32" s="24" t="s">
        <v>2123</v>
      </c>
      <c r="L32" s="24" t="s">
        <v>2691</v>
      </c>
      <c r="M32" s="24" t="s">
        <v>2125</v>
      </c>
      <c r="N32" s="24" t="s">
        <v>2125</v>
      </c>
      <c r="O32" s="24" t="s">
        <v>2702</v>
      </c>
      <c r="P32" s="6">
        <v>85.74</v>
      </c>
      <c r="Q32" s="5">
        <v>138</v>
      </c>
      <c r="R32" s="6">
        <v>6.5401891034244404</v>
      </c>
      <c r="S32" s="6">
        <v>59.52</v>
      </c>
      <c r="T32" s="24"/>
      <c r="U32" s="6">
        <v>201.518438</v>
      </c>
    </row>
    <row r="33" spans="1:21" x14ac:dyDescent="0.3">
      <c r="A33" s="43" t="s">
        <v>2762</v>
      </c>
      <c r="B33" s="23">
        <v>10946607</v>
      </c>
      <c r="C33" s="24" t="s">
        <v>317</v>
      </c>
      <c r="D33" s="6">
        <v>1109.1125159799999</v>
      </c>
      <c r="E33" s="6">
        <v>5.74</v>
      </c>
      <c r="F33" s="26" t="s">
        <v>2866</v>
      </c>
      <c r="G33" s="39"/>
      <c r="H33" s="24"/>
      <c r="I33" s="24" t="s">
        <v>2867</v>
      </c>
      <c r="J33" s="24" t="s">
        <v>2868</v>
      </c>
      <c r="K33" s="24" t="s">
        <v>2123</v>
      </c>
      <c r="L33" s="24" t="s">
        <v>2693</v>
      </c>
      <c r="M33" s="24" t="s">
        <v>2129</v>
      </c>
      <c r="N33" s="24" t="s">
        <v>2869</v>
      </c>
      <c r="O33" s="24" t="s">
        <v>2870</v>
      </c>
      <c r="P33" s="6">
        <v>14.77</v>
      </c>
      <c r="Q33" s="5">
        <v>82</v>
      </c>
      <c r="R33" s="6">
        <v>0.50341705007509296</v>
      </c>
      <c r="S33" s="6">
        <v>142.58000000000001</v>
      </c>
      <c r="T33" s="24"/>
      <c r="U33" s="6">
        <v>201.31233599999999</v>
      </c>
    </row>
    <row r="34" spans="1:21" x14ac:dyDescent="0.3">
      <c r="A34" s="43" t="s">
        <v>2667</v>
      </c>
      <c r="B34" s="23">
        <v>108515356</v>
      </c>
      <c r="C34" s="24" t="s">
        <v>320</v>
      </c>
      <c r="D34" s="6">
        <v>3003.9046189000001</v>
      </c>
      <c r="E34" s="6">
        <v>52.79</v>
      </c>
      <c r="F34" s="26" t="s">
        <v>2871</v>
      </c>
      <c r="G34" s="39"/>
      <c r="H34" s="24"/>
      <c r="I34" s="24"/>
      <c r="J34" s="24" t="s">
        <v>2872</v>
      </c>
      <c r="K34" s="24" t="s">
        <v>2123</v>
      </c>
      <c r="L34" s="24" t="s">
        <v>2691</v>
      </c>
      <c r="M34" s="24" t="s">
        <v>2125</v>
      </c>
      <c r="N34" s="24" t="s">
        <v>2125</v>
      </c>
      <c r="O34" s="24" t="s">
        <v>2702</v>
      </c>
      <c r="P34" s="6">
        <v>78.760000000000005</v>
      </c>
      <c r="Q34" s="5">
        <v>175</v>
      </c>
      <c r="R34" s="6">
        <v>5.2370058588487796</v>
      </c>
      <c r="S34" s="6">
        <v>73.87</v>
      </c>
      <c r="T34" s="24"/>
      <c r="U34" s="6">
        <v>195.576708</v>
      </c>
    </row>
    <row r="35" spans="1:21" x14ac:dyDescent="0.3">
      <c r="A35" s="43" t="s">
        <v>2763</v>
      </c>
      <c r="B35" s="23">
        <v>27456468</v>
      </c>
      <c r="C35" s="24" t="s">
        <v>2</v>
      </c>
      <c r="D35" s="6">
        <v>533.76492212000005</v>
      </c>
      <c r="E35" s="27" t="s">
        <v>2873</v>
      </c>
      <c r="F35" s="26" t="s">
        <v>2874</v>
      </c>
      <c r="G35" s="39"/>
      <c r="H35" s="24"/>
      <c r="I35" s="24" t="s">
        <v>2875</v>
      </c>
      <c r="J35" s="24" t="s">
        <v>2876</v>
      </c>
      <c r="K35" s="24" t="s">
        <v>2126</v>
      </c>
      <c r="L35" s="24" t="s">
        <v>2688</v>
      </c>
      <c r="M35" s="24" t="s">
        <v>2127</v>
      </c>
      <c r="N35" s="24" t="s">
        <v>2877</v>
      </c>
      <c r="O35" s="24" t="s">
        <v>2725</v>
      </c>
      <c r="P35" s="6">
        <v>15.35</v>
      </c>
      <c r="Q35" s="5">
        <v>29</v>
      </c>
      <c r="R35" s="6" t="s">
        <v>0</v>
      </c>
      <c r="S35" s="27" t="s">
        <v>2878</v>
      </c>
      <c r="T35" s="24"/>
      <c r="U35" s="6">
        <v>188.479263</v>
      </c>
    </row>
    <row r="36" spans="1:21" x14ac:dyDescent="0.3">
      <c r="A36" s="43" t="s">
        <v>2764</v>
      </c>
      <c r="B36" s="23">
        <v>5233242</v>
      </c>
      <c r="C36" s="24" t="s">
        <v>317</v>
      </c>
      <c r="D36" s="6">
        <v>729.50498279999999</v>
      </c>
      <c r="E36" s="27" t="s">
        <v>2670</v>
      </c>
      <c r="F36" s="26" t="s">
        <v>2879</v>
      </c>
      <c r="G36" s="39"/>
      <c r="H36" s="24" t="s">
        <v>2777</v>
      </c>
      <c r="I36" s="24" t="s">
        <v>2880</v>
      </c>
      <c r="J36" s="24" t="s">
        <v>2881</v>
      </c>
      <c r="K36" s="24" t="s">
        <v>2123</v>
      </c>
      <c r="L36" s="24" t="s">
        <v>2693</v>
      </c>
      <c r="M36" s="24" t="s">
        <v>2124</v>
      </c>
      <c r="N36" s="24" t="s">
        <v>2882</v>
      </c>
      <c r="O36" s="24" t="s">
        <v>2737</v>
      </c>
      <c r="P36" s="6">
        <v>29.68</v>
      </c>
      <c r="Q36" s="5">
        <v>119</v>
      </c>
      <c r="R36" s="6">
        <v>2.8822285198144502</v>
      </c>
      <c r="S36" s="6">
        <v>125.17</v>
      </c>
      <c r="T36" s="24"/>
      <c r="U36" s="6">
        <v>187.25868700000001</v>
      </c>
    </row>
    <row r="37" spans="1:21" x14ac:dyDescent="0.3">
      <c r="A37" s="43" t="s">
        <v>2260</v>
      </c>
      <c r="B37" s="23">
        <v>7690349</v>
      </c>
      <c r="C37" s="24" t="s">
        <v>2</v>
      </c>
      <c r="D37" s="6">
        <v>752.03626134000001</v>
      </c>
      <c r="E37" s="6">
        <v>24.51</v>
      </c>
      <c r="F37" s="26" t="s">
        <v>2883</v>
      </c>
      <c r="G37" s="26" t="s">
        <v>2884</v>
      </c>
      <c r="H37" s="24"/>
      <c r="I37" s="24" t="s">
        <v>2885</v>
      </c>
      <c r="J37" s="24" t="s">
        <v>2886</v>
      </c>
      <c r="K37" s="24" t="s">
        <v>2119</v>
      </c>
      <c r="L37" s="24" t="s">
        <v>2714</v>
      </c>
      <c r="M37" s="24" t="s">
        <v>2128</v>
      </c>
      <c r="N37" s="24" t="s">
        <v>2887</v>
      </c>
      <c r="O37" s="24" t="s">
        <v>2888</v>
      </c>
      <c r="P37" s="6">
        <v>86.13</v>
      </c>
      <c r="Q37" s="5">
        <v>185</v>
      </c>
      <c r="R37" s="6">
        <v>5.7706929271074001</v>
      </c>
      <c r="S37" s="6">
        <v>156.94999999999999</v>
      </c>
      <c r="T37" s="24" t="s">
        <v>408</v>
      </c>
      <c r="U37" s="6">
        <v>185.99766600000001</v>
      </c>
    </row>
    <row r="38" spans="1:21" x14ac:dyDescent="0.3">
      <c r="A38" s="43" t="s">
        <v>2509</v>
      </c>
      <c r="B38" s="23">
        <v>4576404</v>
      </c>
      <c r="C38" s="24" t="s">
        <v>2</v>
      </c>
      <c r="D38" s="6">
        <v>1071.49836525</v>
      </c>
      <c r="E38" s="6">
        <v>15.45</v>
      </c>
      <c r="F38" s="26" t="s">
        <v>2792</v>
      </c>
      <c r="G38" s="39"/>
      <c r="H38" s="24" t="s">
        <v>2777</v>
      </c>
      <c r="I38" s="24" t="s">
        <v>2889</v>
      </c>
      <c r="J38" s="24"/>
      <c r="K38" s="24" t="s">
        <v>2148</v>
      </c>
      <c r="L38" s="24" t="s">
        <v>2148</v>
      </c>
      <c r="M38" s="24" t="s">
        <v>2149</v>
      </c>
      <c r="N38" s="24" t="s">
        <v>2890</v>
      </c>
      <c r="O38" s="24" t="s">
        <v>2891</v>
      </c>
      <c r="P38" s="6">
        <v>50.05</v>
      </c>
      <c r="Q38" s="5">
        <v>105</v>
      </c>
      <c r="R38" s="6">
        <v>3.83849040150371</v>
      </c>
      <c r="S38" s="6">
        <v>145.33000000000001</v>
      </c>
      <c r="T38" s="24"/>
      <c r="U38" s="6">
        <v>182.96703299999999</v>
      </c>
    </row>
    <row r="39" spans="1:21" x14ac:dyDescent="0.3">
      <c r="A39" s="43" t="s">
        <v>2665</v>
      </c>
      <c r="B39" s="23">
        <v>5267913</v>
      </c>
      <c r="C39" s="24" t="s">
        <v>320</v>
      </c>
      <c r="D39" s="6">
        <v>4991.3024850000002</v>
      </c>
      <c r="E39" s="6">
        <v>92.25</v>
      </c>
      <c r="F39" s="26" t="s">
        <v>2892</v>
      </c>
      <c r="G39" s="39"/>
      <c r="H39" s="24" t="s">
        <v>2777</v>
      </c>
      <c r="I39" s="24" t="s">
        <v>2893</v>
      </c>
      <c r="J39" s="24" t="s">
        <v>2894</v>
      </c>
      <c r="K39" s="24" t="s">
        <v>2123</v>
      </c>
      <c r="L39" s="24" t="s">
        <v>2693</v>
      </c>
      <c r="M39" s="24" t="s">
        <v>2124</v>
      </c>
      <c r="N39" s="24" t="s">
        <v>2895</v>
      </c>
      <c r="O39" s="24" t="s">
        <v>2737</v>
      </c>
      <c r="P39" s="6">
        <v>83.07</v>
      </c>
      <c r="Q39" s="5">
        <v>271</v>
      </c>
      <c r="R39" s="6">
        <v>5.8958490318393899</v>
      </c>
      <c r="S39" s="6">
        <v>182.85</v>
      </c>
      <c r="T39" s="24"/>
      <c r="U39" s="6">
        <v>180.22478699999999</v>
      </c>
    </row>
    <row r="40" spans="1:21" x14ac:dyDescent="0.3">
      <c r="A40" s="43" t="s">
        <v>1748</v>
      </c>
      <c r="B40" s="23">
        <v>5302583</v>
      </c>
      <c r="C40" s="24" t="s">
        <v>2</v>
      </c>
      <c r="D40" s="6">
        <v>22674.560000000001</v>
      </c>
      <c r="E40" s="6">
        <v>39.92</v>
      </c>
      <c r="F40" s="26" t="s">
        <v>2896</v>
      </c>
      <c r="G40" s="39"/>
      <c r="H40" s="24" t="s">
        <v>2777</v>
      </c>
      <c r="I40" s="24" t="s">
        <v>2897</v>
      </c>
      <c r="J40" s="24" t="s">
        <v>2898</v>
      </c>
      <c r="K40" s="24" t="s">
        <v>2142</v>
      </c>
      <c r="L40" s="24" t="s">
        <v>2144</v>
      </c>
      <c r="M40" s="24" t="s">
        <v>2144</v>
      </c>
      <c r="N40" s="24" t="s">
        <v>2780</v>
      </c>
      <c r="O40" s="24" t="s">
        <v>2723</v>
      </c>
      <c r="P40" s="6">
        <v>74.150000000000006</v>
      </c>
      <c r="Q40" s="5">
        <v>607</v>
      </c>
      <c r="R40" s="6">
        <v>7.9026757894113597</v>
      </c>
      <c r="S40" s="6">
        <v>103.91</v>
      </c>
      <c r="T40" s="24"/>
      <c r="U40" s="6">
        <v>174.93113</v>
      </c>
    </row>
    <row r="41" spans="1:21" x14ac:dyDescent="0.3">
      <c r="A41" s="43" t="s">
        <v>2765</v>
      </c>
      <c r="B41" s="23">
        <v>115829620</v>
      </c>
      <c r="C41" s="24" t="s">
        <v>320</v>
      </c>
      <c r="D41" s="6">
        <v>1195.57042918</v>
      </c>
      <c r="E41" s="6">
        <v>20.11</v>
      </c>
      <c r="F41" s="26" t="s">
        <v>2899</v>
      </c>
      <c r="G41" s="39"/>
      <c r="H41" s="24"/>
      <c r="I41" s="24" t="s">
        <v>2900</v>
      </c>
      <c r="J41" s="24" t="s">
        <v>2901</v>
      </c>
      <c r="K41" s="24" t="s">
        <v>2119</v>
      </c>
      <c r="L41" s="24" t="s">
        <v>2700</v>
      </c>
      <c r="M41" s="24" t="s">
        <v>2135</v>
      </c>
      <c r="N41" s="24" t="s">
        <v>2902</v>
      </c>
      <c r="O41" s="24" t="s">
        <v>2903</v>
      </c>
      <c r="P41" s="6">
        <v>0</v>
      </c>
      <c r="Q41" s="5" t="s">
        <v>0</v>
      </c>
      <c r="R41" s="6" t="s">
        <v>0</v>
      </c>
      <c r="S41" s="6">
        <v>34.89</v>
      </c>
      <c r="T41" s="24"/>
      <c r="U41" s="6">
        <v>173.23369600000001</v>
      </c>
    </row>
    <row r="42" spans="1:21" x14ac:dyDescent="0.3">
      <c r="A42" s="43" t="s">
        <v>1535</v>
      </c>
      <c r="B42" s="23">
        <v>5291924</v>
      </c>
      <c r="C42" s="24" t="s">
        <v>317</v>
      </c>
      <c r="D42" s="6">
        <v>9778.5931988299999</v>
      </c>
      <c r="E42" s="6">
        <v>58.13</v>
      </c>
      <c r="F42" s="26" t="s">
        <v>2904</v>
      </c>
      <c r="G42" s="39"/>
      <c r="H42" s="24" t="s">
        <v>2777</v>
      </c>
      <c r="I42" s="24" t="s">
        <v>2905</v>
      </c>
      <c r="J42" s="24" t="s">
        <v>2906</v>
      </c>
      <c r="K42" s="24" t="s">
        <v>2123</v>
      </c>
      <c r="L42" s="24" t="s">
        <v>2691</v>
      </c>
      <c r="M42" s="24" t="s">
        <v>2125</v>
      </c>
      <c r="N42" s="24" t="s">
        <v>2125</v>
      </c>
      <c r="O42" s="24" t="s">
        <v>2712</v>
      </c>
      <c r="P42" s="6">
        <v>94.45</v>
      </c>
      <c r="Q42" s="5">
        <v>286</v>
      </c>
      <c r="R42" s="6">
        <v>4.0816032010297603</v>
      </c>
      <c r="S42" s="27" t="s">
        <v>2907</v>
      </c>
      <c r="T42" s="24"/>
      <c r="U42" s="6">
        <v>172.39924999999999</v>
      </c>
    </row>
    <row r="43" spans="1:21" x14ac:dyDescent="0.3">
      <c r="A43" s="43" t="s">
        <v>781</v>
      </c>
      <c r="B43" s="23">
        <v>6529059</v>
      </c>
      <c r="C43" s="24" t="s">
        <v>2</v>
      </c>
      <c r="D43" s="6">
        <v>3419.0581797</v>
      </c>
      <c r="E43" s="27" t="s">
        <v>2674</v>
      </c>
      <c r="F43" s="26" t="s">
        <v>2908</v>
      </c>
      <c r="G43" s="39"/>
      <c r="H43" s="24"/>
      <c r="I43" s="24" t="s">
        <v>2909</v>
      </c>
      <c r="J43" s="24" t="s">
        <v>2910</v>
      </c>
      <c r="K43" s="24" t="s">
        <v>2130</v>
      </c>
      <c r="L43" s="24" t="s">
        <v>2192</v>
      </c>
      <c r="M43" s="24" t="s">
        <v>2192</v>
      </c>
      <c r="N43" s="24" t="s">
        <v>2911</v>
      </c>
      <c r="O43" s="24" t="s">
        <v>2912</v>
      </c>
      <c r="P43" s="27" t="s">
        <v>2913</v>
      </c>
      <c r="Q43" s="5">
        <v>249</v>
      </c>
      <c r="R43" s="6">
        <v>4.722242606949</v>
      </c>
      <c r="S43" s="6">
        <v>94.21</v>
      </c>
      <c r="T43" s="24"/>
      <c r="U43" s="6">
        <v>172.35772399999999</v>
      </c>
    </row>
    <row r="44" spans="1:21" x14ac:dyDescent="0.3">
      <c r="A44" s="43" t="s">
        <v>2673</v>
      </c>
      <c r="B44" s="23">
        <v>9062112</v>
      </c>
      <c r="C44" s="24" t="s">
        <v>320</v>
      </c>
      <c r="D44" s="6">
        <v>3149.5352746200001</v>
      </c>
      <c r="E44" s="6">
        <v>48.63</v>
      </c>
      <c r="F44" s="26" t="s">
        <v>2914</v>
      </c>
      <c r="G44" s="39"/>
      <c r="H44" s="24"/>
      <c r="I44" s="24" t="s">
        <v>2915</v>
      </c>
      <c r="J44" s="24" t="s">
        <v>2916</v>
      </c>
      <c r="K44" s="24" t="s">
        <v>2123</v>
      </c>
      <c r="L44" s="24" t="s">
        <v>2691</v>
      </c>
      <c r="M44" s="24" t="s">
        <v>2125</v>
      </c>
      <c r="N44" s="24" t="s">
        <v>2125</v>
      </c>
      <c r="O44" s="24" t="s">
        <v>2712</v>
      </c>
      <c r="P44" s="6">
        <v>75.13</v>
      </c>
      <c r="Q44" s="5">
        <v>197</v>
      </c>
      <c r="R44" s="6">
        <v>4.8685475604267197</v>
      </c>
      <c r="S44" s="6">
        <v>57.99</v>
      </c>
      <c r="T44" s="24"/>
      <c r="U44" s="6">
        <v>168.822554</v>
      </c>
    </row>
    <row r="45" spans="1:21" x14ac:dyDescent="0.3">
      <c r="A45" s="43" t="s">
        <v>813</v>
      </c>
      <c r="B45" s="23">
        <v>20028074</v>
      </c>
      <c r="C45" s="24" t="s">
        <v>317</v>
      </c>
      <c r="D45" s="6">
        <v>7617.37517475</v>
      </c>
      <c r="E45" s="6">
        <v>45.87</v>
      </c>
      <c r="F45" s="26" t="s">
        <v>2917</v>
      </c>
      <c r="G45" s="39"/>
      <c r="H45" s="24"/>
      <c r="I45" s="24" t="s">
        <v>2918</v>
      </c>
      <c r="J45" s="24" t="s">
        <v>2919</v>
      </c>
      <c r="K45" s="24" t="s">
        <v>2132</v>
      </c>
      <c r="L45" s="24" t="s">
        <v>2139</v>
      </c>
      <c r="M45" s="24" t="s">
        <v>2139</v>
      </c>
      <c r="N45" s="24" t="s">
        <v>2920</v>
      </c>
      <c r="O45" s="24" t="s">
        <v>2705</v>
      </c>
      <c r="P45" s="6">
        <v>78.73</v>
      </c>
      <c r="Q45" s="5">
        <v>315</v>
      </c>
      <c r="R45" s="6">
        <v>6.8214720920196097</v>
      </c>
      <c r="S45" s="6">
        <v>104.19</v>
      </c>
      <c r="T45" s="24"/>
      <c r="U45" s="6">
        <v>163.46927099999999</v>
      </c>
    </row>
    <row r="46" spans="1:21" x14ac:dyDescent="0.3">
      <c r="A46" s="43" t="s">
        <v>1521</v>
      </c>
      <c r="B46" s="23">
        <v>5113207</v>
      </c>
      <c r="C46" s="24" t="s">
        <v>2</v>
      </c>
      <c r="D46" s="6">
        <v>23186.8656759</v>
      </c>
      <c r="E46" s="27" t="s">
        <v>2669</v>
      </c>
      <c r="F46" s="26" t="s">
        <v>2921</v>
      </c>
      <c r="G46" s="39"/>
      <c r="H46" s="24" t="s">
        <v>2777</v>
      </c>
      <c r="I46" s="24"/>
      <c r="J46" s="24"/>
      <c r="K46" s="24" t="s">
        <v>2161</v>
      </c>
      <c r="L46" s="24" t="s">
        <v>2686</v>
      </c>
      <c r="M46" s="24" t="s">
        <v>2162</v>
      </c>
      <c r="N46" s="24" t="s">
        <v>2162</v>
      </c>
      <c r="O46" s="24" t="s">
        <v>2687</v>
      </c>
      <c r="P46" s="6">
        <v>36.020000000000003</v>
      </c>
      <c r="Q46" s="5">
        <v>199</v>
      </c>
      <c r="R46" s="6">
        <v>21.5185258357442</v>
      </c>
      <c r="S46" s="27" t="s">
        <v>2922</v>
      </c>
      <c r="T46" s="24"/>
      <c r="U46" s="6">
        <v>161.81601900000001</v>
      </c>
    </row>
    <row r="47" spans="1:21" x14ac:dyDescent="0.3">
      <c r="A47" s="43" t="s">
        <v>1800</v>
      </c>
      <c r="B47" s="23">
        <v>8702919</v>
      </c>
      <c r="C47" s="24" t="s">
        <v>317</v>
      </c>
      <c r="D47" s="6">
        <v>6185.2601628000002</v>
      </c>
      <c r="E47" s="6">
        <v>67.8</v>
      </c>
      <c r="F47" s="26" t="s">
        <v>2923</v>
      </c>
      <c r="G47" s="39"/>
      <c r="H47" s="24" t="s">
        <v>2777</v>
      </c>
      <c r="I47" s="24" t="s">
        <v>2924</v>
      </c>
      <c r="J47" s="24" t="s">
        <v>2925</v>
      </c>
      <c r="K47" s="24" t="s">
        <v>2142</v>
      </c>
      <c r="L47" s="24" t="s">
        <v>2144</v>
      </c>
      <c r="M47" s="24" t="s">
        <v>2160</v>
      </c>
      <c r="N47" s="24" t="s">
        <v>2160</v>
      </c>
      <c r="O47" s="24" t="s">
        <v>2680</v>
      </c>
      <c r="P47" s="6">
        <v>45.41</v>
      </c>
      <c r="Q47" s="5">
        <v>342</v>
      </c>
      <c r="R47" s="6">
        <v>40.6601167414386</v>
      </c>
      <c r="S47" s="6">
        <v>128.22</v>
      </c>
      <c r="T47" s="24"/>
      <c r="U47" s="6">
        <v>160.76923099999999</v>
      </c>
    </row>
    <row r="48" spans="1:21" x14ac:dyDescent="0.3">
      <c r="A48" s="43" t="s">
        <v>2766</v>
      </c>
      <c r="B48" s="23">
        <v>5288886</v>
      </c>
      <c r="C48" s="24" t="s">
        <v>317</v>
      </c>
      <c r="D48" s="6">
        <v>692.03345109999998</v>
      </c>
      <c r="E48" s="6">
        <v>6.55</v>
      </c>
      <c r="F48" s="26" t="s">
        <v>2830</v>
      </c>
      <c r="G48" s="39"/>
      <c r="H48" s="24" t="s">
        <v>2777</v>
      </c>
      <c r="I48" s="24" t="s">
        <v>2926</v>
      </c>
      <c r="J48" s="24" t="s">
        <v>2927</v>
      </c>
      <c r="K48" s="24" t="s">
        <v>2123</v>
      </c>
      <c r="L48" s="24" t="s">
        <v>2691</v>
      </c>
      <c r="M48" s="24" t="s">
        <v>2125</v>
      </c>
      <c r="N48" s="24" t="s">
        <v>2125</v>
      </c>
      <c r="O48" s="24" t="s">
        <v>2702</v>
      </c>
      <c r="P48" s="6">
        <v>69.25</v>
      </c>
      <c r="Q48" s="5">
        <v>160</v>
      </c>
      <c r="R48" s="6">
        <v>8.1367015557079796</v>
      </c>
      <c r="S48" s="6">
        <v>75.34</v>
      </c>
      <c r="T48" s="24"/>
      <c r="U48" s="6">
        <v>159.920635</v>
      </c>
    </row>
    <row r="49" spans="1:21" x14ac:dyDescent="0.3">
      <c r="A49" s="43" t="s">
        <v>2767</v>
      </c>
      <c r="B49" s="23">
        <v>19743479</v>
      </c>
      <c r="C49" s="24" t="s">
        <v>317</v>
      </c>
      <c r="D49" s="6">
        <v>1777.743333145</v>
      </c>
      <c r="E49" s="6">
        <v>46.505000000000003</v>
      </c>
      <c r="F49" s="26" t="s">
        <v>2807</v>
      </c>
      <c r="G49" s="39"/>
      <c r="H49" s="24"/>
      <c r="I49" s="24" t="s">
        <v>2928</v>
      </c>
      <c r="J49" s="24" t="s">
        <v>2929</v>
      </c>
      <c r="K49" s="24" t="s">
        <v>2123</v>
      </c>
      <c r="L49" s="24" t="s">
        <v>2691</v>
      </c>
      <c r="M49" s="24" t="s">
        <v>2172</v>
      </c>
      <c r="N49" s="24" t="s">
        <v>2172</v>
      </c>
      <c r="O49" s="24" t="s">
        <v>2712</v>
      </c>
      <c r="P49" s="6">
        <v>100.31</v>
      </c>
      <c r="Q49" s="5">
        <v>192</v>
      </c>
      <c r="R49" s="6">
        <v>9.4197261031452992</v>
      </c>
      <c r="S49" s="6">
        <v>126.36</v>
      </c>
      <c r="T49" s="24"/>
      <c r="U49" s="6">
        <v>159.36977099999999</v>
      </c>
    </row>
    <row r="50" spans="1:21" x14ac:dyDescent="0.3">
      <c r="A50" s="43" t="s">
        <v>2768</v>
      </c>
      <c r="B50" s="23">
        <v>7699011</v>
      </c>
      <c r="C50" s="24" t="s">
        <v>317</v>
      </c>
      <c r="D50" s="6">
        <v>590.32002167999997</v>
      </c>
      <c r="E50" s="6">
        <v>13.18</v>
      </c>
      <c r="F50" s="26" t="s">
        <v>2930</v>
      </c>
      <c r="G50" s="39"/>
      <c r="H50" s="24"/>
      <c r="I50" s="24" t="s">
        <v>2931</v>
      </c>
      <c r="J50" s="24" t="s">
        <v>2932</v>
      </c>
      <c r="K50" s="24" t="s">
        <v>2123</v>
      </c>
      <c r="L50" s="24" t="s">
        <v>2691</v>
      </c>
      <c r="M50" s="24" t="s">
        <v>2125</v>
      </c>
      <c r="N50" s="24" t="s">
        <v>2125</v>
      </c>
      <c r="O50" s="24" t="s">
        <v>2712</v>
      </c>
      <c r="P50" s="6">
        <v>45.94</v>
      </c>
      <c r="Q50" s="5">
        <v>130</v>
      </c>
      <c r="R50" s="6">
        <v>3.5139105520486398</v>
      </c>
      <c r="S50" s="6">
        <v>68.790000000000006</v>
      </c>
      <c r="T50" s="24"/>
      <c r="U50" s="6">
        <v>151.047619</v>
      </c>
    </row>
    <row r="51" spans="1:21" x14ac:dyDescent="0.3">
      <c r="A51" s="43" t="s">
        <v>723</v>
      </c>
      <c r="B51" s="23">
        <v>27758603</v>
      </c>
      <c r="C51" s="24" t="s">
        <v>317</v>
      </c>
      <c r="D51" s="6">
        <v>2324.5190585599998</v>
      </c>
      <c r="E51" s="6">
        <v>18.079999999999998</v>
      </c>
      <c r="F51" s="26" t="s">
        <v>2933</v>
      </c>
      <c r="G51" s="39"/>
      <c r="H51" s="24"/>
      <c r="I51" s="24" t="s">
        <v>2934</v>
      </c>
      <c r="J51" s="24" t="s">
        <v>2935</v>
      </c>
      <c r="K51" s="24" t="s">
        <v>2123</v>
      </c>
      <c r="L51" s="24" t="s">
        <v>2691</v>
      </c>
      <c r="M51" s="24" t="s">
        <v>2125</v>
      </c>
      <c r="N51" s="24" t="s">
        <v>2125</v>
      </c>
      <c r="O51" s="24" t="s">
        <v>2712</v>
      </c>
      <c r="P51" s="6">
        <v>46.05</v>
      </c>
      <c r="Q51" s="5">
        <v>85</v>
      </c>
      <c r="R51" s="6" t="s">
        <v>0</v>
      </c>
      <c r="S51" s="6">
        <v>109.81</v>
      </c>
      <c r="T51" s="24"/>
      <c r="U51" s="6">
        <v>150.76282900000001</v>
      </c>
    </row>
    <row r="52" spans="1:21" x14ac:dyDescent="0.3">
      <c r="A52" s="43" t="s">
        <v>557</v>
      </c>
      <c r="B52" s="23">
        <v>18316882</v>
      </c>
      <c r="C52" s="24" t="s">
        <v>317</v>
      </c>
      <c r="D52" s="6">
        <v>141979.59</v>
      </c>
      <c r="E52" s="27" t="s">
        <v>2675</v>
      </c>
      <c r="F52" s="26" t="s">
        <v>2936</v>
      </c>
      <c r="G52" s="39"/>
      <c r="H52" s="24"/>
      <c r="I52" s="24" t="s">
        <v>2937</v>
      </c>
      <c r="J52" s="24"/>
      <c r="K52" s="24" t="s">
        <v>2132</v>
      </c>
      <c r="L52" s="24" t="s">
        <v>2139</v>
      </c>
      <c r="M52" s="24" t="s">
        <v>2139</v>
      </c>
      <c r="N52" s="24" t="s">
        <v>2920</v>
      </c>
      <c r="O52" s="24" t="s">
        <v>2705</v>
      </c>
      <c r="P52" s="6">
        <v>5.89</v>
      </c>
      <c r="Q52" s="5">
        <v>695</v>
      </c>
      <c r="R52" s="6">
        <v>5.0384561357198496</v>
      </c>
      <c r="S52" s="6">
        <v>60.52</v>
      </c>
      <c r="T52" s="24"/>
      <c r="U52" s="6">
        <v>143.71279100000001</v>
      </c>
    </row>
    <row r="53" spans="1:21" x14ac:dyDescent="0.3">
      <c r="A53" s="43" t="s">
        <v>345</v>
      </c>
      <c r="B53" s="23">
        <v>4205752</v>
      </c>
      <c r="C53" s="24" t="s">
        <v>317</v>
      </c>
      <c r="D53" s="6">
        <v>4660.3210446800003</v>
      </c>
      <c r="E53" s="6">
        <v>64.12</v>
      </c>
      <c r="F53" s="26" t="s">
        <v>2938</v>
      </c>
      <c r="G53" s="26" t="s">
        <v>421</v>
      </c>
      <c r="H53" s="24" t="s">
        <v>2777</v>
      </c>
      <c r="I53" s="24"/>
      <c r="J53" s="24"/>
      <c r="K53" s="24" t="s">
        <v>2142</v>
      </c>
      <c r="L53" s="24" t="s">
        <v>2144</v>
      </c>
      <c r="M53" s="24" t="s">
        <v>2143</v>
      </c>
      <c r="N53" s="24" t="s">
        <v>2939</v>
      </c>
      <c r="O53" s="24" t="s">
        <v>2746</v>
      </c>
      <c r="P53" s="6">
        <v>88.52</v>
      </c>
      <c r="Q53" s="5">
        <v>240</v>
      </c>
      <c r="R53" s="6">
        <v>3.6938928238594699</v>
      </c>
      <c r="S53" s="6">
        <v>105.64</v>
      </c>
      <c r="T53" s="24" t="s">
        <v>3</v>
      </c>
      <c r="U53" s="6">
        <v>137.39355800000001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BDA1-40F6-4F83-BDE2-64136B3F89E5}">
  <sheetPr>
    <tabColor theme="9"/>
  </sheetPr>
  <dimension ref="A1:H47"/>
  <sheetViews>
    <sheetView workbookViewId="0">
      <selection activeCell="E10" sqref="E10"/>
    </sheetView>
  </sheetViews>
  <sheetFormatPr defaultRowHeight="14.4" x14ac:dyDescent="0.3"/>
  <cols>
    <col min="1" max="1" width="8.88671875" style="59"/>
    <col min="2" max="16384" width="8.88671875" style="52"/>
  </cols>
  <sheetData>
    <row r="1" spans="1:8" s="7" customFormat="1" x14ac:dyDescent="0.3"/>
    <row r="2" spans="1:8" s="7" customFormat="1" x14ac:dyDescent="0.3">
      <c r="A2" s="7" t="s">
        <v>2954</v>
      </c>
    </row>
    <row r="3" spans="1:8" s="7" customFormat="1" x14ac:dyDescent="0.3"/>
    <row r="4" spans="1:8" x14ac:dyDescent="0.3">
      <c r="A4" s="59" t="str">
        <f>_xll.SNL.Clients.Office.Excel.Functions.SPGTable($B$9:$B$47,$C$6:$H$6,,"Options:Curr=USD,Mag=Standard,ConvMethod=R,FilingVer=Current/Restated")</f>
        <v>SPGTable</v>
      </c>
    </row>
    <row r="5" spans="1:8" x14ac:dyDescent="0.3">
      <c r="A5" s="60" t="str">
        <f>_xll.SNL.Clients.Office.Excel.Functions.SPGLabel(266637,"SP_ENTITY_NAME","","","Options:Curr=USD,Mag=Standard,ConvMethod=R,FilingVer=Current/Restated")</f>
        <v xml:space="preserve">Entity Name </v>
      </c>
      <c r="B5" s="54" t="str">
        <f>_xll.SNL.Clients.Office.Excel.Functions.SPGLabel(266637,"SP_ENTITY_ID","","","Options:Curr=USD,Mag=Standard,ConvMethod=R,FilingVer=Current/Restated")</f>
        <v xml:space="preserve">Entity ID </v>
      </c>
      <c r="C5" s="54" t="str">
        <f>_xll.SNL.Clients.Office.Excel.Functions.SPGLabel(266637,"SP_EXCHANGE","","","Options:Curr=USD,Mag=Standard,ConvMethod=R,FilingVer=Current/Restated")</f>
        <v xml:space="preserve">Exchange </v>
      </c>
      <c r="D5" s="54" t="str">
        <f>_xll.SNL.Clients.Office.Excel.Functions.SPGLabel(266637,"SP_MARKETCAP","","","Options:Curr=USD,Mag=Standard,ConvMethod=R,FilingVer=Current/Restated")</f>
        <v>Market Capitalization ($M)</v>
      </c>
      <c r="E5" s="54" t="str">
        <f>_xll.SNL.Clients.Office.Excel.Functions.SPGLabel(266637,"SP_PRICE_CLOSE","","","Options:Curr=USD,Mag=Standard,ConvMethod=R,FilingVer=Current/Restated")</f>
        <v>Day Close Price ($)</v>
      </c>
      <c r="F5" s="54" t="str">
        <f>_xll.SNL.Clients.Office.Excel.Functions.SPGLabel(266637,"SP_PRICE_CHANGE","","1M","Options:Curr=USD,Mag=Standard,ConvMethod=R,FilingVer=Current/Restated")</f>
        <v>Price Change (%)</v>
      </c>
      <c r="G5" s="54" t="str">
        <f>_xll.SNL.Clients.Office.Excel.Functions.SPGLabel(266637,"SP_VOLUME_AVG_WEEKLY_TO_SHARES_OUT","","1M","Options:Curr=USD,Mag=Standard,ConvMethod=R,FilingVer=Current/Restated")</f>
        <v>Average Weekly Volume/ Shares Out (%)</v>
      </c>
      <c r="H5" s="54" t="str">
        <f>_xll.SNL.Clients.Office.Excel.Functions.SPGLabel(266637,"SP_VOLUME_AVG_DAILY_TO_1YR_AVG_DAILY","","1M","Options:Curr=USD,Mag=Standard,ConvMethod=R,FilingVer=Current/Restated")</f>
        <v>Avg Daily Volume/ One Year Avg Daily Volume (%)</v>
      </c>
    </row>
    <row r="6" spans="1:8" x14ac:dyDescent="0.3">
      <c r="A6" s="61" t="s">
        <v>315</v>
      </c>
      <c r="B6" s="53" t="s">
        <v>316</v>
      </c>
      <c r="C6" s="53" t="s">
        <v>311</v>
      </c>
      <c r="D6" s="53" t="s">
        <v>396</v>
      </c>
      <c r="E6" s="53" t="s">
        <v>397</v>
      </c>
      <c r="F6" s="53" t="s">
        <v>398</v>
      </c>
      <c r="G6" s="53" t="s">
        <v>2668</v>
      </c>
      <c r="H6" s="53" t="s">
        <v>2774</v>
      </c>
    </row>
    <row r="7" spans="1:8" x14ac:dyDescent="0.3">
      <c r="A7" s="62"/>
      <c r="B7" s="55"/>
      <c r="C7" s="55"/>
      <c r="D7" s="55"/>
      <c r="E7" s="55"/>
      <c r="F7" s="55"/>
      <c r="G7" s="55"/>
      <c r="H7" s="55"/>
    </row>
    <row r="8" spans="1:8" x14ac:dyDescent="0.3">
      <c r="A8" s="62"/>
      <c r="B8" s="55"/>
      <c r="C8" s="55"/>
      <c r="D8" s="55"/>
      <c r="E8" s="55"/>
      <c r="F8" s="55" t="str">
        <f>_xll.SNL.Clients.Office.Excel.Functions.SPGLabel(266637,"SP_PRICE_CHANGE",,"&lt;&gt;1M")</f>
        <v>1M</v>
      </c>
      <c r="G8" s="55" t="str">
        <f>_xll.SNL.Clients.Office.Excel.Functions.SPGLabel(266637,"SP_VOLUME_AVG_WEEKLY_TO_SHARES_OUT",,"&lt;&gt;1M")</f>
        <v>1M</v>
      </c>
      <c r="H8" s="55" t="str">
        <f>_xll.SNL.Clients.Office.Excel.Functions.SPGLabel(266637,"SP_VOLUME_AVG_DAILY_TO_1YR_AVG_DAILY",,"&lt;&gt;1M")</f>
        <v>1M</v>
      </c>
    </row>
    <row r="9" spans="1:8" x14ac:dyDescent="0.3">
      <c r="A9" s="58" t="s">
        <v>1253</v>
      </c>
      <c r="B9" s="53">
        <v>4356306</v>
      </c>
      <c r="C9" s="54" t="s">
        <v>319</v>
      </c>
      <c r="D9" s="56">
        <v>6690.8766147300003</v>
      </c>
      <c r="E9" s="56">
        <v>20.79</v>
      </c>
      <c r="F9" s="56">
        <v>22.438162999999999</v>
      </c>
      <c r="G9" s="56">
        <v>93.145119281846505</v>
      </c>
      <c r="H9" s="56">
        <v>98.57</v>
      </c>
    </row>
    <row r="10" spans="1:8" x14ac:dyDescent="0.3">
      <c r="A10" s="58" t="s">
        <v>752</v>
      </c>
      <c r="B10" s="53">
        <v>4988767</v>
      </c>
      <c r="C10" s="54" t="s">
        <v>319</v>
      </c>
      <c r="D10" s="56">
        <v>3609.1809789600002</v>
      </c>
      <c r="E10" s="56">
        <v>13.98</v>
      </c>
      <c r="F10" s="56">
        <v>29.324698999999999</v>
      </c>
      <c r="G10" s="56">
        <v>70.025067005735494</v>
      </c>
      <c r="H10" s="56">
        <v>120.26</v>
      </c>
    </row>
    <row r="11" spans="1:8" x14ac:dyDescent="0.3">
      <c r="A11" s="58" t="s">
        <v>332</v>
      </c>
      <c r="B11" s="53">
        <v>4965910</v>
      </c>
      <c r="C11" s="54" t="s">
        <v>317</v>
      </c>
      <c r="D11" s="56">
        <v>66400.434844100004</v>
      </c>
      <c r="E11" s="56">
        <v>327.67</v>
      </c>
      <c r="F11" s="56">
        <v>62.478306000000003</v>
      </c>
      <c r="G11" s="56">
        <v>65.657870528280299</v>
      </c>
      <c r="H11" s="56">
        <v>146.84</v>
      </c>
    </row>
    <row r="12" spans="1:8" x14ac:dyDescent="0.3">
      <c r="A12" s="58" t="s">
        <v>1144</v>
      </c>
      <c r="B12" s="53">
        <v>6910410</v>
      </c>
      <c r="C12" s="54" t="s">
        <v>2</v>
      </c>
      <c r="D12" s="56">
        <v>5660.8210507200001</v>
      </c>
      <c r="E12" s="56">
        <v>26.16</v>
      </c>
      <c r="F12" s="56">
        <v>141.32841300000001</v>
      </c>
      <c r="G12" s="56">
        <v>62.778216324255602</v>
      </c>
      <c r="H12" s="56">
        <v>330.55</v>
      </c>
    </row>
    <row r="13" spans="1:8" x14ac:dyDescent="0.3">
      <c r="A13" s="58" t="s">
        <v>1800</v>
      </c>
      <c r="B13" s="53">
        <v>8702919</v>
      </c>
      <c r="C13" s="54" t="s">
        <v>317</v>
      </c>
      <c r="D13" s="56">
        <v>6147.4005320099996</v>
      </c>
      <c r="E13" s="56">
        <v>67.385000000000005</v>
      </c>
      <c r="F13" s="56">
        <v>24.625485999999999</v>
      </c>
      <c r="G13" s="56">
        <v>51.607724737644403</v>
      </c>
      <c r="H13" s="56">
        <v>126.72</v>
      </c>
    </row>
    <row r="14" spans="1:8" x14ac:dyDescent="0.3">
      <c r="A14" s="58" t="s">
        <v>1542</v>
      </c>
      <c r="B14" s="53">
        <v>4810605</v>
      </c>
      <c r="C14" s="54" t="s">
        <v>319</v>
      </c>
      <c r="D14" s="56">
        <v>3943.0424727750001</v>
      </c>
      <c r="E14" s="57" t="s">
        <v>2949</v>
      </c>
      <c r="F14" s="56">
        <v>35.755149000000003</v>
      </c>
      <c r="G14" s="56">
        <v>44.375248529527902</v>
      </c>
      <c r="H14" s="56">
        <v>120.28</v>
      </c>
    </row>
    <row r="15" spans="1:8" x14ac:dyDescent="0.3">
      <c r="A15" s="58" t="s">
        <v>340</v>
      </c>
      <c r="B15" s="53">
        <v>12805289</v>
      </c>
      <c r="C15" s="54" t="s">
        <v>317</v>
      </c>
      <c r="D15" s="56">
        <v>69807.717526120003</v>
      </c>
      <c r="E15" s="56">
        <v>278.83999999999997</v>
      </c>
      <c r="F15" s="56">
        <v>42.011713999999998</v>
      </c>
      <c r="G15" s="56">
        <v>39.636928263128702</v>
      </c>
      <c r="H15" s="56">
        <v>144.96</v>
      </c>
    </row>
    <row r="16" spans="1:8" x14ac:dyDescent="0.3">
      <c r="A16" s="58" t="s">
        <v>1302</v>
      </c>
      <c r="B16" s="53">
        <v>107571976</v>
      </c>
      <c r="C16" s="54" t="s">
        <v>317</v>
      </c>
      <c r="D16" s="56">
        <v>12563.13548723</v>
      </c>
      <c r="E16" s="56">
        <v>15.49</v>
      </c>
      <c r="F16" s="56">
        <v>19.521605000000001</v>
      </c>
      <c r="G16" s="56">
        <v>34.919542819056097</v>
      </c>
      <c r="H16" s="56">
        <v>148.94999999999999</v>
      </c>
    </row>
    <row r="17" spans="1:8" x14ac:dyDescent="0.3">
      <c r="A17" s="58" t="s">
        <v>1442</v>
      </c>
      <c r="B17" s="53">
        <v>4854564</v>
      </c>
      <c r="C17" s="54" t="s">
        <v>317</v>
      </c>
      <c r="D17" s="56">
        <v>3051.6735119999998</v>
      </c>
      <c r="E17" s="56">
        <v>8</v>
      </c>
      <c r="F17" s="56">
        <v>48.148147999999999</v>
      </c>
      <c r="G17" s="56">
        <v>34.296123492576001</v>
      </c>
      <c r="H17" s="56">
        <v>159.13999999999999</v>
      </c>
    </row>
    <row r="18" spans="1:8" x14ac:dyDescent="0.3">
      <c r="A18" s="58" t="s">
        <v>1521</v>
      </c>
      <c r="B18" s="53">
        <v>5113207</v>
      </c>
      <c r="C18" s="54" t="s">
        <v>2</v>
      </c>
      <c r="D18" s="56">
        <v>23155.261588199999</v>
      </c>
      <c r="E18" s="56">
        <v>131.88</v>
      </c>
      <c r="F18" s="56">
        <v>76.145319000000001</v>
      </c>
      <c r="G18" s="56">
        <v>31.814624704385398</v>
      </c>
      <c r="H18" s="56">
        <v>148.28</v>
      </c>
    </row>
    <row r="19" spans="1:8" x14ac:dyDescent="0.3">
      <c r="A19" s="58" t="s">
        <v>1615</v>
      </c>
      <c r="B19" s="53">
        <v>4346995</v>
      </c>
      <c r="C19" s="54" t="s">
        <v>317</v>
      </c>
      <c r="D19" s="56">
        <v>14540.968124999999</v>
      </c>
      <c r="E19" s="56">
        <v>13.4</v>
      </c>
      <c r="F19" s="56">
        <v>33.466135999999999</v>
      </c>
      <c r="G19" s="56">
        <v>30.452512246326101</v>
      </c>
      <c r="H19" s="56">
        <v>140.27000000000001</v>
      </c>
    </row>
    <row r="20" spans="1:8" x14ac:dyDescent="0.3">
      <c r="A20" s="58" t="s">
        <v>507</v>
      </c>
      <c r="B20" s="53">
        <v>4065191</v>
      </c>
      <c r="C20" s="54" t="s">
        <v>317</v>
      </c>
      <c r="D20" s="56">
        <v>9370.6880029599997</v>
      </c>
      <c r="E20" s="56">
        <v>14.26</v>
      </c>
      <c r="F20" s="56">
        <v>20.134793999999999</v>
      </c>
      <c r="G20" s="56">
        <v>23.4060763281968</v>
      </c>
      <c r="H20" s="56">
        <v>90.17</v>
      </c>
    </row>
    <row r="21" spans="1:8" x14ac:dyDescent="0.3">
      <c r="A21" s="58" t="s">
        <v>1649</v>
      </c>
      <c r="B21" s="53">
        <v>4289140</v>
      </c>
      <c r="C21" s="54" t="s">
        <v>2</v>
      </c>
      <c r="D21" s="56">
        <v>4269.8442999199997</v>
      </c>
      <c r="E21" s="56">
        <v>99.62</v>
      </c>
      <c r="F21" s="56">
        <v>39.660732000000003</v>
      </c>
      <c r="G21" s="56">
        <v>21.909201489131402</v>
      </c>
      <c r="H21" s="56">
        <v>232.67</v>
      </c>
    </row>
    <row r="22" spans="1:8" x14ac:dyDescent="0.3">
      <c r="A22" s="58" t="s">
        <v>1911</v>
      </c>
      <c r="B22" s="53">
        <v>6358692</v>
      </c>
      <c r="C22" s="54" t="s">
        <v>2</v>
      </c>
      <c r="D22" s="56">
        <v>3050.9987430000001</v>
      </c>
      <c r="E22" s="56">
        <v>25.35</v>
      </c>
      <c r="F22" s="56">
        <v>19.688385</v>
      </c>
      <c r="G22" s="56">
        <v>20.876980606314198</v>
      </c>
      <c r="H22" s="56">
        <v>83.24</v>
      </c>
    </row>
    <row r="23" spans="1:8" x14ac:dyDescent="0.3">
      <c r="A23" s="58" t="s">
        <v>797</v>
      </c>
      <c r="B23" s="53">
        <v>10959317</v>
      </c>
      <c r="C23" s="54" t="s">
        <v>317</v>
      </c>
      <c r="D23" s="56">
        <v>4311.6666905599996</v>
      </c>
      <c r="E23" s="56">
        <v>15.44</v>
      </c>
      <c r="F23" s="56">
        <v>19.043948</v>
      </c>
      <c r="G23" s="56">
        <v>20.506575979519798</v>
      </c>
      <c r="H23" s="57" t="s">
        <v>2950</v>
      </c>
    </row>
    <row r="24" spans="1:8" x14ac:dyDescent="0.3">
      <c r="A24" s="58" t="s">
        <v>225</v>
      </c>
      <c r="B24" s="53">
        <v>7528766</v>
      </c>
      <c r="C24" s="54" t="s">
        <v>319</v>
      </c>
      <c r="D24" s="56">
        <v>8678.4563140800001</v>
      </c>
      <c r="E24" s="56">
        <v>17.36</v>
      </c>
      <c r="F24" s="56">
        <v>75.708501999999996</v>
      </c>
      <c r="G24" s="56">
        <v>20.093395876538899</v>
      </c>
      <c r="H24" s="57" t="s">
        <v>2951</v>
      </c>
    </row>
    <row r="25" spans="1:8" x14ac:dyDescent="0.3">
      <c r="A25" s="58" t="s">
        <v>1239</v>
      </c>
      <c r="B25" s="53">
        <v>5174947</v>
      </c>
      <c r="C25" s="54" t="s">
        <v>317</v>
      </c>
      <c r="D25" s="56">
        <v>7433.5179161599999</v>
      </c>
      <c r="E25" s="56">
        <v>17.920000000000002</v>
      </c>
      <c r="F25" s="56">
        <v>35.143287999999998</v>
      </c>
      <c r="G25" s="56">
        <v>19.753679794391498</v>
      </c>
      <c r="H25" s="56">
        <v>104.35</v>
      </c>
    </row>
    <row r="26" spans="1:8" x14ac:dyDescent="0.3">
      <c r="A26" s="58" t="s">
        <v>341</v>
      </c>
      <c r="B26" s="53">
        <v>4144107</v>
      </c>
      <c r="C26" s="54" t="s">
        <v>2</v>
      </c>
      <c r="D26" s="56">
        <v>3551.7272283000002</v>
      </c>
      <c r="E26" s="56">
        <v>26.1</v>
      </c>
      <c r="F26" s="56">
        <v>76.949152999999995</v>
      </c>
      <c r="G26" s="56">
        <v>17.421057401323001</v>
      </c>
      <c r="H26" s="56">
        <v>177.48</v>
      </c>
    </row>
    <row r="27" spans="1:8" x14ac:dyDescent="0.3">
      <c r="A27" s="58" t="s">
        <v>337</v>
      </c>
      <c r="B27" s="53">
        <v>4915571</v>
      </c>
      <c r="C27" s="54" t="s">
        <v>2</v>
      </c>
      <c r="D27" s="56">
        <v>5175.4280876100001</v>
      </c>
      <c r="E27" s="56">
        <v>116.49</v>
      </c>
      <c r="F27" s="56">
        <v>32.827821999999998</v>
      </c>
      <c r="G27" s="56">
        <v>16.984182011519799</v>
      </c>
      <c r="H27" s="56">
        <v>107.37</v>
      </c>
    </row>
    <row r="28" spans="1:8" x14ac:dyDescent="0.3">
      <c r="A28" s="58" t="s">
        <v>572</v>
      </c>
      <c r="B28" s="53">
        <v>10461017</v>
      </c>
      <c r="C28" s="54" t="s">
        <v>317</v>
      </c>
      <c r="D28" s="56">
        <v>14035.47438197</v>
      </c>
      <c r="E28" s="56">
        <v>88.49</v>
      </c>
      <c r="F28" s="56">
        <v>36.222290999999998</v>
      </c>
      <c r="G28" s="56">
        <v>16.053209617587399</v>
      </c>
      <c r="H28" s="56">
        <v>162.97</v>
      </c>
    </row>
    <row r="29" spans="1:8" x14ac:dyDescent="0.3">
      <c r="A29" s="58" t="s">
        <v>1686</v>
      </c>
      <c r="B29" s="53">
        <v>4574287</v>
      </c>
      <c r="C29" s="54" t="s">
        <v>317</v>
      </c>
      <c r="D29" s="56">
        <v>998906.36468761996</v>
      </c>
      <c r="E29" s="56">
        <v>311.18</v>
      </c>
      <c r="F29" s="56">
        <v>41.987589</v>
      </c>
      <c r="G29" s="56">
        <v>15.8389264417406</v>
      </c>
      <c r="H29" s="56">
        <v>102.79</v>
      </c>
    </row>
    <row r="30" spans="1:8" x14ac:dyDescent="0.3">
      <c r="A30" s="58" t="s">
        <v>654</v>
      </c>
      <c r="B30" s="53">
        <v>4252232</v>
      </c>
      <c r="C30" s="54" t="s">
        <v>2</v>
      </c>
      <c r="D30" s="56">
        <v>3035.4889878399999</v>
      </c>
      <c r="E30" s="56">
        <v>13.28</v>
      </c>
      <c r="F30" s="56">
        <v>26.959847</v>
      </c>
      <c r="G30" s="56">
        <v>15.6294602692968</v>
      </c>
      <c r="H30" s="56">
        <v>122.49</v>
      </c>
    </row>
    <row r="31" spans="1:8" x14ac:dyDescent="0.3">
      <c r="A31" s="58" t="s">
        <v>868</v>
      </c>
      <c r="B31" s="53">
        <v>8435281</v>
      </c>
      <c r="C31" s="54" t="s">
        <v>2</v>
      </c>
      <c r="D31" s="56">
        <v>5338.3071889000003</v>
      </c>
      <c r="E31" s="56">
        <v>46.9</v>
      </c>
      <c r="F31" s="56">
        <v>36.974299000000002</v>
      </c>
      <c r="G31" s="56">
        <v>15.1754147440904</v>
      </c>
      <c r="H31" s="56">
        <v>129.84</v>
      </c>
    </row>
    <row r="32" spans="1:8" x14ac:dyDescent="0.3">
      <c r="A32" s="58" t="s">
        <v>1424</v>
      </c>
      <c r="B32" s="53">
        <v>5148548</v>
      </c>
      <c r="C32" s="54" t="s">
        <v>2</v>
      </c>
      <c r="D32" s="56">
        <v>134813.28278000001</v>
      </c>
      <c r="E32" s="56">
        <v>59.18</v>
      </c>
      <c r="F32" s="56">
        <v>36.359447000000003</v>
      </c>
      <c r="G32" s="56">
        <v>14.246294251796201</v>
      </c>
      <c r="H32" s="57" t="s">
        <v>2952</v>
      </c>
    </row>
    <row r="33" spans="1:8" x14ac:dyDescent="0.3">
      <c r="A33" s="58" t="s">
        <v>368</v>
      </c>
      <c r="B33" s="53">
        <v>4973038</v>
      </c>
      <c r="C33" s="54" t="s">
        <v>317</v>
      </c>
      <c r="D33" s="56">
        <v>5848.4309999999996</v>
      </c>
      <c r="E33" s="56">
        <v>85.13</v>
      </c>
      <c r="F33" s="56">
        <v>22.966922</v>
      </c>
      <c r="G33" s="56">
        <v>14.1519902353227</v>
      </c>
      <c r="H33" s="56">
        <v>136.83000000000001</v>
      </c>
    </row>
    <row r="34" spans="1:8" x14ac:dyDescent="0.3">
      <c r="A34" s="58" t="s">
        <v>1692</v>
      </c>
      <c r="B34" s="53">
        <v>4811532</v>
      </c>
      <c r="C34" s="54" t="s">
        <v>319</v>
      </c>
      <c r="D34" s="56">
        <v>4426.8539189200001</v>
      </c>
      <c r="E34" s="56">
        <v>30.844999999999999</v>
      </c>
      <c r="F34" s="56">
        <v>35.107315</v>
      </c>
      <c r="G34" s="56">
        <v>13.2768603911322</v>
      </c>
      <c r="H34" s="56">
        <v>98.29</v>
      </c>
    </row>
    <row r="35" spans="1:8" x14ac:dyDescent="0.3">
      <c r="A35" s="58" t="s">
        <v>352</v>
      </c>
      <c r="B35" s="53">
        <v>4994529</v>
      </c>
      <c r="C35" s="54" t="s">
        <v>317</v>
      </c>
      <c r="D35" s="56">
        <v>29980.327044000001</v>
      </c>
      <c r="E35" s="56">
        <v>91.16</v>
      </c>
      <c r="F35" s="56">
        <v>43.491264000000001</v>
      </c>
      <c r="G35" s="56">
        <v>13.240082036516901</v>
      </c>
      <c r="H35" s="56">
        <v>104.55</v>
      </c>
    </row>
    <row r="36" spans="1:8" x14ac:dyDescent="0.3">
      <c r="A36" s="58" t="s">
        <v>1547</v>
      </c>
      <c r="B36" s="53">
        <v>4580570</v>
      </c>
      <c r="C36" s="54" t="s">
        <v>317</v>
      </c>
      <c r="D36" s="56">
        <v>28481.696699579999</v>
      </c>
      <c r="E36" s="56">
        <v>32.22</v>
      </c>
      <c r="F36" s="56">
        <v>19.333333</v>
      </c>
      <c r="G36" s="56">
        <v>12.8383088729096</v>
      </c>
      <c r="H36" s="56">
        <v>121.64</v>
      </c>
    </row>
    <row r="37" spans="1:8" x14ac:dyDescent="0.3">
      <c r="A37" s="58" t="s">
        <v>2662</v>
      </c>
      <c r="B37" s="53">
        <v>4972481</v>
      </c>
      <c r="C37" s="54" t="s">
        <v>317</v>
      </c>
      <c r="D37" s="56">
        <v>6601.3558866900003</v>
      </c>
      <c r="E37" s="56">
        <v>302.67</v>
      </c>
      <c r="F37" s="56">
        <v>40.495753000000001</v>
      </c>
      <c r="G37" s="56">
        <v>12.550133559329399</v>
      </c>
      <c r="H37" s="56">
        <v>125.18</v>
      </c>
    </row>
    <row r="38" spans="1:8" x14ac:dyDescent="0.3">
      <c r="A38" s="58" t="s">
        <v>597</v>
      </c>
      <c r="B38" s="53">
        <v>4007807</v>
      </c>
      <c r="C38" s="54" t="s">
        <v>317</v>
      </c>
      <c r="D38" s="56">
        <v>3744.4329388800002</v>
      </c>
      <c r="E38" s="56">
        <v>106.56</v>
      </c>
      <c r="F38" s="56">
        <v>31.669343999999999</v>
      </c>
      <c r="G38" s="56">
        <v>12.3295346220859</v>
      </c>
      <c r="H38" s="56">
        <v>122.42</v>
      </c>
    </row>
    <row r="39" spans="1:8" x14ac:dyDescent="0.3">
      <c r="A39" s="58" t="s">
        <v>329</v>
      </c>
      <c r="B39" s="53">
        <v>6676338</v>
      </c>
      <c r="C39" s="54" t="s">
        <v>2</v>
      </c>
      <c r="D39" s="56">
        <v>30899.016772440002</v>
      </c>
      <c r="E39" s="56">
        <v>240.44</v>
      </c>
      <c r="F39" s="56">
        <v>27.156381</v>
      </c>
      <c r="G39" s="56">
        <v>12.278782714079901</v>
      </c>
      <c r="H39" s="56">
        <v>57.91</v>
      </c>
    </row>
    <row r="40" spans="1:8" x14ac:dyDescent="0.3">
      <c r="A40" s="58" t="s">
        <v>1668</v>
      </c>
      <c r="B40" s="53">
        <v>4535411</v>
      </c>
      <c r="C40" s="54" t="s">
        <v>317</v>
      </c>
      <c r="D40" s="56">
        <v>10365.534697999999</v>
      </c>
      <c r="E40" s="56">
        <v>203.24</v>
      </c>
      <c r="F40" s="56">
        <v>21.985475000000001</v>
      </c>
      <c r="G40" s="56">
        <v>11.632092077774301</v>
      </c>
      <c r="H40" s="56">
        <v>200.72</v>
      </c>
    </row>
    <row r="41" spans="1:8" x14ac:dyDescent="0.3">
      <c r="A41" s="58" t="s">
        <v>67</v>
      </c>
      <c r="B41" s="53">
        <v>4295886</v>
      </c>
      <c r="C41" s="54" t="s">
        <v>2</v>
      </c>
      <c r="D41" s="56">
        <v>7122.4752407400001</v>
      </c>
      <c r="E41" s="56">
        <v>169.38</v>
      </c>
      <c r="F41" s="56">
        <v>32.951334000000003</v>
      </c>
      <c r="G41" s="56">
        <v>10.9949390221557</v>
      </c>
      <c r="H41" s="57" t="s">
        <v>2953</v>
      </c>
    </row>
    <row r="42" spans="1:8" x14ac:dyDescent="0.3">
      <c r="A42" s="58" t="s">
        <v>2665</v>
      </c>
      <c r="B42" s="53">
        <v>5267913</v>
      </c>
      <c r="C42" s="54" t="s">
        <v>320</v>
      </c>
      <c r="D42" s="56">
        <v>4648.2687966000003</v>
      </c>
      <c r="E42" s="56">
        <v>85.91</v>
      </c>
      <c r="F42" s="56">
        <v>17.701055</v>
      </c>
      <c r="G42" s="56">
        <v>10.8508081289177</v>
      </c>
      <c r="H42" s="56">
        <v>183.78</v>
      </c>
    </row>
    <row r="43" spans="1:8" x14ac:dyDescent="0.3">
      <c r="A43" s="58" t="s">
        <v>992</v>
      </c>
      <c r="B43" s="53">
        <v>5230232</v>
      </c>
      <c r="C43" s="54" t="s">
        <v>317</v>
      </c>
      <c r="D43" s="56">
        <v>4942.5853747199999</v>
      </c>
      <c r="E43" s="56">
        <v>16.32</v>
      </c>
      <c r="F43" s="56">
        <v>43.283582000000003</v>
      </c>
      <c r="G43" s="56">
        <v>10.221110761732</v>
      </c>
      <c r="H43" s="56">
        <v>172.25</v>
      </c>
    </row>
    <row r="44" spans="1:8" x14ac:dyDescent="0.3">
      <c r="A44" s="58" t="s">
        <v>706</v>
      </c>
      <c r="B44" s="53">
        <v>4980730</v>
      </c>
      <c r="C44" s="54" t="s">
        <v>2</v>
      </c>
      <c r="D44" s="56">
        <v>31286.813307212</v>
      </c>
      <c r="E44" s="56">
        <v>24.31</v>
      </c>
      <c r="F44" s="56">
        <v>20.286987</v>
      </c>
      <c r="G44" s="56">
        <v>10.1674601861993</v>
      </c>
      <c r="H44" s="56">
        <v>78.73</v>
      </c>
    </row>
    <row r="45" spans="1:8" x14ac:dyDescent="0.3">
      <c r="A45" s="58" t="s">
        <v>375</v>
      </c>
      <c r="B45" s="53">
        <v>4263230</v>
      </c>
      <c r="C45" s="54" t="s">
        <v>2</v>
      </c>
      <c r="D45" s="56">
        <v>12220.96753304</v>
      </c>
      <c r="E45" s="56">
        <v>27.37</v>
      </c>
      <c r="F45" s="56">
        <v>28.316925000000001</v>
      </c>
      <c r="G45" s="56">
        <v>9.7111897542393706</v>
      </c>
      <c r="H45" s="56">
        <v>47.76</v>
      </c>
    </row>
    <row r="46" spans="1:8" x14ac:dyDescent="0.3">
      <c r="A46" s="58" t="s">
        <v>1770</v>
      </c>
      <c r="B46" s="53">
        <v>4757889</v>
      </c>
      <c r="C46" s="54" t="s">
        <v>2</v>
      </c>
      <c r="D46" s="56">
        <v>14898.158489609999</v>
      </c>
      <c r="E46" s="56">
        <v>97.13</v>
      </c>
      <c r="F46" s="56">
        <v>36.822088000000001</v>
      </c>
      <c r="G46" s="56">
        <v>9.6949177938600197</v>
      </c>
      <c r="H46" s="56">
        <v>110.17</v>
      </c>
    </row>
    <row r="47" spans="1:8" x14ac:dyDescent="0.3">
      <c r="A47" s="58" t="s">
        <v>330</v>
      </c>
      <c r="B47" s="53">
        <v>4057179</v>
      </c>
      <c r="C47" s="54" t="s">
        <v>2</v>
      </c>
      <c r="D47" s="56">
        <v>8757.8296829800001</v>
      </c>
      <c r="E47" s="56">
        <v>8.6300000000000008</v>
      </c>
      <c r="F47" s="56">
        <v>41.94079</v>
      </c>
      <c r="G47" s="56">
        <v>9.4333920472155306</v>
      </c>
      <c r="H47" s="56">
        <v>99.08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445C-6D3D-4BF1-B640-BAD1596F14E8}">
  <dimension ref="A1:J86"/>
  <sheetViews>
    <sheetView tabSelected="1" topLeftCell="B1" workbookViewId="0">
      <selection activeCell="C58" sqref="C57:C58"/>
    </sheetView>
  </sheetViews>
  <sheetFormatPr defaultRowHeight="14.4" x14ac:dyDescent="0.3"/>
  <cols>
    <col min="1" max="1" width="45.44140625" bestFit="1" customWidth="1"/>
    <col min="2" max="3" width="47.6640625" bestFit="1" customWidth="1"/>
    <col min="4" max="4" width="46.33203125" style="59" bestFit="1" customWidth="1"/>
    <col min="5" max="5" width="4.88671875" customWidth="1"/>
    <col min="6" max="6" width="45.44140625" style="51" bestFit="1" customWidth="1"/>
    <col min="7" max="8" width="12.33203125" style="51" customWidth="1"/>
    <col min="9" max="10" width="12.33203125" customWidth="1"/>
  </cols>
  <sheetData>
    <row r="1" spans="1:10" s="49" customFormat="1" x14ac:dyDescent="0.3">
      <c r="A1" s="49" t="s">
        <v>2945</v>
      </c>
      <c r="B1" s="49" t="s">
        <v>2946</v>
      </c>
      <c r="C1" s="49" t="s">
        <v>2947</v>
      </c>
      <c r="D1" s="63" t="s">
        <v>2955</v>
      </c>
      <c r="G1" s="64" t="s">
        <v>2958</v>
      </c>
      <c r="H1" s="65" t="s">
        <v>2959</v>
      </c>
      <c r="I1" s="65" t="s">
        <v>2960</v>
      </c>
      <c r="J1" s="65" t="s">
        <v>2961</v>
      </c>
    </row>
    <row r="2" spans="1:10" x14ac:dyDescent="0.3">
      <c r="A2" s="43" t="s">
        <v>329</v>
      </c>
      <c r="B2" s="43" t="s">
        <v>1253</v>
      </c>
      <c r="C2" s="43" t="s">
        <v>1587</v>
      </c>
      <c r="D2" s="58" t="s">
        <v>1253</v>
      </c>
      <c r="G2" s="64"/>
      <c r="H2" s="65"/>
      <c r="I2" s="65"/>
      <c r="J2" s="65"/>
    </row>
    <row r="3" spans="1:10" x14ac:dyDescent="0.3">
      <c r="A3" s="43" t="s">
        <v>332</v>
      </c>
      <c r="B3" s="43" t="s">
        <v>752</v>
      </c>
      <c r="C3" s="43" t="s">
        <v>2749</v>
      </c>
      <c r="D3" s="58" t="s">
        <v>752</v>
      </c>
      <c r="F3"/>
      <c r="G3" s="64"/>
      <c r="H3" s="65"/>
      <c r="I3" s="65"/>
      <c r="J3" s="65"/>
    </row>
    <row r="4" spans="1:10" x14ac:dyDescent="0.3">
      <c r="A4" s="43" t="s">
        <v>330</v>
      </c>
      <c r="B4" s="43" t="s">
        <v>332</v>
      </c>
      <c r="C4" s="43" t="s">
        <v>2750</v>
      </c>
      <c r="D4" s="58" t="s">
        <v>332</v>
      </c>
      <c r="F4" s="49" t="s">
        <v>2948</v>
      </c>
      <c r="G4" s="50" t="s">
        <v>2945</v>
      </c>
      <c r="H4" s="50" t="s">
        <v>2946</v>
      </c>
      <c r="I4" s="50" t="s">
        <v>2947</v>
      </c>
      <c r="J4" s="49" t="s">
        <v>2956</v>
      </c>
    </row>
    <row r="5" spans="1:10" x14ac:dyDescent="0.3">
      <c r="A5" s="43" t="s">
        <v>333</v>
      </c>
      <c r="B5" s="43" t="s">
        <v>1800</v>
      </c>
      <c r="C5" s="43" t="s">
        <v>2666</v>
      </c>
      <c r="D5" s="58" t="s">
        <v>1144</v>
      </c>
      <c r="F5" s="43" t="s">
        <v>329</v>
      </c>
      <c r="G5" s="51" t="str">
        <f>IF(COUNTIF(A:A,$F5)&gt;0,"Y","N")</f>
        <v>Y</v>
      </c>
      <c r="H5" s="51" t="str">
        <f t="shared" ref="H5:J5" si="0">IF(COUNTIF(B:B,$F5)&gt;0,"Y","N")</f>
        <v>Y</v>
      </c>
      <c r="I5" s="51" t="str">
        <f t="shared" si="0"/>
        <v>N</v>
      </c>
      <c r="J5" s="51" t="str">
        <f t="shared" si="0"/>
        <v>Y</v>
      </c>
    </row>
    <row r="6" spans="1:10" x14ac:dyDescent="0.3">
      <c r="A6" s="43" t="s">
        <v>133</v>
      </c>
      <c r="B6" s="43" t="s">
        <v>340</v>
      </c>
      <c r="C6" s="43" t="s">
        <v>2751</v>
      </c>
      <c r="D6" s="58" t="s">
        <v>1800</v>
      </c>
      <c r="F6" s="43" t="s">
        <v>332</v>
      </c>
      <c r="G6" s="51" t="str">
        <f t="shared" ref="G6:G40" si="1">IF(COUNTIF(A:A,$F6)&gt;0,"Y","N")</f>
        <v>Y</v>
      </c>
      <c r="H6" s="51" t="str">
        <f t="shared" ref="H6:H40" si="2">IF(COUNTIF(B:B,$F6)&gt;0,"Y","N")</f>
        <v>Y</v>
      </c>
      <c r="I6" s="51" t="str">
        <f t="shared" ref="I6:I40" si="3">IF(COUNTIF(C:C,$F6)&gt;0,"Y","N")</f>
        <v>N</v>
      </c>
      <c r="J6" s="51" t="str">
        <f t="shared" ref="J6:J40" si="4">IF(COUNTIF(D:D,$F6)&gt;0,"Y","N")</f>
        <v>Y</v>
      </c>
    </row>
    <row r="7" spans="1:10" x14ac:dyDescent="0.3">
      <c r="A7" s="43" t="s">
        <v>334</v>
      </c>
      <c r="B7" s="43" t="s">
        <v>1911</v>
      </c>
      <c r="C7" s="43" t="s">
        <v>331</v>
      </c>
      <c r="D7" s="58" t="s">
        <v>1542</v>
      </c>
      <c r="F7" s="43" t="s">
        <v>330</v>
      </c>
      <c r="G7" s="51" t="str">
        <f t="shared" si="1"/>
        <v>Y</v>
      </c>
      <c r="H7" s="51" t="str">
        <f t="shared" si="2"/>
        <v>Y</v>
      </c>
      <c r="I7" s="51" t="str">
        <f t="shared" si="3"/>
        <v>N</v>
      </c>
      <c r="J7" s="51" t="str">
        <f t="shared" si="4"/>
        <v>Y</v>
      </c>
    </row>
    <row r="8" spans="1:10" x14ac:dyDescent="0.3">
      <c r="A8" s="43" t="s">
        <v>336</v>
      </c>
      <c r="B8" s="43" t="s">
        <v>571</v>
      </c>
      <c r="C8" s="43" t="s">
        <v>2752</v>
      </c>
      <c r="D8" s="58" t="s">
        <v>340</v>
      </c>
      <c r="F8" s="43" t="s">
        <v>333</v>
      </c>
      <c r="G8" s="51" t="str">
        <f t="shared" si="1"/>
        <v>Y</v>
      </c>
      <c r="H8" s="51" t="str">
        <f t="shared" si="2"/>
        <v>Y</v>
      </c>
      <c r="I8" s="51" t="str">
        <f t="shared" si="3"/>
        <v>N</v>
      </c>
      <c r="J8" s="51" t="str">
        <f t="shared" si="4"/>
        <v>N</v>
      </c>
    </row>
    <row r="9" spans="1:10" x14ac:dyDescent="0.3">
      <c r="A9" s="43" t="s">
        <v>337</v>
      </c>
      <c r="B9" s="43" t="s">
        <v>1521</v>
      </c>
      <c r="C9" s="43" t="s">
        <v>2753</v>
      </c>
      <c r="D9" s="58" t="s">
        <v>1302</v>
      </c>
      <c r="F9" s="43" t="s">
        <v>133</v>
      </c>
      <c r="G9" s="51" t="str">
        <f t="shared" si="1"/>
        <v>Y</v>
      </c>
      <c r="H9" s="51" t="str">
        <f t="shared" si="2"/>
        <v>N</v>
      </c>
      <c r="I9" s="51" t="str">
        <f t="shared" si="3"/>
        <v>N</v>
      </c>
      <c r="J9" s="51" t="str">
        <f t="shared" si="4"/>
        <v>N</v>
      </c>
    </row>
    <row r="10" spans="1:10" x14ac:dyDescent="0.3">
      <c r="A10" s="43" t="s">
        <v>335</v>
      </c>
      <c r="B10" s="43" t="s">
        <v>329</v>
      </c>
      <c r="C10" s="43" t="s">
        <v>2672</v>
      </c>
      <c r="D10" s="58" t="s">
        <v>1442</v>
      </c>
      <c r="F10" s="43" t="s">
        <v>334</v>
      </c>
      <c r="G10" s="51" t="str">
        <f t="shared" si="1"/>
        <v>Y</v>
      </c>
      <c r="H10" s="51" t="str">
        <f t="shared" si="2"/>
        <v>N</v>
      </c>
      <c r="I10" s="51" t="str">
        <f t="shared" si="3"/>
        <v>N</v>
      </c>
      <c r="J10" s="51" t="str">
        <f t="shared" si="4"/>
        <v>N</v>
      </c>
    </row>
    <row r="11" spans="1:10" x14ac:dyDescent="0.3">
      <c r="A11" s="43" t="s">
        <v>340</v>
      </c>
      <c r="B11" s="43" t="s">
        <v>375</v>
      </c>
      <c r="C11" s="43" t="s">
        <v>2754</v>
      </c>
      <c r="D11" s="58" t="s">
        <v>1521</v>
      </c>
      <c r="F11" s="43" t="s">
        <v>336</v>
      </c>
      <c r="G11" s="51" t="str">
        <f t="shared" si="1"/>
        <v>Y</v>
      </c>
      <c r="H11" s="51" t="str">
        <f t="shared" si="2"/>
        <v>Y</v>
      </c>
      <c r="I11" s="51" t="str">
        <f t="shared" si="3"/>
        <v>N</v>
      </c>
      <c r="J11" s="51" t="str">
        <f t="shared" si="4"/>
        <v>N</v>
      </c>
    </row>
    <row r="12" spans="1:10" x14ac:dyDescent="0.3">
      <c r="A12" s="43" t="s">
        <v>338</v>
      </c>
      <c r="B12" s="43" t="s">
        <v>463</v>
      </c>
      <c r="C12" s="43" t="s">
        <v>2755</v>
      </c>
      <c r="D12" s="58" t="s">
        <v>1615</v>
      </c>
      <c r="F12" s="43" t="s">
        <v>337</v>
      </c>
      <c r="G12" s="51" t="str">
        <f t="shared" si="1"/>
        <v>Y</v>
      </c>
      <c r="H12" s="51" t="str">
        <f t="shared" si="2"/>
        <v>Y</v>
      </c>
      <c r="I12" s="51" t="str">
        <f t="shared" si="3"/>
        <v>N</v>
      </c>
      <c r="J12" s="51" t="str">
        <f t="shared" si="4"/>
        <v>Y</v>
      </c>
    </row>
    <row r="13" spans="1:10" x14ac:dyDescent="0.3">
      <c r="A13" s="43" t="s">
        <v>339</v>
      </c>
      <c r="B13" s="43" t="s">
        <v>2661</v>
      </c>
      <c r="C13" s="43" t="s">
        <v>2756</v>
      </c>
      <c r="D13" s="58" t="s">
        <v>507</v>
      </c>
      <c r="F13" s="43" t="s">
        <v>335</v>
      </c>
      <c r="G13" s="51" t="str">
        <f t="shared" si="1"/>
        <v>Y</v>
      </c>
      <c r="H13" s="51" t="str">
        <f t="shared" si="2"/>
        <v>Y</v>
      </c>
      <c r="I13" s="51" t="str">
        <f t="shared" si="3"/>
        <v>N</v>
      </c>
      <c r="J13" s="51" t="str">
        <f t="shared" si="4"/>
        <v>N</v>
      </c>
    </row>
    <row r="14" spans="1:10" x14ac:dyDescent="0.3">
      <c r="A14" s="43" t="s">
        <v>341</v>
      </c>
      <c r="B14" s="43" t="s">
        <v>1078</v>
      </c>
      <c r="C14" s="43" t="s">
        <v>713</v>
      </c>
      <c r="D14" s="58" t="s">
        <v>1649</v>
      </c>
      <c r="F14" s="43" t="s">
        <v>340</v>
      </c>
      <c r="G14" s="51" t="str">
        <f t="shared" si="1"/>
        <v>Y</v>
      </c>
      <c r="H14" s="51" t="str">
        <f t="shared" si="2"/>
        <v>Y</v>
      </c>
      <c r="I14" s="51" t="str">
        <f t="shared" si="3"/>
        <v>N</v>
      </c>
      <c r="J14" s="51" t="str">
        <f t="shared" si="4"/>
        <v>Y</v>
      </c>
    </row>
    <row r="15" spans="1:10" x14ac:dyDescent="0.3">
      <c r="A15" s="43" t="s">
        <v>342</v>
      </c>
      <c r="B15" s="43" t="s">
        <v>1144</v>
      </c>
      <c r="C15" s="43" t="s">
        <v>2757</v>
      </c>
      <c r="D15" s="58" t="s">
        <v>1911</v>
      </c>
      <c r="F15" s="43" t="s">
        <v>338</v>
      </c>
      <c r="G15" s="51" t="str">
        <f t="shared" si="1"/>
        <v>Y</v>
      </c>
      <c r="H15" s="51" t="str">
        <f t="shared" si="2"/>
        <v>Y</v>
      </c>
      <c r="I15" s="51" t="str">
        <f t="shared" si="3"/>
        <v>N</v>
      </c>
      <c r="J15" s="51" t="str">
        <f t="shared" si="4"/>
        <v>N</v>
      </c>
    </row>
    <row r="16" spans="1:10" x14ac:dyDescent="0.3">
      <c r="A16" s="43" t="s">
        <v>346</v>
      </c>
      <c r="B16" s="43" t="s">
        <v>359</v>
      </c>
      <c r="C16" s="43" t="s">
        <v>2758</v>
      </c>
      <c r="D16" s="58" t="s">
        <v>797</v>
      </c>
      <c r="F16" s="43" t="s">
        <v>339</v>
      </c>
      <c r="G16" s="51" t="str">
        <f t="shared" si="1"/>
        <v>Y</v>
      </c>
      <c r="H16" s="51" t="str">
        <f t="shared" si="2"/>
        <v>Y</v>
      </c>
      <c r="I16" s="51" t="str">
        <f t="shared" si="3"/>
        <v>N</v>
      </c>
      <c r="J16" s="51" t="str">
        <f t="shared" si="4"/>
        <v>N</v>
      </c>
    </row>
    <row r="17" spans="1:10" x14ac:dyDescent="0.3">
      <c r="A17" s="43" t="s">
        <v>345</v>
      </c>
      <c r="B17" s="43" t="s">
        <v>797</v>
      </c>
      <c r="C17" s="43" t="s">
        <v>2759</v>
      </c>
      <c r="D17" s="58" t="s">
        <v>225</v>
      </c>
      <c r="F17" s="43" t="s">
        <v>341</v>
      </c>
      <c r="G17" s="51" t="str">
        <f t="shared" si="1"/>
        <v>Y</v>
      </c>
      <c r="H17" s="51" t="str">
        <f t="shared" si="2"/>
        <v>Y</v>
      </c>
      <c r="I17" s="51" t="str">
        <f t="shared" si="3"/>
        <v>N</v>
      </c>
      <c r="J17" s="51" t="str">
        <f t="shared" si="4"/>
        <v>Y</v>
      </c>
    </row>
    <row r="18" spans="1:10" x14ac:dyDescent="0.3">
      <c r="A18" s="43" t="s">
        <v>350</v>
      </c>
      <c r="B18" s="43" t="s">
        <v>337</v>
      </c>
      <c r="C18" s="43" t="s">
        <v>1547</v>
      </c>
      <c r="D18" s="58" t="s">
        <v>1239</v>
      </c>
      <c r="F18" s="43" t="s">
        <v>342</v>
      </c>
      <c r="G18" s="51" t="str">
        <f t="shared" si="1"/>
        <v>Y</v>
      </c>
      <c r="H18" s="51" t="str">
        <f t="shared" si="2"/>
        <v>Y</v>
      </c>
      <c r="I18" s="51" t="str">
        <f t="shared" si="3"/>
        <v>N</v>
      </c>
      <c r="J18" s="51" t="str">
        <f t="shared" si="4"/>
        <v>N</v>
      </c>
    </row>
    <row r="19" spans="1:10" x14ac:dyDescent="0.3">
      <c r="A19" s="43" t="s">
        <v>349</v>
      </c>
      <c r="B19" s="43" t="s">
        <v>215</v>
      </c>
      <c r="C19" s="43" t="s">
        <v>2664</v>
      </c>
      <c r="D19" s="58" t="s">
        <v>341</v>
      </c>
      <c r="F19" s="43" t="s">
        <v>346</v>
      </c>
      <c r="G19" s="51" t="str">
        <f t="shared" si="1"/>
        <v>Y</v>
      </c>
      <c r="H19" s="51" t="str">
        <f t="shared" si="2"/>
        <v>N</v>
      </c>
      <c r="I19" s="51" t="str">
        <f t="shared" si="3"/>
        <v>N</v>
      </c>
      <c r="J19" s="51" t="str">
        <f t="shared" si="4"/>
        <v>N</v>
      </c>
    </row>
    <row r="20" spans="1:10" x14ac:dyDescent="0.3">
      <c r="A20" s="43" t="s">
        <v>352</v>
      </c>
      <c r="B20" s="43" t="s">
        <v>1692</v>
      </c>
      <c r="C20" s="43" t="s">
        <v>1661</v>
      </c>
      <c r="D20" s="58" t="s">
        <v>337</v>
      </c>
      <c r="F20" s="43" t="s">
        <v>345</v>
      </c>
      <c r="G20" s="51" t="str">
        <f t="shared" si="1"/>
        <v>Y</v>
      </c>
      <c r="H20" s="51" t="str">
        <f t="shared" si="2"/>
        <v>N</v>
      </c>
      <c r="I20" s="51" t="str">
        <f t="shared" si="3"/>
        <v>Y</v>
      </c>
      <c r="J20" s="51" t="str">
        <f t="shared" si="4"/>
        <v>N</v>
      </c>
    </row>
    <row r="21" spans="1:10" x14ac:dyDescent="0.3">
      <c r="A21" s="43" t="s">
        <v>351</v>
      </c>
      <c r="B21" s="43" t="s">
        <v>1424</v>
      </c>
      <c r="C21" s="43" t="s">
        <v>1150</v>
      </c>
      <c r="D21" s="58" t="s">
        <v>572</v>
      </c>
      <c r="F21" s="43" t="s">
        <v>350</v>
      </c>
      <c r="G21" s="51" t="str">
        <f t="shared" si="1"/>
        <v>Y</v>
      </c>
      <c r="H21" s="51" t="str">
        <f t="shared" si="2"/>
        <v>N</v>
      </c>
      <c r="I21" s="51" t="str">
        <f t="shared" si="3"/>
        <v>N</v>
      </c>
      <c r="J21" s="51" t="str">
        <f t="shared" si="4"/>
        <v>N</v>
      </c>
    </row>
    <row r="22" spans="1:10" x14ac:dyDescent="0.3">
      <c r="A22" s="43" t="s">
        <v>356</v>
      </c>
      <c r="B22" s="43" t="s">
        <v>1661</v>
      </c>
      <c r="C22" s="43" t="s">
        <v>1911</v>
      </c>
      <c r="D22" s="58" t="s">
        <v>1686</v>
      </c>
      <c r="F22" s="43" t="s">
        <v>349</v>
      </c>
      <c r="G22" s="51" t="str">
        <f t="shared" si="1"/>
        <v>Y</v>
      </c>
      <c r="H22" s="51" t="str">
        <f t="shared" si="2"/>
        <v>N</v>
      </c>
      <c r="I22" s="51" t="str">
        <f t="shared" si="3"/>
        <v>N</v>
      </c>
      <c r="J22" s="51" t="str">
        <f t="shared" si="4"/>
        <v>N</v>
      </c>
    </row>
    <row r="23" spans="1:10" x14ac:dyDescent="0.3">
      <c r="A23" s="43" t="s">
        <v>13</v>
      </c>
      <c r="B23" s="43" t="s">
        <v>352</v>
      </c>
      <c r="C23" s="43" t="s">
        <v>2663</v>
      </c>
      <c r="D23" s="58" t="s">
        <v>654</v>
      </c>
      <c r="F23" s="43" t="s">
        <v>352</v>
      </c>
      <c r="G23" s="51" t="str">
        <f t="shared" si="1"/>
        <v>Y</v>
      </c>
      <c r="H23" s="51" t="str">
        <f t="shared" si="2"/>
        <v>Y</v>
      </c>
      <c r="I23" s="51" t="str">
        <f t="shared" si="3"/>
        <v>N</v>
      </c>
      <c r="J23" s="51" t="str">
        <f t="shared" si="4"/>
        <v>Y</v>
      </c>
    </row>
    <row r="24" spans="1:10" x14ac:dyDescent="0.3">
      <c r="A24" s="43" t="s">
        <v>343</v>
      </c>
      <c r="B24" s="43" t="s">
        <v>335</v>
      </c>
      <c r="C24" s="43" t="s">
        <v>2760</v>
      </c>
      <c r="D24" s="58" t="s">
        <v>868</v>
      </c>
      <c r="F24" s="43" t="s">
        <v>351</v>
      </c>
      <c r="G24" s="51" t="str">
        <f t="shared" si="1"/>
        <v>Y</v>
      </c>
      <c r="H24" s="51" t="str">
        <f t="shared" si="2"/>
        <v>N</v>
      </c>
      <c r="I24" s="51" t="str">
        <f t="shared" si="3"/>
        <v>N</v>
      </c>
      <c r="J24" s="51" t="str">
        <f t="shared" si="4"/>
        <v>N</v>
      </c>
    </row>
    <row r="25" spans="1:10" x14ac:dyDescent="0.3">
      <c r="A25" s="43" t="s">
        <v>93</v>
      </c>
      <c r="B25" s="43" t="s">
        <v>356</v>
      </c>
      <c r="C25" s="43" t="s">
        <v>2761</v>
      </c>
      <c r="D25" s="58" t="s">
        <v>1424</v>
      </c>
      <c r="F25" s="43" t="s">
        <v>356</v>
      </c>
      <c r="G25" s="51" t="str">
        <f t="shared" si="1"/>
        <v>Y</v>
      </c>
      <c r="H25" s="51" t="str">
        <f t="shared" si="2"/>
        <v>Y</v>
      </c>
      <c r="I25" s="51" t="str">
        <f t="shared" si="3"/>
        <v>N</v>
      </c>
      <c r="J25" s="51" t="str">
        <f t="shared" si="4"/>
        <v>N</v>
      </c>
    </row>
    <row r="26" spans="1:10" x14ac:dyDescent="0.3">
      <c r="A26" s="43" t="s">
        <v>72</v>
      </c>
      <c r="B26" s="43" t="s">
        <v>713</v>
      </c>
      <c r="C26" s="43" t="s">
        <v>2762</v>
      </c>
      <c r="D26" s="58" t="s">
        <v>368</v>
      </c>
      <c r="F26" s="43" t="s">
        <v>13</v>
      </c>
      <c r="G26" s="51" t="str">
        <f t="shared" si="1"/>
        <v>Y</v>
      </c>
      <c r="H26" s="51" t="str">
        <f t="shared" si="2"/>
        <v>N</v>
      </c>
      <c r="I26" s="51" t="str">
        <f t="shared" si="3"/>
        <v>N</v>
      </c>
      <c r="J26" s="51" t="str">
        <f t="shared" si="4"/>
        <v>N</v>
      </c>
    </row>
    <row r="27" spans="1:10" x14ac:dyDescent="0.3">
      <c r="A27" s="43" t="s">
        <v>90</v>
      </c>
      <c r="B27" s="43" t="s">
        <v>1588</v>
      </c>
      <c r="C27" s="43" t="s">
        <v>2667</v>
      </c>
      <c r="D27" s="58" t="s">
        <v>1692</v>
      </c>
      <c r="F27" s="43" t="s">
        <v>343</v>
      </c>
      <c r="G27" s="51" t="str">
        <f t="shared" si="1"/>
        <v>Y</v>
      </c>
      <c r="H27" s="51" t="str">
        <f t="shared" si="2"/>
        <v>Y</v>
      </c>
      <c r="I27" s="51" t="str">
        <f t="shared" si="3"/>
        <v>N</v>
      </c>
      <c r="J27" s="51" t="str">
        <f t="shared" si="4"/>
        <v>N</v>
      </c>
    </row>
    <row r="28" spans="1:10" x14ac:dyDescent="0.3">
      <c r="A28" s="43" t="s">
        <v>369</v>
      </c>
      <c r="B28" s="43" t="s">
        <v>1828</v>
      </c>
      <c r="C28" s="43" t="s">
        <v>2763</v>
      </c>
      <c r="D28" s="58" t="s">
        <v>352</v>
      </c>
      <c r="F28" s="43" t="s">
        <v>93</v>
      </c>
      <c r="G28" s="51" t="str">
        <f t="shared" si="1"/>
        <v>Y</v>
      </c>
      <c r="H28" s="51" t="str">
        <f t="shared" si="2"/>
        <v>Y</v>
      </c>
      <c r="I28" s="51" t="str">
        <f t="shared" si="3"/>
        <v>N</v>
      </c>
      <c r="J28" s="51" t="str">
        <f t="shared" si="4"/>
        <v>N</v>
      </c>
    </row>
    <row r="29" spans="1:10" x14ac:dyDescent="0.3">
      <c r="A29" s="43" t="s">
        <v>359</v>
      </c>
      <c r="B29" s="43" t="s">
        <v>1547</v>
      </c>
      <c r="C29" s="43" t="s">
        <v>2764</v>
      </c>
      <c r="D29" s="58" t="s">
        <v>1547</v>
      </c>
      <c r="F29" s="43" t="s">
        <v>72</v>
      </c>
      <c r="G29" s="51" t="str">
        <f t="shared" si="1"/>
        <v>Y</v>
      </c>
      <c r="H29" s="51" t="str">
        <f t="shared" si="2"/>
        <v>N</v>
      </c>
      <c r="I29" s="51" t="str">
        <f t="shared" si="3"/>
        <v>N</v>
      </c>
      <c r="J29" s="51" t="str">
        <f t="shared" si="4"/>
        <v>N</v>
      </c>
    </row>
    <row r="30" spans="1:10" x14ac:dyDescent="0.3">
      <c r="A30" s="43" t="s">
        <v>375</v>
      </c>
      <c r="B30" s="43" t="s">
        <v>368</v>
      </c>
      <c r="C30" s="43" t="s">
        <v>2260</v>
      </c>
      <c r="D30" s="58" t="s">
        <v>2662</v>
      </c>
      <c r="F30" s="43" t="s">
        <v>90</v>
      </c>
      <c r="G30" s="51" t="str">
        <f t="shared" si="1"/>
        <v>Y</v>
      </c>
      <c r="H30" s="51" t="str">
        <f t="shared" si="2"/>
        <v>N</v>
      </c>
      <c r="I30" s="51" t="str">
        <f t="shared" si="3"/>
        <v>N</v>
      </c>
      <c r="J30" s="51" t="str">
        <f t="shared" si="4"/>
        <v>N</v>
      </c>
    </row>
    <row r="31" spans="1:10" x14ac:dyDescent="0.3">
      <c r="A31" s="43" t="s">
        <v>357</v>
      </c>
      <c r="B31" s="43" t="s">
        <v>225</v>
      </c>
      <c r="C31" s="43" t="s">
        <v>2509</v>
      </c>
      <c r="D31" s="58" t="s">
        <v>597</v>
      </c>
      <c r="F31" s="43" t="s">
        <v>369</v>
      </c>
      <c r="G31" s="51" t="str">
        <f t="shared" si="1"/>
        <v>Y</v>
      </c>
      <c r="H31" s="51" t="str">
        <f t="shared" si="2"/>
        <v>N</v>
      </c>
      <c r="I31" s="51" t="str">
        <f t="shared" si="3"/>
        <v>N</v>
      </c>
      <c r="J31" s="51" t="str">
        <f t="shared" si="4"/>
        <v>N</v>
      </c>
    </row>
    <row r="32" spans="1:10" x14ac:dyDescent="0.3">
      <c r="A32" s="43" t="s">
        <v>372</v>
      </c>
      <c r="B32" s="43" t="s">
        <v>2662</v>
      </c>
      <c r="C32" s="43" t="s">
        <v>2665</v>
      </c>
      <c r="D32" s="58" t="s">
        <v>329</v>
      </c>
      <c r="F32" s="43" t="s">
        <v>359</v>
      </c>
      <c r="G32" s="51" t="str">
        <f t="shared" si="1"/>
        <v>Y</v>
      </c>
      <c r="H32" s="51" t="str">
        <f t="shared" si="2"/>
        <v>Y</v>
      </c>
      <c r="I32" s="51" t="str">
        <f t="shared" si="3"/>
        <v>N</v>
      </c>
      <c r="J32" s="51" t="str">
        <f t="shared" si="4"/>
        <v>N</v>
      </c>
    </row>
    <row r="33" spans="1:10" x14ac:dyDescent="0.3">
      <c r="A33" s="43" t="s">
        <v>360</v>
      </c>
      <c r="B33" s="43" t="s">
        <v>582</v>
      </c>
      <c r="C33" s="43" t="s">
        <v>1748</v>
      </c>
      <c r="D33" s="58" t="s">
        <v>1668</v>
      </c>
      <c r="F33" s="43" t="s">
        <v>375</v>
      </c>
      <c r="G33" s="51" t="str">
        <f t="shared" si="1"/>
        <v>Y</v>
      </c>
      <c r="H33" s="51" t="str">
        <f t="shared" si="2"/>
        <v>Y</v>
      </c>
      <c r="I33" s="51" t="str">
        <f t="shared" si="3"/>
        <v>N</v>
      </c>
      <c r="J33" s="51" t="str">
        <f t="shared" si="4"/>
        <v>Y</v>
      </c>
    </row>
    <row r="34" spans="1:10" x14ac:dyDescent="0.3">
      <c r="A34" s="43" t="s">
        <v>368</v>
      </c>
      <c r="B34" s="43" t="s">
        <v>341</v>
      </c>
      <c r="C34" s="43" t="s">
        <v>2765</v>
      </c>
      <c r="D34" s="58" t="s">
        <v>67</v>
      </c>
      <c r="F34" s="43" t="s">
        <v>357</v>
      </c>
      <c r="G34" s="51" t="str">
        <f t="shared" si="1"/>
        <v>Y</v>
      </c>
      <c r="H34" s="51" t="str">
        <f t="shared" si="2"/>
        <v>Y</v>
      </c>
      <c r="I34" s="51" t="str">
        <f t="shared" si="3"/>
        <v>N</v>
      </c>
      <c r="J34" s="51" t="str">
        <f t="shared" si="4"/>
        <v>N</v>
      </c>
    </row>
    <row r="35" spans="1:10" x14ac:dyDescent="0.3">
      <c r="A35" s="43" t="s">
        <v>361</v>
      </c>
      <c r="B35" s="43" t="s">
        <v>333</v>
      </c>
      <c r="C35" s="43" t="s">
        <v>1535</v>
      </c>
      <c r="D35" s="58" t="s">
        <v>2665</v>
      </c>
      <c r="F35" s="43" t="s">
        <v>372</v>
      </c>
      <c r="G35" s="51" t="str">
        <f t="shared" si="1"/>
        <v>Y</v>
      </c>
      <c r="H35" s="51" t="str">
        <f t="shared" si="2"/>
        <v>Y</v>
      </c>
      <c r="I35" s="51" t="str">
        <f t="shared" si="3"/>
        <v>N</v>
      </c>
      <c r="J35" s="51" t="str">
        <f t="shared" si="4"/>
        <v>N</v>
      </c>
    </row>
    <row r="36" spans="1:10" x14ac:dyDescent="0.3">
      <c r="A36" s="43" t="s">
        <v>244</v>
      </c>
      <c r="B36" s="43" t="s">
        <v>330</v>
      </c>
      <c r="C36" s="43" t="s">
        <v>781</v>
      </c>
      <c r="D36" s="58" t="s">
        <v>992</v>
      </c>
      <c r="F36" s="43" t="s">
        <v>360</v>
      </c>
      <c r="G36" s="51" t="str">
        <f t="shared" si="1"/>
        <v>Y</v>
      </c>
      <c r="H36" s="51" t="str">
        <f t="shared" si="2"/>
        <v>N</v>
      </c>
      <c r="I36" s="51" t="str">
        <f t="shared" si="3"/>
        <v>N</v>
      </c>
      <c r="J36" s="51" t="str">
        <f t="shared" si="4"/>
        <v>N</v>
      </c>
    </row>
    <row r="37" spans="1:10" x14ac:dyDescent="0.3">
      <c r="A37" s="43" t="s">
        <v>1373</v>
      </c>
      <c r="B37" s="43" t="s">
        <v>1131</v>
      </c>
      <c r="C37" s="43" t="s">
        <v>2673</v>
      </c>
      <c r="D37" s="58" t="s">
        <v>706</v>
      </c>
      <c r="F37" s="43" t="s">
        <v>368</v>
      </c>
      <c r="G37" s="51" t="str">
        <f t="shared" si="1"/>
        <v>Y</v>
      </c>
      <c r="H37" s="51" t="str">
        <f t="shared" si="2"/>
        <v>Y</v>
      </c>
      <c r="I37" s="51" t="str">
        <f t="shared" si="3"/>
        <v>N</v>
      </c>
      <c r="J37" s="51" t="str">
        <f t="shared" si="4"/>
        <v>Y</v>
      </c>
    </row>
    <row r="38" spans="1:10" x14ac:dyDescent="0.3">
      <c r="B38" s="43" t="s">
        <v>511</v>
      </c>
      <c r="C38" s="43" t="s">
        <v>813</v>
      </c>
      <c r="D38" s="58" t="s">
        <v>375</v>
      </c>
      <c r="F38" s="43" t="s">
        <v>361</v>
      </c>
      <c r="G38" s="51" t="str">
        <f t="shared" si="1"/>
        <v>Y</v>
      </c>
      <c r="H38" s="51" t="str">
        <f t="shared" si="2"/>
        <v>N</v>
      </c>
      <c r="I38" s="51" t="str">
        <f t="shared" si="3"/>
        <v>N</v>
      </c>
      <c r="J38" s="51" t="str">
        <f t="shared" si="4"/>
        <v>N</v>
      </c>
    </row>
    <row r="39" spans="1:10" x14ac:dyDescent="0.3">
      <c r="B39" s="43" t="s">
        <v>1398</v>
      </c>
      <c r="C39" s="43" t="s">
        <v>1521</v>
      </c>
      <c r="D39" s="58" t="s">
        <v>1770</v>
      </c>
      <c r="F39" s="43" t="s">
        <v>244</v>
      </c>
      <c r="G39" s="51" t="str">
        <f t="shared" si="1"/>
        <v>Y</v>
      </c>
      <c r="H39" s="51" t="str">
        <f t="shared" si="2"/>
        <v>N</v>
      </c>
      <c r="I39" s="51" t="str">
        <f t="shared" si="3"/>
        <v>N</v>
      </c>
      <c r="J39" s="51" t="str">
        <f t="shared" si="4"/>
        <v>N</v>
      </c>
    </row>
    <row r="40" spans="1:10" x14ac:dyDescent="0.3">
      <c r="B40" s="43" t="s">
        <v>1003</v>
      </c>
      <c r="C40" s="43" t="s">
        <v>1800</v>
      </c>
      <c r="D40" s="58" t="s">
        <v>330</v>
      </c>
      <c r="F40" s="43" t="s">
        <v>1373</v>
      </c>
      <c r="G40" s="51" t="str">
        <f t="shared" si="1"/>
        <v>Y</v>
      </c>
      <c r="H40" s="51" t="str">
        <f t="shared" si="2"/>
        <v>N</v>
      </c>
      <c r="I40" s="51" t="str">
        <f t="shared" si="3"/>
        <v>N</v>
      </c>
      <c r="J40" s="51" t="str">
        <f t="shared" si="4"/>
        <v>N</v>
      </c>
    </row>
    <row r="41" spans="1:10" x14ac:dyDescent="0.3">
      <c r="B41" s="43" t="s">
        <v>1382</v>
      </c>
      <c r="C41" s="43" t="s">
        <v>2766</v>
      </c>
    </row>
    <row r="42" spans="1:10" x14ac:dyDescent="0.3">
      <c r="B42" s="43" t="s">
        <v>1108</v>
      </c>
      <c r="C42" s="43" t="s">
        <v>2767</v>
      </c>
    </row>
    <row r="43" spans="1:10" x14ac:dyDescent="0.3">
      <c r="B43" s="43" t="s">
        <v>343</v>
      </c>
      <c r="C43" s="43" t="s">
        <v>2768</v>
      </c>
    </row>
    <row r="44" spans="1:10" x14ac:dyDescent="0.3">
      <c r="B44" s="43" t="s">
        <v>1748</v>
      </c>
      <c r="C44" s="43" t="s">
        <v>723</v>
      </c>
    </row>
    <row r="45" spans="1:10" x14ac:dyDescent="0.3">
      <c r="B45" s="43" t="s">
        <v>1304</v>
      </c>
      <c r="C45" s="43" t="s">
        <v>557</v>
      </c>
    </row>
    <row r="46" spans="1:10" x14ac:dyDescent="0.3">
      <c r="B46" s="43" t="s">
        <v>372</v>
      </c>
      <c r="C46" s="43" t="s">
        <v>345</v>
      </c>
    </row>
    <row r="47" spans="1:10" x14ac:dyDescent="0.3">
      <c r="B47" s="43" t="s">
        <v>1567</v>
      </c>
    </row>
    <row r="48" spans="1:10" x14ac:dyDescent="0.3">
      <c r="B48" s="43" t="s">
        <v>338</v>
      </c>
    </row>
    <row r="49" spans="2:2" x14ac:dyDescent="0.3">
      <c r="B49" s="43" t="s">
        <v>452</v>
      </c>
    </row>
    <row r="50" spans="2:2" x14ac:dyDescent="0.3">
      <c r="B50" s="43" t="s">
        <v>367</v>
      </c>
    </row>
    <row r="51" spans="2:2" x14ac:dyDescent="0.3">
      <c r="B51" s="43" t="s">
        <v>1837</v>
      </c>
    </row>
    <row r="52" spans="2:2" x14ac:dyDescent="0.3">
      <c r="B52" s="43" t="s">
        <v>2663</v>
      </c>
    </row>
    <row r="53" spans="2:2" x14ac:dyDescent="0.3">
      <c r="B53" s="43" t="s">
        <v>331</v>
      </c>
    </row>
    <row r="54" spans="2:2" x14ac:dyDescent="0.3">
      <c r="B54" s="43" t="s">
        <v>813</v>
      </c>
    </row>
    <row r="55" spans="2:2" x14ac:dyDescent="0.3">
      <c r="B55" s="43" t="s">
        <v>858</v>
      </c>
    </row>
    <row r="56" spans="2:2" x14ac:dyDescent="0.3">
      <c r="B56" s="43" t="s">
        <v>2664</v>
      </c>
    </row>
    <row r="57" spans="2:2" x14ac:dyDescent="0.3">
      <c r="B57" s="43" t="s">
        <v>336</v>
      </c>
    </row>
    <row r="58" spans="2:2" x14ac:dyDescent="0.3">
      <c r="B58" s="43" t="s">
        <v>344</v>
      </c>
    </row>
    <row r="59" spans="2:2" x14ac:dyDescent="0.3">
      <c r="B59" s="43" t="s">
        <v>339</v>
      </c>
    </row>
    <row r="60" spans="2:2" x14ac:dyDescent="0.3">
      <c r="B60" s="43" t="s">
        <v>1909</v>
      </c>
    </row>
    <row r="61" spans="2:2" x14ac:dyDescent="0.3">
      <c r="B61" s="43" t="s">
        <v>93</v>
      </c>
    </row>
    <row r="62" spans="2:2" x14ac:dyDescent="0.3">
      <c r="B62" s="43" t="s">
        <v>357</v>
      </c>
    </row>
    <row r="63" spans="2:2" x14ac:dyDescent="0.3">
      <c r="B63" s="43" t="s">
        <v>1876</v>
      </c>
    </row>
    <row r="64" spans="2:2" x14ac:dyDescent="0.3">
      <c r="B64" s="43" t="s">
        <v>1118</v>
      </c>
    </row>
    <row r="65" spans="2:2" x14ac:dyDescent="0.3">
      <c r="B65" s="43" t="s">
        <v>991</v>
      </c>
    </row>
    <row r="66" spans="2:2" x14ac:dyDescent="0.3">
      <c r="B66" s="43" t="s">
        <v>468</v>
      </c>
    </row>
    <row r="67" spans="2:2" x14ac:dyDescent="0.3">
      <c r="B67" s="43" t="s">
        <v>2665</v>
      </c>
    </row>
    <row r="68" spans="2:2" x14ac:dyDescent="0.3">
      <c r="B68" s="43" t="s">
        <v>342</v>
      </c>
    </row>
    <row r="69" spans="2:2" x14ac:dyDescent="0.3">
      <c r="B69" s="43" t="s">
        <v>1036</v>
      </c>
    </row>
    <row r="70" spans="2:2" x14ac:dyDescent="0.3">
      <c r="B70" s="43" t="s">
        <v>2666</v>
      </c>
    </row>
    <row r="71" spans="2:2" x14ac:dyDescent="0.3">
      <c r="B71" s="43" t="s">
        <v>1668</v>
      </c>
    </row>
    <row r="72" spans="2:2" x14ac:dyDescent="0.3">
      <c r="B72" s="43" t="s">
        <v>1827</v>
      </c>
    </row>
    <row r="73" spans="2:2" x14ac:dyDescent="0.3">
      <c r="B73" s="43" t="s">
        <v>173</v>
      </c>
    </row>
    <row r="74" spans="2:2" x14ac:dyDescent="0.3">
      <c r="B74" s="43" t="s">
        <v>248</v>
      </c>
    </row>
    <row r="75" spans="2:2" x14ac:dyDescent="0.3">
      <c r="B75" s="43" t="s">
        <v>70</v>
      </c>
    </row>
    <row r="76" spans="2:2" x14ac:dyDescent="0.3">
      <c r="B76" s="43" t="s">
        <v>1494</v>
      </c>
    </row>
    <row r="77" spans="2:2" x14ac:dyDescent="0.3">
      <c r="B77" s="43" t="s">
        <v>1436</v>
      </c>
    </row>
    <row r="78" spans="2:2" x14ac:dyDescent="0.3">
      <c r="B78" s="43" t="s">
        <v>1017</v>
      </c>
    </row>
    <row r="79" spans="2:2" x14ac:dyDescent="0.3">
      <c r="B79" s="43" t="s">
        <v>1824</v>
      </c>
    </row>
    <row r="80" spans="2:2" x14ac:dyDescent="0.3">
      <c r="B80" s="43" t="s">
        <v>605</v>
      </c>
    </row>
    <row r="81" spans="2:2" x14ac:dyDescent="0.3">
      <c r="B81" s="43" t="s">
        <v>795</v>
      </c>
    </row>
    <row r="82" spans="2:2" x14ac:dyDescent="0.3">
      <c r="B82" s="43" t="s">
        <v>1331</v>
      </c>
    </row>
    <row r="83" spans="2:2" x14ac:dyDescent="0.3">
      <c r="B83" s="43" t="s">
        <v>2667</v>
      </c>
    </row>
    <row r="84" spans="2:2" x14ac:dyDescent="0.3">
      <c r="B84" s="43" t="s">
        <v>1027</v>
      </c>
    </row>
    <row r="85" spans="2:2" x14ac:dyDescent="0.3">
      <c r="B85" s="43" t="s">
        <v>1205</v>
      </c>
    </row>
    <row r="86" spans="2:2" x14ac:dyDescent="0.3">
      <c r="B86" s="43" t="s">
        <v>358</v>
      </c>
    </row>
  </sheetData>
  <autoFilter ref="A1:C1" xr:uid="{C28F445C-6D3D-4BF1-B640-BAD1596F14E8}"/>
  <mergeCells count="4">
    <mergeCell ref="G1:G3"/>
    <mergeCell ref="H1:H3"/>
    <mergeCell ref="I1:I3"/>
    <mergeCell ref="J1: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F67B-03D3-416A-B3E0-F428CEB51239}">
  <sheetPr>
    <tabColor theme="7"/>
  </sheetPr>
  <dimension ref="A1:L861"/>
  <sheetViews>
    <sheetView topLeftCell="A424" workbookViewId="0">
      <selection activeCell="C15" sqref="C15:I18"/>
    </sheetView>
  </sheetViews>
  <sheetFormatPr defaultRowHeight="14.4" x14ac:dyDescent="0.3"/>
  <cols>
    <col min="1" max="16384" width="8.88671875" style="4"/>
  </cols>
  <sheetData>
    <row r="1" spans="1:12" s="7" customFormat="1" x14ac:dyDescent="0.3">
      <c r="A1" s="7" t="s">
        <v>7</v>
      </c>
      <c r="C1" s="9" t="s">
        <v>2650</v>
      </c>
      <c r="D1" s="8"/>
      <c r="E1" s="8"/>
      <c r="F1" s="8"/>
      <c r="G1" s="8"/>
      <c r="H1" s="8"/>
      <c r="I1" s="8"/>
      <c r="J1" s="8"/>
      <c r="K1" s="8"/>
      <c r="L1" s="8"/>
    </row>
    <row r="2" spans="1:12" s="7" customFormat="1" x14ac:dyDescent="0.3">
      <c r="C2" s="9" t="s">
        <v>8</v>
      </c>
      <c r="D2" s="8"/>
      <c r="E2" s="8"/>
      <c r="F2" s="9"/>
      <c r="G2" s="8"/>
      <c r="H2" s="8"/>
      <c r="I2" s="8"/>
      <c r="J2" s="8"/>
      <c r="K2" s="8"/>
      <c r="L2" s="8"/>
    </row>
    <row r="3" spans="1:12" s="7" customFormat="1" x14ac:dyDescent="0.3">
      <c r="C3" s="9" t="s">
        <v>9</v>
      </c>
      <c r="D3" s="8"/>
      <c r="E3" s="8"/>
      <c r="F3" s="8"/>
      <c r="G3" s="8"/>
      <c r="H3" s="8"/>
      <c r="I3" s="8"/>
      <c r="J3" s="8"/>
      <c r="K3" s="8"/>
      <c r="L3" s="8"/>
    </row>
    <row r="4" spans="1:12" s="3" customFormat="1" x14ac:dyDescent="0.3">
      <c r="A4" s="3" t="str">
        <f>_xll.SNL.Clients.Office.Excel.Functions.SPGTable($B$9:$B$861,$C$6:$G$6,,"Options:Curr=USD,Mag=Standard,ConvMethod=R,FilingVer=Current/Restated")</f>
        <v>SPGTable</v>
      </c>
    </row>
    <row r="5" spans="1:12" s="3" customFormat="1" ht="34.200000000000003" customHeight="1" x14ac:dyDescent="0.3">
      <c r="A5" s="29" t="str">
        <f>_xll.SNL.Clients.Office.Excel.Functions.SPGLabel(266637,"SP_ENTITY_NAME","","","Options:Curr=USD,Mag=Standard,ConvMethod=R,FilingVer=Current/Restated")</f>
        <v xml:space="preserve">Entity Name </v>
      </c>
      <c r="B5" s="29" t="str">
        <f>_xll.SNL.Clients.Office.Excel.Functions.SPGLabel(266637,"SP_ENTITY_ID","","","Options:Curr=USD,Mag=Standard,ConvMethod=R,FilingVer=Current/Restated")</f>
        <v xml:space="preserve">Entity ID </v>
      </c>
      <c r="C5" s="29" t="str">
        <f>_xll.SNL.Clients.Office.Excel.Functions.SPGLabel(266637,"SP_EXCHANGE","","","Options:Curr=USD,Mag=Standard,ConvMethod=R,FilingVer=Current/Restated")</f>
        <v xml:space="preserve">Exchange </v>
      </c>
      <c r="D5" s="29" t="str">
        <f>_xll.SNL.Clients.Office.Excel.Functions.SPGLabel(266637,"SP_SHORT_INT_SHARES_OUT","2024M10","","Options:Curr=USD,Mag=Standard,ConvMethod=R,FilingVer=Current/Restated")</f>
        <v>Short Interest/ Shares Out (%)</v>
      </c>
      <c r="E5" s="29" t="str">
        <f>_xll.SNL.Clients.Office.Excel.Functions.SPGLabel(266637,"SP_SHORT_INT_SHARES_OUT","2024MM10","","Options:Curr=USD,Mag=Standard,ConvMethod=R,FilingVer=Current/Restated")</f>
        <v>Short Interest/ Shares Out (%)</v>
      </c>
      <c r="F5" s="29" t="str">
        <f>_xll.SNL.Clients.Office.Excel.Functions.SPGLabel(266637,"SP_PCT_SHARES_OWNED_ALL_INSTITUTIONS","","","Options:Curr=USD,Mag=Standard,ConvMethod=R,FilingVer=Current/Restated")</f>
        <v>Percent Owned - All Institutions (%)</v>
      </c>
      <c r="G5" s="29" t="str">
        <f>_xll.SNL.Clients.Office.Excel.Functions.SPGLabel(266637,"SP_NO_INSTITUTIONAL_INVESTORS","","","Options:Curr=USD,Mag=Standard,ConvMethod=R,FilingVer=Current/Restated")</f>
        <v>Number of Institutional Investors (Primary Security- Last Calendar Quarter) (actual)</v>
      </c>
    </row>
    <row r="6" spans="1:12" s="3" customFormat="1" ht="72" x14ac:dyDescent="0.3">
      <c r="A6" s="30" t="s">
        <v>315</v>
      </c>
      <c r="B6" s="30" t="s">
        <v>316</v>
      </c>
      <c r="C6" s="30" t="s">
        <v>311</v>
      </c>
      <c r="D6" s="30" t="s">
        <v>2590</v>
      </c>
      <c r="E6" s="30" t="s">
        <v>2590</v>
      </c>
      <c r="F6" s="30" t="s">
        <v>1919</v>
      </c>
      <c r="G6" s="30" t="s">
        <v>2591</v>
      </c>
      <c r="I6" s="10" t="s">
        <v>5</v>
      </c>
      <c r="J6" s="10" t="s">
        <v>6</v>
      </c>
    </row>
    <row r="7" spans="1:12" s="3" customFormat="1" x14ac:dyDescent="0.3">
      <c r="A7" s="31"/>
      <c r="B7" s="31"/>
      <c r="C7" s="31"/>
      <c r="D7" s="31" t="str">
        <f>_xll.SNL.Clients.Office.Excel.Functions.SPGLabel(266637,"SP_SHORT_INT_SHARES_OUT","&lt;&gt;2024M10")</f>
        <v>Oct 2024</v>
      </c>
      <c r="E7" s="31" t="str">
        <f>_xll.SNL.Clients.Office.Excel.Functions.SPGLabel(266637,"SP_SHORT_INT_SHARES_OUT","&lt;&gt;2024MM10")</f>
        <v>Mid Oct 2024</v>
      </c>
      <c r="F7" s="31"/>
      <c r="G7" s="31"/>
    </row>
    <row r="8" spans="1:12" x14ac:dyDescent="0.3">
      <c r="A8" s="25"/>
      <c r="B8" s="25"/>
      <c r="C8" s="25"/>
      <c r="D8" s="25"/>
      <c r="E8" s="25"/>
      <c r="F8" s="25"/>
      <c r="G8" s="25"/>
    </row>
    <row r="9" spans="1:12" x14ac:dyDescent="0.3">
      <c r="A9" s="22" t="s">
        <v>2207</v>
      </c>
      <c r="B9" s="23">
        <v>29663785</v>
      </c>
      <c r="C9" s="24" t="s">
        <v>2</v>
      </c>
      <c r="D9" s="6">
        <v>0.49374838096395501</v>
      </c>
      <c r="E9" s="6">
        <v>0.51870293508072296</v>
      </c>
      <c r="F9" s="6">
        <v>0.79</v>
      </c>
      <c r="G9" s="5">
        <v>32</v>
      </c>
      <c r="I9" s="4">
        <f>IFERROR(_xlfn.PERCENTRANK.INC(D:D,D9),"")</f>
        <v>0.184</v>
      </c>
      <c r="J9" s="4">
        <f>IFERROR(_xlfn.PERCENTRANK.INC(F:F,F9),"")</f>
        <v>5.0000000000000001E-3</v>
      </c>
    </row>
    <row r="10" spans="1:12" x14ac:dyDescent="0.3">
      <c r="A10" s="22" t="s">
        <v>2208</v>
      </c>
      <c r="B10" s="23">
        <v>4433033</v>
      </c>
      <c r="C10" s="24" t="s">
        <v>2</v>
      </c>
      <c r="D10" s="6">
        <v>1.6674611907150501</v>
      </c>
      <c r="E10" s="6">
        <v>1.8238198501009699</v>
      </c>
      <c r="F10" s="27" t="s">
        <v>2062</v>
      </c>
      <c r="G10" s="5">
        <v>284</v>
      </c>
      <c r="I10" s="4">
        <f t="shared" ref="I10:I73" si="0">IFERROR(_xlfn.PERCENTRANK.INC(D:D,D10),"")</f>
        <v>0.42899999999999999</v>
      </c>
      <c r="J10" s="4">
        <f t="shared" ref="J10:J73" si="1">IFERROR(_xlfn.PERCENTRANK.INC(F:F,F10),"")</f>
        <v>0.81599999999999995</v>
      </c>
    </row>
    <row r="11" spans="1:12" x14ac:dyDescent="0.3">
      <c r="A11" s="22" t="s">
        <v>11</v>
      </c>
      <c r="B11" s="23">
        <v>4157610</v>
      </c>
      <c r="C11" s="24" t="s">
        <v>2</v>
      </c>
      <c r="D11" s="6">
        <v>1.5680982413772799</v>
      </c>
      <c r="E11" s="6">
        <v>1.9688096949326599</v>
      </c>
      <c r="F11" s="6">
        <v>95.54</v>
      </c>
      <c r="G11" s="5">
        <v>302</v>
      </c>
      <c r="I11" s="4">
        <f t="shared" si="0"/>
        <v>0.40600000000000003</v>
      </c>
      <c r="J11" s="4">
        <f t="shared" si="1"/>
        <v>0.82499999999999996</v>
      </c>
    </row>
    <row r="12" spans="1:12" x14ac:dyDescent="0.3">
      <c r="A12" s="22" t="s">
        <v>441</v>
      </c>
      <c r="B12" s="23">
        <v>4004092</v>
      </c>
      <c r="C12" s="24" t="s">
        <v>2</v>
      </c>
      <c r="D12" s="6">
        <v>0.81138163799235097</v>
      </c>
      <c r="E12" s="6">
        <v>0.80618248602634701</v>
      </c>
      <c r="F12" s="6">
        <v>78.290000000000006</v>
      </c>
      <c r="G12" s="5">
        <v>3285</v>
      </c>
      <c r="I12" s="4">
        <f t="shared" si="0"/>
        <v>0.22600000000000001</v>
      </c>
      <c r="J12" s="4">
        <f t="shared" si="1"/>
        <v>0.53400000000000003</v>
      </c>
    </row>
    <row r="13" spans="1:12" x14ac:dyDescent="0.3">
      <c r="A13" s="22" t="s">
        <v>442</v>
      </c>
      <c r="B13" s="23">
        <v>4558282</v>
      </c>
      <c r="C13" s="24" t="s">
        <v>2</v>
      </c>
      <c r="D13" s="6">
        <v>1.02568170530055</v>
      </c>
      <c r="E13" s="6">
        <v>0.91582534961103601</v>
      </c>
      <c r="F13" s="6">
        <v>73.03</v>
      </c>
      <c r="G13" s="5">
        <v>3860</v>
      </c>
      <c r="I13" s="4">
        <f t="shared" si="0"/>
        <v>0.27300000000000002</v>
      </c>
      <c r="J13" s="4">
        <f t="shared" si="1"/>
        <v>0.48699999999999999</v>
      </c>
    </row>
    <row r="14" spans="1:12" x14ac:dyDescent="0.3">
      <c r="A14" s="22" t="s">
        <v>359</v>
      </c>
      <c r="B14" s="23">
        <v>4066681</v>
      </c>
      <c r="C14" s="24" t="s">
        <v>2</v>
      </c>
      <c r="D14" s="6">
        <v>8.1381232896965798</v>
      </c>
      <c r="E14" s="6">
        <v>8.3854888429327499</v>
      </c>
      <c r="F14" s="6">
        <v>98.86</v>
      </c>
      <c r="G14" s="5">
        <v>520</v>
      </c>
      <c r="I14" s="4">
        <f t="shared" si="0"/>
        <v>0.88300000000000001</v>
      </c>
      <c r="J14" s="4">
        <f t="shared" si="1"/>
        <v>0.89400000000000002</v>
      </c>
    </row>
    <row r="15" spans="1:12" x14ac:dyDescent="0.3">
      <c r="A15" s="22" t="s">
        <v>443</v>
      </c>
      <c r="B15" s="23">
        <v>4066692</v>
      </c>
      <c r="C15" s="24" t="s">
        <v>2</v>
      </c>
      <c r="D15" s="6">
        <v>1.7531699851042699</v>
      </c>
      <c r="E15" s="6">
        <v>2.1371424017380298</v>
      </c>
      <c r="F15" s="6">
        <v>97.47</v>
      </c>
      <c r="G15" s="5">
        <v>347</v>
      </c>
      <c r="I15" s="4">
        <f t="shared" si="0"/>
        <v>0.44400000000000001</v>
      </c>
      <c r="J15" s="4">
        <f t="shared" si="1"/>
        <v>0.85699999999999998</v>
      </c>
    </row>
    <row r="16" spans="1:12" x14ac:dyDescent="0.3">
      <c r="A16" s="22" t="s">
        <v>2209</v>
      </c>
      <c r="B16" s="23">
        <v>5724762</v>
      </c>
      <c r="C16" s="24" t="s">
        <v>2</v>
      </c>
      <c r="D16" s="6">
        <v>0.214413136237119</v>
      </c>
      <c r="E16" s="6">
        <v>0.12692900537907001</v>
      </c>
      <c r="F16" s="6">
        <v>37.950000000000003</v>
      </c>
      <c r="G16" s="5">
        <v>72</v>
      </c>
      <c r="I16" s="4">
        <f t="shared" si="0"/>
        <v>0.12</v>
      </c>
      <c r="J16" s="4">
        <f t="shared" si="1"/>
        <v>0.23799999999999999</v>
      </c>
    </row>
    <row r="17" spans="1:10" x14ac:dyDescent="0.3">
      <c r="A17" s="22" t="s">
        <v>2210</v>
      </c>
      <c r="B17" s="23">
        <v>19477916</v>
      </c>
      <c r="C17" s="24" t="s">
        <v>2</v>
      </c>
      <c r="D17" s="6">
        <v>0.76554537987166504</v>
      </c>
      <c r="E17" s="6">
        <v>0.60634504329321603</v>
      </c>
      <c r="F17" s="6">
        <v>32.25</v>
      </c>
      <c r="G17" s="5">
        <v>69</v>
      </c>
      <c r="I17" s="4">
        <f t="shared" si="0"/>
        <v>0.219</v>
      </c>
      <c r="J17" s="4">
        <f t="shared" si="1"/>
        <v>0.20100000000000001</v>
      </c>
    </row>
    <row r="18" spans="1:10" x14ac:dyDescent="0.3">
      <c r="A18" s="22" t="s">
        <v>2211</v>
      </c>
      <c r="B18" s="23">
        <v>5726852</v>
      </c>
      <c r="C18" s="24" t="s">
        <v>2</v>
      </c>
      <c r="D18" s="6">
        <v>0.72495358189777903</v>
      </c>
      <c r="E18" s="6">
        <v>0.55408658615402195</v>
      </c>
      <c r="F18" s="6">
        <v>17.88</v>
      </c>
      <c r="G18" s="5">
        <v>92</v>
      </c>
      <c r="I18" s="4">
        <f t="shared" si="0"/>
        <v>0.21299999999999999</v>
      </c>
      <c r="J18" s="4">
        <f t="shared" si="1"/>
        <v>7.0999999999999994E-2</v>
      </c>
    </row>
    <row r="19" spans="1:10" x14ac:dyDescent="0.3">
      <c r="A19" s="22" t="s">
        <v>2212</v>
      </c>
      <c r="B19" s="23">
        <v>5731540</v>
      </c>
      <c r="C19" s="24" t="s">
        <v>2</v>
      </c>
      <c r="D19" s="6">
        <v>0.35950523844294602</v>
      </c>
      <c r="E19" s="6">
        <v>0.27684540092631099</v>
      </c>
      <c r="F19" s="6">
        <v>24.86</v>
      </c>
      <c r="G19" s="5">
        <v>48</v>
      </c>
      <c r="I19" s="4">
        <f t="shared" si="0"/>
        <v>0.16</v>
      </c>
      <c r="J19" s="4">
        <f t="shared" si="1"/>
        <v>0.13800000000000001</v>
      </c>
    </row>
    <row r="20" spans="1:10" x14ac:dyDescent="0.3">
      <c r="A20" s="22" t="s">
        <v>2213</v>
      </c>
      <c r="B20" s="23">
        <v>5721558</v>
      </c>
      <c r="C20" s="24" t="s">
        <v>2</v>
      </c>
      <c r="D20" s="6">
        <v>5.79203412974705E-2</v>
      </c>
      <c r="E20" s="6">
        <v>8.2681449676603597E-2</v>
      </c>
      <c r="F20" s="6">
        <v>58.31</v>
      </c>
      <c r="G20" s="5">
        <v>34</v>
      </c>
      <c r="I20" s="4">
        <f t="shared" si="0"/>
        <v>3.4000000000000002E-2</v>
      </c>
      <c r="J20" s="4">
        <f t="shared" si="1"/>
        <v>0.372</v>
      </c>
    </row>
    <row r="21" spans="1:10" x14ac:dyDescent="0.3">
      <c r="A21" s="22" t="s">
        <v>2214</v>
      </c>
      <c r="B21" s="23">
        <v>5726755</v>
      </c>
      <c r="C21" s="24" t="s">
        <v>2</v>
      </c>
      <c r="D21" s="6">
        <v>0.14808168515978901</v>
      </c>
      <c r="E21" s="6">
        <v>4.2615549910515402E-2</v>
      </c>
      <c r="F21" s="6">
        <v>35.450000000000003</v>
      </c>
      <c r="G21" s="5">
        <v>134</v>
      </c>
      <c r="I21" s="4">
        <f t="shared" si="0"/>
        <v>9.6000000000000002E-2</v>
      </c>
      <c r="J21" s="4">
        <f t="shared" si="1"/>
        <v>0.222</v>
      </c>
    </row>
    <row r="22" spans="1:10" x14ac:dyDescent="0.3">
      <c r="A22" s="22" t="s">
        <v>447</v>
      </c>
      <c r="B22" s="23">
        <v>103085</v>
      </c>
      <c r="C22" s="24" t="s">
        <v>2</v>
      </c>
      <c r="D22" s="6">
        <v>2.3761290656983198</v>
      </c>
      <c r="E22" s="6">
        <v>6.9689347007214604</v>
      </c>
      <c r="F22" s="6">
        <v>96.36</v>
      </c>
      <c r="G22" s="5">
        <v>237</v>
      </c>
      <c r="I22" s="4">
        <f t="shared" si="0"/>
        <v>0.55700000000000005</v>
      </c>
      <c r="J22" s="4">
        <f t="shared" si="1"/>
        <v>0.83599999999999997</v>
      </c>
    </row>
    <row r="23" spans="1:10" x14ac:dyDescent="0.3">
      <c r="A23" s="22" t="s">
        <v>2215</v>
      </c>
      <c r="B23" s="23">
        <v>7689847</v>
      </c>
      <c r="C23" s="24" t="s">
        <v>2</v>
      </c>
      <c r="D23" s="6">
        <v>1.19126647791822</v>
      </c>
      <c r="E23" s="6">
        <v>1.34986077009028</v>
      </c>
      <c r="F23" s="6">
        <v>33.81</v>
      </c>
      <c r="G23" s="5">
        <v>150</v>
      </c>
      <c r="I23" s="4">
        <f t="shared" si="0"/>
        <v>0.312</v>
      </c>
      <c r="J23" s="4">
        <f t="shared" si="1"/>
        <v>0.21099999999999999</v>
      </c>
    </row>
    <row r="24" spans="1:10" x14ac:dyDescent="0.3">
      <c r="A24" s="22" t="s">
        <v>2216</v>
      </c>
      <c r="B24" s="23">
        <v>4828634</v>
      </c>
      <c r="C24" s="24" t="s">
        <v>2</v>
      </c>
      <c r="D24" s="6">
        <v>2.29740185420899</v>
      </c>
      <c r="E24" s="6">
        <v>2.30147965738758</v>
      </c>
      <c r="F24" s="27" t="s">
        <v>2592</v>
      </c>
      <c r="G24" s="5">
        <v>257</v>
      </c>
      <c r="I24" s="4">
        <f t="shared" si="0"/>
        <v>0.54400000000000004</v>
      </c>
      <c r="J24" s="4">
        <f t="shared" si="1"/>
        <v>0.67600000000000005</v>
      </c>
    </row>
    <row r="25" spans="1:10" x14ac:dyDescent="0.3">
      <c r="A25" s="22" t="s">
        <v>2217</v>
      </c>
      <c r="B25" s="23">
        <v>4103630</v>
      </c>
      <c r="C25" s="24" t="s">
        <v>2</v>
      </c>
      <c r="D25" s="6">
        <v>0.53428736702758095</v>
      </c>
      <c r="E25" s="6">
        <v>0.62690667672874101</v>
      </c>
      <c r="F25" s="6">
        <v>49.92</v>
      </c>
      <c r="G25" s="5">
        <v>41</v>
      </c>
      <c r="I25" s="4">
        <f t="shared" si="0"/>
        <v>0.187</v>
      </c>
      <c r="J25" s="4">
        <f t="shared" si="1"/>
        <v>0.32100000000000001</v>
      </c>
    </row>
    <row r="26" spans="1:10" x14ac:dyDescent="0.3">
      <c r="A26" s="22" t="s">
        <v>387</v>
      </c>
      <c r="B26" s="23">
        <v>4991217</v>
      </c>
      <c r="C26" s="24" t="s">
        <v>2</v>
      </c>
      <c r="D26" s="6">
        <v>2.8473749469298899</v>
      </c>
      <c r="E26" s="27" t="s">
        <v>2593</v>
      </c>
      <c r="F26" s="6">
        <v>99.78</v>
      </c>
      <c r="G26" s="5">
        <v>573</v>
      </c>
      <c r="I26" s="4">
        <f t="shared" si="0"/>
        <v>0.61799999999999999</v>
      </c>
      <c r="J26" s="4">
        <f t="shared" si="1"/>
        <v>0.90800000000000003</v>
      </c>
    </row>
    <row r="27" spans="1:10" x14ac:dyDescent="0.3">
      <c r="A27" s="22" t="s">
        <v>449</v>
      </c>
      <c r="B27" s="23">
        <v>4912136</v>
      </c>
      <c r="C27" s="24" t="s">
        <v>2</v>
      </c>
      <c r="D27" s="6">
        <v>7.6932948409665496</v>
      </c>
      <c r="E27" s="6">
        <v>8.3472544791782397</v>
      </c>
      <c r="F27" s="6">
        <v>57.71</v>
      </c>
      <c r="G27" s="5">
        <v>321</v>
      </c>
      <c r="I27" s="4">
        <f t="shared" si="0"/>
        <v>0.879</v>
      </c>
      <c r="J27" s="4">
        <f t="shared" si="1"/>
        <v>0.36699999999999999</v>
      </c>
    </row>
    <row r="28" spans="1:10" x14ac:dyDescent="0.3">
      <c r="A28" s="22" t="s">
        <v>2218</v>
      </c>
      <c r="B28" s="23">
        <v>4047880</v>
      </c>
      <c r="C28" s="24" t="s">
        <v>2</v>
      </c>
      <c r="D28" s="6">
        <v>0.62323191486390705</v>
      </c>
      <c r="E28" s="6">
        <v>0.56016055881918303</v>
      </c>
      <c r="F28" s="6">
        <v>25.99</v>
      </c>
      <c r="G28" s="5">
        <v>169</v>
      </c>
      <c r="I28" s="4">
        <f t="shared" si="0"/>
        <v>0.193</v>
      </c>
      <c r="J28" s="4">
        <f t="shared" si="1"/>
        <v>0.15</v>
      </c>
    </row>
    <row r="29" spans="1:10" x14ac:dyDescent="0.3">
      <c r="A29" s="22" t="s">
        <v>2219</v>
      </c>
      <c r="B29" s="23">
        <v>4783704</v>
      </c>
      <c r="C29" s="24" t="s">
        <v>2</v>
      </c>
      <c r="D29" s="6">
        <v>1.5645659495236901</v>
      </c>
      <c r="E29" s="6">
        <v>1.54659995401051</v>
      </c>
      <c r="F29" s="6">
        <v>27.77</v>
      </c>
      <c r="G29" s="5">
        <v>88</v>
      </c>
      <c r="I29" s="4">
        <f t="shared" si="0"/>
        <v>0.40400000000000003</v>
      </c>
      <c r="J29" s="4">
        <f t="shared" si="1"/>
        <v>0.16700000000000001</v>
      </c>
    </row>
    <row r="30" spans="1:10" x14ac:dyDescent="0.3">
      <c r="A30" s="22" t="s">
        <v>454</v>
      </c>
      <c r="B30" s="23">
        <v>4589651</v>
      </c>
      <c r="C30" s="24" t="s">
        <v>2</v>
      </c>
      <c r="D30" s="6">
        <v>2.5678146517710601</v>
      </c>
      <c r="E30" s="6">
        <v>2.5144002622591199</v>
      </c>
      <c r="F30" s="6">
        <v>29.75</v>
      </c>
      <c r="G30" s="5">
        <v>310</v>
      </c>
      <c r="I30" s="4">
        <f t="shared" si="0"/>
        <v>0.58899999999999997</v>
      </c>
      <c r="J30" s="4">
        <f t="shared" si="1"/>
        <v>0.186</v>
      </c>
    </row>
    <row r="31" spans="1:10" x14ac:dyDescent="0.3">
      <c r="A31" s="22" t="s">
        <v>455</v>
      </c>
      <c r="B31" s="23">
        <v>4183694</v>
      </c>
      <c r="C31" s="24" t="s">
        <v>2</v>
      </c>
      <c r="D31" s="6">
        <v>2.3684872302565498</v>
      </c>
      <c r="E31" s="6">
        <v>2.4810531339484601</v>
      </c>
      <c r="F31" s="6">
        <v>104.62</v>
      </c>
      <c r="G31" s="5">
        <v>329</v>
      </c>
      <c r="I31" s="4">
        <f t="shared" si="0"/>
        <v>0.55600000000000005</v>
      </c>
      <c r="J31" s="4">
        <f t="shared" si="1"/>
        <v>0.95799999999999996</v>
      </c>
    </row>
    <row r="32" spans="1:10" x14ac:dyDescent="0.3">
      <c r="A32" s="22" t="s">
        <v>456</v>
      </c>
      <c r="B32" s="23">
        <v>4226924</v>
      </c>
      <c r="C32" s="24" t="s">
        <v>2</v>
      </c>
      <c r="D32" s="6">
        <v>17.848283250464899</v>
      </c>
      <c r="E32" s="6">
        <v>17.825255358088398</v>
      </c>
      <c r="F32" s="6">
        <v>116.27</v>
      </c>
      <c r="G32" s="5">
        <v>490</v>
      </c>
      <c r="I32" s="4">
        <f t="shared" si="0"/>
        <v>0.98699999999999999</v>
      </c>
      <c r="J32" s="4">
        <f t="shared" si="1"/>
        <v>0.99</v>
      </c>
    </row>
    <row r="33" spans="1:10" x14ac:dyDescent="0.3">
      <c r="A33" s="22" t="s">
        <v>457</v>
      </c>
      <c r="B33" s="23">
        <v>4987603</v>
      </c>
      <c r="C33" s="24" t="s">
        <v>2</v>
      </c>
      <c r="D33" s="6">
        <v>2.6388830583658698</v>
      </c>
      <c r="E33" s="6">
        <v>2.2524789051677101</v>
      </c>
      <c r="F33" s="6">
        <v>87.95</v>
      </c>
      <c r="G33" s="5">
        <v>643</v>
      </c>
      <c r="I33" s="4">
        <f t="shared" si="0"/>
        <v>0.59599999999999997</v>
      </c>
      <c r="J33" s="4">
        <f t="shared" si="1"/>
        <v>0.67800000000000005</v>
      </c>
    </row>
    <row r="34" spans="1:10" x14ac:dyDescent="0.3">
      <c r="A34" s="22" t="s">
        <v>2220</v>
      </c>
      <c r="B34" s="23">
        <v>4698704</v>
      </c>
      <c r="C34" s="24" t="s">
        <v>2</v>
      </c>
      <c r="D34" s="6">
        <v>0.96782729002111401</v>
      </c>
      <c r="E34" s="6">
        <v>1.0226728112529899</v>
      </c>
      <c r="F34" s="6">
        <v>86.99</v>
      </c>
      <c r="G34" s="5">
        <v>323</v>
      </c>
      <c r="I34" s="4">
        <f t="shared" si="0"/>
        <v>0.25700000000000001</v>
      </c>
      <c r="J34" s="4">
        <f t="shared" si="1"/>
        <v>0.65600000000000003</v>
      </c>
    </row>
    <row r="35" spans="1:10" x14ac:dyDescent="0.3">
      <c r="A35" s="22" t="s">
        <v>2221</v>
      </c>
      <c r="B35" s="23">
        <v>5721375</v>
      </c>
      <c r="C35" s="24" t="s">
        <v>2</v>
      </c>
      <c r="D35" s="6">
        <v>0.33927208105020301</v>
      </c>
      <c r="E35" s="6">
        <v>6.1730914604881599</v>
      </c>
      <c r="F35" s="6">
        <v>26.93</v>
      </c>
      <c r="G35" s="5">
        <v>95</v>
      </c>
      <c r="I35" s="4">
        <f t="shared" si="0"/>
        <v>0.153</v>
      </c>
      <c r="J35" s="4">
        <f t="shared" si="1"/>
        <v>0.156</v>
      </c>
    </row>
    <row r="36" spans="1:10" x14ac:dyDescent="0.3">
      <c r="A36" s="22" t="s">
        <v>460</v>
      </c>
      <c r="B36" s="23">
        <v>4509697</v>
      </c>
      <c r="C36" s="24" t="s">
        <v>2</v>
      </c>
      <c r="D36" s="6">
        <v>1.3961478560835701</v>
      </c>
      <c r="E36" s="6">
        <v>1.68787940896246</v>
      </c>
      <c r="F36" s="6">
        <v>87.88</v>
      </c>
      <c r="G36" s="5">
        <v>638</v>
      </c>
      <c r="I36" s="4">
        <f t="shared" si="0"/>
        <v>0.36899999999999999</v>
      </c>
      <c r="J36" s="4">
        <f t="shared" si="1"/>
        <v>0.67500000000000004</v>
      </c>
    </row>
    <row r="37" spans="1:10" x14ac:dyDescent="0.3">
      <c r="A37" s="22" t="s">
        <v>2222</v>
      </c>
      <c r="B37" s="23">
        <v>9956445</v>
      </c>
      <c r="C37" s="24" t="s">
        <v>2</v>
      </c>
      <c r="D37" s="6">
        <v>5.8196345720171898</v>
      </c>
      <c r="E37" s="6">
        <v>4.7422467991516699</v>
      </c>
      <c r="F37" s="6">
        <v>12.45</v>
      </c>
      <c r="G37" s="5">
        <v>96</v>
      </c>
      <c r="I37" s="4">
        <f t="shared" si="0"/>
        <v>0.81799999999999995</v>
      </c>
      <c r="J37" s="4">
        <f t="shared" si="1"/>
        <v>3.7999999999999999E-2</v>
      </c>
    </row>
    <row r="38" spans="1:10" x14ac:dyDescent="0.3">
      <c r="A38" s="22" t="s">
        <v>462</v>
      </c>
      <c r="B38" s="23">
        <v>113618</v>
      </c>
      <c r="C38" s="24" t="s">
        <v>2</v>
      </c>
      <c r="D38" s="6">
        <v>1.5110299003322301</v>
      </c>
      <c r="E38" s="6">
        <v>1.8183056478405299</v>
      </c>
      <c r="F38" s="27" t="s">
        <v>2594</v>
      </c>
      <c r="G38" s="5">
        <v>484</v>
      </c>
      <c r="I38" s="4">
        <f t="shared" si="0"/>
        <v>0.39</v>
      </c>
      <c r="J38" s="4">
        <f t="shared" si="1"/>
        <v>0.91</v>
      </c>
    </row>
    <row r="39" spans="1:10" x14ac:dyDescent="0.3">
      <c r="A39" s="22" t="s">
        <v>464</v>
      </c>
      <c r="B39" s="23">
        <v>103316</v>
      </c>
      <c r="C39" s="24" t="s">
        <v>2</v>
      </c>
      <c r="D39" s="6">
        <v>1.6397724619009</v>
      </c>
      <c r="E39" s="6">
        <v>1.75493078170776</v>
      </c>
      <c r="F39" s="6">
        <v>69.89</v>
      </c>
      <c r="G39" s="5">
        <v>1680</v>
      </c>
      <c r="I39" s="4">
        <f t="shared" si="0"/>
        <v>0.42299999999999999</v>
      </c>
      <c r="J39" s="4">
        <f t="shared" si="1"/>
        <v>0.45100000000000001</v>
      </c>
    </row>
    <row r="40" spans="1:10" x14ac:dyDescent="0.3">
      <c r="A40" s="22" t="s">
        <v>2223</v>
      </c>
      <c r="B40" s="23">
        <v>4281583</v>
      </c>
      <c r="C40" s="24" t="s">
        <v>2</v>
      </c>
      <c r="D40" s="6">
        <v>1.9053025806578601</v>
      </c>
      <c r="E40" s="6">
        <v>2.1599735530464899</v>
      </c>
      <c r="F40" s="6">
        <v>39.36</v>
      </c>
      <c r="G40" s="5">
        <v>98</v>
      </c>
      <c r="I40" s="4">
        <f t="shared" si="0"/>
        <v>0.47</v>
      </c>
      <c r="J40" s="4">
        <f t="shared" si="1"/>
        <v>0.246</v>
      </c>
    </row>
    <row r="41" spans="1:10" x14ac:dyDescent="0.3">
      <c r="A41" s="22" t="s">
        <v>465</v>
      </c>
      <c r="B41" s="23">
        <v>4309089</v>
      </c>
      <c r="C41" s="24" t="s">
        <v>2</v>
      </c>
      <c r="D41" s="6">
        <v>4.5293482948132597</v>
      </c>
      <c r="E41" s="6">
        <v>4.9222349760833701</v>
      </c>
      <c r="F41" s="6">
        <v>83.74</v>
      </c>
      <c r="G41" s="5">
        <v>623</v>
      </c>
      <c r="I41" s="4">
        <f t="shared" si="0"/>
        <v>0.75700000000000001</v>
      </c>
      <c r="J41" s="4">
        <f t="shared" si="1"/>
        <v>0.59899999999999998</v>
      </c>
    </row>
    <row r="42" spans="1:10" x14ac:dyDescent="0.3">
      <c r="A42" s="22" t="s">
        <v>466</v>
      </c>
      <c r="B42" s="23">
        <v>4075849</v>
      </c>
      <c r="C42" s="24" t="s">
        <v>2</v>
      </c>
      <c r="D42" s="6">
        <v>1.20312359334162</v>
      </c>
      <c r="E42" s="6">
        <v>1.1283208431394001</v>
      </c>
      <c r="F42" s="6">
        <v>90.69</v>
      </c>
      <c r="G42" s="5">
        <v>1312</v>
      </c>
      <c r="I42" s="4">
        <f t="shared" si="0"/>
        <v>0.318</v>
      </c>
      <c r="J42" s="4">
        <f t="shared" si="1"/>
        <v>0.72199999999999998</v>
      </c>
    </row>
    <row r="43" spans="1:10" x14ac:dyDescent="0.3">
      <c r="A43" s="22" t="s">
        <v>2224</v>
      </c>
      <c r="B43" s="23">
        <v>5321237</v>
      </c>
      <c r="C43" s="24" t="s">
        <v>2</v>
      </c>
      <c r="D43" s="6">
        <v>8.7929039227109396</v>
      </c>
      <c r="E43" s="6">
        <v>8.7097009418390101</v>
      </c>
      <c r="F43" s="6">
        <v>81.08</v>
      </c>
      <c r="G43" s="5">
        <v>270</v>
      </c>
      <c r="I43" s="4">
        <f t="shared" si="0"/>
        <v>0.90100000000000002</v>
      </c>
      <c r="J43" s="4">
        <f t="shared" si="1"/>
        <v>0.56699999999999995</v>
      </c>
    </row>
    <row r="44" spans="1:10" x14ac:dyDescent="0.3">
      <c r="A44" s="22" t="s">
        <v>469</v>
      </c>
      <c r="B44" s="23">
        <v>4347844</v>
      </c>
      <c r="C44" s="24" t="s">
        <v>2</v>
      </c>
      <c r="D44" s="6">
        <v>1.0589969698391</v>
      </c>
      <c r="E44" s="6">
        <v>0.69642474168300095</v>
      </c>
      <c r="F44" s="6">
        <v>72.83</v>
      </c>
      <c r="G44" s="5">
        <v>984</v>
      </c>
      <c r="I44" s="4">
        <f t="shared" si="0"/>
        <v>0.28000000000000003</v>
      </c>
      <c r="J44" s="4">
        <f t="shared" si="1"/>
        <v>0.48299999999999998</v>
      </c>
    </row>
    <row r="45" spans="1:10" x14ac:dyDescent="0.3">
      <c r="A45" s="22" t="s">
        <v>470</v>
      </c>
      <c r="B45" s="23">
        <v>103154</v>
      </c>
      <c r="C45" s="24" t="s">
        <v>2</v>
      </c>
      <c r="D45" s="6">
        <v>13.497858058674399</v>
      </c>
      <c r="E45" s="6">
        <v>8.9779419155395797</v>
      </c>
      <c r="F45" s="6">
        <v>101.95</v>
      </c>
      <c r="G45" s="5">
        <v>495</v>
      </c>
      <c r="I45" s="4">
        <f t="shared" si="0"/>
        <v>0.96899999999999997</v>
      </c>
      <c r="J45" s="4">
        <f t="shared" si="1"/>
        <v>0.93100000000000005</v>
      </c>
    </row>
    <row r="46" spans="1:10" x14ac:dyDescent="0.3">
      <c r="A46" s="22" t="s">
        <v>471</v>
      </c>
      <c r="B46" s="23">
        <v>4262539</v>
      </c>
      <c r="C46" s="24" t="s">
        <v>2</v>
      </c>
      <c r="D46" s="6">
        <v>2.8136682293966899</v>
      </c>
      <c r="E46" s="6">
        <v>2.6450416766911902</v>
      </c>
      <c r="F46" s="6">
        <v>97.95</v>
      </c>
      <c r="G46" s="5">
        <v>416</v>
      </c>
      <c r="I46" s="4">
        <f t="shared" si="0"/>
        <v>0.61299999999999999</v>
      </c>
      <c r="J46" s="4">
        <f t="shared" si="1"/>
        <v>0.875</v>
      </c>
    </row>
    <row r="47" spans="1:10" x14ac:dyDescent="0.3">
      <c r="A47" s="22" t="s">
        <v>472</v>
      </c>
      <c r="B47" s="23">
        <v>4014726</v>
      </c>
      <c r="C47" s="24" t="s">
        <v>2</v>
      </c>
      <c r="D47" s="6">
        <v>1.59367651148552</v>
      </c>
      <c r="E47" s="6">
        <v>1.9718731619226499</v>
      </c>
      <c r="F47" s="6">
        <v>89.87</v>
      </c>
      <c r="G47" s="5">
        <v>1940</v>
      </c>
      <c r="I47" s="4">
        <f t="shared" si="0"/>
        <v>0.41099999999999998</v>
      </c>
      <c r="J47" s="4">
        <f t="shared" si="1"/>
        <v>0.71</v>
      </c>
    </row>
    <row r="48" spans="1:10" x14ac:dyDescent="0.3">
      <c r="A48" s="22" t="s">
        <v>18</v>
      </c>
      <c r="B48" s="23">
        <v>4995937</v>
      </c>
      <c r="C48" s="24" t="s">
        <v>2</v>
      </c>
      <c r="D48" s="6">
        <v>3.2090669586698901</v>
      </c>
      <c r="E48" s="6">
        <v>3.0080925276025301</v>
      </c>
      <c r="F48" s="6">
        <v>93.33</v>
      </c>
      <c r="G48" s="5">
        <v>320</v>
      </c>
      <c r="I48" s="4">
        <f t="shared" si="0"/>
        <v>0.66500000000000004</v>
      </c>
      <c r="J48" s="4">
        <f t="shared" si="1"/>
        <v>0.78</v>
      </c>
    </row>
    <row r="49" spans="1:10" x14ac:dyDescent="0.3">
      <c r="A49" s="22" t="s">
        <v>476</v>
      </c>
      <c r="B49" s="23">
        <v>4994468</v>
      </c>
      <c r="C49" s="24" t="s">
        <v>2</v>
      </c>
      <c r="D49" s="6">
        <v>6.9901924666184403</v>
      </c>
      <c r="E49" s="6">
        <v>8.1611370288471807</v>
      </c>
      <c r="F49" s="6">
        <v>89.01</v>
      </c>
      <c r="G49" s="5">
        <v>524</v>
      </c>
      <c r="I49" s="4">
        <f t="shared" si="0"/>
        <v>0.85599999999999998</v>
      </c>
      <c r="J49" s="4">
        <f t="shared" si="1"/>
        <v>0.69699999999999995</v>
      </c>
    </row>
    <row r="50" spans="1:10" x14ac:dyDescent="0.3">
      <c r="A50" s="22" t="s">
        <v>477</v>
      </c>
      <c r="B50" s="23">
        <v>4991769</v>
      </c>
      <c r="C50" s="24" t="s">
        <v>2</v>
      </c>
      <c r="D50" s="6">
        <v>1.2331054313098999</v>
      </c>
      <c r="E50" s="6">
        <v>1.00878913738019</v>
      </c>
      <c r="F50" s="6">
        <v>102.36</v>
      </c>
      <c r="G50" s="5">
        <v>326</v>
      </c>
      <c r="I50" s="4">
        <f t="shared" si="0"/>
        <v>0.32500000000000001</v>
      </c>
      <c r="J50" s="4">
        <f t="shared" si="1"/>
        <v>0.93400000000000005</v>
      </c>
    </row>
    <row r="51" spans="1:10" x14ac:dyDescent="0.3">
      <c r="A51" s="22" t="s">
        <v>478</v>
      </c>
      <c r="B51" s="23">
        <v>4121019</v>
      </c>
      <c r="C51" s="24" t="s">
        <v>2</v>
      </c>
      <c r="D51" s="6">
        <v>11.6000209936437</v>
      </c>
      <c r="E51" s="6">
        <v>11.6715635579944</v>
      </c>
      <c r="F51" s="6">
        <v>96.46</v>
      </c>
      <c r="G51" s="5">
        <v>1093</v>
      </c>
      <c r="I51" s="4">
        <f t="shared" si="0"/>
        <v>0.94899999999999995</v>
      </c>
      <c r="J51" s="4">
        <f t="shared" si="1"/>
        <v>0.84099999999999997</v>
      </c>
    </row>
    <row r="52" spans="1:10" x14ac:dyDescent="0.3">
      <c r="A52" s="22" t="s">
        <v>479</v>
      </c>
      <c r="B52" s="23">
        <v>5309457</v>
      </c>
      <c r="C52" s="24" t="s">
        <v>2</v>
      </c>
      <c r="D52" s="6">
        <v>1.8641863831915799</v>
      </c>
      <c r="E52" s="6">
        <v>2.4113489811019102</v>
      </c>
      <c r="F52" s="6">
        <v>53.04</v>
      </c>
      <c r="G52" s="5">
        <v>547</v>
      </c>
      <c r="I52" s="4">
        <f t="shared" si="0"/>
        <v>0.45800000000000002</v>
      </c>
      <c r="J52" s="4">
        <f t="shared" si="1"/>
        <v>0.34</v>
      </c>
    </row>
    <row r="53" spans="1:10" x14ac:dyDescent="0.3">
      <c r="A53" s="22" t="s">
        <v>480</v>
      </c>
      <c r="B53" s="23">
        <v>4796000</v>
      </c>
      <c r="C53" s="24" t="s">
        <v>2</v>
      </c>
      <c r="D53" s="6">
        <v>3.3990760180413599</v>
      </c>
      <c r="E53" s="6">
        <v>3.6050657018079502</v>
      </c>
      <c r="F53" s="6">
        <v>68.459999999999994</v>
      </c>
      <c r="G53" s="5">
        <v>589</v>
      </c>
      <c r="I53" s="4">
        <f t="shared" si="0"/>
        <v>0.68600000000000005</v>
      </c>
      <c r="J53" s="4">
        <f t="shared" si="1"/>
        <v>0.436</v>
      </c>
    </row>
    <row r="54" spans="1:10" x14ac:dyDescent="0.3">
      <c r="A54" s="22" t="s">
        <v>2225</v>
      </c>
      <c r="B54" s="23">
        <v>4008292</v>
      </c>
      <c r="C54" s="24" t="s">
        <v>2</v>
      </c>
      <c r="D54" s="6">
        <v>0.702503507120536</v>
      </c>
      <c r="E54" s="6">
        <v>0.77271406872696502</v>
      </c>
      <c r="F54" s="6">
        <v>86.81</v>
      </c>
      <c r="G54" s="5">
        <v>281</v>
      </c>
      <c r="I54" s="4">
        <f t="shared" si="0"/>
        <v>0.20499999999999999</v>
      </c>
      <c r="J54" s="4">
        <f t="shared" si="1"/>
        <v>0.65500000000000003</v>
      </c>
    </row>
    <row r="55" spans="1:10" x14ac:dyDescent="0.3">
      <c r="A55" s="22" t="s">
        <v>2226</v>
      </c>
      <c r="B55" s="23">
        <v>107230</v>
      </c>
      <c r="C55" s="24" t="s">
        <v>2</v>
      </c>
      <c r="D55" s="6">
        <v>2.36489410235174</v>
      </c>
      <c r="E55" s="6">
        <v>2.4866612234668501</v>
      </c>
      <c r="F55" s="6">
        <v>64.98</v>
      </c>
      <c r="G55" s="5">
        <v>149</v>
      </c>
      <c r="I55" s="4">
        <f t="shared" si="0"/>
        <v>0.55500000000000005</v>
      </c>
      <c r="J55" s="4">
        <f t="shared" si="1"/>
        <v>0.40600000000000003</v>
      </c>
    </row>
    <row r="56" spans="1:10" x14ac:dyDescent="0.3">
      <c r="A56" s="22" t="s">
        <v>2227</v>
      </c>
      <c r="B56" s="23">
        <v>111908</v>
      </c>
      <c r="C56" s="24" t="s">
        <v>2</v>
      </c>
      <c r="D56" s="6">
        <v>1.7497393416046401</v>
      </c>
      <c r="E56" s="6">
        <v>1.89397242799431</v>
      </c>
      <c r="F56" s="6">
        <v>93.82</v>
      </c>
      <c r="G56" s="5">
        <v>872</v>
      </c>
      <c r="I56" s="4">
        <f t="shared" si="0"/>
        <v>0.443</v>
      </c>
      <c r="J56" s="4">
        <f t="shared" si="1"/>
        <v>0.79</v>
      </c>
    </row>
    <row r="57" spans="1:10" x14ac:dyDescent="0.3">
      <c r="A57" s="22" t="s">
        <v>481</v>
      </c>
      <c r="B57" s="23">
        <v>4279124</v>
      </c>
      <c r="C57" s="24" t="s">
        <v>2</v>
      </c>
      <c r="D57" s="6">
        <v>2.6067127083333301</v>
      </c>
      <c r="E57" s="6">
        <v>2.8696519166666699</v>
      </c>
      <c r="F57" s="27" t="s">
        <v>1925</v>
      </c>
      <c r="G57" s="5">
        <v>1499</v>
      </c>
      <c r="I57" s="4">
        <f t="shared" si="0"/>
        <v>0.59299999999999997</v>
      </c>
      <c r="J57" s="4">
        <f t="shared" si="1"/>
        <v>0.28100000000000003</v>
      </c>
    </row>
    <row r="58" spans="1:10" x14ac:dyDescent="0.3">
      <c r="A58" s="22" t="s">
        <v>482</v>
      </c>
      <c r="B58" s="23">
        <v>14092075</v>
      </c>
      <c r="C58" s="24" t="s">
        <v>2</v>
      </c>
      <c r="D58" s="6">
        <v>6.8630458840233803</v>
      </c>
      <c r="E58" s="6">
        <v>7.0655585078238996</v>
      </c>
      <c r="F58" s="6">
        <v>84.76</v>
      </c>
      <c r="G58" s="5">
        <v>286</v>
      </c>
      <c r="I58" s="4">
        <f t="shared" si="0"/>
        <v>0.85299999999999998</v>
      </c>
      <c r="J58" s="4">
        <f t="shared" si="1"/>
        <v>0.621</v>
      </c>
    </row>
    <row r="59" spans="1:10" x14ac:dyDescent="0.3">
      <c r="A59" s="22" t="s">
        <v>489</v>
      </c>
      <c r="B59" s="23">
        <v>4022309</v>
      </c>
      <c r="C59" s="24" t="s">
        <v>2</v>
      </c>
      <c r="D59" s="6">
        <v>1.4201670935997801</v>
      </c>
      <c r="E59" s="6">
        <v>1.5911680614309101</v>
      </c>
      <c r="F59" s="6">
        <v>73.88</v>
      </c>
      <c r="G59" s="5">
        <v>384</v>
      </c>
      <c r="I59" s="4">
        <f t="shared" si="0"/>
        <v>0.376</v>
      </c>
      <c r="J59" s="4">
        <f t="shared" si="1"/>
        <v>0.497</v>
      </c>
    </row>
    <row r="60" spans="1:10" x14ac:dyDescent="0.3">
      <c r="A60" s="22" t="s">
        <v>2228</v>
      </c>
      <c r="B60" s="23">
        <v>5721147</v>
      </c>
      <c r="C60" s="24" t="s">
        <v>2</v>
      </c>
      <c r="D60" s="6">
        <v>0.102651434030073</v>
      </c>
      <c r="E60" s="6">
        <v>0.23754814714196401</v>
      </c>
      <c r="F60" s="6">
        <v>27.63</v>
      </c>
      <c r="G60" s="5">
        <v>128</v>
      </c>
      <c r="I60" s="4">
        <f t="shared" si="0"/>
        <v>6.8000000000000005E-2</v>
      </c>
      <c r="J60" s="4">
        <f t="shared" si="1"/>
        <v>0.16600000000000001</v>
      </c>
    </row>
    <row r="61" spans="1:10" x14ac:dyDescent="0.3">
      <c r="A61" s="22" t="s">
        <v>491</v>
      </c>
      <c r="B61" s="23">
        <v>102716</v>
      </c>
      <c r="C61" s="24" t="s">
        <v>2</v>
      </c>
      <c r="D61" s="6">
        <v>0.81924743043779402</v>
      </c>
      <c r="E61" s="6">
        <v>0.80597266747039897</v>
      </c>
      <c r="F61" s="6">
        <v>21.19</v>
      </c>
      <c r="G61" s="5">
        <v>267</v>
      </c>
      <c r="I61" s="4">
        <f t="shared" si="0"/>
        <v>0.22800000000000001</v>
      </c>
      <c r="J61" s="4">
        <f t="shared" si="1"/>
        <v>0.10299999999999999</v>
      </c>
    </row>
    <row r="62" spans="1:10" x14ac:dyDescent="0.3">
      <c r="A62" s="22" t="s">
        <v>2229</v>
      </c>
      <c r="B62" s="23">
        <v>5721240</v>
      </c>
      <c r="C62" s="24" t="s">
        <v>2</v>
      </c>
      <c r="D62" s="6">
        <v>3.3480679866533698E-2</v>
      </c>
      <c r="E62" s="6">
        <v>2.1269833406482402E-2</v>
      </c>
      <c r="F62" s="6">
        <v>47.68</v>
      </c>
      <c r="G62" s="5">
        <v>97</v>
      </c>
      <c r="I62" s="4">
        <f t="shared" si="0"/>
        <v>0.01</v>
      </c>
      <c r="J62" s="4">
        <f t="shared" si="1"/>
        <v>0.30199999999999999</v>
      </c>
    </row>
    <row r="63" spans="1:10" x14ac:dyDescent="0.3">
      <c r="A63" s="22" t="s">
        <v>493</v>
      </c>
      <c r="B63" s="23">
        <v>4989051</v>
      </c>
      <c r="C63" s="24" t="s">
        <v>2</v>
      </c>
      <c r="D63" s="6">
        <v>1.6277938291668499</v>
      </c>
      <c r="E63" s="6">
        <v>1.6371672132175601</v>
      </c>
      <c r="F63" s="6">
        <v>100.93</v>
      </c>
      <c r="G63" s="5">
        <v>541</v>
      </c>
      <c r="I63" s="4">
        <f t="shared" si="0"/>
        <v>0.42099999999999999</v>
      </c>
      <c r="J63" s="4">
        <f t="shared" si="1"/>
        <v>0.91900000000000004</v>
      </c>
    </row>
    <row r="64" spans="1:10" x14ac:dyDescent="0.3">
      <c r="A64" s="22" t="s">
        <v>2230</v>
      </c>
      <c r="B64" s="23">
        <v>5227127</v>
      </c>
      <c r="C64" s="24" t="s">
        <v>2</v>
      </c>
      <c r="D64" s="6">
        <v>1.04212044263717</v>
      </c>
      <c r="E64" s="6">
        <v>1.0157718031317799</v>
      </c>
      <c r="F64" s="6">
        <v>19.739999999999998</v>
      </c>
      <c r="G64" s="5">
        <v>33</v>
      </c>
      <c r="I64" s="4">
        <f t="shared" si="0"/>
        <v>0.27800000000000002</v>
      </c>
      <c r="J64" s="4">
        <f t="shared" si="1"/>
        <v>8.4000000000000005E-2</v>
      </c>
    </row>
    <row r="65" spans="1:10" x14ac:dyDescent="0.3">
      <c r="A65" s="22" t="s">
        <v>494</v>
      </c>
      <c r="B65" s="23">
        <v>102864</v>
      </c>
      <c r="C65" s="24" t="s">
        <v>2</v>
      </c>
      <c r="D65" s="6">
        <v>2.59282759316332</v>
      </c>
      <c r="E65" s="6">
        <v>2.7074702092564</v>
      </c>
      <c r="F65" s="6">
        <v>82.51</v>
      </c>
      <c r="G65" s="5">
        <v>707</v>
      </c>
      <c r="I65" s="4">
        <f t="shared" si="0"/>
        <v>0.59199999999999997</v>
      </c>
      <c r="J65" s="4">
        <f t="shared" si="1"/>
        <v>0.57999999999999996</v>
      </c>
    </row>
    <row r="66" spans="1:10" x14ac:dyDescent="0.3">
      <c r="A66" s="22" t="s">
        <v>496</v>
      </c>
      <c r="B66" s="23">
        <v>4774297</v>
      </c>
      <c r="C66" s="24" t="s">
        <v>2</v>
      </c>
      <c r="D66" s="6">
        <v>7.1565326086873</v>
      </c>
      <c r="E66" s="6">
        <v>7.7167811026574196</v>
      </c>
      <c r="F66" s="6">
        <v>85.27</v>
      </c>
      <c r="G66" s="5">
        <v>339</v>
      </c>
      <c r="I66" s="4">
        <f t="shared" si="0"/>
        <v>0.86499999999999999</v>
      </c>
      <c r="J66" s="4">
        <f t="shared" si="1"/>
        <v>0.63400000000000001</v>
      </c>
    </row>
    <row r="67" spans="1:10" x14ac:dyDescent="0.3">
      <c r="A67" s="22" t="s">
        <v>2231</v>
      </c>
      <c r="B67" s="23">
        <v>19353248</v>
      </c>
      <c r="C67" s="24" t="s">
        <v>2</v>
      </c>
      <c r="D67" s="6">
        <v>0.71769885723918303</v>
      </c>
      <c r="E67" s="6">
        <v>0.58613556330010497</v>
      </c>
      <c r="F67" s="6">
        <v>66.52</v>
      </c>
      <c r="G67" s="5">
        <v>127</v>
      </c>
      <c r="I67" s="4">
        <f t="shared" si="0"/>
        <v>0.21099999999999999</v>
      </c>
      <c r="J67" s="4">
        <f t="shared" si="1"/>
        <v>0.42</v>
      </c>
    </row>
    <row r="68" spans="1:10" x14ac:dyDescent="0.3">
      <c r="A68" s="22" t="s">
        <v>2232</v>
      </c>
      <c r="B68" s="23">
        <v>7278701</v>
      </c>
      <c r="C68" s="24" t="s">
        <v>2</v>
      </c>
      <c r="D68" s="6">
        <v>8.4004887023023507</v>
      </c>
      <c r="E68" s="6">
        <v>8.5013059892442797</v>
      </c>
      <c r="F68" s="6">
        <v>47.93</v>
      </c>
      <c r="G68" s="5">
        <v>149</v>
      </c>
      <c r="I68" s="4">
        <f t="shared" si="0"/>
        <v>0.89</v>
      </c>
      <c r="J68" s="4">
        <f t="shared" si="1"/>
        <v>0.30499999999999999</v>
      </c>
    </row>
    <row r="69" spans="1:10" x14ac:dyDescent="0.3">
      <c r="A69" s="22" t="s">
        <v>2233</v>
      </c>
      <c r="B69" s="23">
        <v>4973976</v>
      </c>
      <c r="C69" s="24" t="s">
        <v>2</v>
      </c>
      <c r="D69" s="6">
        <v>9.16912215425873</v>
      </c>
      <c r="E69" s="6">
        <v>9.7448905505359296</v>
      </c>
      <c r="F69" s="6">
        <v>48.77</v>
      </c>
      <c r="G69" s="5">
        <v>208</v>
      </c>
      <c r="I69" s="4">
        <f t="shared" si="0"/>
        <v>0.91100000000000003</v>
      </c>
      <c r="J69" s="4">
        <f t="shared" si="1"/>
        <v>0.313</v>
      </c>
    </row>
    <row r="70" spans="1:10" x14ac:dyDescent="0.3">
      <c r="A70" s="22" t="s">
        <v>2234</v>
      </c>
      <c r="B70" s="23">
        <v>29524252</v>
      </c>
      <c r="C70" s="24" t="s">
        <v>2</v>
      </c>
      <c r="D70" s="6">
        <v>17.1143092134852</v>
      </c>
      <c r="E70" s="6">
        <v>19.849068434468901</v>
      </c>
      <c r="F70" s="6">
        <v>51.64</v>
      </c>
      <c r="G70" s="5">
        <v>63</v>
      </c>
      <c r="I70" s="4">
        <f t="shared" si="0"/>
        <v>0.98499999999999999</v>
      </c>
      <c r="J70" s="4">
        <f t="shared" si="1"/>
        <v>0.33200000000000002</v>
      </c>
    </row>
    <row r="71" spans="1:10" x14ac:dyDescent="0.3">
      <c r="A71" s="22" t="s">
        <v>498</v>
      </c>
      <c r="B71" s="23">
        <v>4087349</v>
      </c>
      <c r="C71" s="24" t="s">
        <v>2</v>
      </c>
      <c r="D71" s="6">
        <v>1.5709116747844201</v>
      </c>
      <c r="E71" s="6">
        <v>1.5423679831571999</v>
      </c>
      <c r="F71" s="6">
        <v>60.56</v>
      </c>
      <c r="G71" s="5">
        <v>2105</v>
      </c>
      <c r="I71" s="4">
        <f t="shared" si="0"/>
        <v>0.40699999999999997</v>
      </c>
      <c r="J71" s="4">
        <f t="shared" si="1"/>
        <v>0.38300000000000001</v>
      </c>
    </row>
    <row r="72" spans="1:10" x14ac:dyDescent="0.3">
      <c r="A72" s="22" t="s">
        <v>2235</v>
      </c>
      <c r="B72" s="23">
        <v>4960397</v>
      </c>
      <c r="C72" s="24" t="s">
        <v>2</v>
      </c>
      <c r="D72" s="6">
        <v>4.8521903477775998</v>
      </c>
      <c r="E72" s="6">
        <v>6.0011023196528201</v>
      </c>
      <c r="F72" s="6">
        <v>36.94</v>
      </c>
      <c r="G72" s="5">
        <v>166</v>
      </c>
      <c r="I72" s="4">
        <f t="shared" si="0"/>
        <v>0.77500000000000002</v>
      </c>
      <c r="J72" s="4">
        <f t="shared" si="1"/>
        <v>0.23</v>
      </c>
    </row>
    <row r="73" spans="1:10" x14ac:dyDescent="0.3">
      <c r="A73" s="22" t="s">
        <v>2236</v>
      </c>
      <c r="B73" s="23">
        <v>103402</v>
      </c>
      <c r="C73" s="24" t="s">
        <v>2</v>
      </c>
      <c r="D73" s="6">
        <v>8.1988457451198098</v>
      </c>
      <c r="E73" s="6">
        <v>7.5834918723774702</v>
      </c>
      <c r="F73" s="6">
        <v>80.52</v>
      </c>
      <c r="G73" s="5">
        <v>224</v>
      </c>
      <c r="I73" s="4">
        <f t="shared" si="0"/>
        <v>0.88400000000000001</v>
      </c>
      <c r="J73" s="4">
        <f t="shared" si="1"/>
        <v>0.55400000000000005</v>
      </c>
    </row>
    <row r="74" spans="1:10" x14ac:dyDescent="0.3">
      <c r="A74" s="22" t="s">
        <v>2237</v>
      </c>
      <c r="B74" s="23">
        <v>4171292</v>
      </c>
      <c r="C74" s="24" t="s">
        <v>2</v>
      </c>
      <c r="D74" s="6">
        <v>13.3201686962176</v>
      </c>
      <c r="E74" s="6">
        <v>14.4571685778351</v>
      </c>
      <c r="F74" s="6">
        <v>38.28</v>
      </c>
      <c r="G74" s="5">
        <v>276</v>
      </c>
      <c r="I74" s="4">
        <f t="shared" ref="I74:I117" si="2">IFERROR(_xlfn.PERCENTRANK.INC(D:D,D74),"")</f>
        <v>0.96499999999999997</v>
      </c>
      <c r="J74" s="4">
        <f t="shared" ref="J74:J117" si="3">IFERROR(_xlfn.PERCENTRANK.INC(F:F,F74),"")</f>
        <v>0.23899999999999999</v>
      </c>
    </row>
    <row r="75" spans="1:10" x14ac:dyDescent="0.3">
      <c r="A75" s="22" t="s">
        <v>2238</v>
      </c>
      <c r="B75" s="23">
        <v>1020142</v>
      </c>
      <c r="C75" s="24" t="s">
        <v>2</v>
      </c>
      <c r="D75" s="6">
        <v>2.0666004944185201</v>
      </c>
      <c r="E75" s="6">
        <v>1.9966989686368699</v>
      </c>
      <c r="F75" s="6">
        <v>39.159999999999997</v>
      </c>
      <c r="G75" s="5">
        <v>127</v>
      </c>
      <c r="I75" s="4">
        <f t="shared" si="2"/>
        <v>0.502</v>
      </c>
      <c r="J75" s="4">
        <f t="shared" si="3"/>
        <v>0.245</v>
      </c>
    </row>
    <row r="76" spans="1:10" x14ac:dyDescent="0.3">
      <c r="A76" s="22" t="s">
        <v>506</v>
      </c>
      <c r="B76" s="23">
        <v>4007308</v>
      </c>
      <c r="C76" s="24" t="s">
        <v>2</v>
      </c>
      <c r="D76" s="6">
        <v>1.03901367443725</v>
      </c>
      <c r="E76" s="6">
        <v>1.1701451623769099</v>
      </c>
      <c r="F76" s="6">
        <v>76.05</v>
      </c>
      <c r="G76" s="5">
        <v>794</v>
      </c>
      <c r="I76" s="4">
        <f t="shared" si="2"/>
        <v>0.27500000000000002</v>
      </c>
      <c r="J76" s="4">
        <f t="shared" si="3"/>
        <v>0.52</v>
      </c>
    </row>
    <row r="77" spans="1:10" x14ac:dyDescent="0.3">
      <c r="A77" s="22" t="s">
        <v>22</v>
      </c>
      <c r="B77" s="23">
        <v>4089956</v>
      </c>
      <c r="C77" s="24" t="s">
        <v>2</v>
      </c>
      <c r="D77" s="6">
        <v>10.080170425411101</v>
      </c>
      <c r="E77" s="6">
        <v>10.7880726484362</v>
      </c>
      <c r="F77" s="6">
        <v>65.459999999999994</v>
      </c>
      <c r="G77" s="5">
        <v>260</v>
      </c>
      <c r="I77" s="4">
        <f t="shared" si="2"/>
        <v>0.92200000000000004</v>
      </c>
      <c r="J77" s="4">
        <f t="shared" si="3"/>
        <v>0.41</v>
      </c>
    </row>
    <row r="78" spans="1:10" x14ac:dyDescent="0.3">
      <c r="A78" s="22" t="s">
        <v>2239</v>
      </c>
      <c r="B78" s="23">
        <v>4270741</v>
      </c>
      <c r="C78" s="24" t="s">
        <v>2</v>
      </c>
      <c r="D78" s="6">
        <v>1.33115915886784</v>
      </c>
      <c r="E78" s="6">
        <v>1.4811470499871899</v>
      </c>
      <c r="F78" s="6">
        <v>84.33</v>
      </c>
      <c r="G78" s="5">
        <v>256</v>
      </c>
      <c r="I78" s="4">
        <f t="shared" si="2"/>
        <v>0.34699999999999998</v>
      </c>
      <c r="J78" s="4">
        <f t="shared" si="3"/>
        <v>0.61499999999999999</v>
      </c>
    </row>
    <row r="79" spans="1:10" x14ac:dyDescent="0.3">
      <c r="A79" s="22" t="s">
        <v>2240</v>
      </c>
      <c r="B79" s="23">
        <v>4114240</v>
      </c>
      <c r="C79" s="24" t="s">
        <v>2</v>
      </c>
      <c r="D79" s="6">
        <v>3.7727183334372598</v>
      </c>
      <c r="E79" s="6">
        <v>3.4412328832505201</v>
      </c>
      <c r="F79" s="6">
        <v>94.94</v>
      </c>
      <c r="G79" s="5">
        <v>285</v>
      </c>
      <c r="I79" s="4">
        <f t="shared" si="2"/>
        <v>0.70799999999999996</v>
      </c>
      <c r="J79" s="4">
        <f t="shared" si="3"/>
        <v>0.81</v>
      </c>
    </row>
    <row r="80" spans="1:10" x14ac:dyDescent="0.3">
      <c r="A80" s="22" t="s">
        <v>508</v>
      </c>
      <c r="B80" s="23">
        <v>4189101</v>
      </c>
      <c r="C80" s="24" t="s">
        <v>2</v>
      </c>
      <c r="D80" s="6">
        <v>8.3312283880818505</v>
      </c>
      <c r="E80" s="6">
        <v>8.4995892974735998</v>
      </c>
      <c r="F80" s="6">
        <v>105.85</v>
      </c>
      <c r="G80" s="5">
        <v>421</v>
      </c>
      <c r="I80" s="4">
        <f t="shared" si="2"/>
        <v>0.88800000000000001</v>
      </c>
      <c r="J80" s="4">
        <f t="shared" si="3"/>
        <v>0.96599999999999997</v>
      </c>
    </row>
    <row r="81" spans="1:10" x14ac:dyDescent="0.3">
      <c r="A81" s="22" t="s">
        <v>389</v>
      </c>
      <c r="B81" s="23">
        <v>102700</v>
      </c>
      <c r="C81" s="24" t="s">
        <v>2</v>
      </c>
      <c r="D81" s="6">
        <v>1.1181074789257099</v>
      </c>
      <c r="E81" s="6">
        <v>1.1857414424569099</v>
      </c>
      <c r="F81" s="6">
        <v>68.02</v>
      </c>
      <c r="G81" s="5">
        <v>2741</v>
      </c>
      <c r="I81" s="4">
        <f t="shared" si="2"/>
        <v>0.29299999999999998</v>
      </c>
      <c r="J81" s="4">
        <f t="shared" si="3"/>
        <v>0.434</v>
      </c>
    </row>
    <row r="82" spans="1:10" x14ac:dyDescent="0.3">
      <c r="A82" s="22" t="s">
        <v>510</v>
      </c>
      <c r="B82" s="23">
        <v>103424</v>
      </c>
      <c r="C82" s="24" t="s">
        <v>2</v>
      </c>
      <c r="D82" s="6">
        <v>1.0641829459672101</v>
      </c>
      <c r="E82" s="6">
        <v>1.18081423872895</v>
      </c>
      <c r="F82" s="6">
        <v>66.040000000000006</v>
      </c>
      <c r="G82" s="5">
        <v>519</v>
      </c>
      <c r="I82" s="4">
        <f t="shared" si="2"/>
        <v>0.28199999999999997</v>
      </c>
      <c r="J82" s="4">
        <f t="shared" si="3"/>
        <v>0.41499999999999998</v>
      </c>
    </row>
    <row r="83" spans="1:10" x14ac:dyDescent="0.3">
      <c r="A83" s="22" t="s">
        <v>511</v>
      </c>
      <c r="B83" s="23">
        <v>4360922</v>
      </c>
      <c r="C83" s="24" t="s">
        <v>2</v>
      </c>
      <c r="D83" s="6">
        <v>6.7222471675661</v>
      </c>
      <c r="E83" s="6">
        <v>9.1712230211108796</v>
      </c>
      <c r="F83" s="6">
        <v>62.19</v>
      </c>
      <c r="G83" s="5">
        <v>165</v>
      </c>
      <c r="I83" s="4">
        <f t="shared" si="2"/>
        <v>0.84899999999999998</v>
      </c>
      <c r="J83" s="4">
        <f t="shared" si="3"/>
        <v>0.39100000000000001</v>
      </c>
    </row>
    <row r="84" spans="1:10" x14ac:dyDescent="0.3">
      <c r="A84" s="22" t="s">
        <v>2241</v>
      </c>
      <c r="B84" s="23">
        <v>4392539</v>
      </c>
      <c r="C84" s="24" t="s">
        <v>2</v>
      </c>
      <c r="D84" s="6">
        <v>2.0892029134468899</v>
      </c>
      <c r="E84" s="6">
        <v>2.8783009931519801</v>
      </c>
      <c r="F84" s="6">
        <v>89.97</v>
      </c>
      <c r="G84" s="5">
        <v>568</v>
      </c>
      <c r="I84" s="4">
        <f t="shared" si="2"/>
        <v>0.505</v>
      </c>
      <c r="J84" s="4">
        <f t="shared" si="3"/>
        <v>0.71399999999999997</v>
      </c>
    </row>
    <row r="85" spans="1:10" x14ac:dyDescent="0.3">
      <c r="A85" s="22" t="s">
        <v>512</v>
      </c>
      <c r="B85" s="23">
        <v>103330</v>
      </c>
      <c r="C85" s="24" t="s">
        <v>2</v>
      </c>
      <c r="D85" s="6">
        <v>1.32915406435271</v>
      </c>
      <c r="E85" s="6">
        <v>1.4860899015156399</v>
      </c>
      <c r="F85" s="6">
        <v>96.82</v>
      </c>
      <c r="G85" s="5">
        <v>1280</v>
      </c>
      <c r="I85" s="4">
        <f t="shared" si="2"/>
        <v>0.34599999999999997</v>
      </c>
      <c r="J85" s="4">
        <f t="shared" si="3"/>
        <v>0.84899999999999998</v>
      </c>
    </row>
    <row r="86" spans="1:10" x14ac:dyDescent="0.3">
      <c r="A86" s="22" t="s">
        <v>2242</v>
      </c>
      <c r="B86" s="23">
        <v>4009156</v>
      </c>
      <c r="C86" s="24" t="s">
        <v>2</v>
      </c>
      <c r="D86" s="6">
        <v>0.112041554124144</v>
      </c>
      <c r="E86" s="6">
        <v>0.117737428014524</v>
      </c>
      <c r="F86" s="6">
        <v>2.91</v>
      </c>
      <c r="G86" s="5">
        <v>45</v>
      </c>
      <c r="I86" s="4">
        <f t="shared" si="2"/>
        <v>7.1999999999999995E-2</v>
      </c>
      <c r="J86" s="4">
        <f t="shared" si="3"/>
        <v>6.0000000000000001E-3</v>
      </c>
    </row>
    <row r="87" spans="1:10" x14ac:dyDescent="0.3">
      <c r="A87" s="22" t="s">
        <v>513</v>
      </c>
      <c r="B87" s="23">
        <v>4093614</v>
      </c>
      <c r="C87" s="24" t="s">
        <v>2</v>
      </c>
      <c r="D87" s="6">
        <v>1.1345356532536399</v>
      </c>
      <c r="E87" s="6">
        <v>1.2128675300731899</v>
      </c>
      <c r="F87" s="6">
        <v>77.510000000000005</v>
      </c>
      <c r="G87" s="5">
        <v>421</v>
      </c>
      <c r="I87" s="4">
        <f t="shared" si="2"/>
        <v>0.29799999999999999</v>
      </c>
      <c r="J87" s="4">
        <f t="shared" si="3"/>
        <v>0.53200000000000003</v>
      </c>
    </row>
    <row r="88" spans="1:10" x14ac:dyDescent="0.3">
      <c r="A88" s="22" t="s">
        <v>514</v>
      </c>
      <c r="B88" s="23">
        <v>4290489</v>
      </c>
      <c r="C88" s="24" t="s">
        <v>2</v>
      </c>
      <c r="D88" s="6">
        <v>1.0190329611992801</v>
      </c>
      <c r="E88" s="6">
        <v>1.01358597488422</v>
      </c>
      <c r="F88" s="6">
        <v>93.54</v>
      </c>
      <c r="G88" s="5">
        <v>2130</v>
      </c>
      <c r="I88" s="4">
        <f t="shared" si="2"/>
        <v>0.26800000000000002</v>
      </c>
      <c r="J88" s="4">
        <f t="shared" si="3"/>
        <v>0.78400000000000003</v>
      </c>
    </row>
    <row r="89" spans="1:10" x14ac:dyDescent="0.3">
      <c r="A89" s="22" t="s">
        <v>2243</v>
      </c>
      <c r="B89" s="23">
        <v>4981574</v>
      </c>
      <c r="C89" s="24" t="s">
        <v>2</v>
      </c>
      <c r="D89" s="6">
        <v>2.42356024915206</v>
      </c>
      <c r="E89" s="6">
        <v>2.6723928491201598</v>
      </c>
      <c r="F89" s="6">
        <v>70.97</v>
      </c>
      <c r="G89" s="5">
        <v>162</v>
      </c>
      <c r="I89" s="4">
        <f t="shared" si="2"/>
        <v>0.56200000000000006</v>
      </c>
      <c r="J89" s="4">
        <f t="shared" si="3"/>
        <v>0.46500000000000002</v>
      </c>
    </row>
    <row r="90" spans="1:10" x14ac:dyDescent="0.3">
      <c r="A90" s="22" t="s">
        <v>515</v>
      </c>
      <c r="B90" s="23">
        <v>4004387</v>
      </c>
      <c r="C90" s="24" t="s">
        <v>2</v>
      </c>
      <c r="D90" s="6">
        <v>1.89012391250502</v>
      </c>
      <c r="E90" s="6">
        <v>1.91076454815635</v>
      </c>
      <c r="F90" s="6">
        <v>92.47</v>
      </c>
      <c r="G90" s="5">
        <v>1363</v>
      </c>
      <c r="I90" s="4">
        <f t="shared" si="2"/>
        <v>0.46800000000000003</v>
      </c>
      <c r="J90" s="4">
        <f t="shared" si="3"/>
        <v>0.76100000000000001</v>
      </c>
    </row>
    <row r="91" spans="1:10" x14ac:dyDescent="0.3">
      <c r="A91" s="22" t="s">
        <v>2244</v>
      </c>
      <c r="B91" s="23">
        <v>5151787</v>
      </c>
      <c r="C91" s="24" t="s">
        <v>2</v>
      </c>
      <c r="D91" s="6">
        <v>2.8631223581134</v>
      </c>
      <c r="E91" s="6">
        <v>3.33827599634404</v>
      </c>
      <c r="F91" s="6">
        <v>45.43</v>
      </c>
      <c r="G91" s="5">
        <v>137</v>
      </c>
      <c r="I91" s="4">
        <f t="shared" si="2"/>
        <v>0.623</v>
      </c>
      <c r="J91" s="4">
        <f t="shared" si="3"/>
        <v>0.28499999999999998</v>
      </c>
    </row>
    <row r="92" spans="1:10" x14ac:dyDescent="0.3">
      <c r="A92" s="22" t="s">
        <v>516</v>
      </c>
      <c r="B92" s="23">
        <v>4247582</v>
      </c>
      <c r="C92" s="24" t="s">
        <v>2</v>
      </c>
      <c r="D92" s="6">
        <v>2.4305245097463901</v>
      </c>
      <c r="E92" s="6">
        <v>2.6743285683275602</v>
      </c>
      <c r="F92" s="6">
        <v>102.46</v>
      </c>
      <c r="G92" s="5">
        <v>447</v>
      </c>
      <c r="I92" s="4">
        <f t="shared" si="2"/>
        <v>0.56299999999999994</v>
      </c>
      <c r="J92" s="4">
        <f t="shared" si="3"/>
        <v>0.93500000000000005</v>
      </c>
    </row>
    <row r="93" spans="1:10" x14ac:dyDescent="0.3">
      <c r="A93" s="22" t="s">
        <v>517</v>
      </c>
      <c r="B93" s="23">
        <v>113901</v>
      </c>
      <c r="C93" s="24" t="s">
        <v>2</v>
      </c>
      <c r="D93" s="6">
        <v>1.15730044084308</v>
      </c>
      <c r="E93" s="6">
        <v>1.26724439184721</v>
      </c>
      <c r="F93" s="27" t="s">
        <v>1929</v>
      </c>
      <c r="G93" s="5">
        <v>1487</v>
      </c>
      <c r="I93" s="4">
        <f t="shared" si="2"/>
        <v>0.30199999999999999</v>
      </c>
      <c r="J93" s="4">
        <f t="shared" si="3"/>
        <v>0.68400000000000005</v>
      </c>
    </row>
    <row r="94" spans="1:10" x14ac:dyDescent="0.3">
      <c r="A94" s="22" t="s">
        <v>518</v>
      </c>
      <c r="B94" s="23">
        <v>100594</v>
      </c>
      <c r="C94" s="24" t="s">
        <v>2</v>
      </c>
      <c r="D94" s="6">
        <v>1.0170681455495001</v>
      </c>
      <c r="E94" s="6">
        <v>1.28095346518119</v>
      </c>
      <c r="F94" s="6">
        <v>91.77</v>
      </c>
      <c r="G94" s="5">
        <v>323</v>
      </c>
      <c r="I94" s="4">
        <f t="shared" si="2"/>
        <v>0.26600000000000001</v>
      </c>
      <c r="J94" s="4">
        <f t="shared" si="3"/>
        <v>0.75</v>
      </c>
    </row>
    <row r="95" spans="1:10" x14ac:dyDescent="0.3">
      <c r="A95" s="22" t="s">
        <v>23</v>
      </c>
      <c r="B95" s="23">
        <v>4107063</v>
      </c>
      <c r="C95" s="24" t="s">
        <v>2</v>
      </c>
      <c r="D95" s="6">
        <v>1.1126167535811999</v>
      </c>
      <c r="E95" s="6">
        <v>0.95232514789702305</v>
      </c>
      <c r="F95" s="6">
        <v>90.83</v>
      </c>
      <c r="G95" s="5">
        <v>1110</v>
      </c>
      <c r="I95" s="4">
        <f t="shared" si="2"/>
        <v>0.29099999999999998</v>
      </c>
      <c r="J95" s="4">
        <f t="shared" si="3"/>
        <v>0.73299999999999998</v>
      </c>
    </row>
    <row r="96" spans="1:10" x14ac:dyDescent="0.3">
      <c r="A96" s="22" t="s">
        <v>2245</v>
      </c>
      <c r="B96" s="23">
        <v>4074586</v>
      </c>
      <c r="C96" s="24" t="s">
        <v>2</v>
      </c>
      <c r="D96" s="6">
        <v>11.0569098847914</v>
      </c>
      <c r="E96" s="6">
        <v>13.5764059129886</v>
      </c>
      <c r="F96" s="6">
        <v>119.15</v>
      </c>
      <c r="G96" s="5">
        <v>406</v>
      </c>
      <c r="I96" s="4">
        <f t="shared" si="2"/>
        <v>0.94399999999999995</v>
      </c>
      <c r="J96" s="4">
        <f t="shared" si="3"/>
        <v>0.99399999999999999</v>
      </c>
    </row>
    <row r="97" spans="1:10" x14ac:dyDescent="0.3">
      <c r="A97" s="22" t="s">
        <v>24</v>
      </c>
      <c r="B97" s="23">
        <v>4004417</v>
      </c>
      <c r="C97" s="24" t="s">
        <v>2</v>
      </c>
      <c r="D97" s="6">
        <v>3.4950427954927901</v>
      </c>
      <c r="E97" s="6">
        <v>3.8248778048330099</v>
      </c>
      <c r="F97" s="6">
        <v>43.26</v>
      </c>
      <c r="G97" s="5">
        <v>45</v>
      </c>
      <c r="I97" s="4">
        <f t="shared" si="2"/>
        <v>0.69399999999999995</v>
      </c>
      <c r="J97" s="4">
        <f t="shared" si="3"/>
        <v>0.27</v>
      </c>
    </row>
    <row r="98" spans="1:10" x14ac:dyDescent="0.3">
      <c r="A98" s="22" t="s">
        <v>524</v>
      </c>
      <c r="B98" s="23">
        <v>4122605</v>
      </c>
      <c r="C98" s="24" t="s">
        <v>2</v>
      </c>
      <c r="D98" s="6">
        <v>0.90326413384480497</v>
      </c>
      <c r="E98" s="6">
        <v>1.0580153488758</v>
      </c>
      <c r="F98" s="6">
        <v>96.37</v>
      </c>
      <c r="G98" s="5">
        <v>1589</v>
      </c>
      <c r="I98" s="4">
        <f t="shared" si="2"/>
        <v>0.24199999999999999</v>
      </c>
      <c r="J98" s="4">
        <f t="shared" si="3"/>
        <v>0.83699999999999997</v>
      </c>
    </row>
    <row r="99" spans="1:10" x14ac:dyDescent="0.3">
      <c r="A99" s="22" t="s">
        <v>2246</v>
      </c>
      <c r="B99" s="23">
        <v>4560517</v>
      </c>
      <c r="C99" s="24" t="s">
        <v>2</v>
      </c>
      <c r="D99" s="6">
        <v>2.4783854744071698</v>
      </c>
      <c r="E99" s="6">
        <v>2.8301964086002598</v>
      </c>
      <c r="F99" s="6">
        <v>48.44</v>
      </c>
      <c r="G99" s="5">
        <v>164</v>
      </c>
      <c r="I99" s="4">
        <f t="shared" si="2"/>
        <v>0.57199999999999995</v>
      </c>
      <c r="J99" s="4">
        <f t="shared" si="3"/>
        <v>0.31</v>
      </c>
    </row>
    <row r="100" spans="1:10" x14ac:dyDescent="0.3">
      <c r="A100" s="22" t="s">
        <v>2247</v>
      </c>
      <c r="B100" s="23">
        <v>6459368</v>
      </c>
      <c r="C100" s="24" t="s">
        <v>2</v>
      </c>
      <c r="D100" s="6">
        <v>4.5349479575016698</v>
      </c>
      <c r="E100" s="6">
        <v>3.0340441371245701</v>
      </c>
      <c r="F100" s="27" t="s">
        <v>1928</v>
      </c>
      <c r="G100" s="5">
        <v>88</v>
      </c>
      <c r="I100" s="4">
        <f t="shared" si="2"/>
        <v>0.75800000000000001</v>
      </c>
      <c r="J100" s="4">
        <f t="shared" si="3"/>
        <v>2.7E-2</v>
      </c>
    </row>
    <row r="101" spans="1:10" x14ac:dyDescent="0.3">
      <c r="A101" s="22" t="s">
        <v>2248</v>
      </c>
      <c r="B101" s="23">
        <v>4110007</v>
      </c>
      <c r="C101" s="24" t="s">
        <v>2</v>
      </c>
      <c r="D101" s="6">
        <v>0.40481409386870498</v>
      </c>
      <c r="E101" s="6">
        <v>0.43197797366967799</v>
      </c>
      <c r="F101" s="6">
        <v>40.35</v>
      </c>
      <c r="G101" s="5">
        <v>34</v>
      </c>
      <c r="I101" s="4">
        <f t="shared" si="2"/>
        <v>0.17199999999999999</v>
      </c>
      <c r="J101" s="4">
        <f t="shared" si="3"/>
        <v>0.25</v>
      </c>
    </row>
    <row r="102" spans="1:10" x14ac:dyDescent="0.3">
      <c r="A102" s="22" t="s">
        <v>2249</v>
      </c>
      <c r="B102" s="23">
        <v>28979014</v>
      </c>
      <c r="C102" s="24" t="s">
        <v>2</v>
      </c>
      <c r="D102" s="6">
        <v>16.047500637657201</v>
      </c>
      <c r="E102" s="6">
        <v>19.614844863836002</v>
      </c>
      <c r="F102" s="6">
        <v>0.09</v>
      </c>
      <c r="G102" s="5">
        <v>19</v>
      </c>
      <c r="I102" s="4">
        <f t="shared" si="2"/>
        <v>0.98099999999999998</v>
      </c>
      <c r="J102" s="4">
        <f t="shared" si="3"/>
        <v>0</v>
      </c>
    </row>
    <row r="103" spans="1:10" x14ac:dyDescent="0.3">
      <c r="A103" s="22" t="s">
        <v>2250</v>
      </c>
      <c r="B103" s="23">
        <v>15157690</v>
      </c>
      <c r="C103" s="24" t="s">
        <v>2</v>
      </c>
      <c r="D103" s="6">
        <v>1.72068310604098</v>
      </c>
      <c r="E103" s="6">
        <v>2.0533845295094699</v>
      </c>
      <c r="F103" s="6">
        <v>0.56000000000000005</v>
      </c>
      <c r="G103" s="5">
        <v>14</v>
      </c>
      <c r="I103" s="4">
        <f t="shared" si="2"/>
        <v>0.437</v>
      </c>
      <c r="J103" s="4">
        <f t="shared" si="3"/>
        <v>4.0000000000000001E-3</v>
      </c>
    </row>
    <row r="104" spans="1:10" x14ac:dyDescent="0.3">
      <c r="A104" s="22" t="s">
        <v>2251</v>
      </c>
      <c r="B104" s="23">
        <v>10827114</v>
      </c>
      <c r="C104" s="24" t="s">
        <v>2</v>
      </c>
      <c r="D104" s="6">
        <v>3.4094575359545201E-2</v>
      </c>
      <c r="E104" s="6">
        <v>2.3373437385162701E-2</v>
      </c>
      <c r="F104" s="27" t="s">
        <v>2595</v>
      </c>
      <c r="G104" s="5">
        <v>40</v>
      </c>
      <c r="I104" s="4">
        <f t="shared" si="2"/>
        <v>1.2E-2</v>
      </c>
      <c r="J104" s="4">
        <f t="shared" si="3"/>
        <v>0.32700000000000001</v>
      </c>
    </row>
    <row r="105" spans="1:10" x14ac:dyDescent="0.3">
      <c r="A105" s="22" t="s">
        <v>2252</v>
      </c>
      <c r="B105" s="23">
        <v>13970906</v>
      </c>
      <c r="C105" s="24" t="s">
        <v>2</v>
      </c>
      <c r="D105" s="6">
        <v>0.39407906131152798</v>
      </c>
      <c r="E105" s="6">
        <v>0.317443479876376</v>
      </c>
      <c r="F105" s="6">
        <v>48.87</v>
      </c>
      <c r="G105" s="5">
        <v>81</v>
      </c>
      <c r="I105" s="4">
        <f t="shared" si="2"/>
        <v>0.17</v>
      </c>
      <c r="J105" s="4">
        <f t="shared" si="3"/>
        <v>0.316</v>
      </c>
    </row>
    <row r="106" spans="1:10" x14ac:dyDescent="0.3">
      <c r="A106" s="22" t="s">
        <v>527</v>
      </c>
      <c r="B106" s="23">
        <v>113558</v>
      </c>
      <c r="C106" s="24" t="s">
        <v>2</v>
      </c>
      <c r="D106" s="6">
        <v>2.1731098467566401</v>
      </c>
      <c r="E106" s="6">
        <v>1.70899266588379</v>
      </c>
      <c r="F106" s="6">
        <v>47.59</v>
      </c>
      <c r="G106" s="5">
        <v>699</v>
      </c>
      <c r="I106" s="4">
        <f t="shared" si="2"/>
        <v>0.51800000000000002</v>
      </c>
      <c r="J106" s="4">
        <f t="shared" si="3"/>
        <v>0.3</v>
      </c>
    </row>
    <row r="107" spans="1:10" x14ac:dyDescent="0.3">
      <c r="A107" s="22" t="s">
        <v>2253</v>
      </c>
      <c r="B107" s="23">
        <v>15143943</v>
      </c>
      <c r="C107" s="24" t="s">
        <v>2</v>
      </c>
      <c r="D107" s="6">
        <v>10.7228517687045</v>
      </c>
      <c r="E107" s="6">
        <v>10.409040342980999</v>
      </c>
      <c r="F107" s="6">
        <v>7.97</v>
      </c>
      <c r="G107" s="5">
        <v>36</v>
      </c>
      <c r="I107" s="4">
        <f t="shared" si="2"/>
        <v>0.93700000000000006</v>
      </c>
      <c r="J107" s="4">
        <f t="shared" si="3"/>
        <v>1.7999999999999999E-2</v>
      </c>
    </row>
    <row r="108" spans="1:10" x14ac:dyDescent="0.3">
      <c r="A108" s="22" t="s">
        <v>528</v>
      </c>
      <c r="B108" s="23">
        <v>4909522</v>
      </c>
      <c r="C108" s="24" t="s">
        <v>2</v>
      </c>
      <c r="D108" s="6">
        <v>2.5026963126708801</v>
      </c>
      <c r="E108" s="6">
        <v>2.6255481565360101</v>
      </c>
      <c r="F108" s="6">
        <v>55.51</v>
      </c>
      <c r="G108" s="5">
        <v>489</v>
      </c>
      <c r="I108" s="4">
        <f t="shared" si="2"/>
        <v>0.57799999999999996</v>
      </c>
      <c r="J108" s="4">
        <f t="shared" si="3"/>
        <v>0.35299999999999998</v>
      </c>
    </row>
    <row r="109" spans="1:10" x14ac:dyDescent="0.3">
      <c r="A109" s="22" t="s">
        <v>529</v>
      </c>
      <c r="B109" s="23">
        <v>4166271</v>
      </c>
      <c r="C109" s="24" t="s">
        <v>2</v>
      </c>
      <c r="D109" s="6">
        <v>2.9426977413839599</v>
      </c>
      <c r="E109" s="6">
        <v>2.8845327314640699</v>
      </c>
      <c r="F109" s="6">
        <v>87.09</v>
      </c>
      <c r="G109" s="5">
        <v>509</v>
      </c>
      <c r="I109" s="4">
        <f t="shared" si="2"/>
        <v>0.63400000000000001</v>
      </c>
      <c r="J109" s="4">
        <f t="shared" si="3"/>
        <v>0.66</v>
      </c>
    </row>
    <row r="110" spans="1:10" x14ac:dyDescent="0.3">
      <c r="A110" s="22" t="s">
        <v>2254</v>
      </c>
      <c r="B110" s="23">
        <v>25685256</v>
      </c>
      <c r="C110" s="24" t="s">
        <v>2</v>
      </c>
      <c r="D110" s="6">
        <v>2.2486606904210902</v>
      </c>
      <c r="E110" s="6">
        <v>2.44046814452012</v>
      </c>
      <c r="F110" s="6">
        <v>82.96</v>
      </c>
      <c r="G110" s="5">
        <v>234</v>
      </c>
      <c r="I110" s="4">
        <f t="shared" si="2"/>
        <v>0.53500000000000003</v>
      </c>
      <c r="J110" s="4">
        <f t="shared" si="3"/>
        <v>0.58399999999999996</v>
      </c>
    </row>
    <row r="111" spans="1:10" x14ac:dyDescent="0.3">
      <c r="A111" s="22" t="s">
        <v>533</v>
      </c>
      <c r="B111" s="23">
        <v>8313471</v>
      </c>
      <c r="C111" s="24" t="s">
        <v>2</v>
      </c>
      <c r="D111" s="6">
        <v>1.86241057572143</v>
      </c>
      <c r="E111" s="6">
        <v>1.2610177715112001</v>
      </c>
      <c r="F111" s="6">
        <v>70.34</v>
      </c>
      <c r="G111" s="5">
        <v>409</v>
      </c>
      <c r="I111" s="4">
        <f t="shared" si="2"/>
        <v>0.45700000000000002</v>
      </c>
      <c r="J111" s="4">
        <f t="shared" si="3"/>
        <v>0.46100000000000002</v>
      </c>
    </row>
    <row r="112" spans="1:10" x14ac:dyDescent="0.3">
      <c r="A112" s="22" t="s">
        <v>2255</v>
      </c>
      <c r="B112" s="23">
        <v>4237285</v>
      </c>
      <c r="C112" s="24" t="s">
        <v>2</v>
      </c>
      <c r="D112" s="6">
        <v>3.0028687754241701</v>
      </c>
      <c r="E112" s="6">
        <v>3.5486333260292402</v>
      </c>
      <c r="F112" s="6">
        <v>59.46</v>
      </c>
      <c r="G112" s="5">
        <v>269</v>
      </c>
      <c r="I112" s="4">
        <f t="shared" si="2"/>
        <v>0.64200000000000002</v>
      </c>
      <c r="J112" s="4">
        <f t="shared" si="3"/>
        <v>0.378</v>
      </c>
    </row>
    <row r="113" spans="1:10" x14ac:dyDescent="0.3">
      <c r="A113" s="22" t="s">
        <v>534</v>
      </c>
      <c r="B113" s="23">
        <v>4204256</v>
      </c>
      <c r="C113" s="24" t="s">
        <v>2</v>
      </c>
      <c r="D113" s="6">
        <v>4.8291400347677396</v>
      </c>
      <c r="E113" s="6">
        <v>3.87560414114219</v>
      </c>
      <c r="F113" s="6">
        <v>70.930000000000007</v>
      </c>
      <c r="G113" s="5">
        <v>1131</v>
      </c>
      <c r="I113" s="4">
        <f t="shared" si="2"/>
        <v>0.77400000000000002</v>
      </c>
      <c r="J113" s="4">
        <f t="shared" si="3"/>
        <v>0.46300000000000002</v>
      </c>
    </row>
    <row r="114" spans="1:10" x14ac:dyDescent="0.3">
      <c r="A114" s="22" t="s">
        <v>537</v>
      </c>
      <c r="B114" s="23">
        <v>4187996</v>
      </c>
      <c r="C114" s="24" t="s">
        <v>2</v>
      </c>
      <c r="D114" s="6">
        <v>4.4571945828169302</v>
      </c>
      <c r="E114" s="6">
        <v>4.1726265657154196</v>
      </c>
      <c r="F114" s="6">
        <v>88.06</v>
      </c>
      <c r="G114" s="5">
        <v>389</v>
      </c>
      <c r="I114" s="4">
        <f t="shared" si="2"/>
        <v>0.752</v>
      </c>
      <c r="J114" s="4">
        <f t="shared" si="3"/>
        <v>0.68200000000000005</v>
      </c>
    </row>
    <row r="115" spans="1:10" x14ac:dyDescent="0.3">
      <c r="A115" s="22" t="s">
        <v>539</v>
      </c>
      <c r="B115" s="23">
        <v>4993561</v>
      </c>
      <c r="C115" s="24" t="s">
        <v>2</v>
      </c>
      <c r="D115" s="6">
        <v>1.4095759180126699</v>
      </c>
      <c r="E115" s="6">
        <v>1.49237371898247</v>
      </c>
      <c r="F115" s="6">
        <v>92.95</v>
      </c>
      <c r="G115" s="5">
        <v>507</v>
      </c>
      <c r="I115" s="4">
        <f t="shared" si="2"/>
        <v>0.375</v>
      </c>
      <c r="J115" s="4">
        <f t="shared" si="3"/>
        <v>0.77400000000000002</v>
      </c>
    </row>
    <row r="116" spans="1:10" x14ac:dyDescent="0.3">
      <c r="A116" s="22" t="s">
        <v>541</v>
      </c>
      <c r="B116" s="23">
        <v>4982603</v>
      </c>
      <c r="C116" s="24" t="s">
        <v>2</v>
      </c>
      <c r="D116" s="6">
        <v>0.68355991979472197</v>
      </c>
      <c r="E116" s="6">
        <v>0.78553504575884403</v>
      </c>
      <c r="F116" s="6">
        <v>92.68</v>
      </c>
      <c r="G116" s="5">
        <v>533</v>
      </c>
      <c r="I116" s="4">
        <f t="shared" si="2"/>
        <v>0.2</v>
      </c>
      <c r="J116" s="4">
        <f t="shared" si="3"/>
        <v>0.76500000000000001</v>
      </c>
    </row>
    <row r="117" spans="1:10" x14ac:dyDescent="0.3">
      <c r="A117" s="22" t="s">
        <v>543</v>
      </c>
      <c r="B117" s="23">
        <v>4019141</v>
      </c>
      <c r="C117" s="24" t="s">
        <v>2</v>
      </c>
      <c r="D117" s="6">
        <v>2.2042317123897499</v>
      </c>
      <c r="E117" s="6">
        <v>2.2578649594884102</v>
      </c>
      <c r="F117" s="6">
        <v>95.52</v>
      </c>
      <c r="G117" s="5">
        <v>448</v>
      </c>
      <c r="I117" s="4">
        <f t="shared" si="2"/>
        <v>0.52400000000000002</v>
      </c>
      <c r="J117" s="4">
        <f t="shared" si="3"/>
        <v>0.82399999999999995</v>
      </c>
    </row>
    <row r="118" spans="1:10" x14ac:dyDescent="0.3">
      <c r="A118" s="22" t="s">
        <v>2410</v>
      </c>
      <c r="B118" s="23">
        <v>4971908</v>
      </c>
      <c r="C118" s="24" t="s">
        <v>2</v>
      </c>
      <c r="D118" s="6">
        <v>75.768192847585993</v>
      </c>
      <c r="E118" s="6">
        <v>80.830070897422402</v>
      </c>
      <c r="F118" s="6">
        <v>43.81</v>
      </c>
      <c r="G118" s="5">
        <v>172</v>
      </c>
      <c r="I118" s="4">
        <f t="shared" ref="I118:I181" si="4">IFERROR(_xlfn.PERCENTRANK.INC(D:D,D118),"")</f>
        <v>1</v>
      </c>
      <c r="J118" s="4">
        <f t="shared" ref="J118:J181" si="5">IFERROR(_xlfn.PERCENTRANK.INC(F:F,F118),"")</f>
        <v>0.27800000000000002</v>
      </c>
    </row>
    <row r="119" spans="1:10" x14ac:dyDescent="0.3">
      <c r="A119" s="22" t="s">
        <v>2256</v>
      </c>
      <c r="B119" s="23">
        <v>4154710</v>
      </c>
      <c r="C119" s="24" t="s">
        <v>2</v>
      </c>
      <c r="D119" s="6">
        <v>0.13022167248111</v>
      </c>
      <c r="E119" s="6">
        <v>0.17162174656742599</v>
      </c>
      <c r="F119" s="6">
        <v>40.42</v>
      </c>
      <c r="G119" s="5">
        <v>70</v>
      </c>
      <c r="I119" s="4">
        <f t="shared" si="4"/>
        <v>8.4000000000000005E-2</v>
      </c>
      <c r="J119" s="4">
        <f t="shared" si="5"/>
        <v>0.252</v>
      </c>
    </row>
    <row r="120" spans="1:10" x14ac:dyDescent="0.3">
      <c r="A120" s="22" t="s">
        <v>549</v>
      </c>
      <c r="B120" s="23">
        <v>4098789</v>
      </c>
      <c r="C120" s="24" t="s">
        <v>2</v>
      </c>
      <c r="D120" s="6">
        <v>8.9632119176022904</v>
      </c>
      <c r="E120" s="6">
        <v>8.2405445106020299</v>
      </c>
      <c r="F120" s="6">
        <v>96.09</v>
      </c>
      <c r="G120" s="5">
        <v>312</v>
      </c>
      <c r="I120" s="4">
        <f t="shared" si="4"/>
        <v>0.90600000000000003</v>
      </c>
      <c r="J120" s="4">
        <f t="shared" si="5"/>
        <v>0.83099999999999996</v>
      </c>
    </row>
    <row r="121" spans="1:10" x14ac:dyDescent="0.3">
      <c r="A121" s="22" t="s">
        <v>2257</v>
      </c>
      <c r="B121" s="23">
        <v>22112739</v>
      </c>
      <c r="C121" s="24" t="s">
        <v>2</v>
      </c>
      <c r="D121" s="6">
        <v>15.8315689617927</v>
      </c>
      <c r="E121" s="6">
        <v>15.4110774201087</v>
      </c>
      <c r="F121" s="6">
        <v>29.48</v>
      </c>
      <c r="G121" s="5">
        <v>258</v>
      </c>
      <c r="I121" s="4">
        <f t="shared" si="4"/>
        <v>0.98</v>
      </c>
      <c r="J121" s="4">
        <f t="shared" si="5"/>
        <v>0.183</v>
      </c>
    </row>
    <row r="122" spans="1:10" x14ac:dyDescent="0.3">
      <c r="A122" s="22" t="s">
        <v>550</v>
      </c>
      <c r="B122" s="23">
        <v>4044801</v>
      </c>
      <c r="C122" s="24" t="s">
        <v>2</v>
      </c>
      <c r="D122" s="6">
        <v>1.5206684571137501</v>
      </c>
      <c r="E122" s="6">
        <v>1.51310459577504</v>
      </c>
      <c r="F122" s="27" t="s">
        <v>1931</v>
      </c>
      <c r="G122" s="5">
        <v>1253</v>
      </c>
      <c r="I122" s="4">
        <f t="shared" si="4"/>
        <v>0.39600000000000002</v>
      </c>
      <c r="J122" s="4">
        <f t="shared" si="5"/>
        <v>0.56299999999999994</v>
      </c>
    </row>
    <row r="123" spans="1:10" x14ac:dyDescent="0.3">
      <c r="A123" s="22" t="s">
        <v>551</v>
      </c>
      <c r="B123" s="23">
        <v>4121009</v>
      </c>
      <c r="C123" s="24" t="s">
        <v>2</v>
      </c>
      <c r="D123" s="6">
        <v>3.1510951413708699</v>
      </c>
      <c r="E123" s="6">
        <v>3.0212951355339701</v>
      </c>
      <c r="F123" s="27" t="s">
        <v>1932</v>
      </c>
      <c r="G123" s="5">
        <v>359</v>
      </c>
      <c r="I123" s="4">
        <f t="shared" si="4"/>
        <v>0.65600000000000003</v>
      </c>
      <c r="J123" s="4">
        <f t="shared" si="5"/>
        <v>0.61299999999999999</v>
      </c>
    </row>
    <row r="124" spans="1:10" x14ac:dyDescent="0.3">
      <c r="A124" s="22" t="s">
        <v>30</v>
      </c>
      <c r="B124" s="23">
        <v>10660585</v>
      </c>
      <c r="C124" s="24" t="s">
        <v>2</v>
      </c>
      <c r="D124" s="6">
        <v>1.1978005617340599</v>
      </c>
      <c r="E124" s="6">
        <v>1.51383183708294</v>
      </c>
      <c r="F124" s="6">
        <v>90.82</v>
      </c>
      <c r="G124" s="5">
        <v>389</v>
      </c>
      <c r="I124" s="4">
        <f t="shared" si="4"/>
        <v>0.315</v>
      </c>
      <c r="J124" s="4">
        <f t="shared" si="5"/>
        <v>0.73099999999999998</v>
      </c>
    </row>
    <row r="125" spans="1:10" x14ac:dyDescent="0.3">
      <c r="A125" s="22" t="s">
        <v>2258</v>
      </c>
      <c r="B125" s="23">
        <v>5323904</v>
      </c>
      <c r="C125" s="24" t="s">
        <v>2</v>
      </c>
      <c r="D125" s="6">
        <v>7.2698262796362796</v>
      </c>
      <c r="E125" s="6">
        <v>6.9266688524590201</v>
      </c>
      <c r="F125" s="6">
        <v>57.05</v>
      </c>
      <c r="G125" s="5">
        <v>236</v>
      </c>
      <c r="I125" s="4">
        <f t="shared" si="4"/>
        <v>0.86899999999999999</v>
      </c>
      <c r="J125" s="4">
        <f t="shared" si="5"/>
        <v>0.36299999999999999</v>
      </c>
    </row>
    <row r="126" spans="1:10" x14ac:dyDescent="0.3">
      <c r="A126" s="22" t="s">
        <v>553</v>
      </c>
      <c r="B126" s="23">
        <v>4077705</v>
      </c>
      <c r="C126" s="24" t="s">
        <v>2</v>
      </c>
      <c r="D126" s="6">
        <v>0.34344632233297101</v>
      </c>
      <c r="E126" s="6">
        <v>0.54138609418088601</v>
      </c>
      <c r="F126" s="6">
        <v>8.57</v>
      </c>
      <c r="G126" s="5">
        <v>1</v>
      </c>
      <c r="I126" s="4">
        <f t="shared" si="4"/>
        <v>0.154</v>
      </c>
      <c r="J126" s="4">
        <f t="shared" si="5"/>
        <v>2.1000000000000001E-2</v>
      </c>
    </row>
    <row r="127" spans="1:10" x14ac:dyDescent="0.3">
      <c r="A127" s="22" t="s">
        <v>2259</v>
      </c>
      <c r="B127" s="23">
        <v>4303164</v>
      </c>
      <c r="C127" s="24" t="s">
        <v>2</v>
      </c>
      <c r="D127" s="6">
        <v>3.1091709512071901</v>
      </c>
      <c r="E127" s="6">
        <v>3.49225845269588</v>
      </c>
      <c r="F127" s="6">
        <v>45.66</v>
      </c>
      <c r="G127" s="5">
        <v>175</v>
      </c>
      <c r="I127" s="4">
        <f t="shared" si="4"/>
        <v>0.64900000000000002</v>
      </c>
      <c r="J127" s="4">
        <f t="shared" si="5"/>
        <v>0.28599999999999998</v>
      </c>
    </row>
    <row r="128" spans="1:10" x14ac:dyDescent="0.3">
      <c r="A128" s="22" t="s">
        <v>555</v>
      </c>
      <c r="B128" s="23">
        <v>4438507</v>
      </c>
      <c r="C128" s="24" t="s">
        <v>2</v>
      </c>
      <c r="D128" s="6">
        <v>1.96809157031211</v>
      </c>
      <c r="E128" s="6">
        <v>1.9027172223047599</v>
      </c>
      <c r="F128" s="6">
        <v>93.03</v>
      </c>
      <c r="G128" s="5">
        <v>752</v>
      </c>
      <c r="I128" s="4">
        <f t="shared" si="4"/>
        <v>0.47799999999999998</v>
      </c>
      <c r="J128" s="4">
        <f t="shared" si="5"/>
        <v>0.77600000000000002</v>
      </c>
    </row>
    <row r="129" spans="1:10" x14ac:dyDescent="0.3">
      <c r="A129" s="22" t="s">
        <v>31</v>
      </c>
      <c r="B129" s="23">
        <v>4212815</v>
      </c>
      <c r="C129" s="24" t="s">
        <v>2</v>
      </c>
      <c r="D129" s="6">
        <v>3.0387966990786199</v>
      </c>
      <c r="E129" s="6">
        <v>2.9139608031311499</v>
      </c>
      <c r="F129" s="6">
        <v>83.36</v>
      </c>
      <c r="G129" s="5">
        <v>257</v>
      </c>
      <c r="I129" s="4">
        <f t="shared" si="4"/>
        <v>0.64300000000000002</v>
      </c>
      <c r="J129" s="4">
        <f t="shared" si="5"/>
        <v>0.59499999999999997</v>
      </c>
    </row>
    <row r="130" spans="1:10" x14ac:dyDescent="0.3">
      <c r="A130" s="22" t="s">
        <v>2260</v>
      </c>
      <c r="B130" s="23">
        <v>7690349</v>
      </c>
      <c r="C130" s="24" t="s">
        <v>2</v>
      </c>
      <c r="D130" s="6">
        <v>2.9087604743985098</v>
      </c>
      <c r="E130" s="6">
        <v>3.7980263423571299</v>
      </c>
      <c r="F130" s="6">
        <v>83.82</v>
      </c>
      <c r="G130" s="5">
        <v>185</v>
      </c>
      <c r="I130" s="4">
        <f t="shared" si="4"/>
        <v>0.629</v>
      </c>
      <c r="J130" s="4">
        <f t="shared" si="5"/>
        <v>0.60299999999999998</v>
      </c>
    </row>
    <row r="131" spans="1:10" x14ac:dyDescent="0.3">
      <c r="A131" s="22" t="s">
        <v>556</v>
      </c>
      <c r="B131" s="23">
        <v>4970981</v>
      </c>
      <c r="C131" s="24" t="s">
        <v>2</v>
      </c>
      <c r="D131" s="6">
        <v>0.86329931681102301</v>
      </c>
      <c r="E131" s="6">
        <v>0.83350643328346796</v>
      </c>
      <c r="F131" s="6">
        <v>71.09</v>
      </c>
      <c r="G131" s="5">
        <v>1804</v>
      </c>
      <c r="I131" s="4">
        <f t="shared" si="4"/>
        <v>0.23499999999999999</v>
      </c>
      <c r="J131" s="4">
        <f t="shared" si="5"/>
        <v>0.46899999999999997</v>
      </c>
    </row>
    <row r="132" spans="1:10" x14ac:dyDescent="0.3">
      <c r="A132" s="22" t="s">
        <v>32</v>
      </c>
      <c r="B132" s="23">
        <v>10812170</v>
      </c>
      <c r="C132" s="24" t="s">
        <v>2</v>
      </c>
      <c r="D132" s="6">
        <v>6.4305043850809103</v>
      </c>
      <c r="E132" s="6">
        <v>6.4171254017233599</v>
      </c>
      <c r="F132" s="6">
        <v>89.23</v>
      </c>
      <c r="G132" s="5">
        <v>253</v>
      </c>
      <c r="I132" s="4">
        <f t="shared" si="4"/>
        <v>0.84199999999999997</v>
      </c>
      <c r="J132" s="4">
        <f t="shared" si="5"/>
        <v>0.69899999999999995</v>
      </c>
    </row>
    <row r="133" spans="1:10" x14ac:dyDescent="0.3">
      <c r="A133" s="22" t="s">
        <v>33</v>
      </c>
      <c r="B133" s="23">
        <v>4379352</v>
      </c>
      <c r="C133" s="24" t="s">
        <v>2</v>
      </c>
      <c r="D133" s="6">
        <v>1.2380546314904</v>
      </c>
      <c r="E133" s="6">
        <v>0.93760979198997796</v>
      </c>
      <c r="F133" s="6">
        <v>74.03</v>
      </c>
      <c r="G133" s="5">
        <v>253</v>
      </c>
      <c r="I133" s="4">
        <f t="shared" si="4"/>
        <v>0.32600000000000001</v>
      </c>
      <c r="J133" s="4">
        <f t="shared" si="5"/>
        <v>0.498</v>
      </c>
    </row>
    <row r="134" spans="1:10" x14ac:dyDescent="0.3">
      <c r="A134" s="22" t="s">
        <v>2261</v>
      </c>
      <c r="B134" s="23">
        <v>4238544</v>
      </c>
      <c r="C134" s="24" t="s">
        <v>2</v>
      </c>
      <c r="D134" s="6">
        <v>6.8021196312083596</v>
      </c>
      <c r="E134" s="6">
        <v>8.0337279602937706</v>
      </c>
      <c r="F134" s="6">
        <v>46.67</v>
      </c>
      <c r="G134" s="5">
        <v>198</v>
      </c>
      <c r="I134" s="4">
        <f t="shared" si="4"/>
        <v>0.85</v>
      </c>
      <c r="J134" s="4">
        <f t="shared" si="5"/>
        <v>0.29699999999999999</v>
      </c>
    </row>
    <row r="135" spans="1:10" x14ac:dyDescent="0.3">
      <c r="A135" s="22" t="s">
        <v>386</v>
      </c>
      <c r="B135" s="23">
        <v>4060429</v>
      </c>
      <c r="C135" s="24" t="s">
        <v>2</v>
      </c>
      <c r="D135" s="6">
        <v>1.0946111711222899</v>
      </c>
      <c r="E135" s="6">
        <v>1.2711441790809499</v>
      </c>
      <c r="F135" s="6">
        <v>101.77</v>
      </c>
      <c r="G135" s="5">
        <v>398</v>
      </c>
      <c r="I135" s="4">
        <f t="shared" si="4"/>
        <v>0.28799999999999998</v>
      </c>
      <c r="J135" s="4">
        <f t="shared" si="5"/>
        <v>0.92700000000000005</v>
      </c>
    </row>
    <row r="136" spans="1:10" x14ac:dyDescent="0.3">
      <c r="A136" s="22" t="s">
        <v>558</v>
      </c>
      <c r="B136" s="23">
        <v>4066994</v>
      </c>
      <c r="C136" s="24" t="s">
        <v>2</v>
      </c>
      <c r="D136" s="6">
        <v>5.0345302774835101</v>
      </c>
      <c r="E136" s="6">
        <v>4.68411204290034</v>
      </c>
      <c r="F136" s="6">
        <v>103.97</v>
      </c>
      <c r="G136" s="5">
        <v>554</v>
      </c>
      <c r="I136" s="4">
        <f t="shared" si="4"/>
        <v>0.78200000000000003</v>
      </c>
      <c r="J136" s="4">
        <f t="shared" si="5"/>
        <v>0.95499999999999996</v>
      </c>
    </row>
    <row r="137" spans="1:10" x14ac:dyDescent="0.3">
      <c r="A137" s="22" t="s">
        <v>560</v>
      </c>
      <c r="B137" s="23">
        <v>103437</v>
      </c>
      <c r="C137" s="24" t="s">
        <v>2</v>
      </c>
      <c r="D137" s="6">
        <v>1.30406068007619</v>
      </c>
      <c r="E137" s="6">
        <v>1.28859856183298</v>
      </c>
      <c r="F137" s="6">
        <v>87.81</v>
      </c>
      <c r="G137" s="5">
        <v>1359</v>
      </c>
      <c r="I137" s="4">
        <f t="shared" si="4"/>
        <v>0.34300000000000003</v>
      </c>
      <c r="J137" s="4">
        <f t="shared" si="5"/>
        <v>0.67200000000000004</v>
      </c>
    </row>
    <row r="138" spans="1:10" x14ac:dyDescent="0.3">
      <c r="A138" s="22" t="s">
        <v>561</v>
      </c>
      <c r="B138" s="23">
        <v>4283377</v>
      </c>
      <c r="C138" s="24" t="s">
        <v>2</v>
      </c>
      <c r="D138" s="6">
        <v>3.87062089548149</v>
      </c>
      <c r="E138" s="6">
        <v>3.5324747906067602</v>
      </c>
      <c r="F138" s="6">
        <v>88.82</v>
      </c>
      <c r="G138" s="5">
        <v>390</v>
      </c>
      <c r="I138" s="4">
        <f t="shared" si="4"/>
        <v>0.71499999999999997</v>
      </c>
      <c r="J138" s="4">
        <f t="shared" si="5"/>
        <v>0.69099999999999995</v>
      </c>
    </row>
    <row r="139" spans="1:10" x14ac:dyDescent="0.3">
      <c r="A139" s="22" t="s">
        <v>2262</v>
      </c>
      <c r="B139" s="23">
        <v>4811690</v>
      </c>
      <c r="C139" s="24" t="s">
        <v>2</v>
      </c>
      <c r="D139" s="6">
        <v>7.1647583820546501</v>
      </c>
      <c r="E139" s="6">
        <v>7.1445722467486004</v>
      </c>
      <c r="F139" s="6">
        <v>73.319999999999993</v>
      </c>
      <c r="G139" s="5">
        <v>206</v>
      </c>
      <c r="I139" s="4">
        <f t="shared" si="4"/>
        <v>0.86599999999999999</v>
      </c>
      <c r="J139" s="4">
        <f t="shared" si="5"/>
        <v>0.49</v>
      </c>
    </row>
    <row r="140" spans="1:10" x14ac:dyDescent="0.3">
      <c r="A140" s="22" t="s">
        <v>562</v>
      </c>
      <c r="B140" s="23">
        <v>5185755</v>
      </c>
      <c r="C140" s="24" t="s">
        <v>2</v>
      </c>
      <c r="D140" s="6">
        <v>6.3286968823838201</v>
      </c>
      <c r="E140" s="6">
        <v>5.9944819955212898</v>
      </c>
      <c r="F140" s="6">
        <v>27.88</v>
      </c>
      <c r="G140" s="5">
        <v>263</v>
      </c>
      <c r="I140" s="4">
        <f t="shared" si="4"/>
        <v>0.84</v>
      </c>
      <c r="J140" s="4">
        <f t="shared" si="5"/>
        <v>0.16800000000000001</v>
      </c>
    </row>
    <row r="141" spans="1:10" x14ac:dyDescent="0.3">
      <c r="A141" s="22" t="s">
        <v>563</v>
      </c>
      <c r="B141" s="23">
        <v>4067004</v>
      </c>
      <c r="C141" s="24" t="s">
        <v>2</v>
      </c>
      <c r="D141" s="6">
        <v>11.5662016191074</v>
      </c>
      <c r="E141" s="6">
        <v>12.0299932727364</v>
      </c>
      <c r="F141" s="6">
        <v>91.05</v>
      </c>
      <c r="G141" s="5">
        <v>364</v>
      </c>
      <c r="I141" s="4">
        <f t="shared" si="4"/>
        <v>0.94799999999999995</v>
      </c>
      <c r="J141" s="4">
        <f t="shared" si="5"/>
        <v>0.73699999999999999</v>
      </c>
    </row>
    <row r="142" spans="1:10" x14ac:dyDescent="0.3">
      <c r="A142" s="22" t="s">
        <v>35</v>
      </c>
      <c r="B142" s="23">
        <v>4588939</v>
      </c>
      <c r="C142" s="24" t="s">
        <v>2</v>
      </c>
      <c r="D142" s="6">
        <v>3.5898484162895898</v>
      </c>
      <c r="E142" s="6">
        <v>3.3005927601809999</v>
      </c>
      <c r="F142" s="6">
        <v>98.64</v>
      </c>
      <c r="G142" s="5">
        <v>379</v>
      </c>
      <c r="I142" s="4">
        <f t="shared" si="4"/>
        <v>0.7</v>
      </c>
      <c r="J142" s="4">
        <f t="shared" si="5"/>
        <v>0.89</v>
      </c>
    </row>
    <row r="143" spans="1:10" x14ac:dyDescent="0.3">
      <c r="A143" s="22" t="s">
        <v>2263</v>
      </c>
      <c r="B143" s="23">
        <v>4088185</v>
      </c>
      <c r="C143" s="24" t="s">
        <v>2</v>
      </c>
      <c r="D143" s="6">
        <v>2.1893272727272701</v>
      </c>
      <c r="E143" s="6">
        <v>2.0964177240760198</v>
      </c>
      <c r="F143" s="6">
        <v>16.52</v>
      </c>
      <c r="G143" s="5">
        <v>78</v>
      </c>
      <c r="I143" s="4">
        <f t="shared" si="4"/>
        <v>0.52100000000000002</v>
      </c>
      <c r="J143" s="4">
        <f t="shared" si="5"/>
        <v>6.4000000000000001E-2</v>
      </c>
    </row>
    <row r="144" spans="1:10" x14ac:dyDescent="0.3">
      <c r="A144" s="22" t="s">
        <v>565</v>
      </c>
      <c r="B144" s="23">
        <v>6675401</v>
      </c>
      <c r="C144" s="24" t="s">
        <v>2</v>
      </c>
      <c r="D144" s="6">
        <v>2.0907166606856</v>
      </c>
      <c r="E144" s="6">
        <v>2.3228355712298399</v>
      </c>
      <c r="F144" s="27" t="s">
        <v>1934</v>
      </c>
      <c r="G144" s="5">
        <v>436</v>
      </c>
      <c r="I144" s="4">
        <f t="shared" si="4"/>
        <v>0.50800000000000001</v>
      </c>
      <c r="J144" s="4">
        <f t="shared" si="5"/>
        <v>0.67200000000000004</v>
      </c>
    </row>
    <row r="145" spans="1:10" x14ac:dyDescent="0.3">
      <c r="A145" s="22" t="s">
        <v>2264</v>
      </c>
      <c r="B145" s="23">
        <v>4977885</v>
      </c>
      <c r="C145" s="24" t="s">
        <v>2</v>
      </c>
      <c r="D145" s="6">
        <v>10.4504236400764</v>
      </c>
      <c r="E145" s="6">
        <v>11.0420725332514</v>
      </c>
      <c r="F145" s="6">
        <v>87.96</v>
      </c>
      <c r="G145" s="5">
        <v>270</v>
      </c>
      <c r="I145" s="4">
        <f t="shared" si="4"/>
        <v>0.92900000000000005</v>
      </c>
      <c r="J145" s="4">
        <f t="shared" si="5"/>
        <v>0.67900000000000005</v>
      </c>
    </row>
    <row r="146" spans="1:10" x14ac:dyDescent="0.3">
      <c r="A146" s="22" t="s">
        <v>568</v>
      </c>
      <c r="B146" s="23">
        <v>100135</v>
      </c>
      <c r="C146" s="24" t="s">
        <v>2</v>
      </c>
      <c r="D146" s="6">
        <v>2.3169998715996298</v>
      </c>
      <c r="E146" s="6">
        <v>3.1351194361008701</v>
      </c>
      <c r="F146" s="6">
        <v>86.63</v>
      </c>
      <c r="G146" s="5">
        <v>322</v>
      </c>
      <c r="I146" s="4">
        <f t="shared" si="4"/>
        <v>0.54600000000000004</v>
      </c>
      <c r="J146" s="4">
        <f t="shared" si="5"/>
        <v>0.65100000000000002</v>
      </c>
    </row>
    <row r="147" spans="1:10" x14ac:dyDescent="0.3">
      <c r="A147" s="22" t="s">
        <v>2265</v>
      </c>
      <c r="B147" s="23">
        <v>4589255</v>
      </c>
      <c r="C147" s="24" t="s">
        <v>2</v>
      </c>
      <c r="D147" s="6">
        <v>0.28556108334762897</v>
      </c>
      <c r="E147" s="6">
        <v>0.69245868739315697</v>
      </c>
      <c r="F147" s="6">
        <v>94.14</v>
      </c>
      <c r="G147" s="5">
        <v>36</v>
      </c>
      <c r="I147" s="4">
        <f t="shared" si="4"/>
        <v>0.14199999999999999</v>
      </c>
      <c r="J147" s="4">
        <f t="shared" si="5"/>
        <v>0.79700000000000004</v>
      </c>
    </row>
    <row r="148" spans="1:10" x14ac:dyDescent="0.3">
      <c r="A148" s="22" t="s">
        <v>569</v>
      </c>
      <c r="B148" s="23">
        <v>4090153</v>
      </c>
      <c r="C148" s="24" t="s">
        <v>2</v>
      </c>
      <c r="D148" s="6">
        <v>1.3569375689363401</v>
      </c>
      <c r="E148" s="6">
        <v>1.47060692671274</v>
      </c>
      <c r="F148" s="6">
        <v>97.89</v>
      </c>
      <c r="G148" s="5">
        <v>691</v>
      </c>
      <c r="I148" s="4">
        <f t="shared" si="4"/>
        <v>0.35699999999999998</v>
      </c>
      <c r="J148" s="4">
        <f t="shared" si="5"/>
        <v>0.872</v>
      </c>
    </row>
    <row r="149" spans="1:10" x14ac:dyDescent="0.3">
      <c r="A149" s="22" t="s">
        <v>574</v>
      </c>
      <c r="B149" s="23">
        <v>4024242</v>
      </c>
      <c r="C149" s="24" t="s">
        <v>2</v>
      </c>
      <c r="D149" s="6">
        <v>1.62879777306235</v>
      </c>
      <c r="E149" s="6">
        <v>1.6010233308862201</v>
      </c>
      <c r="F149" s="6">
        <v>60.85</v>
      </c>
      <c r="G149" s="5">
        <v>2738</v>
      </c>
      <c r="I149" s="4">
        <f t="shared" si="4"/>
        <v>0.42199999999999999</v>
      </c>
      <c r="J149" s="4">
        <f t="shared" si="5"/>
        <v>0.38700000000000001</v>
      </c>
    </row>
    <row r="150" spans="1:10" x14ac:dyDescent="0.3">
      <c r="A150" s="22" t="s">
        <v>38</v>
      </c>
      <c r="B150" s="23">
        <v>4121020</v>
      </c>
      <c r="C150" s="24" t="s">
        <v>2</v>
      </c>
      <c r="D150" s="6">
        <v>1.7190188548807099</v>
      </c>
      <c r="E150" s="6">
        <v>1.34848575974739</v>
      </c>
      <c r="F150" s="6">
        <v>93.51</v>
      </c>
      <c r="G150" s="5">
        <v>463</v>
      </c>
      <c r="I150" s="4">
        <f t="shared" si="4"/>
        <v>0.436</v>
      </c>
      <c r="J150" s="4">
        <f t="shared" si="5"/>
        <v>0.78200000000000003</v>
      </c>
    </row>
    <row r="151" spans="1:10" x14ac:dyDescent="0.3">
      <c r="A151" s="22" t="s">
        <v>2266</v>
      </c>
      <c r="B151" s="23">
        <v>5107522</v>
      </c>
      <c r="C151" s="24" t="s">
        <v>2</v>
      </c>
      <c r="D151" s="6">
        <v>0.28777444830385401</v>
      </c>
      <c r="E151" s="6">
        <v>0.25397596839672099</v>
      </c>
      <c r="F151" s="6">
        <v>4.55</v>
      </c>
      <c r="G151" s="5">
        <v>22</v>
      </c>
      <c r="I151" s="4">
        <f t="shared" si="4"/>
        <v>0.14299999999999999</v>
      </c>
      <c r="J151" s="4">
        <f t="shared" si="5"/>
        <v>8.9999999999999993E-3</v>
      </c>
    </row>
    <row r="152" spans="1:10" x14ac:dyDescent="0.3">
      <c r="A152" s="22" t="s">
        <v>575</v>
      </c>
      <c r="B152" s="23">
        <v>4990903</v>
      </c>
      <c r="C152" s="24" t="s">
        <v>2</v>
      </c>
      <c r="D152" s="6">
        <v>9.9569022255821302</v>
      </c>
      <c r="E152" s="6">
        <v>10.172467774676299</v>
      </c>
      <c r="F152" s="6">
        <v>102.68</v>
      </c>
      <c r="G152" s="5">
        <v>568</v>
      </c>
      <c r="I152" s="4">
        <f t="shared" si="4"/>
        <v>0.91900000000000004</v>
      </c>
      <c r="J152" s="4">
        <f t="shared" si="5"/>
        <v>0.93899999999999995</v>
      </c>
    </row>
    <row r="153" spans="1:10" x14ac:dyDescent="0.3">
      <c r="A153" s="22" t="s">
        <v>577</v>
      </c>
      <c r="B153" s="23">
        <v>100575</v>
      </c>
      <c r="C153" s="24" t="s">
        <v>2</v>
      </c>
      <c r="D153" s="6">
        <v>3.20727067950703</v>
      </c>
      <c r="E153" s="6">
        <v>3.40914700931642</v>
      </c>
      <c r="F153" s="27" t="s">
        <v>1935</v>
      </c>
      <c r="G153" s="5">
        <v>324</v>
      </c>
      <c r="I153" s="4">
        <f t="shared" si="4"/>
        <v>0.66400000000000003</v>
      </c>
      <c r="J153" s="4">
        <f t="shared" si="5"/>
        <v>0.41499999999999998</v>
      </c>
    </row>
    <row r="154" spans="1:10" x14ac:dyDescent="0.3">
      <c r="A154" s="22" t="s">
        <v>581</v>
      </c>
      <c r="B154" s="23">
        <v>4057157</v>
      </c>
      <c r="C154" s="24" t="s">
        <v>2</v>
      </c>
      <c r="D154" s="6">
        <v>3.1263638585928701</v>
      </c>
      <c r="E154" s="6">
        <v>3.2484353325601698</v>
      </c>
      <c r="F154" s="27" t="s">
        <v>2597</v>
      </c>
      <c r="G154" s="5">
        <v>925</v>
      </c>
      <c r="I154" s="4">
        <f t="shared" si="4"/>
        <v>0.65300000000000002</v>
      </c>
      <c r="J154" s="4">
        <f t="shared" si="5"/>
        <v>0.78600000000000003</v>
      </c>
    </row>
    <row r="155" spans="1:10" x14ac:dyDescent="0.3">
      <c r="A155" s="22" t="s">
        <v>582</v>
      </c>
      <c r="B155" s="23">
        <v>109826917</v>
      </c>
      <c r="C155" s="24" t="s">
        <v>2</v>
      </c>
      <c r="D155" s="6">
        <v>3.0905920405148501</v>
      </c>
      <c r="E155" s="6">
        <v>3.15291057338972</v>
      </c>
      <c r="F155" s="27" t="s">
        <v>1936</v>
      </c>
      <c r="G155" s="5">
        <v>293</v>
      </c>
      <c r="I155" s="4">
        <f t="shared" si="4"/>
        <v>0.64600000000000002</v>
      </c>
      <c r="J155" s="4">
        <f t="shared" si="5"/>
        <v>0.97</v>
      </c>
    </row>
    <row r="156" spans="1:10" x14ac:dyDescent="0.3">
      <c r="A156" s="22" t="s">
        <v>585</v>
      </c>
      <c r="B156" s="23">
        <v>4929352</v>
      </c>
      <c r="C156" s="24" t="s">
        <v>2</v>
      </c>
      <c r="D156" s="6">
        <v>4.1732341792253598</v>
      </c>
      <c r="E156" s="6">
        <v>5.1281980244635301</v>
      </c>
      <c r="F156" s="6">
        <v>52.54</v>
      </c>
      <c r="G156" s="5">
        <v>264</v>
      </c>
      <c r="I156" s="4">
        <f t="shared" si="4"/>
        <v>0.73699999999999999</v>
      </c>
      <c r="J156" s="4">
        <f t="shared" si="5"/>
        <v>0.33700000000000002</v>
      </c>
    </row>
    <row r="157" spans="1:10" x14ac:dyDescent="0.3">
      <c r="A157" s="22" t="s">
        <v>586</v>
      </c>
      <c r="B157" s="23">
        <v>4576086</v>
      </c>
      <c r="C157" s="24" t="s">
        <v>2</v>
      </c>
      <c r="D157" s="6">
        <v>2.0193584025425899</v>
      </c>
      <c r="E157" s="6">
        <v>1.99085363770855</v>
      </c>
      <c r="F157" s="6">
        <v>76.930000000000007</v>
      </c>
      <c r="G157" s="5">
        <v>482</v>
      </c>
      <c r="I157" s="4">
        <f t="shared" si="4"/>
        <v>0.49199999999999999</v>
      </c>
      <c r="J157" s="4">
        <f t="shared" si="5"/>
        <v>0.52400000000000002</v>
      </c>
    </row>
    <row r="158" spans="1:10" x14ac:dyDescent="0.3">
      <c r="A158" s="22" t="s">
        <v>588</v>
      </c>
      <c r="B158" s="23">
        <v>4067051</v>
      </c>
      <c r="C158" s="24" t="s">
        <v>2</v>
      </c>
      <c r="D158" s="6">
        <v>6.0099726067090797</v>
      </c>
      <c r="E158" s="6">
        <v>5.4423949389959203</v>
      </c>
      <c r="F158" s="6">
        <v>62.92</v>
      </c>
      <c r="G158" s="5">
        <v>531</v>
      </c>
      <c r="I158" s="4">
        <f t="shared" si="4"/>
        <v>0.82899999999999996</v>
      </c>
      <c r="J158" s="4">
        <f t="shared" si="5"/>
        <v>0.39500000000000002</v>
      </c>
    </row>
    <row r="159" spans="1:10" x14ac:dyDescent="0.3">
      <c r="A159" s="22" t="s">
        <v>589</v>
      </c>
      <c r="B159" s="23">
        <v>4344582</v>
      </c>
      <c r="C159" s="24" t="s">
        <v>2</v>
      </c>
      <c r="D159" s="6">
        <v>2.0111878115666402</v>
      </c>
      <c r="E159" s="6">
        <v>2.5117452440033099</v>
      </c>
      <c r="F159" s="6">
        <v>95.41</v>
      </c>
      <c r="G159" s="5">
        <v>1434</v>
      </c>
      <c r="I159" s="4">
        <f t="shared" si="4"/>
        <v>0.48899999999999999</v>
      </c>
      <c r="J159" s="4">
        <f t="shared" si="5"/>
        <v>0.82099999999999995</v>
      </c>
    </row>
    <row r="160" spans="1:10" x14ac:dyDescent="0.3">
      <c r="A160" s="22" t="s">
        <v>590</v>
      </c>
      <c r="B160" s="23">
        <v>103145</v>
      </c>
      <c r="C160" s="24" t="s">
        <v>2</v>
      </c>
      <c r="D160" s="6">
        <v>2.0892370123391402</v>
      </c>
      <c r="E160" s="6">
        <v>2.09147146708646</v>
      </c>
      <c r="F160" s="6">
        <v>92.39</v>
      </c>
      <c r="G160" s="5">
        <v>942</v>
      </c>
      <c r="I160" s="4">
        <f t="shared" si="4"/>
        <v>0.50700000000000001</v>
      </c>
      <c r="J160" s="4">
        <f t="shared" si="5"/>
        <v>0.75800000000000001</v>
      </c>
    </row>
    <row r="161" spans="1:10" x14ac:dyDescent="0.3">
      <c r="A161" s="22" t="s">
        <v>591</v>
      </c>
      <c r="B161" s="23">
        <v>4057045</v>
      </c>
      <c r="C161" s="24" t="s">
        <v>2</v>
      </c>
      <c r="D161" s="6">
        <v>0.34416827575323899</v>
      </c>
      <c r="E161" s="6">
        <v>0.36017919199945098</v>
      </c>
      <c r="F161" s="6">
        <v>12.35</v>
      </c>
      <c r="G161" s="5">
        <v>356</v>
      </c>
      <c r="I161" s="4">
        <f t="shared" si="4"/>
        <v>0.156</v>
      </c>
      <c r="J161" s="4">
        <f t="shared" si="5"/>
        <v>3.5999999999999997E-2</v>
      </c>
    </row>
    <row r="162" spans="1:10" x14ac:dyDescent="0.3">
      <c r="A162" s="22" t="s">
        <v>2267</v>
      </c>
      <c r="B162" s="23">
        <v>4810658</v>
      </c>
      <c r="C162" s="24" t="s">
        <v>2</v>
      </c>
      <c r="D162" s="6">
        <v>1.4067968936564801</v>
      </c>
      <c r="E162" s="6">
        <v>1.7488224755352</v>
      </c>
      <c r="F162" s="6">
        <v>91.53</v>
      </c>
      <c r="G162" s="5">
        <v>315</v>
      </c>
      <c r="I162" s="4">
        <f t="shared" si="4"/>
        <v>0.374</v>
      </c>
      <c r="J162" s="4">
        <f t="shared" si="5"/>
        <v>0.74199999999999999</v>
      </c>
    </row>
    <row r="163" spans="1:10" x14ac:dyDescent="0.3">
      <c r="A163" s="22" t="s">
        <v>592</v>
      </c>
      <c r="B163" s="23">
        <v>8386692</v>
      </c>
      <c r="C163" s="24" t="s">
        <v>2</v>
      </c>
      <c r="D163" s="6">
        <v>3.3945303489291598</v>
      </c>
      <c r="E163" s="6">
        <v>4.8672969283764704</v>
      </c>
      <c r="F163" s="6">
        <v>102.46</v>
      </c>
      <c r="G163" s="5">
        <v>648</v>
      </c>
      <c r="I163" s="4">
        <f t="shared" si="4"/>
        <v>0.68500000000000005</v>
      </c>
      <c r="J163" s="4">
        <f t="shared" si="5"/>
        <v>0.93500000000000005</v>
      </c>
    </row>
    <row r="164" spans="1:10" x14ac:dyDescent="0.3">
      <c r="A164" s="22" t="s">
        <v>594</v>
      </c>
      <c r="B164" s="23">
        <v>3001622</v>
      </c>
      <c r="C164" s="24" t="s">
        <v>2</v>
      </c>
      <c r="D164" s="6">
        <v>2.4932301582648102</v>
      </c>
      <c r="E164" s="6">
        <v>2.5552917753740498</v>
      </c>
      <c r="F164" s="6">
        <v>93.33</v>
      </c>
      <c r="G164" s="5">
        <v>968</v>
      </c>
      <c r="I164" s="4">
        <f t="shared" si="4"/>
        <v>0.57699999999999996</v>
      </c>
      <c r="J164" s="4">
        <f t="shared" si="5"/>
        <v>0.78</v>
      </c>
    </row>
    <row r="165" spans="1:10" x14ac:dyDescent="0.3">
      <c r="A165" s="22" t="s">
        <v>596</v>
      </c>
      <c r="B165" s="23">
        <v>4394651</v>
      </c>
      <c r="C165" s="24" t="s">
        <v>2</v>
      </c>
      <c r="D165" s="6">
        <v>1.38915090426206</v>
      </c>
      <c r="E165" s="6">
        <v>1.2455961533569899</v>
      </c>
      <c r="F165" s="6">
        <v>99.02</v>
      </c>
      <c r="G165" s="5">
        <v>368</v>
      </c>
      <c r="I165" s="4">
        <f t="shared" si="4"/>
        <v>0.36599999999999999</v>
      </c>
      <c r="J165" s="4">
        <f t="shared" si="5"/>
        <v>0.89900000000000002</v>
      </c>
    </row>
    <row r="166" spans="1:10" x14ac:dyDescent="0.3">
      <c r="A166" s="22" t="s">
        <v>598</v>
      </c>
      <c r="B166" s="23">
        <v>4057075</v>
      </c>
      <c r="C166" s="24" t="s">
        <v>2</v>
      </c>
      <c r="D166" s="6">
        <v>2.8846788817831501</v>
      </c>
      <c r="E166" s="6">
        <v>3.0632593018957701</v>
      </c>
      <c r="F166" s="6">
        <v>87.73</v>
      </c>
      <c r="G166" s="5">
        <v>366</v>
      </c>
      <c r="I166" s="4">
        <f t="shared" si="4"/>
        <v>0.626</v>
      </c>
      <c r="J166" s="4">
        <f t="shared" si="5"/>
        <v>0.67</v>
      </c>
    </row>
    <row r="167" spans="1:10" x14ac:dyDescent="0.3">
      <c r="A167" s="22" t="s">
        <v>605</v>
      </c>
      <c r="B167" s="23">
        <v>4055785</v>
      </c>
      <c r="C167" s="24" t="s">
        <v>2</v>
      </c>
      <c r="D167" s="6">
        <v>8.8018650597380397</v>
      </c>
      <c r="E167" s="6">
        <v>9.1724850897362291</v>
      </c>
      <c r="F167" s="6">
        <v>84.78</v>
      </c>
      <c r="G167" s="5">
        <v>384</v>
      </c>
      <c r="I167" s="4">
        <f t="shared" si="4"/>
        <v>0.90200000000000002</v>
      </c>
      <c r="J167" s="4">
        <f t="shared" si="5"/>
        <v>0.623</v>
      </c>
    </row>
    <row r="168" spans="1:10" x14ac:dyDescent="0.3">
      <c r="A168" s="22" t="s">
        <v>608</v>
      </c>
      <c r="B168" s="23">
        <v>4384044</v>
      </c>
      <c r="C168" s="24" t="s">
        <v>2</v>
      </c>
      <c r="D168" s="6">
        <v>1.4013142973888399</v>
      </c>
      <c r="E168" s="6">
        <v>1.77662701335799</v>
      </c>
      <c r="F168" s="6">
        <v>92.57</v>
      </c>
      <c r="G168" s="5">
        <v>300</v>
      </c>
      <c r="I168" s="4">
        <f t="shared" si="4"/>
        <v>0.37</v>
      </c>
      <c r="J168" s="4">
        <f t="shared" si="5"/>
        <v>0.76200000000000001</v>
      </c>
    </row>
    <row r="169" spans="1:10" x14ac:dyDescent="0.3">
      <c r="A169" s="22" t="s">
        <v>2268</v>
      </c>
      <c r="B169" s="23">
        <v>4067079</v>
      </c>
      <c r="C169" s="24" t="s">
        <v>2</v>
      </c>
      <c r="D169" s="6">
        <v>9.8227618588607406</v>
      </c>
      <c r="E169" s="6">
        <v>9.8034954979345006</v>
      </c>
      <c r="F169" s="6">
        <v>66.97</v>
      </c>
      <c r="G169" s="5">
        <v>287</v>
      </c>
      <c r="I169" s="4">
        <f t="shared" si="4"/>
        <v>0.91700000000000004</v>
      </c>
      <c r="J169" s="4">
        <f t="shared" si="5"/>
        <v>0.42699999999999999</v>
      </c>
    </row>
    <row r="170" spans="1:10" x14ac:dyDescent="0.3">
      <c r="A170" s="22" t="s">
        <v>40</v>
      </c>
      <c r="B170" s="23">
        <v>4599506</v>
      </c>
      <c r="C170" s="24" t="s">
        <v>2</v>
      </c>
      <c r="D170" s="6">
        <v>2.2467780412095002</v>
      </c>
      <c r="E170" s="6">
        <v>2.8241766063132498</v>
      </c>
      <c r="F170" s="6">
        <v>40.130000000000003</v>
      </c>
      <c r="G170" s="5">
        <v>141</v>
      </c>
      <c r="I170" s="4">
        <f t="shared" si="4"/>
        <v>0.53200000000000003</v>
      </c>
      <c r="J170" s="4">
        <f t="shared" si="5"/>
        <v>0.249</v>
      </c>
    </row>
    <row r="171" spans="1:10" x14ac:dyDescent="0.3">
      <c r="A171" s="22" t="s">
        <v>609</v>
      </c>
      <c r="B171" s="23">
        <v>4008727</v>
      </c>
      <c r="C171" s="24" t="s">
        <v>2</v>
      </c>
      <c r="D171" s="6">
        <v>3.3857830304771199</v>
      </c>
      <c r="E171" s="6">
        <v>3.9383718608656699</v>
      </c>
      <c r="F171" s="6">
        <v>90.96</v>
      </c>
      <c r="G171" s="5">
        <v>565</v>
      </c>
      <c r="I171" s="4">
        <f t="shared" si="4"/>
        <v>0.68300000000000005</v>
      </c>
      <c r="J171" s="4">
        <f t="shared" si="5"/>
        <v>0.73499999999999999</v>
      </c>
    </row>
    <row r="172" spans="1:10" x14ac:dyDescent="0.3">
      <c r="A172" s="22" t="s">
        <v>2269</v>
      </c>
      <c r="B172" s="23">
        <v>6158451</v>
      </c>
      <c r="C172" s="24" t="s">
        <v>2</v>
      </c>
      <c r="D172" s="6">
        <v>0.39353637918372297</v>
      </c>
      <c r="E172" s="6">
        <v>0.35495811678849898</v>
      </c>
      <c r="F172" s="6">
        <v>48.81</v>
      </c>
      <c r="G172" s="5">
        <v>155</v>
      </c>
      <c r="I172" s="4">
        <f t="shared" si="4"/>
        <v>0.16900000000000001</v>
      </c>
      <c r="J172" s="4">
        <f t="shared" si="5"/>
        <v>0.315</v>
      </c>
    </row>
    <row r="173" spans="1:10" x14ac:dyDescent="0.3">
      <c r="A173" s="22" t="s">
        <v>2270</v>
      </c>
      <c r="B173" s="23">
        <v>13597615</v>
      </c>
      <c r="C173" s="24" t="s">
        <v>2</v>
      </c>
      <c r="D173" s="6">
        <v>12.6868496595716</v>
      </c>
      <c r="E173" s="6">
        <v>12.999207636429601</v>
      </c>
      <c r="F173" s="6">
        <v>36.049999999999997</v>
      </c>
      <c r="G173" s="5">
        <v>79</v>
      </c>
      <c r="I173" s="4">
        <f t="shared" si="4"/>
        <v>0.96099999999999997</v>
      </c>
      <c r="J173" s="4">
        <f t="shared" si="5"/>
        <v>0.22700000000000001</v>
      </c>
    </row>
    <row r="174" spans="1:10" x14ac:dyDescent="0.3">
      <c r="A174" s="22" t="s">
        <v>613</v>
      </c>
      <c r="B174" s="23">
        <v>4014079</v>
      </c>
      <c r="C174" s="24" t="s">
        <v>2</v>
      </c>
      <c r="D174" s="6">
        <v>1.7331957197477299</v>
      </c>
      <c r="E174" s="6">
        <v>2.0430162777057101</v>
      </c>
      <c r="F174" s="6">
        <v>87.08</v>
      </c>
      <c r="G174" s="5">
        <v>912</v>
      </c>
      <c r="I174" s="4">
        <f t="shared" si="4"/>
        <v>0.44</v>
      </c>
      <c r="J174" s="4">
        <f t="shared" si="5"/>
        <v>0.65900000000000003</v>
      </c>
    </row>
    <row r="175" spans="1:10" x14ac:dyDescent="0.3">
      <c r="A175" s="22" t="s">
        <v>2271</v>
      </c>
      <c r="B175" s="23">
        <v>6630538</v>
      </c>
      <c r="C175" s="24" t="s">
        <v>2</v>
      </c>
      <c r="D175" s="6">
        <v>8.9716108778935499</v>
      </c>
      <c r="E175" s="6">
        <v>8.8236239471182891</v>
      </c>
      <c r="F175" s="27" t="s">
        <v>2598</v>
      </c>
      <c r="G175" s="5">
        <v>139</v>
      </c>
      <c r="I175" s="4">
        <f t="shared" si="4"/>
        <v>0.90700000000000003</v>
      </c>
      <c r="J175" s="4">
        <f t="shared" si="5"/>
        <v>0.29099999999999998</v>
      </c>
    </row>
    <row r="176" spans="1:10" x14ac:dyDescent="0.3">
      <c r="A176" s="22" t="s">
        <v>616</v>
      </c>
      <c r="B176" s="23">
        <v>100369</v>
      </c>
      <c r="C176" s="24" t="s">
        <v>2</v>
      </c>
      <c r="D176" s="6">
        <v>0.83202864291419698</v>
      </c>
      <c r="E176" s="6">
        <v>0.78455521506244896</v>
      </c>
      <c r="F176" s="6">
        <v>62.58</v>
      </c>
      <c r="G176" s="5">
        <v>3410</v>
      </c>
      <c r="I176" s="4">
        <f t="shared" si="4"/>
        <v>0.23200000000000001</v>
      </c>
      <c r="J176" s="4">
        <f t="shared" si="5"/>
        <v>0.39400000000000002</v>
      </c>
    </row>
    <row r="177" spans="1:10" x14ac:dyDescent="0.3">
      <c r="A177" s="22" t="s">
        <v>617</v>
      </c>
      <c r="B177" s="23">
        <v>100161</v>
      </c>
      <c r="C177" s="24" t="s">
        <v>2</v>
      </c>
      <c r="D177" s="6">
        <v>10.4688260609241</v>
      </c>
      <c r="E177" s="6">
        <v>11.0724673938289</v>
      </c>
      <c r="F177" s="27" t="s">
        <v>1938</v>
      </c>
      <c r="G177" s="5">
        <v>308</v>
      </c>
      <c r="I177" s="4">
        <f t="shared" si="4"/>
        <v>0.93100000000000005</v>
      </c>
      <c r="J177" s="4">
        <f t="shared" si="5"/>
        <v>0.52300000000000002</v>
      </c>
    </row>
    <row r="178" spans="1:10" x14ac:dyDescent="0.3">
      <c r="A178" s="22" t="s">
        <v>619</v>
      </c>
      <c r="B178" s="23">
        <v>4235397</v>
      </c>
      <c r="C178" s="24" t="s">
        <v>2</v>
      </c>
      <c r="D178" s="6">
        <v>3.2458957450835602</v>
      </c>
      <c r="E178" s="6">
        <v>3.5226151216553898</v>
      </c>
      <c r="F178" s="6">
        <v>101.15</v>
      </c>
      <c r="G178" s="5">
        <v>276</v>
      </c>
      <c r="I178" s="4">
        <f t="shared" si="4"/>
        <v>0.66900000000000004</v>
      </c>
      <c r="J178" s="4">
        <f t="shared" si="5"/>
        <v>0.92300000000000004</v>
      </c>
    </row>
    <row r="179" spans="1:10" x14ac:dyDescent="0.3">
      <c r="A179" s="22" t="s">
        <v>2272</v>
      </c>
      <c r="B179" s="23">
        <v>4147159</v>
      </c>
      <c r="C179" s="24" t="s">
        <v>2</v>
      </c>
      <c r="D179" s="6">
        <v>0.56481905871391003</v>
      </c>
      <c r="E179" s="6">
        <v>0.69486394415980202</v>
      </c>
      <c r="F179" s="6">
        <v>43.82</v>
      </c>
      <c r="G179" s="5">
        <v>205</v>
      </c>
      <c r="I179" s="4">
        <f t="shared" si="4"/>
        <v>0.19</v>
      </c>
      <c r="J179" s="4">
        <f t="shared" si="5"/>
        <v>0.28000000000000003</v>
      </c>
    </row>
    <row r="180" spans="1:10" x14ac:dyDescent="0.3">
      <c r="A180" s="22" t="s">
        <v>2273</v>
      </c>
      <c r="B180" s="23">
        <v>5721468</v>
      </c>
      <c r="C180" s="24" t="s">
        <v>2</v>
      </c>
      <c r="D180" s="6">
        <v>7.30245823317065E-2</v>
      </c>
      <c r="E180" s="6">
        <v>6.0802091016523098E-2</v>
      </c>
      <c r="F180" s="6">
        <v>14.03</v>
      </c>
      <c r="G180" s="5">
        <v>60</v>
      </c>
      <c r="I180" s="4">
        <f t="shared" si="4"/>
        <v>4.3999999999999997E-2</v>
      </c>
      <c r="J180" s="4">
        <f t="shared" si="5"/>
        <v>4.2000000000000003E-2</v>
      </c>
    </row>
    <row r="181" spans="1:10" x14ac:dyDescent="0.3">
      <c r="A181" s="22" t="s">
        <v>2274</v>
      </c>
      <c r="B181" s="23">
        <v>5721679</v>
      </c>
      <c r="C181" s="24" t="s">
        <v>2</v>
      </c>
      <c r="D181" s="6">
        <v>0.123086534400797</v>
      </c>
      <c r="E181" s="6">
        <v>0.13250268247451899</v>
      </c>
      <c r="F181" s="6">
        <v>28.02</v>
      </c>
      <c r="G181" s="5">
        <v>42</v>
      </c>
      <c r="I181" s="4">
        <f t="shared" si="4"/>
        <v>8.2000000000000003E-2</v>
      </c>
      <c r="J181" s="4">
        <f t="shared" si="5"/>
        <v>0.17399999999999999</v>
      </c>
    </row>
    <row r="182" spans="1:10" x14ac:dyDescent="0.3">
      <c r="A182" s="22" t="s">
        <v>2275</v>
      </c>
      <c r="B182" s="23">
        <v>4910368</v>
      </c>
      <c r="C182" s="24" t="s">
        <v>2</v>
      </c>
      <c r="D182" s="6">
        <v>3.9864375949422501</v>
      </c>
      <c r="E182" s="6">
        <v>4.5135583604967602</v>
      </c>
      <c r="F182" s="6">
        <v>8.58</v>
      </c>
      <c r="G182" s="5">
        <v>35</v>
      </c>
      <c r="I182" s="4">
        <f t="shared" ref="I182:I245" si="6">IFERROR(_xlfn.PERCENTRANK.INC(D:D,D182),"")</f>
        <v>0.72499999999999998</v>
      </c>
      <c r="J182" s="4">
        <f t="shared" ref="J182:J245" si="7">IFERROR(_xlfn.PERCENTRANK.INC(F:F,F182),"")</f>
        <v>2.1999999999999999E-2</v>
      </c>
    </row>
    <row r="183" spans="1:10" x14ac:dyDescent="0.3">
      <c r="A183" s="22" t="s">
        <v>41</v>
      </c>
      <c r="B183" s="23">
        <v>4992370</v>
      </c>
      <c r="C183" s="24" t="s">
        <v>2</v>
      </c>
      <c r="D183" s="6">
        <v>1.43801477576991</v>
      </c>
      <c r="E183" s="6">
        <v>1.3518736740830799</v>
      </c>
      <c r="F183" s="6">
        <v>89.04</v>
      </c>
      <c r="G183" s="5">
        <v>260</v>
      </c>
      <c r="I183" s="4">
        <f t="shared" si="6"/>
        <v>0.377</v>
      </c>
      <c r="J183" s="4">
        <f t="shared" si="7"/>
        <v>0.69799999999999995</v>
      </c>
    </row>
    <row r="184" spans="1:10" x14ac:dyDescent="0.3">
      <c r="A184" s="22" t="s">
        <v>621</v>
      </c>
      <c r="B184" s="23">
        <v>4069317</v>
      </c>
      <c r="C184" s="24" t="s">
        <v>2</v>
      </c>
      <c r="D184" s="6">
        <v>4.3077468720030403</v>
      </c>
      <c r="E184" s="6">
        <v>4.7489774929934701</v>
      </c>
      <c r="F184" s="6">
        <v>100.47</v>
      </c>
      <c r="G184" s="5">
        <v>645</v>
      </c>
      <c r="I184" s="4">
        <f t="shared" si="6"/>
        <v>0.74399999999999999</v>
      </c>
      <c r="J184" s="4">
        <f t="shared" si="7"/>
        <v>0.91400000000000003</v>
      </c>
    </row>
    <row r="185" spans="1:10" x14ac:dyDescent="0.3">
      <c r="A185" s="22" t="s">
        <v>622</v>
      </c>
      <c r="B185" s="23">
        <v>29631408</v>
      </c>
      <c r="C185" s="24" t="s">
        <v>2</v>
      </c>
      <c r="D185" s="6">
        <v>0.31899908004515798</v>
      </c>
      <c r="E185" s="6">
        <v>0.43095889814032301</v>
      </c>
      <c r="F185" s="6">
        <v>11.87</v>
      </c>
      <c r="G185" s="5">
        <v>106</v>
      </c>
      <c r="I185" s="4">
        <f t="shared" si="6"/>
        <v>0.151</v>
      </c>
      <c r="J185" s="4">
        <f t="shared" si="7"/>
        <v>3.3000000000000002E-2</v>
      </c>
    </row>
    <row r="186" spans="1:10" x14ac:dyDescent="0.3">
      <c r="A186" s="22" t="s">
        <v>623</v>
      </c>
      <c r="B186" s="23">
        <v>4394665</v>
      </c>
      <c r="C186" s="24" t="s">
        <v>2</v>
      </c>
      <c r="D186" s="6">
        <v>3.1677287290771998</v>
      </c>
      <c r="E186" s="6">
        <v>3.2726817775437902</v>
      </c>
      <c r="F186" s="6">
        <v>63.67</v>
      </c>
      <c r="G186" s="5">
        <v>269</v>
      </c>
      <c r="I186" s="4">
        <f t="shared" si="6"/>
        <v>0.65800000000000003</v>
      </c>
      <c r="J186" s="4">
        <f t="shared" si="7"/>
        <v>0.40200000000000002</v>
      </c>
    </row>
    <row r="187" spans="1:10" x14ac:dyDescent="0.3">
      <c r="A187" s="22" t="s">
        <v>624</v>
      </c>
      <c r="B187" s="23">
        <v>4081442</v>
      </c>
      <c r="C187" s="24" t="s">
        <v>2</v>
      </c>
      <c r="D187" s="6">
        <v>2.2485046119409602</v>
      </c>
      <c r="E187" s="6">
        <v>2.5075894844353499</v>
      </c>
      <c r="F187" s="6">
        <v>91.68</v>
      </c>
      <c r="G187" s="5">
        <v>1083</v>
      </c>
      <c r="I187" s="4">
        <f t="shared" si="6"/>
        <v>0.53400000000000003</v>
      </c>
      <c r="J187" s="4">
        <f t="shared" si="7"/>
        <v>0.746</v>
      </c>
    </row>
    <row r="188" spans="1:10" x14ac:dyDescent="0.3">
      <c r="A188" s="22" t="s">
        <v>43</v>
      </c>
      <c r="B188" s="23">
        <v>4089273</v>
      </c>
      <c r="C188" s="24" t="s">
        <v>2</v>
      </c>
      <c r="D188" s="6">
        <v>5.1341888204658304</v>
      </c>
      <c r="E188" s="6">
        <v>4.6601728044396902</v>
      </c>
      <c r="F188" s="27" t="s">
        <v>1924</v>
      </c>
      <c r="G188" s="5">
        <v>232</v>
      </c>
      <c r="I188" s="4">
        <f t="shared" si="6"/>
        <v>0.79100000000000004</v>
      </c>
      <c r="J188" s="4">
        <f t="shared" si="7"/>
        <v>0.72399999999999998</v>
      </c>
    </row>
    <row r="189" spans="1:10" x14ac:dyDescent="0.3">
      <c r="A189" s="22" t="s">
        <v>627</v>
      </c>
      <c r="B189" s="23">
        <v>4133271</v>
      </c>
      <c r="C189" s="24" t="s">
        <v>2</v>
      </c>
      <c r="D189" s="6">
        <v>0.70460108038537095</v>
      </c>
      <c r="E189" s="6">
        <v>0.83438860520465197</v>
      </c>
      <c r="F189" s="6">
        <v>90.18</v>
      </c>
      <c r="G189" s="5">
        <v>1883</v>
      </c>
      <c r="I189" s="4">
        <f t="shared" si="6"/>
        <v>0.20599999999999999</v>
      </c>
      <c r="J189" s="4">
        <f t="shared" si="7"/>
        <v>0.71699999999999997</v>
      </c>
    </row>
    <row r="190" spans="1:10" x14ac:dyDescent="0.3">
      <c r="A190" s="22" t="s">
        <v>379</v>
      </c>
      <c r="B190" s="23">
        <v>4198848</v>
      </c>
      <c r="C190" s="24" t="s">
        <v>2</v>
      </c>
      <c r="D190" s="6">
        <v>2.3807087763847901</v>
      </c>
      <c r="E190" s="6">
        <v>2.2130630519815999</v>
      </c>
      <c r="F190" s="6">
        <v>103.79</v>
      </c>
      <c r="G190" s="5">
        <v>364</v>
      </c>
      <c r="I190" s="4">
        <f t="shared" si="6"/>
        <v>0.55900000000000005</v>
      </c>
      <c r="J190" s="4">
        <f t="shared" si="7"/>
        <v>0.94899999999999995</v>
      </c>
    </row>
    <row r="191" spans="1:10" x14ac:dyDescent="0.3">
      <c r="A191" s="22" t="s">
        <v>630</v>
      </c>
      <c r="B191" s="23">
        <v>19070340</v>
      </c>
      <c r="C191" s="24" t="s">
        <v>2</v>
      </c>
      <c r="D191" s="6">
        <v>1.2977012654595399</v>
      </c>
      <c r="E191" s="6">
        <v>1.35605438079841</v>
      </c>
      <c r="F191" s="6">
        <v>96.78</v>
      </c>
      <c r="G191" s="5">
        <v>534</v>
      </c>
      <c r="I191" s="4">
        <f t="shared" si="6"/>
        <v>0.34200000000000003</v>
      </c>
      <c r="J191" s="4">
        <f t="shared" si="7"/>
        <v>0.84799999999999998</v>
      </c>
    </row>
    <row r="192" spans="1:10" x14ac:dyDescent="0.3">
      <c r="A192" s="22" t="s">
        <v>2276</v>
      </c>
      <c r="B192" s="23">
        <v>4275867</v>
      </c>
      <c r="C192" s="24" t="s">
        <v>2</v>
      </c>
      <c r="D192" s="6">
        <v>2.5755120875761599</v>
      </c>
      <c r="E192" s="6">
        <v>2.5952264449942999</v>
      </c>
      <c r="F192" s="27" t="s">
        <v>2095</v>
      </c>
      <c r="G192" s="5">
        <v>275</v>
      </c>
      <c r="I192" s="4">
        <f t="shared" si="6"/>
        <v>0.59</v>
      </c>
      <c r="J192" s="4">
        <f t="shared" si="7"/>
        <v>0.88600000000000001</v>
      </c>
    </row>
    <row r="193" spans="1:10" x14ac:dyDescent="0.3">
      <c r="A193" s="22" t="s">
        <v>632</v>
      </c>
      <c r="B193" s="23">
        <v>103462</v>
      </c>
      <c r="C193" s="24" t="s">
        <v>2</v>
      </c>
      <c r="D193" s="6">
        <v>3.9675566192069599E-2</v>
      </c>
      <c r="E193" s="6">
        <v>4.0745368609767997E-2</v>
      </c>
      <c r="F193" s="6">
        <v>55.92</v>
      </c>
      <c r="G193" s="5">
        <v>1140</v>
      </c>
      <c r="I193" s="4">
        <f t="shared" si="6"/>
        <v>1.7999999999999999E-2</v>
      </c>
      <c r="J193" s="4">
        <f t="shared" si="7"/>
        <v>0.35699999999999998</v>
      </c>
    </row>
    <row r="194" spans="1:10" x14ac:dyDescent="0.3">
      <c r="A194" s="22" t="s">
        <v>2277</v>
      </c>
      <c r="B194" s="23">
        <v>4054645</v>
      </c>
      <c r="C194" s="24" t="s">
        <v>2</v>
      </c>
      <c r="D194" s="6">
        <v>2.19587274494465</v>
      </c>
      <c r="E194" s="6">
        <v>2.7049617144347202</v>
      </c>
      <c r="F194" s="6">
        <v>86.54</v>
      </c>
      <c r="G194" s="5">
        <v>233</v>
      </c>
      <c r="I194" s="4">
        <f t="shared" si="6"/>
        <v>0.52300000000000002</v>
      </c>
      <c r="J194" s="4">
        <f t="shared" si="7"/>
        <v>0.65</v>
      </c>
    </row>
    <row r="195" spans="1:10" x14ac:dyDescent="0.3">
      <c r="A195" s="22" t="s">
        <v>633</v>
      </c>
      <c r="B195" s="23">
        <v>4635041</v>
      </c>
      <c r="C195" s="24" t="s">
        <v>2</v>
      </c>
      <c r="D195" s="6">
        <v>3.7983089005235602</v>
      </c>
      <c r="E195" s="6">
        <v>3.8596544502617798</v>
      </c>
      <c r="F195" s="27" t="s">
        <v>2599</v>
      </c>
      <c r="G195" s="5">
        <v>486</v>
      </c>
      <c r="I195" s="4">
        <f t="shared" si="6"/>
        <v>0.71199999999999997</v>
      </c>
      <c r="J195" s="4">
        <f t="shared" si="7"/>
        <v>0.94199999999999995</v>
      </c>
    </row>
    <row r="196" spans="1:10" x14ac:dyDescent="0.3">
      <c r="A196" s="22" t="s">
        <v>634</v>
      </c>
      <c r="B196" s="23">
        <v>4095864</v>
      </c>
      <c r="C196" s="24" t="s">
        <v>2</v>
      </c>
      <c r="D196" s="6">
        <v>6.4637706729305702</v>
      </c>
      <c r="E196" s="6">
        <v>6.6095678516463598</v>
      </c>
      <c r="F196" s="6">
        <v>86.16</v>
      </c>
      <c r="G196" s="5">
        <v>1079</v>
      </c>
      <c r="I196" s="4">
        <f t="shared" si="6"/>
        <v>0.84499999999999997</v>
      </c>
      <c r="J196" s="4">
        <f t="shared" si="7"/>
        <v>0.64700000000000002</v>
      </c>
    </row>
    <row r="197" spans="1:10" x14ac:dyDescent="0.3">
      <c r="A197" s="22" t="s">
        <v>2278</v>
      </c>
      <c r="B197" s="23">
        <v>8231426</v>
      </c>
      <c r="C197" s="24" t="s">
        <v>2</v>
      </c>
      <c r="D197" s="6">
        <v>0.90664156532934703</v>
      </c>
      <c r="E197" s="6">
        <v>0.76981360391113995</v>
      </c>
      <c r="F197" s="6">
        <v>13.06</v>
      </c>
      <c r="G197" s="5">
        <v>23</v>
      </c>
      <c r="I197" s="4">
        <f t="shared" si="6"/>
        <v>0.245</v>
      </c>
      <c r="J197" s="4">
        <f t="shared" si="7"/>
        <v>0.04</v>
      </c>
    </row>
    <row r="198" spans="1:10" x14ac:dyDescent="0.3">
      <c r="A198" s="22" t="s">
        <v>2279</v>
      </c>
      <c r="B198" s="23">
        <v>4996548</v>
      </c>
      <c r="C198" s="24" t="s">
        <v>2</v>
      </c>
      <c r="D198" s="6">
        <v>0.256705442803426</v>
      </c>
      <c r="E198" s="6">
        <v>0.29171778337565502</v>
      </c>
      <c r="F198" s="6">
        <v>34.11</v>
      </c>
      <c r="G198" s="5">
        <v>54</v>
      </c>
      <c r="I198" s="4">
        <f t="shared" si="6"/>
        <v>0.13700000000000001</v>
      </c>
      <c r="J198" s="4">
        <f t="shared" si="7"/>
        <v>0.215</v>
      </c>
    </row>
    <row r="199" spans="1:10" x14ac:dyDescent="0.3">
      <c r="A199" s="22" t="s">
        <v>45</v>
      </c>
      <c r="B199" s="23">
        <v>29168779</v>
      </c>
      <c r="C199" s="24" t="s">
        <v>2</v>
      </c>
      <c r="D199" s="6">
        <v>8.2415926579365202</v>
      </c>
      <c r="E199" s="6">
        <v>8.2512934937652194</v>
      </c>
      <c r="F199" s="27" t="s">
        <v>2600</v>
      </c>
      <c r="G199" s="5">
        <v>113</v>
      </c>
      <c r="I199" s="4">
        <f t="shared" si="6"/>
        <v>0.88600000000000001</v>
      </c>
      <c r="J199" s="4">
        <f t="shared" si="7"/>
        <v>1.9E-2</v>
      </c>
    </row>
    <row r="200" spans="1:10" x14ac:dyDescent="0.3">
      <c r="A200" s="22" t="s">
        <v>2280</v>
      </c>
      <c r="B200" s="23">
        <v>4398473</v>
      </c>
      <c r="C200" s="24" t="s">
        <v>2</v>
      </c>
      <c r="D200" s="6">
        <v>0.117951891097533</v>
      </c>
      <c r="E200" s="6">
        <v>0.108767112692397</v>
      </c>
      <c r="F200" s="6">
        <v>16.329999999999998</v>
      </c>
      <c r="G200" s="5">
        <v>20</v>
      </c>
      <c r="I200" s="4">
        <f t="shared" si="6"/>
        <v>7.6999999999999999E-2</v>
      </c>
      <c r="J200" s="4">
        <f t="shared" si="7"/>
        <v>6.0999999999999999E-2</v>
      </c>
    </row>
    <row r="201" spans="1:10" x14ac:dyDescent="0.3">
      <c r="A201" s="22" t="s">
        <v>638</v>
      </c>
      <c r="B201" s="23">
        <v>5137623</v>
      </c>
      <c r="C201" s="24" t="s">
        <v>2</v>
      </c>
      <c r="D201" s="6">
        <v>3.9123805814010502</v>
      </c>
      <c r="E201" s="6">
        <v>3.25953607062478</v>
      </c>
      <c r="F201" s="6">
        <v>85.05</v>
      </c>
      <c r="G201" s="5">
        <v>450</v>
      </c>
      <c r="I201" s="4">
        <f t="shared" si="6"/>
        <v>0.72</v>
      </c>
      <c r="J201" s="4">
        <f t="shared" si="7"/>
        <v>0.626</v>
      </c>
    </row>
    <row r="202" spans="1:10" x14ac:dyDescent="0.3">
      <c r="A202" s="22" t="s">
        <v>643</v>
      </c>
      <c r="B202" s="23">
        <v>4098629</v>
      </c>
      <c r="C202" s="24" t="s">
        <v>2</v>
      </c>
      <c r="D202" s="6">
        <v>2.8431510956180901</v>
      </c>
      <c r="E202" s="6">
        <v>3.5911231246701698</v>
      </c>
      <c r="F202" s="6">
        <v>69.48</v>
      </c>
      <c r="G202" s="5">
        <v>580</v>
      </c>
      <c r="I202" s="4">
        <f t="shared" si="6"/>
        <v>0.61699999999999999</v>
      </c>
      <c r="J202" s="4">
        <f t="shared" si="7"/>
        <v>0.443</v>
      </c>
    </row>
    <row r="203" spans="1:10" x14ac:dyDescent="0.3">
      <c r="A203" s="22" t="s">
        <v>2281</v>
      </c>
      <c r="B203" s="23">
        <v>4988609</v>
      </c>
      <c r="C203" s="24" t="s">
        <v>2</v>
      </c>
      <c r="D203" s="6">
        <v>1.4685668440502599</v>
      </c>
      <c r="E203" s="6">
        <v>1.6259684373304299</v>
      </c>
      <c r="F203" s="27" t="s">
        <v>2601</v>
      </c>
      <c r="G203" s="5">
        <v>10</v>
      </c>
      <c r="I203" s="4">
        <f t="shared" si="6"/>
        <v>0.38300000000000001</v>
      </c>
      <c r="J203" s="4">
        <f t="shared" si="7"/>
        <v>7.0000000000000001E-3</v>
      </c>
    </row>
    <row r="204" spans="1:10" x14ac:dyDescent="0.3">
      <c r="A204" s="22" t="s">
        <v>646</v>
      </c>
      <c r="B204" s="23">
        <v>8648705</v>
      </c>
      <c r="C204" s="24" t="s">
        <v>2</v>
      </c>
      <c r="D204" s="6">
        <v>5.3362418250711698</v>
      </c>
      <c r="E204" s="6">
        <v>5.5640969584334403</v>
      </c>
      <c r="F204" s="6">
        <v>107.71</v>
      </c>
      <c r="G204" s="5">
        <v>593</v>
      </c>
      <c r="I204" s="4">
        <f t="shared" si="6"/>
        <v>0.79900000000000004</v>
      </c>
      <c r="J204" s="4">
        <f t="shared" si="7"/>
        <v>0.97399999999999998</v>
      </c>
    </row>
    <row r="205" spans="1:10" x14ac:dyDescent="0.3">
      <c r="A205" s="22" t="s">
        <v>647</v>
      </c>
      <c r="B205" s="23">
        <v>4010420</v>
      </c>
      <c r="C205" s="24" t="s">
        <v>2</v>
      </c>
      <c r="D205" s="6">
        <v>3.4773558327229601</v>
      </c>
      <c r="E205" s="6">
        <v>3.10404395931416</v>
      </c>
      <c r="F205" s="6">
        <v>83.74</v>
      </c>
      <c r="G205" s="5">
        <v>428</v>
      </c>
      <c r="I205" s="4">
        <f t="shared" si="6"/>
        <v>0.69299999999999995</v>
      </c>
      <c r="J205" s="4">
        <f t="shared" si="7"/>
        <v>0.59899999999999998</v>
      </c>
    </row>
    <row r="206" spans="1:10" x14ac:dyDescent="0.3">
      <c r="A206" s="22" t="s">
        <v>2282</v>
      </c>
      <c r="B206" s="23">
        <v>4161153</v>
      </c>
      <c r="C206" s="24" t="s">
        <v>2</v>
      </c>
      <c r="D206" s="6">
        <v>1.4516690729519699</v>
      </c>
      <c r="E206" s="6">
        <v>1.46201701660051</v>
      </c>
      <c r="F206" s="6">
        <v>15.15</v>
      </c>
      <c r="G206" s="5">
        <v>200</v>
      </c>
      <c r="I206" s="4">
        <f t="shared" si="6"/>
        <v>0.38</v>
      </c>
      <c r="J206" s="4">
        <f t="shared" si="7"/>
        <v>5.1999999999999998E-2</v>
      </c>
    </row>
    <row r="207" spans="1:10" x14ac:dyDescent="0.3">
      <c r="A207" s="22" t="s">
        <v>2283</v>
      </c>
      <c r="B207" s="23">
        <v>5721223</v>
      </c>
      <c r="C207" s="24" t="s">
        <v>2</v>
      </c>
      <c r="D207" s="6">
        <v>0.15277255968130299</v>
      </c>
      <c r="E207" s="6">
        <v>6.2111563651047599E-2</v>
      </c>
      <c r="F207" s="6">
        <v>19.66</v>
      </c>
      <c r="G207" s="5">
        <v>59</v>
      </c>
      <c r="I207" s="4">
        <f t="shared" si="6"/>
        <v>9.7000000000000003E-2</v>
      </c>
      <c r="J207" s="4">
        <f t="shared" si="7"/>
        <v>8.1000000000000003E-2</v>
      </c>
    </row>
    <row r="208" spans="1:10" x14ac:dyDescent="0.3">
      <c r="A208" s="22" t="s">
        <v>2284</v>
      </c>
      <c r="B208" s="23">
        <v>5720959</v>
      </c>
      <c r="C208" s="24" t="s">
        <v>2</v>
      </c>
      <c r="D208" s="6">
        <v>1.3472781991024101</v>
      </c>
      <c r="E208" s="6">
        <v>1.4487485767305099</v>
      </c>
      <c r="F208" s="6">
        <v>20.91</v>
      </c>
      <c r="G208" s="5">
        <v>99</v>
      </c>
      <c r="I208" s="4">
        <f t="shared" si="6"/>
        <v>0.35399999999999998</v>
      </c>
      <c r="J208" s="4">
        <f t="shared" si="7"/>
        <v>0.1</v>
      </c>
    </row>
    <row r="209" spans="1:10" x14ac:dyDescent="0.3">
      <c r="A209" s="22" t="s">
        <v>2285</v>
      </c>
      <c r="B209" s="23">
        <v>5721379</v>
      </c>
      <c r="C209" s="24" t="s">
        <v>2</v>
      </c>
      <c r="D209" s="6">
        <v>0.35304292073422699</v>
      </c>
      <c r="E209" s="6">
        <v>0.18193323896240499</v>
      </c>
      <c r="F209" s="27" t="s">
        <v>2602</v>
      </c>
      <c r="G209" s="5">
        <v>155</v>
      </c>
      <c r="I209" s="4">
        <f t="shared" si="6"/>
        <v>0.157</v>
      </c>
      <c r="J209" s="4">
        <f t="shared" si="7"/>
        <v>6.4000000000000001E-2</v>
      </c>
    </row>
    <row r="210" spans="1:10" x14ac:dyDescent="0.3">
      <c r="A210" s="22" t="s">
        <v>2286</v>
      </c>
      <c r="B210" s="23">
        <v>5726614</v>
      </c>
      <c r="C210" s="24" t="s">
        <v>2</v>
      </c>
      <c r="D210" s="6">
        <v>3.8460443439815598E-2</v>
      </c>
      <c r="E210" s="6">
        <v>4.2782997387276499E-2</v>
      </c>
      <c r="F210" s="6">
        <v>35.22</v>
      </c>
      <c r="G210" s="5">
        <v>151</v>
      </c>
      <c r="I210" s="4">
        <f t="shared" si="6"/>
        <v>1.4999999999999999E-2</v>
      </c>
      <c r="J210" s="4">
        <f t="shared" si="7"/>
        <v>0.219</v>
      </c>
    </row>
    <row r="211" spans="1:10" x14ac:dyDescent="0.3">
      <c r="A211" s="22" t="s">
        <v>2287</v>
      </c>
      <c r="B211" s="23">
        <v>5721154</v>
      </c>
      <c r="C211" s="24" t="s">
        <v>2</v>
      </c>
      <c r="D211" s="6">
        <v>0.45458281634346798</v>
      </c>
      <c r="E211" s="6">
        <v>0.55565665008637899</v>
      </c>
      <c r="F211" s="6">
        <v>22.82</v>
      </c>
      <c r="G211" s="5">
        <v>83</v>
      </c>
      <c r="I211" s="4">
        <f t="shared" si="6"/>
        <v>0.18</v>
      </c>
      <c r="J211" s="4">
        <f t="shared" si="7"/>
        <v>0.12</v>
      </c>
    </row>
    <row r="212" spans="1:10" x14ac:dyDescent="0.3">
      <c r="A212" s="22" t="s">
        <v>2288</v>
      </c>
      <c r="B212" s="23">
        <v>5722028</v>
      </c>
      <c r="C212" s="24" t="s">
        <v>2</v>
      </c>
      <c r="D212" s="6">
        <v>0.11403250867696001</v>
      </c>
      <c r="E212" s="6">
        <v>2.9273647618466799E-3</v>
      </c>
      <c r="F212" s="6">
        <v>33.380000000000003</v>
      </c>
      <c r="G212" s="5">
        <v>71</v>
      </c>
      <c r="I212" s="4">
        <f t="shared" si="6"/>
        <v>7.5999999999999998E-2</v>
      </c>
      <c r="J212" s="4">
        <f t="shared" si="7"/>
        <v>0.20599999999999999</v>
      </c>
    </row>
    <row r="213" spans="1:10" x14ac:dyDescent="0.3">
      <c r="A213" s="22" t="s">
        <v>2289</v>
      </c>
      <c r="B213" s="23">
        <v>5721886</v>
      </c>
      <c r="C213" s="24" t="s">
        <v>2</v>
      </c>
      <c r="D213" s="6">
        <v>1.74077833155242E-2</v>
      </c>
      <c r="E213" s="6">
        <v>5.8919173951867403E-2</v>
      </c>
      <c r="F213" s="6">
        <v>22.03</v>
      </c>
      <c r="G213" s="5">
        <v>109</v>
      </c>
      <c r="I213" s="4">
        <f t="shared" si="6"/>
        <v>5.0000000000000001E-3</v>
      </c>
      <c r="J213" s="4">
        <f t="shared" si="7"/>
        <v>0.112</v>
      </c>
    </row>
    <row r="214" spans="1:10" x14ac:dyDescent="0.3">
      <c r="A214" s="22" t="s">
        <v>2290</v>
      </c>
      <c r="B214" s="23">
        <v>5724532</v>
      </c>
      <c r="C214" s="24" t="s">
        <v>2</v>
      </c>
      <c r="D214" s="6">
        <v>0.12135436309369101</v>
      </c>
      <c r="E214" s="6">
        <v>5.2354580790533803E-2</v>
      </c>
      <c r="F214" s="6">
        <v>19.809999999999999</v>
      </c>
      <c r="G214" s="5">
        <v>223</v>
      </c>
      <c r="I214" s="4">
        <f t="shared" si="6"/>
        <v>0.08</v>
      </c>
      <c r="J214" s="4">
        <f t="shared" si="7"/>
        <v>8.7999999999999995E-2</v>
      </c>
    </row>
    <row r="215" spans="1:10" x14ac:dyDescent="0.3">
      <c r="A215" s="22" t="s">
        <v>2291</v>
      </c>
      <c r="B215" s="23">
        <v>5724331</v>
      </c>
      <c r="C215" s="24" t="s">
        <v>2</v>
      </c>
      <c r="D215" s="6">
        <v>0.22869870617888299</v>
      </c>
      <c r="E215" s="6">
        <v>0.211501835735914</v>
      </c>
      <c r="F215" s="6">
        <v>48.43</v>
      </c>
      <c r="G215" s="5">
        <v>108</v>
      </c>
      <c r="I215" s="4">
        <f t="shared" si="6"/>
        <v>0.124</v>
      </c>
      <c r="J215" s="4">
        <f t="shared" si="7"/>
        <v>0.309</v>
      </c>
    </row>
    <row r="216" spans="1:10" x14ac:dyDescent="0.3">
      <c r="A216" s="22" t="s">
        <v>2292</v>
      </c>
      <c r="B216" s="23">
        <v>5724553</v>
      </c>
      <c r="C216" s="24" t="s">
        <v>2</v>
      </c>
      <c r="D216" s="6">
        <v>0.24119615316611101</v>
      </c>
      <c r="E216" s="6">
        <v>0.28709751712674603</v>
      </c>
      <c r="F216" s="6">
        <v>79.25</v>
      </c>
      <c r="G216" s="5">
        <v>15</v>
      </c>
      <c r="I216" s="4">
        <f t="shared" si="6"/>
        <v>0.13200000000000001</v>
      </c>
      <c r="J216" s="4">
        <f t="shared" si="7"/>
        <v>0.54100000000000004</v>
      </c>
    </row>
    <row r="217" spans="1:10" x14ac:dyDescent="0.3">
      <c r="A217" s="22" t="s">
        <v>2293</v>
      </c>
      <c r="B217" s="23">
        <v>5727003</v>
      </c>
      <c r="C217" s="24" t="s">
        <v>2</v>
      </c>
      <c r="D217" s="6">
        <v>0.15287160234795999</v>
      </c>
      <c r="E217" s="6">
        <v>6.2791354755187503E-2</v>
      </c>
      <c r="F217" s="6">
        <v>51.37</v>
      </c>
      <c r="G217" s="5">
        <v>98</v>
      </c>
      <c r="I217" s="4">
        <f t="shared" si="6"/>
        <v>9.8000000000000004E-2</v>
      </c>
      <c r="J217" s="4">
        <f t="shared" si="7"/>
        <v>0.33100000000000002</v>
      </c>
    </row>
    <row r="218" spans="1:10" x14ac:dyDescent="0.3">
      <c r="A218" s="22" t="s">
        <v>2294</v>
      </c>
      <c r="B218" s="23">
        <v>5721643</v>
      </c>
      <c r="C218" s="24" t="s">
        <v>2</v>
      </c>
      <c r="D218" s="6">
        <v>0.62581677776154598</v>
      </c>
      <c r="E218" s="6">
        <v>0.51391061420325301</v>
      </c>
      <c r="F218" s="6">
        <v>21.39</v>
      </c>
      <c r="G218" s="5">
        <v>86</v>
      </c>
      <c r="I218" s="4">
        <f t="shared" si="6"/>
        <v>0.19400000000000001</v>
      </c>
      <c r="J218" s="4">
        <f t="shared" si="7"/>
        <v>0.104</v>
      </c>
    </row>
    <row r="219" spans="1:10" x14ac:dyDescent="0.3">
      <c r="A219" s="22" t="s">
        <v>2295</v>
      </c>
      <c r="B219" s="23">
        <v>5721953</v>
      </c>
      <c r="C219" s="24" t="s">
        <v>2</v>
      </c>
      <c r="D219" s="6">
        <v>0.45405259600747699</v>
      </c>
      <c r="E219" s="6">
        <v>0.36119547728176699</v>
      </c>
      <c r="F219" s="27" t="s">
        <v>2603</v>
      </c>
      <c r="G219" s="5">
        <v>58</v>
      </c>
      <c r="I219" s="4">
        <f t="shared" si="6"/>
        <v>0.17899999999999999</v>
      </c>
      <c r="J219" s="4">
        <f t="shared" si="7"/>
        <v>0.15</v>
      </c>
    </row>
    <row r="220" spans="1:10" x14ac:dyDescent="0.3">
      <c r="A220" s="22" t="s">
        <v>2296</v>
      </c>
      <c r="B220" s="23">
        <v>19125667</v>
      </c>
      <c r="C220" s="24" t="s">
        <v>2</v>
      </c>
      <c r="D220" s="6">
        <v>2.8149135755440199E-2</v>
      </c>
      <c r="E220" s="6">
        <v>7.5983048426265395E-2</v>
      </c>
      <c r="F220" s="6">
        <v>25.28</v>
      </c>
      <c r="G220" s="5">
        <v>98</v>
      </c>
      <c r="I220" s="4">
        <f t="shared" si="6"/>
        <v>8.9999999999999993E-3</v>
      </c>
      <c r="J220" s="4">
        <f t="shared" si="7"/>
        <v>0.14000000000000001</v>
      </c>
    </row>
    <row r="221" spans="1:10" x14ac:dyDescent="0.3">
      <c r="A221" s="22" t="s">
        <v>2297</v>
      </c>
      <c r="B221" s="23">
        <v>5722111</v>
      </c>
      <c r="C221" s="24" t="s">
        <v>2</v>
      </c>
      <c r="D221" s="6">
        <v>5.8895032972244798E-2</v>
      </c>
      <c r="E221" s="6">
        <v>4.4338611059909099E-2</v>
      </c>
      <c r="F221" s="6">
        <v>23.26</v>
      </c>
      <c r="G221" s="5">
        <v>78</v>
      </c>
      <c r="I221" s="4">
        <f t="shared" si="6"/>
        <v>3.6999999999999998E-2</v>
      </c>
      <c r="J221" s="4">
        <f t="shared" si="7"/>
        <v>0.126</v>
      </c>
    </row>
    <row r="222" spans="1:10" x14ac:dyDescent="0.3">
      <c r="A222" s="22" t="s">
        <v>2298</v>
      </c>
      <c r="B222" s="23">
        <v>5720640</v>
      </c>
      <c r="C222" s="24" t="s">
        <v>2</v>
      </c>
      <c r="D222" s="6">
        <v>0.20163160011098399</v>
      </c>
      <c r="E222" s="6">
        <v>0.27289701099209701</v>
      </c>
      <c r="F222" s="27" t="s">
        <v>2604</v>
      </c>
      <c r="G222" s="5">
        <v>61</v>
      </c>
      <c r="I222" s="4">
        <f t="shared" si="6"/>
        <v>0.115</v>
      </c>
      <c r="J222" s="4">
        <f t="shared" si="7"/>
        <v>0.216</v>
      </c>
    </row>
    <row r="223" spans="1:10" x14ac:dyDescent="0.3">
      <c r="A223" s="22" t="s">
        <v>2299</v>
      </c>
      <c r="B223" s="23">
        <v>5721143</v>
      </c>
      <c r="C223" s="24" t="s">
        <v>2</v>
      </c>
      <c r="D223" s="6">
        <v>0.14128337542949099</v>
      </c>
      <c r="E223" s="6">
        <v>0.26464261042438703</v>
      </c>
      <c r="F223" s="6">
        <v>23.42</v>
      </c>
      <c r="G223" s="5">
        <v>63</v>
      </c>
      <c r="I223" s="4">
        <f t="shared" si="6"/>
        <v>9.2999999999999999E-2</v>
      </c>
      <c r="J223" s="4">
        <f t="shared" si="7"/>
        <v>0.128</v>
      </c>
    </row>
    <row r="224" spans="1:10" x14ac:dyDescent="0.3">
      <c r="A224" s="22" t="s">
        <v>2300</v>
      </c>
      <c r="B224" s="23">
        <v>5721628</v>
      </c>
      <c r="C224" s="24" t="s">
        <v>2</v>
      </c>
      <c r="D224" s="6">
        <v>0.74779314201916802</v>
      </c>
      <c r="E224" s="6">
        <v>0.57296945005531097</v>
      </c>
      <c r="F224" s="6">
        <v>29.44</v>
      </c>
      <c r="G224" s="5">
        <v>84</v>
      </c>
      <c r="I224" s="4">
        <f t="shared" si="6"/>
        <v>0.215</v>
      </c>
      <c r="J224" s="4">
        <f t="shared" si="7"/>
        <v>0.182</v>
      </c>
    </row>
    <row r="225" spans="1:10" x14ac:dyDescent="0.3">
      <c r="A225" s="22" t="s">
        <v>2301</v>
      </c>
      <c r="B225" s="23">
        <v>5724704</v>
      </c>
      <c r="C225" s="24" t="s">
        <v>2</v>
      </c>
      <c r="D225" s="6">
        <v>0.20846893710157799</v>
      </c>
      <c r="E225" s="6">
        <v>0.15998640465265601</v>
      </c>
      <c r="F225" s="6">
        <v>20.190000000000001</v>
      </c>
      <c r="G225" s="5">
        <v>37</v>
      </c>
      <c r="I225" s="4">
        <f t="shared" si="6"/>
        <v>0.11799999999999999</v>
      </c>
      <c r="J225" s="4">
        <f t="shared" si="7"/>
        <v>9.0999999999999998E-2</v>
      </c>
    </row>
    <row r="226" spans="1:10" x14ac:dyDescent="0.3">
      <c r="A226" s="22" t="s">
        <v>2302</v>
      </c>
      <c r="B226" s="23">
        <v>5720904</v>
      </c>
      <c r="C226" s="24" t="s">
        <v>2</v>
      </c>
      <c r="D226" s="6">
        <v>9.27146133915068E-2</v>
      </c>
      <c r="E226" s="6">
        <v>0.123818031737296</v>
      </c>
      <c r="F226" s="6">
        <v>19.68</v>
      </c>
      <c r="G226" s="5">
        <v>70</v>
      </c>
      <c r="I226" s="4">
        <f t="shared" si="6"/>
        <v>6.3E-2</v>
      </c>
      <c r="J226" s="4">
        <f t="shared" si="7"/>
        <v>8.3000000000000004E-2</v>
      </c>
    </row>
    <row r="227" spans="1:10" x14ac:dyDescent="0.3">
      <c r="A227" s="22" t="s">
        <v>2303</v>
      </c>
      <c r="B227" s="23">
        <v>5733567</v>
      </c>
      <c r="C227" s="24" t="s">
        <v>2</v>
      </c>
      <c r="D227" s="6">
        <v>7.76916376455314E-2</v>
      </c>
      <c r="E227" s="6">
        <v>4.4504086694448601E-2</v>
      </c>
      <c r="F227" s="6">
        <v>32.659999999999997</v>
      </c>
      <c r="G227" s="5">
        <v>135</v>
      </c>
      <c r="I227" s="4">
        <f t="shared" si="6"/>
        <v>5.1999999999999998E-2</v>
      </c>
      <c r="J227" s="4">
        <f t="shared" si="7"/>
        <v>0.20300000000000001</v>
      </c>
    </row>
    <row r="228" spans="1:10" x14ac:dyDescent="0.3">
      <c r="A228" s="22" t="s">
        <v>2304</v>
      </c>
      <c r="B228" s="23">
        <v>5721394</v>
      </c>
      <c r="C228" s="24" t="s">
        <v>2</v>
      </c>
      <c r="D228" s="6">
        <v>5.8756410161136301E-2</v>
      </c>
      <c r="E228" s="6">
        <v>5.27793691936808E-2</v>
      </c>
      <c r="F228" s="6">
        <v>55.46</v>
      </c>
      <c r="G228" s="5">
        <v>139</v>
      </c>
      <c r="I228" s="4">
        <f t="shared" si="6"/>
        <v>3.5999999999999997E-2</v>
      </c>
      <c r="J228" s="4">
        <f t="shared" si="7"/>
        <v>0.35199999999999998</v>
      </c>
    </row>
    <row r="229" spans="1:10" x14ac:dyDescent="0.3">
      <c r="A229" s="22" t="s">
        <v>2305</v>
      </c>
      <c r="B229" s="23">
        <v>5721280</v>
      </c>
      <c r="C229" s="24" t="s">
        <v>2</v>
      </c>
      <c r="D229" s="6">
        <v>7.4971026902322296E-2</v>
      </c>
      <c r="E229" s="6">
        <v>0.123860475135639</v>
      </c>
      <c r="F229" s="27" t="s">
        <v>2605</v>
      </c>
      <c r="G229" s="5">
        <v>66</v>
      </c>
      <c r="I229" s="4">
        <f t="shared" si="6"/>
        <v>4.8000000000000001E-2</v>
      </c>
      <c r="J229" s="4">
        <f t="shared" si="7"/>
        <v>0.189</v>
      </c>
    </row>
    <row r="230" spans="1:10" x14ac:dyDescent="0.3">
      <c r="A230" s="22" t="s">
        <v>2306</v>
      </c>
      <c r="B230" s="23">
        <v>5721222</v>
      </c>
      <c r="C230" s="24" t="s">
        <v>2</v>
      </c>
      <c r="D230" s="6">
        <v>4.8341304936130598E-2</v>
      </c>
      <c r="E230" s="6">
        <v>8.9153223603435694E-2</v>
      </c>
      <c r="F230" s="27" t="s">
        <v>2606</v>
      </c>
      <c r="G230" s="5">
        <v>92</v>
      </c>
      <c r="I230" s="4">
        <f t="shared" si="6"/>
        <v>2.4E-2</v>
      </c>
      <c r="J230" s="4">
        <f t="shared" si="7"/>
        <v>0.246</v>
      </c>
    </row>
    <row r="231" spans="1:10" x14ac:dyDescent="0.3">
      <c r="A231" s="22" t="s">
        <v>2307</v>
      </c>
      <c r="B231" s="23">
        <v>5721262</v>
      </c>
      <c r="C231" s="24" t="s">
        <v>2</v>
      </c>
      <c r="D231" s="6">
        <v>9.1398891228488904E-2</v>
      </c>
      <c r="E231" s="6">
        <v>4.4417154077133897E-2</v>
      </c>
      <c r="F231" s="6">
        <v>32.32</v>
      </c>
      <c r="G231" s="5">
        <v>108</v>
      </c>
      <c r="I231" s="4">
        <f t="shared" si="6"/>
        <v>6.2E-2</v>
      </c>
      <c r="J231" s="4">
        <f t="shared" si="7"/>
        <v>0.20200000000000001</v>
      </c>
    </row>
    <row r="232" spans="1:10" x14ac:dyDescent="0.3">
      <c r="A232" s="22" t="s">
        <v>2308</v>
      </c>
      <c r="B232" s="23">
        <v>5721156</v>
      </c>
      <c r="C232" s="24" t="s">
        <v>2</v>
      </c>
      <c r="D232" s="6">
        <v>7.9333072588195302E-2</v>
      </c>
      <c r="E232" s="6">
        <v>3.5858561550892301E-2</v>
      </c>
      <c r="F232" s="6">
        <v>29.43</v>
      </c>
      <c r="G232" s="5">
        <v>98</v>
      </c>
      <c r="I232" s="4">
        <f t="shared" si="6"/>
        <v>5.5E-2</v>
      </c>
      <c r="J232" s="4">
        <f t="shared" si="7"/>
        <v>0.18</v>
      </c>
    </row>
    <row r="233" spans="1:10" x14ac:dyDescent="0.3">
      <c r="A233" s="22" t="s">
        <v>2309</v>
      </c>
      <c r="B233" s="23">
        <v>5721153</v>
      </c>
      <c r="C233" s="24" t="s">
        <v>2</v>
      </c>
      <c r="D233" s="6">
        <v>4.3082669321181002E-2</v>
      </c>
      <c r="E233" s="6">
        <v>0.16998322414863401</v>
      </c>
      <c r="F233" s="6">
        <v>47.85</v>
      </c>
      <c r="G233" s="5">
        <v>115</v>
      </c>
      <c r="I233" s="4">
        <f t="shared" si="6"/>
        <v>2.1000000000000001E-2</v>
      </c>
      <c r="J233" s="4">
        <f t="shared" si="7"/>
        <v>0.30399999999999999</v>
      </c>
    </row>
    <row r="234" spans="1:10" x14ac:dyDescent="0.3">
      <c r="A234" s="22" t="s">
        <v>2310</v>
      </c>
      <c r="B234" s="23">
        <v>5721160</v>
      </c>
      <c r="C234" s="24" t="s">
        <v>2</v>
      </c>
      <c r="D234" s="6">
        <v>7.3601443772840294E-2</v>
      </c>
      <c r="E234" s="6">
        <v>4.0223673180032497E-2</v>
      </c>
      <c r="F234" s="6">
        <v>14.63</v>
      </c>
      <c r="G234" s="5">
        <v>71</v>
      </c>
      <c r="I234" s="4">
        <f t="shared" si="6"/>
        <v>4.4999999999999998E-2</v>
      </c>
      <c r="J234" s="4">
        <f t="shared" si="7"/>
        <v>4.8000000000000001E-2</v>
      </c>
    </row>
    <row r="235" spans="1:10" x14ac:dyDescent="0.3">
      <c r="A235" s="22" t="s">
        <v>2311</v>
      </c>
      <c r="B235" s="23">
        <v>5721155</v>
      </c>
      <c r="C235" s="24" t="s">
        <v>2</v>
      </c>
      <c r="D235" s="6">
        <v>0.17979185452163199</v>
      </c>
      <c r="E235" s="6">
        <v>1.0313595127142101E-2</v>
      </c>
      <c r="F235" s="6">
        <v>23.04</v>
      </c>
      <c r="G235" s="5">
        <v>53</v>
      </c>
      <c r="I235" s="4">
        <f t="shared" si="6"/>
        <v>0.11</v>
      </c>
      <c r="J235" s="4">
        <f t="shared" si="7"/>
        <v>0.123</v>
      </c>
    </row>
    <row r="236" spans="1:10" x14ac:dyDescent="0.3">
      <c r="A236" s="22" t="s">
        <v>2312</v>
      </c>
      <c r="B236" s="23">
        <v>5721289</v>
      </c>
      <c r="C236" s="24" t="s">
        <v>2</v>
      </c>
      <c r="D236" s="6">
        <v>0.16073953233469301</v>
      </c>
      <c r="E236" s="6">
        <v>0.18064092145347799</v>
      </c>
      <c r="F236" s="6">
        <v>42.47</v>
      </c>
      <c r="G236" s="5">
        <v>70</v>
      </c>
      <c r="I236" s="4">
        <f t="shared" si="6"/>
        <v>0.10299999999999999</v>
      </c>
      <c r="J236" s="4">
        <f t="shared" si="7"/>
        <v>0.26500000000000001</v>
      </c>
    </row>
    <row r="237" spans="1:10" x14ac:dyDescent="0.3">
      <c r="A237" s="22" t="s">
        <v>2313</v>
      </c>
      <c r="B237" s="23">
        <v>5721430</v>
      </c>
      <c r="C237" s="24" t="s">
        <v>2</v>
      </c>
      <c r="D237" s="6">
        <v>6.3849910909720795E-2</v>
      </c>
      <c r="E237" s="6">
        <v>9.7059534241743697E-2</v>
      </c>
      <c r="F237" s="6">
        <v>35.630000000000003</v>
      </c>
      <c r="G237" s="5">
        <v>72</v>
      </c>
      <c r="I237" s="4">
        <f t="shared" si="6"/>
        <v>3.7999999999999999E-2</v>
      </c>
      <c r="J237" s="4">
        <f t="shared" si="7"/>
        <v>0.22500000000000001</v>
      </c>
    </row>
    <row r="238" spans="1:10" x14ac:dyDescent="0.3">
      <c r="A238" s="22" t="s">
        <v>2314</v>
      </c>
      <c r="B238" s="23">
        <v>5721504</v>
      </c>
      <c r="C238" s="24" t="s">
        <v>2</v>
      </c>
      <c r="D238" s="6">
        <v>5.5223035765225803E-2</v>
      </c>
      <c r="E238" s="6">
        <v>6.8281312767106597E-2</v>
      </c>
      <c r="F238" s="6">
        <v>50.58</v>
      </c>
      <c r="G238" s="5">
        <v>105</v>
      </c>
      <c r="I238" s="4">
        <f t="shared" si="6"/>
        <v>3.1E-2</v>
      </c>
      <c r="J238" s="4">
        <f t="shared" si="7"/>
        <v>0.32500000000000001</v>
      </c>
    </row>
    <row r="239" spans="1:10" x14ac:dyDescent="0.3">
      <c r="A239" s="22" t="s">
        <v>2315</v>
      </c>
      <c r="B239" s="23">
        <v>5721530</v>
      </c>
      <c r="C239" s="24" t="s">
        <v>2</v>
      </c>
      <c r="D239" s="6">
        <v>0.164710730387614</v>
      </c>
      <c r="E239" s="6">
        <v>8.0199396893013503E-2</v>
      </c>
      <c r="F239" s="6">
        <v>29.92</v>
      </c>
      <c r="G239" s="5">
        <v>105</v>
      </c>
      <c r="I239" s="4">
        <f t="shared" si="6"/>
        <v>0.106</v>
      </c>
      <c r="J239" s="4">
        <f t="shared" si="7"/>
        <v>0.189</v>
      </c>
    </row>
    <row r="240" spans="1:10" x14ac:dyDescent="0.3">
      <c r="A240" s="22" t="s">
        <v>2316</v>
      </c>
      <c r="B240" s="23">
        <v>5721418</v>
      </c>
      <c r="C240" s="24" t="s">
        <v>2</v>
      </c>
      <c r="D240" s="6">
        <v>9.4545956723258398E-2</v>
      </c>
      <c r="E240" s="6">
        <v>0.11090722343538301</v>
      </c>
      <c r="F240" s="6">
        <v>23.41</v>
      </c>
      <c r="G240" s="5">
        <v>68</v>
      </c>
      <c r="I240" s="4">
        <f t="shared" si="6"/>
        <v>6.4000000000000001E-2</v>
      </c>
      <c r="J240" s="4">
        <f t="shared" si="7"/>
        <v>0.127</v>
      </c>
    </row>
    <row r="241" spans="1:10" x14ac:dyDescent="0.3">
      <c r="A241" s="22" t="s">
        <v>2317</v>
      </c>
      <c r="B241" s="23">
        <v>5721527</v>
      </c>
      <c r="C241" s="24" t="s">
        <v>2</v>
      </c>
      <c r="D241" s="6">
        <v>8.2454593726528996E-2</v>
      </c>
      <c r="E241" s="6">
        <v>3.8260956900293998E-2</v>
      </c>
      <c r="F241" s="6">
        <v>29.91</v>
      </c>
      <c r="G241" s="5">
        <v>62</v>
      </c>
      <c r="I241" s="4">
        <f t="shared" si="6"/>
        <v>5.6000000000000001E-2</v>
      </c>
      <c r="J241" s="4">
        <f t="shared" si="7"/>
        <v>0.187</v>
      </c>
    </row>
    <row r="242" spans="1:10" x14ac:dyDescent="0.3">
      <c r="A242" s="22" t="s">
        <v>2318</v>
      </c>
      <c r="B242" s="23">
        <v>5721534</v>
      </c>
      <c r="C242" s="24" t="s">
        <v>2</v>
      </c>
      <c r="D242" s="6">
        <v>7.6450060735325995E-2</v>
      </c>
      <c r="E242" s="6">
        <v>7.2990502431343598E-2</v>
      </c>
      <c r="F242" s="27" t="s">
        <v>2607</v>
      </c>
      <c r="G242" s="5">
        <v>24</v>
      </c>
      <c r="I242" s="4">
        <f t="shared" si="6"/>
        <v>5.0999999999999997E-2</v>
      </c>
      <c r="J242" s="4">
        <f t="shared" si="7"/>
        <v>1.9E-2</v>
      </c>
    </row>
    <row r="243" spans="1:10" x14ac:dyDescent="0.3">
      <c r="A243" s="22" t="s">
        <v>2319</v>
      </c>
      <c r="B243" s="23">
        <v>5721546</v>
      </c>
      <c r="C243" s="24" t="s">
        <v>2</v>
      </c>
      <c r="D243" s="6">
        <v>0.183735180127821</v>
      </c>
      <c r="E243" s="6">
        <v>6.3006912479837293E-2</v>
      </c>
      <c r="F243" s="6">
        <v>31.22</v>
      </c>
      <c r="G243" s="5">
        <v>73</v>
      </c>
      <c r="I243" s="4">
        <f t="shared" si="6"/>
        <v>0.111</v>
      </c>
      <c r="J243" s="4">
        <f t="shared" si="7"/>
        <v>0.19400000000000001</v>
      </c>
    </row>
    <row r="244" spans="1:10" x14ac:dyDescent="0.3">
      <c r="A244" s="22" t="s">
        <v>2320</v>
      </c>
      <c r="B244" s="23">
        <v>5721549</v>
      </c>
      <c r="C244" s="24" t="s">
        <v>2</v>
      </c>
      <c r="D244" s="6">
        <v>5.0697147080748101E-2</v>
      </c>
      <c r="E244" s="6">
        <v>0.14125001197958401</v>
      </c>
      <c r="F244" s="6">
        <v>30.96</v>
      </c>
      <c r="G244" s="5">
        <v>116</v>
      </c>
      <c r="I244" s="4">
        <f t="shared" si="6"/>
        <v>2.5999999999999999E-2</v>
      </c>
      <c r="J244" s="4">
        <f t="shared" si="7"/>
        <v>0.191</v>
      </c>
    </row>
    <row r="245" spans="1:10" x14ac:dyDescent="0.3">
      <c r="A245" s="22" t="s">
        <v>2321</v>
      </c>
      <c r="B245" s="23">
        <v>5721422</v>
      </c>
      <c r="C245" s="24" t="s">
        <v>2</v>
      </c>
      <c r="D245" s="6">
        <v>0.111862667307982</v>
      </c>
      <c r="E245" s="6">
        <v>0.22795733646545999</v>
      </c>
      <c r="F245" s="6">
        <v>24.34</v>
      </c>
      <c r="G245" s="5">
        <v>117</v>
      </c>
      <c r="I245" s="4">
        <f t="shared" si="6"/>
        <v>7.0999999999999994E-2</v>
      </c>
      <c r="J245" s="4">
        <f t="shared" si="7"/>
        <v>0.13400000000000001</v>
      </c>
    </row>
    <row r="246" spans="1:10" x14ac:dyDescent="0.3">
      <c r="A246" s="22" t="s">
        <v>2322</v>
      </c>
      <c r="B246" s="23">
        <v>5721296</v>
      </c>
      <c r="C246" s="24" t="s">
        <v>2</v>
      </c>
      <c r="D246" s="6">
        <v>0.299248189200155</v>
      </c>
      <c r="E246" s="6">
        <v>0.25122003656740699</v>
      </c>
      <c r="F246" s="27" t="s">
        <v>2608</v>
      </c>
      <c r="G246" s="5">
        <v>53</v>
      </c>
      <c r="I246" s="4">
        <f t="shared" ref="I246:I309" si="8">IFERROR(_xlfn.PERCENTRANK.INC(D:D,D246),"")</f>
        <v>0.14499999999999999</v>
      </c>
      <c r="J246" s="4">
        <f t="shared" ref="J246:J309" si="9">IFERROR(_xlfn.PERCENTRANK.INC(F:F,F246),"")</f>
        <v>6.4000000000000001E-2</v>
      </c>
    </row>
    <row r="247" spans="1:10" x14ac:dyDescent="0.3">
      <c r="A247" s="22" t="s">
        <v>2323</v>
      </c>
      <c r="B247" s="23">
        <v>14263710</v>
      </c>
      <c r="C247" s="24" t="s">
        <v>2</v>
      </c>
      <c r="D247" s="6">
        <v>9.1369187915148906E-2</v>
      </c>
      <c r="E247" s="6">
        <v>6.5538175844582505E-2</v>
      </c>
      <c r="F247" s="6">
        <v>27.14</v>
      </c>
      <c r="G247" s="5">
        <v>106</v>
      </c>
      <c r="I247" s="4">
        <f t="shared" si="8"/>
        <v>6.0999999999999999E-2</v>
      </c>
      <c r="J247" s="4">
        <f t="shared" si="9"/>
        <v>0.16</v>
      </c>
    </row>
    <row r="248" spans="1:10" x14ac:dyDescent="0.3">
      <c r="A248" s="22" t="s">
        <v>2324</v>
      </c>
      <c r="B248" s="23">
        <v>5721252</v>
      </c>
      <c r="C248" s="24" t="s">
        <v>2</v>
      </c>
      <c r="D248" s="6">
        <v>4.8607232781423003E-2</v>
      </c>
      <c r="E248" s="6">
        <v>0.12132919374326701</v>
      </c>
      <c r="F248" s="6">
        <v>10.55</v>
      </c>
      <c r="G248" s="5">
        <v>12</v>
      </c>
      <c r="I248" s="4">
        <f t="shared" si="8"/>
        <v>2.5000000000000001E-2</v>
      </c>
      <c r="J248" s="4">
        <f t="shared" si="9"/>
        <v>0.03</v>
      </c>
    </row>
    <row r="249" spans="1:10" x14ac:dyDescent="0.3">
      <c r="A249" s="22" t="s">
        <v>47</v>
      </c>
      <c r="B249" s="23">
        <v>7693592</v>
      </c>
      <c r="C249" s="24" t="s">
        <v>2</v>
      </c>
      <c r="D249" s="6">
        <v>5.3286234499048604</v>
      </c>
      <c r="E249" s="6">
        <v>5.7319073551604198</v>
      </c>
      <c r="F249" s="6">
        <v>22.68</v>
      </c>
      <c r="G249" s="5">
        <v>107</v>
      </c>
      <c r="I249" s="4">
        <f t="shared" si="8"/>
        <v>0.79800000000000004</v>
      </c>
      <c r="J249" s="4">
        <f t="shared" si="9"/>
        <v>0.11899999999999999</v>
      </c>
    </row>
    <row r="250" spans="1:10" x14ac:dyDescent="0.3">
      <c r="A250" s="22" t="s">
        <v>650</v>
      </c>
      <c r="B250" s="23">
        <v>4157397</v>
      </c>
      <c r="C250" s="24" t="s">
        <v>2</v>
      </c>
      <c r="D250" s="6">
        <v>2.6885731446402499</v>
      </c>
      <c r="E250" s="6">
        <v>2.3525449359403598</v>
      </c>
      <c r="F250" s="6">
        <v>66.569999999999993</v>
      </c>
      <c r="G250" s="5">
        <v>2098</v>
      </c>
      <c r="I250" s="4">
        <f t="shared" si="8"/>
        <v>0.6</v>
      </c>
      <c r="J250" s="4">
        <f t="shared" si="9"/>
        <v>0.42199999999999999</v>
      </c>
    </row>
    <row r="251" spans="1:10" x14ac:dyDescent="0.3">
      <c r="A251" s="22" t="s">
        <v>651</v>
      </c>
      <c r="B251" s="23">
        <v>4087691</v>
      </c>
      <c r="C251" s="24" t="s">
        <v>2</v>
      </c>
      <c r="D251" s="6">
        <v>13.404178883951101</v>
      </c>
      <c r="E251" s="6">
        <v>13.007566517930499</v>
      </c>
      <c r="F251" s="6">
        <v>65.569999999999993</v>
      </c>
      <c r="G251" s="5">
        <v>369</v>
      </c>
      <c r="I251" s="4">
        <f t="shared" si="8"/>
        <v>0.96799999999999997</v>
      </c>
      <c r="J251" s="4">
        <f t="shared" si="9"/>
        <v>0.41199999999999998</v>
      </c>
    </row>
    <row r="252" spans="1:10" x14ac:dyDescent="0.3">
      <c r="A252" s="22" t="s">
        <v>652</v>
      </c>
      <c r="B252" s="23">
        <v>11221175</v>
      </c>
      <c r="C252" s="24" t="s">
        <v>2</v>
      </c>
      <c r="D252" s="6">
        <v>0.66060774353931895</v>
      </c>
      <c r="E252" s="6">
        <v>0.59916845077986003</v>
      </c>
      <c r="F252" s="6">
        <v>32.18</v>
      </c>
      <c r="G252" s="5">
        <v>323</v>
      </c>
      <c r="I252" s="4">
        <f t="shared" si="8"/>
        <v>0.19700000000000001</v>
      </c>
      <c r="J252" s="4">
        <f t="shared" si="9"/>
        <v>0.19900000000000001</v>
      </c>
    </row>
    <row r="253" spans="1:10" x14ac:dyDescent="0.3">
      <c r="A253" s="22" t="s">
        <v>2325</v>
      </c>
      <c r="B253" s="23">
        <v>5730957</v>
      </c>
      <c r="C253" s="24" t="s">
        <v>2</v>
      </c>
      <c r="D253" s="6">
        <v>0.15525952101319301</v>
      </c>
      <c r="E253" s="6">
        <v>9.0655816770242204E-2</v>
      </c>
      <c r="F253" s="6">
        <v>33.99</v>
      </c>
      <c r="G253" s="5">
        <v>54</v>
      </c>
      <c r="I253" s="4">
        <f t="shared" si="8"/>
        <v>0.1</v>
      </c>
      <c r="J253" s="4">
        <f t="shared" si="9"/>
        <v>0.214</v>
      </c>
    </row>
    <row r="254" spans="1:10" x14ac:dyDescent="0.3">
      <c r="A254" s="22" t="s">
        <v>2326</v>
      </c>
      <c r="B254" s="23">
        <v>5270726</v>
      </c>
      <c r="C254" s="24" t="s">
        <v>2</v>
      </c>
      <c r="D254" s="6">
        <v>5.0462939323074396</v>
      </c>
      <c r="E254" s="6">
        <v>5.8509673427621802</v>
      </c>
      <c r="F254" s="6">
        <v>45.83</v>
      </c>
      <c r="G254" s="5">
        <v>131</v>
      </c>
      <c r="I254" s="4">
        <f t="shared" si="8"/>
        <v>0.78600000000000003</v>
      </c>
      <c r="J254" s="4">
        <f t="shared" si="9"/>
        <v>0.28799999999999998</v>
      </c>
    </row>
    <row r="255" spans="1:10" x14ac:dyDescent="0.3">
      <c r="A255" s="22" t="s">
        <v>2508</v>
      </c>
      <c r="B255" s="23">
        <v>14996061</v>
      </c>
      <c r="C255" s="24" t="s">
        <v>2</v>
      </c>
      <c r="D255" s="6">
        <v>43.797732323232303</v>
      </c>
      <c r="E255" s="6">
        <v>48.355797979797998</v>
      </c>
      <c r="F255" s="6">
        <v>21.91</v>
      </c>
      <c r="G255" s="5">
        <v>84</v>
      </c>
      <c r="I255" s="4">
        <f t="shared" si="8"/>
        <v>0.998</v>
      </c>
      <c r="J255" s="4">
        <f t="shared" si="9"/>
        <v>0.108</v>
      </c>
    </row>
    <row r="256" spans="1:10" x14ac:dyDescent="0.3">
      <c r="A256" s="22" t="s">
        <v>656</v>
      </c>
      <c r="B256" s="23">
        <v>28978057</v>
      </c>
      <c r="C256" s="24" t="s">
        <v>2</v>
      </c>
      <c r="D256" s="6">
        <v>6.9776680270307896</v>
      </c>
      <c r="E256" s="6">
        <v>7.6525228784700499</v>
      </c>
      <c r="F256" s="27" t="s">
        <v>1945</v>
      </c>
      <c r="G256" s="5">
        <v>440</v>
      </c>
      <c r="I256" s="4">
        <f t="shared" si="8"/>
        <v>0.85499999999999998</v>
      </c>
      <c r="J256" s="4">
        <f t="shared" si="9"/>
        <v>0.751</v>
      </c>
    </row>
    <row r="257" spans="1:10" x14ac:dyDescent="0.3">
      <c r="A257" s="22" t="s">
        <v>2327</v>
      </c>
      <c r="B257" s="23">
        <v>4542251</v>
      </c>
      <c r="C257" s="24" t="s">
        <v>2</v>
      </c>
      <c r="D257" s="6">
        <v>2.2526413382183699</v>
      </c>
      <c r="E257" s="6">
        <v>2.4251657558489299</v>
      </c>
      <c r="F257" s="6">
        <v>89.83</v>
      </c>
      <c r="G257" s="5">
        <v>219</v>
      </c>
      <c r="I257" s="4">
        <f t="shared" si="8"/>
        <v>0.53600000000000003</v>
      </c>
      <c r="J257" s="4">
        <f t="shared" si="9"/>
        <v>0.70899999999999996</v>
      </c>
    </row>
    <row r="258" spans="1:10" x14ac:dyDescent="0.3">
      <c r="A258" s="22" t="s">
        <v>2328</v>
      </c>
      <c r="B258" s="23">
        <v>5721161</v>
      </c>
      <c r="C258" s="24" t="s">
        <v>2</v>
      </c>
      <c r="D258" s="6">
        <v>7.3737360100221402E-2</v>
      </c>
      <c r="E258" s="6">
        <v>0.18317754871300301</v>
      </c>
      <c r="F258" s="6">
        <v>42.34</v>
      </c>
      <c r="G258" s="5">
        <v>69</v>
      </c>
      <c r="I258" s="4">
        <f t="shared" si="8"/>
        <v>4.5999999999999999E-2</v>
      </c>
      <c r="J258" s="4">
        <f t="shared" si="9"/>
        <v>0.26400000000000001</v>
      </c>
    </row>
    <row r="259" spans="1:10" x14ac:dyDescent="0.3">
      <c r="A259" s="22" t="s">
        <v>2329</v>
      </c>
      <c r="B259" s="23">
        <v>5733898</v>
      </c>
      <c r="C259" s="24" t="s">
        <v>2</v>
      </c>
      <c r="D259" s="6">
        <v>8.8677735211281694E-2</v>
      </c>
      <c r="E259" s="6">
        <v>5.0825892225311899E-2</v>
      </c>
      <c r="F259" s="6">
        <v>32.76</v>
      </c>
      <c r="G259" s="5">
        <v>61</v>
      </c>
      <c r="I259" s="4">
        <f t="shared" si="8"/>
        <v>5.8999999999999997E-2</v>
      </c>
      <c r="J259" s="4">
        <f t="shared" si="9"/>
        <v>0.20499999999999999</v>
      </c>
    </row>
    <row r="260" spans="1:10" x14ac:dyDescent="0.3">
      <c r="A260" s="22" t="s">
        <v>2330</v>
      </c>
      <c r="B260" s="23">
        <v>5720653</v>
      </c>
      <c r="C260" s="24" t="s">
        <v>2</v>
      </c>
      <c r="D260" s="6">
        <v>7.0309367488610996E-2</v>
      </c>
      <c r="E260" s="6">
        <v>6.1148696007345203E-2</v>
      </c>
      <c r="F260" s="6">
        <v>37.04</v>
      </c>
      <c r="G260" s="5">
        <v>105</v>
      </c>
      <c r="I260" s="4">
        <f t="shared" si="8"/>
        <v>4.2999999999999997E-2</v>
      </c>
      <c r="J260" s="4">
        <f t="shared" si="9"/>
        <v>0.23100000000000001</v>
      </c>
    </row>
    <row r="261" spans="1:10" x14ac:dyDescent="0.3">
      <c r="A261" s="22" t="s">
        <v>2331</v>
      </c>
      <c r="B261" s="23">
        <v>5720645</v>
      </c>
      <c r="C261" s="24" t="s">
        <v>2</v>
      </c>
      <c r="D261" s="6">
        <v>4.3044842506092501E-2</v>
      </c>
      <c r="E261" s="6">
        <v>6.9164246809009899E-2</v>
      </c>
      <c r="F261" s="6">
        <v>29.33</v>
      </c>
      <c r="G261" s="5">
        <v>88</v>
      </c>
      <c r="I261" s="4">
        <f t="shared" si="8"/>
        <v>1.9E-2</v>
      </c>
      <c r="J261" s="4">
        <f t="shared" si="9"/>
        <v>0.17899999999999999</v>
      </c>
    </row>
    <row r="262" spans="1:10" x14ac:dyDescent="0.3">
      <c r="A262" s="22" t="s">
        <v>658</v>
      </c>
      <c r="B262" s="23">
        <v>4096031</v>
      </c>
      <c r="C262" s="24" t="s">
        <v>2</v>
      </c>
      <c r="D262" s="6">
        <v>2.5495202184371299</v>
      </c>
      <c r="E262" s="6">
        <v>2.9557716811858001</v>
      </c>
      <c r="F262" s="6">
        <v>100.21</v>
      </c>
      <c r="G262" s="5">
        <v>469</v>
      </c>
      <c r="I262" s="4">
        <f t="shared" si="8"/>
        <v>0.58599999999999997</v>
      </c>
      <c r="J262" s="4">
        <f t="shared" si="9"/>
        <v>0.91100000000000003</v>
      </c>
    </row>
    <row r="263" spans="1:10" x14ac:dyDescent="0.3">
      <c r="A263" s="22" t="s">
        <v>661</v>
      </c>
      <c r="B263" s="23">
        <v>4388680</v>
      </c>
      <c r="C263" s="24" t="s">
        <v>2</v>
      </c>
      <c r="D263" s="6">
        <v>6.4544659614931303</v>
      </c>
      <c r="E263" s="6">
        <v>8.0009233011409702</v>
      </c>
      <c r="F263" s="6">
        <v>114.72</v>
      </c>
      <c r="G263" s="5">
        <v>403</v>
      </c>
      <c r="I263" s="4">
        <f t="shared" si="8"/>
        <v>0.84299999999999997</v>
      </c>
      <c r="J263" s="4">
        <f t="shared" si="9"/>
        <v>0.98699999999999999</v>
      </c>
    </row>
    <row r="264" spans="1:10" x14ac:dyDescent="0.3">
      <c r="A264" s="22" t="s">
        <v>48</v>
      </c>
      <c r="B264" s="23">
        <v>4963866</v>
      </c>
      <c r="C264" s="24" t="s">
        <v>2</v>
      </c>
      <c r="D264" s="6">
        <v>1.2845110378157001</v>
      </c>
      <c r="E264" s="6">
        <v>1.1409925395315501</v>
      </c>
      <c r="F264" s="6">
        <v>94.57</v>
      </c>
      <c r="G264" s="5">
        <v>867</v>
      </c>
      <c r="I264" s="4">
        <f t="shared" si="8"/>
        <v>0.33500000000000002</v>
      </c>
      <c r="J264" s="4">
        <f t="shared" si="9"/>
        <v>0.80800000000000005</v>
      </c>
    </row>
    <row r="265" spans="1:10" x14ac:dyDescent="0.3">
      <c r="A265" s="22" t="s">
        <v>662</v>
      </c>
      <c r="B265" s="23">
        <v>4910640</v>
      </c>
      <c r="C265" s="24" t="s">
        <v>2</v>
      </c>
      <c r="D265" s="6">
        <v>3.41047012381049</v>
      </c>
      <c r="E265" s="6">
        <v>3.1842100142494698</v>
      </c>
      <c r="F265" s="6">
        <v>103.89</v>
      </c>
      <c r="G265" s="5">
        <v>816</v>
      </c>
      <c r="I265" s="4">
        <f t="shared" si="8"/>
        <v>0.68700000000000006</v>
      </c>
      <c r="J265" s="4">
        <f t="shared" si="9"/>
        <v>0.95399999999999996</v>
      </c>
    </row>
    <row r="266" spans="1:10" x14ac:dyDescent="0.3">
      <c r="A266" s="22" t="s">
        <v>2332</v>
      </c>
      <c r="B266" s="23">
        <v>4868391</v>
      </c>
      <c r="C266" s="24" t="s">
        <v>2</v>
      </c>
      <c r="D266" s="6">
        <v>3.5244793235497101</v>
      </c>
      <c r="E266" s="6">
        <v>3.6249793049763199</v>
      </c>
      <c r="F266" s="6">
        <v>38.479999999999997</v>
      </c>
      <c r="G266" s="5">
        <v>162</v>
      </c>
      <c r="I266" s="4">
        <f t="shared" si="8"/>
        <v>0.69699999999999995</v>
      </c>
      <c r="J266" s="4">
        <f t="shared" si="9"/>
        <v>0.24099999999999999</v>
      </c>
    </row>
    <row r="267" spans="1:10" x14ac:dyDescent="0.3">
      <c r="A267" s="22" t="s">
        <v>663</v>
      </c>
      <c r="B267" s="23">
        <v>4810597</v>
      </c>
      <c r="C267" s="24" t="s">
        <v>2</v>
      </c>
      <c r="D267" s="6">
        <v>0.87626449713006904</v>
      </c>
      <c r="E267" s="6">
        <v>0.76736671522674305</v>
      </c>
      <c r="F267" s="6">
        <v>92.59</v>
      </c>
      <c r="G267" s="5">
        <v>1674</v>
      </c>
      <c r="I267" s="4">
        <f t="shared" si="8"/>
        <v>0.23799999999999999</v>
      </c>
      <c r="J267" s="4">
        <f t="shared" si="9"/>
        <v>0.76400000000000001</v>
      </c>
    </row>
    <row r="268" spans="1:10" x14ac:dyDescent="0.3">
      <c r="A268" s="22" t="s">
        <v>2333</v>
      </c>
      <c r="B268" s="23">
        <v>117245140</v>
      </c>
      <c r="C268" s="24" t="s">
        <v>2</v>
      </c>
      <c r="D268" s="6">
        <v>1.0524751611532399</v>
      </c>
      <c r="E268" s="6">
        <v>1.1504272520782499</v>
      </c>
      <c r="F268" s="6">
        <v>42.88</v>
      </c>
      <c r="G268" s="5">
        <v>73</v>
      </c>
      <c r="I268" s="4">
        <f t="shared" si="8"/>
        <v>0.27900000000000003</v>
      </c>
      <c r="J268" s="4">
        <f t="shared" si="9"/>
        <v>0.26800000000000002</v>
      </c>
    </row>
    <row r="269" spans="1:10" x14ac:dyDescent="0.3">
      <c r="A269" s="22" t="s">
        <v>2334</v>
      </c>
      <c r="B269" s="23">
        <v>4092339</v>
      </c>
      <c r="C269" s="24" t="s">
        <v>2</v>
      </c>
      <c r="D269" s="6">
        <v>10.589041242338901</v>
      </c>
      <c r="E269" s="6">
        <v>11.3538126307712</v>
      </c>
      <c r="F269" s="6">
        <v>19.739999999999998</v>
      </c>
      <c r="G269" s="5">
        <v>160</v>
      </c>
      <c r="I269" s="4">
        <f t="shared" si="8"/>
        <v>0.93500000000000005</v>
      </c>
      <c r="J269" s="4">
        <f t="shared" si="9"/>
        <v>8.4000000000000005E-2</v>
      </c>
    </row>
    <row r="270" spans="1:10" x14ac:dyDescent="0.3">
      <c r="A270" s="22" t="s">
        <v>664</v>
      </c>
      <c r="B270" s="23">
        <v>4296580</v>
      </c>
      <c r="C270" s="24" t="s">
        <v>2</v>
      </c>
      <c r="D270" s="6">
        <v>11.6339005199697</v>
      </c>
      <c r="E270" s="6">
        <v>10.5414889668033</v>
      </c>
      <c r="F270" s="6">
        <v>101.13</v>
      </c>
      <c r="G270" s="5">
        <v>428</v>
      </c>
      <c r="I270" s="4">
        <f t="shared" si="8"/>
        <v>0.95</v>
      </c>
      <c r="J270" s="4">
        <f t="shared" si="9"/>
        <v>0.92</v>
      </c>
    </row>
    <row r="271" spans="1:10" x14ac:dyDescent="0.3">
      <c r="A271" s="22" t="s">
        <v>665</v>
      </c>
      <c r="B271" s="23">
        <v>4006418</v>
      </c>
      <c r="C271" s="24" t="s">
        <v>2</v>
      </c>
      <c r="D271" s="6">
        <v>3.2685018616375201</v>
      </c>
      <c r="E271" s="6">
        <v>3.7309818968506798</v>
      </c>
      <c r="F271" s="6">
        <v>74.03</v>
      </c>
      <c r="G271" s="5">
        <v>382</v>
      </c>
      <c r="I271" s="4">
        <f t="shared" si="8"/>
        <v>0.67200000000000004</v>
      </c>
      <c r="J271" s="4">
        <f t="shared" si="9"/>
        <v>0.498</v>
      </c>
    </row>
    <row r="272" spans="1:10" x14ac:dyDescent="0.3">
      <c r="A272" s="22" t="s">
        <v>2335</v>
      </c>
      <c r="B272" s="23">
        <v>4979890</v>
      </c>
      <c r="C272" s="24" t="s">
        <v>2</v>
      </c>
      <c r="D272" s="6">
        <v>10.896990654205601</v>
      </c>
      <c r="E272" s="6">
        <v>10.4212990654206</v>
      </c>
      <c r="F272" s="6">
        <v>6.38</v>
      </c>
      <c r="G272" s="5">
        <v>61</v>
      </c>
      <c r="I272" s="4">
        <f t="shared" si="8"/>
        <v>0.94099999999999995</v>
      </c>
      <c r="J272" s="4">
        <f t="shared" si="9"/>
        <v>1.2E-2</v>
      </c>
    </row>
    <row r="273" spans="1:10" x14ac:dyDescent="0.3">
      <c r="A273" s="22" t="s">
        <v>666</v>
      </c>
      <c r="B273" s="23">
        <v>4152787</v>
      </c>
      <c r="C273" s="24" t="s">
        <v>2</v>
      </c>
      <c r="D273" s="6">
        <v>0.78635760057874904</v>
      </c>
      <c r="E273" s="6">
        <v>0.68422912870966102</v>
      </c>
      <c r="F273" s="6">
        <v>76.06</v>
      </c>
      <c r="G273" s="5">
        <v>318</v>
      </c>
      <c r="I273" s="4">
        <f t="shared" si="8"/>
        <v>0.223</v>
      </c>
      <c r="J273" s="4">
        <f t="shared" si="9"/>
        <v>0.52100000000000002</v>
      </c>
    </row>
    <row r="274" spans="1:10" x14ac:dyDescent="0.3">
      <c r="A274" s="22" t="s">
        <v>2336</v>
      </c>
      <c r="B274" s="23">
        <v>4384791</v>
      </c>
      <c r="C274" s="24" t="s">
        <v>2</v>
      </c>
      <c r="D274" s="6">
        <v>1.3327258753442801</v>
      </c>
      <c r="E274" s="6">
        <v>1.4795478142287699</v>
      </c>
      <c r="F274" s="6">
        <v>54.27</v>
      </c>
      <c r="G274" s="5">
        <v>141</v>
      </c>
      <c r="I274" s="4">
        <f t="shared" si="8"/>
        <v>0.34799999999999998</v>
      </c>
      <c r="J274" s="4">
        <f t="shared" si="9"/>
        <v>0.34799999999999998</v>
      </c>
    </row>
    <row r="275" spans="1:10" x14ac:dyDescent="0.3">
      <c r="A275" s="22" t="s">
        <v>2337</v>
      </c>
      <c r="B275" s="23">
        <v>103209</v>
      </c>
      <c r="C275" s="24" t="s">
        <v>2</v>
      </c>
      <c r="D275" s="6">
        <v>5.6829241660134704</v>
      </c>
      <c r="E275" s="6">
        <v>6.3513913089835698</v>
      </c>
      <c r="F275" s="6">
        <v>85.89</v>
      </c>
      <c r="G275" s="5">
        <v>292</v>
      </c>
      <c r="I275" s="4">
        <f t="shared" si="8"/>
        <v>0.81499999999999995</v>
      </c>
      <c r="J275" s="4">
        <f t="shared" si="9"/>
        <v>0.64300000000000002</v>
      </c>
    </row>
    <row r="276" spans="1:10" x14ac:dyDescent="0.3">
      <c r="A276" s="22" t="s">
        <v>2338</v>
      </c>
      <c r="B276" s="23">
        <v>100620796</v>
      </c>
      <c r="C276" s="24" t="s">
        <v>2</v>
      </c>
      <c r="D276" s="6">
        <v>11.9660062131604</v>
      </c>
      <c r="E276" s="6">
        <v>11.682871761558699</v>
      </c>
      <c r="F276" s="6">
        <v>37.85</v>
      </c>
      <c r="G276" s="5">
        <v>169</v>
      </c>
      <c r="I276" s="4">
        <f t="shared" si="8"/>
        <v>0.95399999999999996</v>
      </c>
      <c r="J276" s="4">
        <f t="shared" si="9"/>
        <v>0.23499999999999999</v>
      </c>
    </row>
    <row r="277" spans="1:10" x14ac:dyDescent="0.3">
      <c r="A277" s="22" t="s">
        <v>668</v>
      </c>
      <c r="B277" s="23">
        <v>4038577</v>
      </c>
      <c r="C277" s="24" t="s">
        <v>2</v>
      </c>
      <c r="D277" s="6">
        <v>6.8024736648221404</v>
      </c>
      <c r="E277" s="6">
        <v>8.1836934122821301</v>
      </c>
      <c r="F277" s="6">
        <v>106.27</v>
      </c>
      <c r="G277" s="5">
        <v>343</v>
      </c>
      <c r="I277" s="4">
        <f t="shared" si="8"/>
        <v>0.85199999999999998</v>
      </c>
      <c r="J277" s="4">
        <f t="shared" si="9"/>
        <v>0.96699999999999997</v>
      </c>
    </row>
    <row r="278" spans="1:10" x14ac:dyDescent="0.3">
      <c r="A278" s="22" t="s">
        <v>2339</v>
      </c>
      <c r="B278" s="23">
        <v>6533459</v>
      </c>
      <c r="C278" s="24" t="s">
        <v>2</v>
      </c>
      <c r="D278" s="6">
        <v>0.981785799957542</v>
      </c>
      <c r="E278" s="6">
        <v>1.3595219199992601</v>
      </c>
      <c r="F278" s="6">
        <v>45.91</v>
      </c>
      <c r="G278" s="5">
        <v>81</v>
      </c>
      <c r="I278" s="4">
        <f t="shared" si="8"/>
        <v>0.25900000000000001</v>
      </c>
      <c r="J278" s="4">
        <f t="shared" si="9"/>
        <v>0.28899999999999998</v>
      </c>
    </row>
    <row r="279" spans="1:10" x14ac:dyDescent="0.3">
      <c r="A279" s="22" t="s">
        <v>669</v>
      </c>
      <c r="B279" s="23">
        <v>4067324</v>
      </c>
      <c r="C279" s="24" t="s">
        <v>2</v>
      </c>
      <c r="D279" s="6">
        <v>0.92041133849146395</v>
      </c>
      <c r="E279" s="6">
        <v>0.84678654473758797</v>
      </c>
      <c r="F279" s="6">
        <v>95.99</v>
      </c>
      <c r="G279" s="5">
        <v>388</v>
      </c>
      <c r="I279" s="4">
        <f t="shared" si="8"/>
        <v>0.248</v>
      </c>
      <c r="J279" s="4">
        <f t="shared" si="9"/>
        <v>0.82899999999999996</v>
      </c>
    </row>
    <row r="280" spans="1:10" x14ac:dyDescent="0.3">
      <c r="A280" s="22" t="s">
        <v>2340</v>
      </c>
      <c r="B280" s="23">
        <v>6661901</v>
      </c>
      <c r="C280" s="24" t="s">
        <v>2</v>
      </c>
      <c r="D280" s="6">
        <v>1.06550724637681E-2</v>
      </c>
      <c r="E280" s="6">
        <v>1.3866666666666701E-2</v>
      </c>
      <c r="F280" s="6">
        <v>9.43</v>
      </c>
      <c r="G280" s="5">
        <v>8</v>
      </c>
      <c r="I280" s="4">
        <f t="shared" si="8"/>
        <v>2E-3</v>
      </c>
      <c r="J280" s="4">
        <f t="shared" si="9"/>
        <v>2.8000000000000001E-2</v>
      </c>
    </row>
    <row r="281" spans="1:10" x14ac:dyDescent="0.3">
      <c r="A281" s="22" t="s">
        <v>2341</v>
      </c>
      <c r="B281" s="23">
        <v>4547048</v>
      </c>
      <c r="C281" s="24" t="s">
        <v>2</v>
      </c>
      <c r="D281" s="6">
        <v>3.7165691380729098</v>
      </c>
      <c r="E281" s="6">
        <v>3.7596714150812001</v>
      </c>
      <c r="F281" s="6">
        <v>74.95</v>
      </c>
      <c r="G281" s="5">
        <v>217</v>
      </c>
      <c r="I281" s="4">
        <f t="shared" si="8"/>
        <v>0.70599999999999996</v>
      </c>
      <c r="J281" s="4">
        <f t="shared" si="9"/>
        <v>0.50800000000000001</v>
      </c>
    </row>
    <row r="282" spans="1:10" x14ac:dyDescent="0.3">
      <c r="A282" s="22" t="s">
        <v>2342</v>
      </c>
      <c r="B282" s="23">
        <v>9221126</v>
      </c>
      <c r="C282" s="24" t="s">
        <v>2</v>
      </c>
      <c r="D282" s="6">
        <v>1.52916927249631</v>
      </c>
      <c r="E282" s="6">
        <v>1.3301619610597799</v>
      </c>
      <c r="F282" s="6">
        <v>54.05</v>
      </c>
      <c r="G282" s="5">
        <v>239</v>
      </c>
      <c r="I282" s="4">
        <f t="shared" si="8"/>
        <v>0.39900000000000002</v>
      </c>
      <c r="J282" s="4">
        <f t="shared" si="9"/>
        <v>0.34699999999999998</v>
      </c>
    </row>
    <row r="283" spans="1:10" x14ac:dyDescent="0.3">
      <c r="A283" s="22" t="s">
        <v>2343</v>
      </c>
      <c r="B283" s="23">
        <v>10719138</v>
      </c>
      <c r="C283" s="24" t="s">
        <v>2</v>
      </c>
      <c r="D283" s="6">
        <v>5.2392600422833002</v>
      </c>
      <c r="E283" s="6">
        <v>5.34565433403806</v>
      </c>
      <c r="F283" s="6">
        <v>68.98</v>
      </c>
      <c r="G283" s="5">
        <v>203</v>
      </c>
      <c r="I283" s="4">
        <f t="shared" si="8"/>
        <v>0.79400000000000004</v>
      </c>
      <c r="J283" s="4">
        <f t="shared" si="9"/>
        <v>0.441</v>
      </c>
    </row>
    <row r="284" spans="1:10" x14ac:dyDescent="0.3">
      <c r="A284" s="22" t="s">
        <v>337</v>
      </c>
      <c r="B284" s="23">
        <v>4915571</v>
      </c>
      <c r="C284" s="24" t="s">
        <v>2</v>
      </c>
      <c r="D284" s="6">
        <v>12.560587514804</v>
      </c>
      <c r="E284" s="6">
        <v>13.673691441441401</v>
      </c>
      <c r="F284" s="27" t="s">
        <v>1947</v>
      </c>
      <c r="G284" s="5">
        <v>347</v>
      </c>
      <c r="I284" s="4">
        <f t="shared" si="8"/>
        <v>0.95799999999999996</v>
      </c>
      <c r="J284" s="4">
        <f t="shared" si="9"/>
        <v>0.98</v>
      </c>
    </row>
    <row r="285" spans="1:10" x14ac:dyDescent="0.3">
      <c r="A285" s="22" t="s">
        <v>672</v>
      </c>
      <c r="B285" s="23">
        <v>4623856</v>
      </c>
      <c r="C285" s="24" t="s">
        <v>2</v>
      </c>
      <c r="D285" s="6">
        <v>1.1547857393413601</v>
      </c>
      <c r="E285" s="6">
        <v>1.1095524161735699</v>
      </c>
      <c r="F285" s="6">
        <v>77.319999999999993</v>
      </c>
      <c r="G285" s="5">
        <v>2548</v>
      </c>
      <c r="I285" s="4">
        <f t="shared" si="8"/>
        <v>0.3</v>
      </c>
      <c r="J285" s="4">
        <f t="shared" si="9"/>
        <v>0.52900000000000003</v>
      </c>
    </row>
    <row r="286" spans="1:10" x14ac:dyDescent="0.3">
      <c r="A286" s="22" t="s">
        <v>2344</v>
      </c>
      <c r="B286" s="23">
        <v>4010845</v>
      </c>
      <c r="C286" s="24" t="s">
        <v>2</v>
      </c>
      <c r="D286" s="6">
        <v>1.8376274975548399</v>
      </c>
      <c r="E286" s="6">
        <v>1.8527525499510999</v>
      </c>
      <c r="F286" s="6">
        <v>83.53</v>
      </c>
      <c r="G286" s="5">
        <v>167</v>
      </c>
      <c r="I286" s="4">
        <f t="shared" si="8"/>
        <v>0.45400000000000001</v>
      </c>
      <c r="J286" s="4">
        <f t="shared" si="9"/>
        <v>0.59699999999999998</v>
      </c>
    </row>
    <row r="287" spans="1:10" x14ac:dyDescent="0.3">
      <c r="A287" s="22" t="s">
        <v>2345</v>
      </c>
      <c r="B287" s="23">
        <v>4400077</v>
      </c>
      <c r="C287" s="24" t="s">
        <v>2</v>
      </c>
      <c r="D287" s="6">
        <v>3.0983313203451299</v>
      </c>
      <c r="E287" s="6">
        <v>3.1728686599768801</v>
      </c>
      <c r="F287" s="6">
        <v>97.31</v>
      </c>
      <c r="G287" s="5">
        <v>449</v>
      </c>
      <c r="I287" s="4">
        <f t="shared" si="8"/>
        <v>0.64700000000000002</v>
      </c>
      <c r="J287" s="4">
        <f t="shared" si="9"/>
        <v>0.85599999999999998</v>
      </c>
    </row>
    <row r="288" spans="1:10" x14ac:dyDescent="0.3">
      <c r="A288" s="22" t="s">
        <v>673</v>
      </c>
      <c r="B288" s="23">
        <v>4157226</v>
      </c>
      <c r="C288" s="24" t="s">
        <v>2</v>
      </c>
      <c r="D288" s="6">
        <v>1.3861406586145899</v>
      </c>
      <c r="E288" s="6">
        <v>1.3438272027373801</v>
      </c>
      <c r="F288" s="6">
        <v>92.75</v>
      </c>
      <c r="G288" s="5">
        <v>1131</v>
      </c>
      <c r="I288" s="4">
        <f t="shared" si="8"/>
        <v>0.36299999999999999</v>
      </c>
      <c r="J288" s="4">
        <f t="shared" si="9"/>
        <v>0.76800000000000002</v>
      </c>
    </row>
    <row r="289" spans="1:10" x14ac:dyDescent="0.3">
      <c r="A289" s="22" t="s">
        <v>674</v>
      </c>
      <c r="B289" s="23">
        <v>5797703</v>
      </c>
      <c r="C289" s="24" t="s">
        <v>2</v>
      </c>
      <c r="D289" s="6">
        <v>2.1038544478693701</v>
      </c>
      <c r="E289" s="6">
        <v>2.3120632125067</v>
      </c>
      <c r="F289" s="6">
        <v>75.48</v>
      </c>
      <c r="G289" s="5">
        <v>346</v>
      </c>
      <c r="I289" s="4">
        <f t="shared" si="8"/>
        <v>0.50900000000000001</v>
      </c>
      <c r="J289" s="4">
        <f t="shared" si="9"/>
        <v>0.51300000000000001</v>
      </c>
    </row>
    <row r="290" spans="1:10" x14ac:dyDescent="0.3">
      <c r="A290" s="22" t="s">
        <v>2346</v>
      </c>
      <c r="B290" s="23">
        <v>4121888</v>
      </c>
      <c r="C290" s="24" t="s">
        <v>2</v>
      </c>
      <c r="D290" s="6">
        <v>5.0385495582961104</v>
      </c>
      <c r="E290" s="6">
        <v>5.4151066974306596</v>
      </c>
      <c r="F290" s="27" t="s">
        <v>2609</v>
      </c>
      <c r="G290" s="5">
        <v>213</v>
      </c>
      <c r="I290" s="4">
        <f t="shared" si="8"/>
        <v>0.78500000000000003</v>
      </c>
      <c r="J290" s="4">
        <f t="shared" si="9"/>
        <v>0.75700000000000001</v>
      </c>
    </row>
    <row r="291" spans="1:10" x14ac:dyDescent="0.3">
      <c r="A291" s="22" t="s">
        <v>675</v>
      </c>
      <c r="B291" s="23">
        <v>29522999</v>
      </c>
      <c r="C291" s="24" t="s">
        <v>2</v>
      </c>
      <c r="D291" s="6">
        <v>0.29019615486907901</v>
      </c>
      <c r="E291" s="6">
        <v>0.45515936814653701</v>
      </c>
      <c r="F291" s="6">
        <v>32.130000000000003</v>
      </c>
      <c r="G291" s="5">
        <v>143</v>
      </c>
      <c r="I291" s="4">
        <f t="shared" si="8"/>
        <v>0.14399999999999999</v>
      </c>
      <c r="J291" s="4">
        <f t="shared" si="9"/>
        <v>0.19800000000000001</v>
      </c>
    </row>
    <row r="292" spans="1:10" x14ac:dyDescent="0.3">
      <c r="A292" s="22" t="s">
        <v>677</v>
      </c>
      <c r="B292" s="23">
        <v>8590665</v>
      </c>
      <c r="C292" s="24" t="s">
        <v>2</v>
      </c>
      <c r="D292" s="6">
        <v>4.38637573467458</v>
      </c>
      <c r="E292" s="6">
        <v>4.3531735487762697</v>
      </c>
      <c r="F292" s="6">
        <v>66.92</v>
      </c>
      <c r="G292" s="5">
        <v>381</v>
      </c>
      <c r="I292" s="4">
        <f t="shared" si="8"/>
        <v>0.75</v>
      </c>
      <c r="J292" s="4">
        <f t="shared" si="9"/>
        <v>0.42599999999999999</v>
      </c>
    </row>
    <row r="293" spans="1:10" x14ac:dyDescent="0.3">
      <c r="A293" s="22" t="s">
        <v>679</v>
      </c>
      <c r="B293" s="23">
        <v>103448</v>
      </c>
      <c r="C293" s="24" t="s">
        <v>2</v>
      </c>
      <c r="D293" s="6">
        <v>1.5766063027561501</v>
      </c>
      <c r="E293" s="6">
        <v>1.3080143356643401</v>
      </c>
      <c r="F293" s="6">
        <v>74.56</v>
      </c>
      <c r="G293" s="5">
        <v>923</v>
      </c>
      <c r="I293" s="4">
        <f t="shared" si="8"/>
        <v>0.40799999999999997</v>
      </c>
      <c r="J293" s="4">
        <f t="shared" si="9"/>
        <v>0.504</v>
      </c>
    </row>
    <row r="294" spans="1:10" x14ac:dyDescent="0.3">
      <c r="A294" s="22" t="s">
        <v>680</v>
      </c>
      <c r="B294" s="23">
        <v>4086734</v>
      </c>
      <c r="C294" s="24" t="s">
        <v>2</v>
      </c>
      <c r="D294" s="6">
        <v>5.9750874254946602</v>
      </c>
      <c r="E294" s="6">
        <v>6.34255690657817</v>
      </c>
      <c r="F294" s="6">
        <v>43.31</v>
      </c>
      <c r="G294" s="5">
        <v>747</v>
      </c>
      <c r="I294" s="4">
        <f t="shared" si="8"/>
        <v>0.82599999999999996</v>
      </c>
      <c r="J294" s="4">
        <f t="shared" si="9"/>
        <v>0.27300000000000002</v>
      </c>
    </row>
    <row r="295" spans="1:10" x14ac:dyDescent="0.3">
      <c r="A295" s="22" t="s">
        <v>2347</v>
      </c>
      <c r="B295" s="23">
        <v>102926</v>
      </c>
      <c r="C295" s="24" t="s">
        <v>2</v>
      </c>
      <c r="D295" s="6">
        <v>0.51585191204222502</v>
      </c>
      <c r="E295" s="6">
        <v>0.473523004436673</v>
      </c>
      <c r="F295" s="6">
        <v>46.61</v>
      </c>
      <c r="G295" s="5">
        <v>126</v>
      </c>
      <c r="I295" s="4">
        <f t="shared" si="8"/>
        <v>0.185</v>
      </c>
      <c r="J295" s="4">
        <f t="shared" si="9"/>
        <v>0.29299999999999998</v>
      </c>
    </row>
    <row r="296" spans="1:10" x14ac:dyDescent="0.3">
      <c r="A296" s="22" t="s">
        <v>682</v>
      </c>
      <c r="B296" s="23">
        <v>4558091</v>
      </c>
      <c r="C296" s="24" t="s">
        <v>2</v>
      </c>
      <c r="D296" s="6">
        <v>6.0414797567781697</v>
      </c>
      <c r="E296" s="6">
        <v>6.2489674891454001</v>
      </c>
      <c r="F296" s="6">
        <v>103.88</v>
      </c>
      <c r="G296" s="5">
        <v>463</v>
      </c>
      <c r="I296" s="4">
        <f t="shared" si="8"/>
        <v>0.83299999999999996</v>
      </c>
      <c r="J296" s="4">
        <f t="shared" si="9"/>
        <v>0.95299999999999996</v>
      </c>
    </row>
    <row r="297" spans="1:10" x14ac:dyDescent="0.3">
      <c r="A297" s="22" t="s">
        <v>2348</v>
      </c>
      <c r="B297" s="23">
        <v>4911959</v>
      </c>
      <c r="C297" s="24" t="s">
        <v>2</v>
      </c>
      <c r="D297" s="6">
        <v>13.860597189881799</v>
      </c>
      <c r="E297" s="6">
        <v>13.626577296082001</v>
      </c>
      <c r="F297" s="6">
        <v>87.97</v>
      </c>
      <c r="G297" s="5">
        <v>152</v>
      </c>
      <c r="I297" s="4">
        <f t="shared" si="8"/>
        <v>0.97299999999999998</v>
      </c>
      <c r="J297" s="4">
        <f t="shared" si="9"/>
        <v>0.68</v>
      </c>
    </row>
    <row r="298" spans="1:10" x14ac:dyDescent="0.3">
      <c r="A298" s="22" t="s">
        <v>683</v>
      </c>
      <c r="B298" s="23">
        <v>4073448</v>
      </c>
      <c r="C298" s="24" t="s">
        <v>2</v>
      </c>
      <c r="D298" s="6">
        <v>2.1541247172306899</v>
      </c>
      <c r="E298" s="6">
        <v>2.3745528180897701</v>
      </c>
      <c r="F298" s="6">
        <v>96.66</v>
      </c>
      <c r="G298" s="5">
        <v>975</v>
      </c>
      <c r="I298" s="4">
        <f t="shared" si="8"/>
        <v>0.51500000000000001</v>
      </c>
      <c r="J298" s="4">
        <f t="shared" si="9"/>
        <v>0.84499999999999997</v>
      </c>
    </row>
    <row r="299" spans="1:10" x14ac:dyDescent="0.3">
      <c r="A299" s="22" t="s">
        <v>372</v>
      </c>
      <c r="B299" s="23">
        <v>4911216</v>
      </c>
      <c r="C299" s="24" t="s">
        <v>2</v>
      </c>
      <c r="D299" s="6">
        <v>3.1986951418326699</v>
      </c>
      <c r="E299" s="6">
        <v>3.0210419891068598</v>
      </c>
      <c r="F299" s="6">
        <v>103.34</v>
      </c>
      <c r="G299" s="5">
        <v>625</v>
      </c>
      <c r="I299" s="4">
        <f t="shared" si="8"/>
        <v>0.66100000000000003</v>
      </c>
      <c r="J299" s="4">
        <f t="shared" si="9"/>
        <v>0.94599999999999995</v>
      </c>
    </row>
    <row r="300" spans="1:10" x14ac:dyDescent="0.3">
      <c r="A300" s="22" t="s">
        <v>2349</v>
      </c>
      <c r="B300" s="23">
        <v>5286571</v>
      </c>
      <c r="C300" s="24" t="s">
        <v>2</v>
      </c>
      <c r="D300" s="6">
        <v>7.1098840712497298</v>
      </c>
      <c r="E300" s="6">
        <v>6.9941220168733702</v>
      </c>
      <c r="F300" s="6">
        <v>24.65</v>
      </c>
      <c r="G300" s="5">
        <v>195</v>
      </c>
      <c r="I300" s="4">
        <f t="shared" si="8"/>
        <v>0.86</v>
      </c>
      <c r="J300" s="4">
        <f t="shared" si="9"/>
        <v>0.13600000000000001</v>
      </c>
    </row>
    <row r="301" spans="1:10" x14ac:dyDescent="0.3">
      <c r="A301" s="22" t="s">
        <v>53</v>
      </c>
      <c r="B301" s="23">
        <v>4082835</v>
      </c>
      <c r="C301" s="24" t="s">
        <v>2</v>
      </c>
      <c r="D301" s="6">
        <v>1.1915094461875699</v>
      </c>
      <c r="E301" s="6">
        <v>1.0267726099963901</v>
      </c>
      <c r="F301" s="27" t="s">
        <v>1945</v>
      </c>
      <c r="G301" s="5">
        <v>567</v>
      </c>
      <c r="I301" s="4">
        <f t="shared" si="8"/>
        <v>0.313</v>
      </c>
      <c r="J301" s="4">
        <f t="shared" si="9"/>
        <v>0.751</v>
      </c>
    </row>
    <row r="302" spans="1:10" x14ac:dyDescent="0.3">
      <c r="A302" s="22" t="s">
        <v>2350</v>
      </c>
      <c r="B302" s="23">
        <v>112885</v>
      </c>
      <c r="C302" s="24" t="s">
        <v>2</v>
      </c>
      <c r="D302" s="6">
        <v>3.71712041722262</v>
      </c>
      <c r="E302" s="6">
        <v>3.78905928904955</v>
      </c>
      <c r="F302" s="6">
        <v>101.14</v>
      </c>
      <c r="G302" s="5">
        <v>744</v>
      </c>
      <c r="I302" s="4">
        <f t="shared" si="8"/>
        <v>0.70699999999999996</v>
      </c>
      <c r="J302" s="4">
        <f t="shared" si="9"/>
        <v>0.92200000000000004</v>
      </c>
    </row>
    <row r="303" spans="1:10" x14ac:dyDescent="0.3">
      <c r="A303" s="22" t="s">
        <v>2351</v>
      </c>
      <c r="B303" s="23">
        <v>1021230</v>
      </c>
      <c r="C303" s="24" t="s">
        <v>2</v>
      </c>
      <c r="D303" s="6">
        <v>1.2831348032105501</v>
      </c>
      <c r="E303" s="6">
        <v>1.2539251696293801</v>
      </c>
      <c r="F303" s="6">
        <v>43.26</v>
      </c>
      <c r="G303" s="5">
        <v>171</v>
      </c>
      <c r="I303" s="4">
        <f t="shared" si="8"/>
        <v>0.33400000000000002</v>
      </c>
      <c r="J303" s="4">
        <f t="shared" si="9"/>
        <v>0.27</v>
      </c>
    </row>
    <row r="304" spans="1:10" x14ac:dyDescent="0.3">
      <c r="A304" s="22" t="s">
        <v>544</v>
      </c>
      <c r="B304" s="23">
        <v>4090388</v>
      </c>
      <c r="C304" s="24" t="s">
        <v>2</v>
      </c>
      <c r="D304" s="6">
        <v>31.475385686849599</v>
      </c>
      <c r="E304" s="6">
        <v>31.661330373824502</v>
      </c>
      <c r="F304" s="27" t="s">
        <v>2596</v>
      </c>
      <c r="G304" s="5">
        <v>376</v>
      </c>
      <c r="I304" s="4">
        <f t="shared" si="8"/>
        <v>0.997</v>
      </c>
      <c r="J304" s="4">
        <f t="shared" si="9"/>
        <v>0.372</v>
      </c>
    </row>
    <row r="305" spans="1:10" x14ac:dyDescent="0.3">
      <c r="A305" s="22" t="s">
        <v>687</v>
      </c>
      <c r="B305" s="23">
        <v>4137149</v>
      </c>
      <c r="C305" s="24" t="s">
        <v>2</v>
      </c>
      <c r="D305" s="6">
        <v>14.265581340138199</v>
      </c>
      <c r="E305" s="6">
        <v>15.380034834902601</v>
      </c>
      <c r="F305" s="6">
        <v>121.77</v>
      </c>
      <c r="G305" s="5">
        <v>360</v>
      </c>
      <c r="I305" s="4">
        <f t="shared" si="8"/>
        <v>0.97499999999999998</v>
      </c>
      <c r="J305" s="4">
        <f t="shared" si="9"/>
        <v>0.995</v>
      </c>
    </row>
    <row r="306" spans="1:10" x14ac:dyDescent="0.3">
      <c r="A306" s="22" t="s">
        <v>688</v>
      </c>
      <c r="B306" s="23">
        <v>4001703</v>
      </c>
      <c r="C306" s="24" t="s">
        <v>2</v>
      </c>
      <c r="D306" s="6">
        <v>4.7304586377678701</v>
      </c>
      <c r="E306" s="6">
        <v>4.3348271904225903</v>
      </c>
      <c r="F306" s="6">
        <v>99.41</v>
      </c>
      <c r="G306" s="5">
        <v>456</v>
      </c>
      <c r="I306" s="4">
        <f t="shared" si="8"/>
        <v>0.76700000000000002</v>
      </c>
      <c r="J306" s="4">
        <f t="shared" si="9"/>
        <v>0.90300000000000002</v>
      </c>
    </row>
    <row r="307" spans="1:10" x14ac:dyDescent="0.3">
      <c r="A307" s="22" t="s">
        <v>54</v>
      </c>
      <c r="B307" s="23">
        <v>4200091</v>
      </c>
      <c r="C307" s="24" t="s">
        <v>2</v>
      </c>
      <c r="D307" s="6">
        <v>0.99997527685680798</v>
      </c>
      <c r="E307" s="6">
        <v>0.76137016909112598</v>
      </c>
      <c r="F307" s="6">
        <v>89.59</v>
      </c>
      <c r="G307" s="5">
        <v>634</v>
      </c>
      <c r="I307" s="4">
        <f t="shared" si="8"/>
        <v>0.26200000000000001</v>
      </c>
      <c r="J307" s="4">
        <f t="shared" si="9"/>
        <v>0.70299999999999996</v>
      </c>
    </row>
    <row r="308" spans="1:10" x14ac:dyDescent="0.3">
      <c r="A308" s="22" t="s">
        <v>689</v>
      </c>
      <c r="B308" s="23">
        <v>9796552</v>
      </c>
      <c r="C308" s="24" t="s">
        <v>2</v>
      </c>
      <c r="D308" s="6">
        <v>5.6415341057750696</v>
      </c>
      <c r="E308" s="6">
        <v>5.6916195758340704</v>
      </c>
      <c r="F308" s="6">
        <v>121.82</v>
      </c>
      <c r="G308" s="5">
        <v>321</v>
      </c>
      <c r="I308" s="4">
        <f t="shared" si="8"/>
        <v>0.81299999999999994</v>
      </c>
      <c r="J308" s="4">
        <f t="shared" si="9"/>
        <v>0.997</v>
      </c>
    </row>
    <row r="309" spans="1:10" x14ac:dyDescent="0.3">
      <c r="A309" s="22" t="s">
        <v>690</v>
      </c>
      <c r="B309" s="23">
        <v>1011415</v>
      </c>
      <c r="C309" s="24" t="s">
        <v>2</v>
      </c>
      <c r="D309" s="6">
        <v>3.0704898883275402</v>
      </c>
      <c r="E309" s="6">
        <v>3.0629534874289299</v>
      </c>
      <c r="F309" s="6">
        <v>84.75</v>
      </c>
      <c r="G309" s="5">
        <v>352</v>
      </c>
      <c r="I309" s="4">
        <f t="shared" si="8"/>
        <v>0.64400000000000002</v>
      </c>
      <c r="J309" s="4">
        <f t="shared" si="9"/>
        <v>0.62</v>
      </c>
    </row>
    <row r="310" spans="1:10" x14ac:dyDescent="0.3">
      <c r="A310" s="22" t="s">
        <v>55</v>
      </c>
      <c r="B310" s="23">
        <v>29388582</v>
      </c>
      <c r="C310" s="24" t="s">
        <v>2</v>
      </c>
      <c r="D310" s="6">
        <v>4.2683671005812904</v>
      </c>
      <c r="E310" s="6">
        <v>3.50720158802253</v>
      </c>
      <c r="F310" s="6">
        <v>53.92</v>
      </c>
      <c r="G310" s="5">
        <v>172</v>
      </c>
      <c r="I310" s="4">
        <f t="shared" ref="I310:I373" si="10">IFERROR(_xlfn.PERCENTRANK.INC(D:D,D310),"")</f>
        <v>0.74199999999999999</v>
      </c>
      <c r="J310" s="4">
        <f t="shared" ref="J310:J373" si="11">IFERROR(_xlfn.PERCENTRANK.INC(F:F,F310),"")</f>
        <v>0.34499999999999997</v>
      </c>
    </row>
    <row r="311" spans="1:10" x14ac:dyDescent="0.3">
      <c r="A311" s="22" t="s">
        <v>56</v>
      </c>
      <c r="B311" s="23">
        <v>4294958</v>
      </c>
      <c r="C311" s="24" t="s">
        <v>2</v>
      </c>
      <c r="D311" s="6">
        <v>7.17154269715002</v>
      </c>
      <c r="E311" s="6">
        <v>8.9424738443656508</v>
      </c>
      <c r="F311" s="6">
        <v>90.55</v>
      </c>
      <c r="G311" s="5">
        <v>262</v>
      </c>
      <c r="I311" s="4">
        <f t="shared" si="10"/>
        <v>0.86699999999999999</v>
      </c>
      <c r="J311" s="4">
        <f t="shared" si="11"/>
        <v>0.72099999999999997</v>
      </c>
    </row>
    <row r="312" spans="1:10" x14ac:dyDescent="0.3">
      <c r="A312" s="22" t="s">
        <v>693</v>
      </c>
      <c r="B312" s="23">
        <v>4587597</v>
      </c>
      <c r="C312" s="24" t="s">
        <v>2</v>
      </c>
      <c r="D312" s="6">
        <v>3.6791491795027</v>
      </c>
      <c r="E312" s="6">
        <v>6.4990222125624699</v>
      </c>
      <c r="F312" s="6">
        <v>102.86</v>
      </c>
      <c r="G312" s="5">
        <v>325</v>
      </c>
      <c r="I312" s="4">
        <f t="shared" si="10"/>
        <v>0.70499999999999996</v>
      </c>
      <c r="J312" s="4">
        <f t="shared" si="11"/>
        <v>0.94199999999999995</v>
      </c>
    </row>
    <row r="313" spans="1:10" x14ac:dyDescent="0.3">
      <c r="A313" s="22" t="s">
        <v>694</v>
      </c>
      <c r="B313" s="23">
        <v>4721056</v>
      </c>
      <c r="C313" s="24" t="s">
        <v>2</v>
      </c>
      <c r="D313" s="6">
        <v>0.68586252224927402</v>
      </c>
      <c r="E313" s="6">
        <v>0.90196559783431096</v>
      </c>
      <c r="F313" s="6">
        <v>83.77</v>
      </c>
      <c r="G313" s="5">
        <v>392</v>
      </c>
      <c r="I313" s="4">
        <f t="shared" si="10"/>
        <v>0.20300000000000001</v>
      </c>
      <c r="J313" s="4">
        <f t="shared" si="11"/>
        <v>0.60099999999999998</v>
      </c>
    </row>
    <row r="314" spans="1:10" x14ac:dyDescent="0.3">
      <c r="A314" s="22" t="s">
        <v>695</v>
      </c>
      <c r="B314" s="23">
        <v>4966222</v>
      </c>
      <c r="C314" s="24" t="s">
        <v>2</v>
      </c>
      <c r="D314" s="6">
        <v>3.51778941918435</v>
      </c>
      <c r="E314" s="6">
        <v>3.6069489450994201</v>
      </c>
      <c r="F314" s="6">
        <v>87.51</v>
      </c>
      <c r="G314" s="5">
        <v>314</v>
      </c>
      <c r="I314" s="4">
        <f t="shared" si="10"/>
        <v>0.69599999999999995</v>
      </c>
      <c r="J314" s="4">
        <f t="shared" si="11"/>
        <v>0.66300000000000003</v>
      </c>
    </row>
    <row r="315" spans="1:10" x14ac:dyDescent="0.3">
      <c r="A315" s="22" t="s">
        <v>697</v>
      </c>
      <c r="B315" s="23">
        <v>103094</v>
      </c>
      <c r="C315" s="24" t="s">
        <v>2</v>
      </c>
      <c r="D315" s="6">
        <v>1.61807332700727</v>
      </c>
      <c r="E315" s="6">
        <v>1.7262806273937401</v>
      </c>
      <c r="F315" s="6">
        <v>98.77</v>
      </c>
      <c r="G315" s="5">
        <v>685</v>
      </c>
      <c r="I315" s="4">
        <f t="shared" si="10"/>
        <v>0.41899999999999998</v>
      </c>
      <c r="J315" s="4">
        <f t="shared" si="11"/>
        <v>0.89200000000000002</v>
      </c>
    </row>
    <row r="316" spans="1:10" x14ac:dyDescent="0.3">
      <c r="A316" s="22" t="s">
        <v>2352</v>
      </c>
      <c r="B316" s="23">
        <v>4910526</v>
      </c>
      <c r="C316" s="24" t="s">
        <v>2</v>
      </c>
      <c r="D316" s="6">
        <v>12.593400197280101</v>
      </c>
      <c r="E316" s="6">
        <v>19.041092581007501</v>
      </c>
      <c r="F316" s="6">
        <v>57.63</v>
      </c>
      <c r="G316" s="5">
        <v>240</v>
      </c>
      <c r="I316" s="4">
        <f t="shared" si="10"/>
        <v>0.96</v>
      </c>
      <c r="J316" s="4">
        <f t="shared" si="11"/>
        <v>0.36399999999999999</v>
      </c>
    </row>
    <row r="317" spans="1:10" x14ac:dyDescent="0.3">
      <c r="A317" s="22" t="s">
        <v>2353</v>
      </c>
      <c r="B317" s="23">
        <v>7538636</v>
      </c>
      <c r="C317" s="24" t="s">
        <v>2</v>
      </c>
      <c r="D317" s="6">
        <v>0.11210000000000001</v>
      </c>
      <c r="E317" s="6">
        <v>0.19592499999999999</v>
      </c>
      <c r="F317" s="6">
        <v>5.38</v>
      </c>
      <c r="G317" s="5">
        <v>31</v>
      </c>
      <c r="I317" s="4">
        <f t="shared" si="10"/>
        <v>7.2999999999999995E-2</v>
      </c>
      <c r="J317" s="4">
        <f t="shared" si="11"/>
        <v>0.01</v>
      </c>
    </row>
    <row r="318" spans="1:10" x14ac:dyDescent="0.3">
      <c r="A318" s="22" t="s">
        <v>2354</v>
      </c>
      <c r="B318" s="23">
        <v>4772238</v>
      </c>
      <c r="C318" s="24" t="s">
        <v>2</v>
      </c>
      <c r="D318" s="6">
        <v>1.3722784276534901</v>
      </c>
      <c r="E318" s="6">
        <v>2.1352157169296202</v>
      </c>
      <c r="F318" s="6">
        <v>80.97</v>
      </c>
      <c r="G318" s="5">
        <v>258</v>
      </c>
      <c r="I318" s="4">
        <f t="shared" si="10"/>
        <v>0.36</v>
      </c>
      <c r="J318" s="4">
        <f t="shared" si="11"/>
        <v>0.56299999999999994</v>
      </c>
    </row>
    <row r="319" spans="1:10" x14ac:dyDescent="0.3">
      <c r="A319" s="22" t="s">
        <v>700</v>
      </c>
      <c r="B319" s="23">
        <v>103239</v>
      </c>
      <c r="C319" s="24" t="s">
        <v>2</v>
      </c>
      <c r="D319" s="6">
        <v>2.9280582846384502</v>
      </c>
      <c r="E319" s="6">
        <v>2.6901997224001799</v>
      </c>
      <c r="F319" s="27" t="s">
        <v>2069</v>
      </c>
      <c r="G319" s="5">
        <v>1426</v>
      </c>
      <c r="I319" s="4">
        <f t="shared" si="10"/>
        <v>0.63</v>
      </c>
      <c r="J319" s="4">
        <f t="shared" si="11"/>
        <v>0.71799999999999997</v>
      </c>
    </row>
    <row r="320" spans="1:10" x14ac:dyDescent="0.3">
      <c r="A320" s="22" t="s">
        <v>702</v>
      </c>
      <c r="B320" s="23">
        <v>4073203</v>
      </c>
      <c r="C320" s="24" t="s">
        <v>2</v>
      </c>
      <c r="D320" s="6">
        <v>2.2733930683991801</v>
      </c>
      <c r="E320" s="6">
        <v>3.0857884297520699</v>
      </c>
      <c r="F320" s="6">
        <v>90.76</v>
      </c>
      <c r="G320" s="5">
        <v>1240</v>
      </c>
      <c r="I320" s="4">
        <f t="shared" si="10"/>
        <v>0.53800000000000003</v>
      </c>
      <c r="J320" s="4">
        <f t="shared" si="11"/>
        <v>0.72699999999999998</v>
      </c>
    </row>
    <row r="321" spans="1:10" x14ac:dyDescent="0.3">
      <c r="A321" s="22" t="s">
        <v>2355</v>
      </c>
      <c r="B321" s="23">
        <v>4531073</v>
      </c>
      <c r="C321" s="24" t="s">
        <v>2</v>
      </c>
      <c r="D321" s="6">
        <v>1.37186917498068</v>
      </c>
      <c r="E321" s="6">
        <v>1.8103712363195801</v>
      </c>
      <c r="F321" s="6">
        <v>81.75</v>
      </c>
      <c r="G321" s="5">
        <v>406</v>
      </c>
      <c r="I321" s="4">
        <f t="shared" si="10"/>
        <v>0.35899999999999999</v>
      </c>
      <c r="J321" s="4">
        <f t="shared" si="11"/>
        <v>0.57299999999999995</v>
      </c>
    </row>
    <row r="322" spans="1:10" x14ac:dyDescent="0.3">
      <c r="A322" s="22" t="s">
        <v>704</v>
      </c>
      <c r="B322" s="23">
        <v>4987870</v>
      </c>
      <c r="C322" s="24" t="s">
        <v>2</v>
      </c>
      <c r="D322" s="6">
        <v>1.9855969725231699</v>
      </c>
      <c r="E322" s="6">
        <v>1.9507200600786301</v>
      </c>
      <c r="F322" s="6">
        <v>98.36</v>
      </c>
      <c r="G322" s="5">
        <v>862</v>
      </c>
      <c r="I322" s="4">
        <f t="shared" si="10"/>
        <v>0.48399999999999999</v>
      </c>
      <c r="J322" s="4">
        <f t="shared" si="11"/>
        <v>0.88600000000000001</v>
      </c>
    </row>
    <row r="323" spans="1:10" x14ac:dyDescent="0.3">
      <c r="A323" s="22" t="s">
        <v>705</v>
      </c>
      <c r="B323" s="23">
        <v>4099394</v>
      </c>
      <c r="C323" s="24" t="s">
        <v>2</v>
      </c>
      <c r="D323" s="6">
        <v>10.0006873677778</v>
      </c>
      <c r="E323" s="6">
        <v>11.290744170407701</v>
      </c>
      <c r="F323" s="6">
        <v>111.31</v>
      </c>
      <c r="G323" s="5">
        <v>878</v>
      </c>
      <c r="I323" s="4">
        <f t="shared" si="10"/>
        <v>0.92</v>
      </c>
      <c r="J323" s="4">
        <f t="shared" si="11"/>
        <v>0.98199999999999998</v>
      </c>
    </row>
    <row r="324" spans="1:10" x14ac:dyDescent="0.3">
      <c r="A324" s="22" t="s">
        <v>706</v>
      </c>
      <c r="B324" s="23">
        <v>4980730</v>
      </c>
      <c r="C324" s="24" t="s">
        <v>2</v>
      </c>
      <c r="D324" s="6">
        <v>5.4524096196984599</v>
      </c>
      <c r="E324" s="6">
        <v>5.8013605588774002</v>
      </c>
      <c r="F324" s="6">
        <v>63.06</v>
      </c>
      <c r="G324" s="5">
        <v>1050</v>
      </c>
      <c r="I324" s="4">
        <f t="shared" si="10"/>
        <v>0.80500000000000005</v>
      </c>
      <c r="J324" s="4">
        <f t="shared" si="11"/>
        <v>0.39900000000000002</v>
      </c>
    </row>
    <row r="325" spans="1:10" x14ac:dyDescent="0.3">
      <c r="A325" s="22" t="s">
        <v>342</v>
      </c>
      <c r="B325" s="23">
        <v>4004423</v>
      </c>
      <c r="C325" s="24" t="s">
        <v>2</v>
      </c>
      <c r="D325" s="6">
        <v>4.3284043461413804</v>
      </c>
      <c r="E325" s="6">
        <v>3.4027969131560201</v>
      </c>
      <c r="F325" s="6">
        <v>92.78</v>
      </c>
      <c r="G325" s="5">
        <v>418</v>
      </c>
      <c r="I325" s="4">
        <f t="shared" si="10"/>
        <v>0.745</v>
      </c>
      <c r="J325" s="4">
        <f t="shared" si="11"/>
        <v>0.76900000000000002</v>
      </c>
    </row>
    <row r="326" spans="1:10" x14ac:dyDescent="0.3">
      <c r="A326" s="22" t="s">
        <v>2356</v>
      </c>
      <c r="B326" s="23">
        <v>4338125</v>
      </c>
      <c r="C326" s="24" t="s">
        <v>2</v>
      </c>
      <c r="D326" s="6">
        <v>1.18748449724839</v>
      </c>
      <c r="E326" s="6">
        <v>1.6214892836572601</v>
      </c>
      <c r="F326" s="6">
        <v>68.62</v>
      </c>
      <c r="G326" s="5">
        <v>165</v>
      </c>
      <c r="I326" s="4">
        <f t="shared" si="10"/>
        <v>0.311</v>
      </c>
      <c r="J326" s="4">
        <f t="shared" si="11"/>
        <v>0.438</v>
      </c>
    </row>
    <row r="327" spans="1:10" x14ac:dyDescent="0.3">
      <c r="A327" s="22" t="s">
        <v>707</v>
      </c>
      <c r="B327" s="23">
        <v>4158618</v>
      </c>
      <c r="C327" s="24" t="s">
        <v>2</v>
      </c>
      <c r="D327" s="6">
        <v>1.1334522822248201</v>
      </c>
      <c r="E327" s="6">
        <v>1.4296576940880901</v>
      </c>
      <c r="F327" s="6">
        <v>85.54</v>
      </c>
      <c r="G327" s="5">
        <v>1697</v>
      </c>
      <c r="I327" s="4">
        <f t="shared" si="10"/>
        <v>0.29599999999999999</v>
      </c>
      <c r="J327" s="4">
        <f t="shared" si="11"/>
        <v>0.63600000000000001</v>
      </c>
    </row>
    <row r="328" spans="1:10" x14ac:dyDescent="0.3">
      <c r="A328" s="22" t="s">
        <v>2357</v>
      </c>
      <c r="B328" s="23">
        <v>4206401</v>
      </c>
      <c r="C328" s="24" t="s">
        <v>2</v>
      </c>
      <c r="D328" s="6">
        <v>2.5382490779592199</v>
      </c>
      <c r="E328" s="6">
        <v>2.8093476054258599</v>
      </c>
      <c r="F328" s="6">
        <v>85.66</v>
      </c>
      <c r="G328" s="5">
        <v>249</v>
      </c>
      <c r="I328" s="4">
        <f t="shared" si="10"/>
        <v>0.58399999999999996</v>
      </c>
      <c r="J328" s="4">
        <f t="shared" si="11"/>
        <v>0.64</v>
      </c>
    </row>
    <row r="329" spans="1:10" x14ac:dyDescent="0.3">
      <c r="A329" s="22" t="s">
        <v>2358</v>
      </c>
      <c r="B329" s="23">
        <v>4436011</v>
      </c>
      <c r="C329" s="24" t="s">
        <v>2</v>
      </c>
      <c r="D329" s="6">
        <v>14.284429559751899</v>
      </c>
      <c r="E329" s="6">
        <v>14.042634699355</v>
      </c>
      <c r="F329" s="6">
        <v>118.87</v>
      </c>
      <c r="G329" s="5">
        <v>397</v>
      </c>
      <c r="I329" s="4">
        <f t="shared" si="10"/>
        <v>0.97599999999999998</v>
      </c>
      <c r="J329" s="4">
        <f t="shared" si="11"/>
        <v>0.99299999999999999</v>
      </c>
    </row>
    <row r="330" spans="1:10" x14ac:dyDescent="0.3">
      <c r="A330" s="22" t="s">
        <v>329</v>
      </c>
      <c r="B330" s="23">
        <v>6676338</v>
      </c>
      <c r="C330" s="24" t="s">
        <v>2</v>
      </c>
      <c r="D330" s="6">
        <v>10.411350604493601</v>
      </c>
      <c r="E330" s="6">
        <v>10.789895922305501</v>
      </c>
      <c r="F330" s="6">
        <v>85.23</v>
      </c>
      <c r="G330" s="5">
        <v>473</v>
      </c>
      <c r="I330" s="4">
        <f t="shared" si="10"/>
        <v>0.92700000000000005</v>
      </c>
      <c r="J330" s="4">
        <f t="shared" si="11"/>
        <v>0.63200000000000001</v>
      </c>
    </row>
    <row r="331" spans="1:10" x14ac:dyDescent="0.3">
      <c r="A331" s="22" t="s">
        <v>710</v>
      </c>
      <c r="B331" s="23">
        <v>4338031</v>
      </c>
      <c r="C331" s="24" t="s">
        <v>2</v>
      </c>
      <c r="D331" s="6">
        <v>4.6503632005066597</v>
      </c>
      <c r="E331" s="6">
        <v>4.5857451415788297</v>
      </c>
      <c r="F331" s="6">
        <v>91.69</v>
      </c>
      <c r="G331" s="5">
        <v>582</v>
      </c>
      <c r="I331" s="4">
        <f t="shared" si="10"/>
        <v>0.76500000000000001</v>
      </c>
      <c r="J331" s="4">
        <f t="shared" si="11"/>
        <v>0.747</v>
      </c>
    </row>
    <row r="332" spans="1:10" x14ac:dyDescent="0.3">
      <c r="A332" s="22" t="s">
        <v>58</v>
      </c>
      <c r="B332" s="23">
        <v>114523</v>
      </c>
      <c r="C332" s="24" t="s">
        <v>2</v>
      </c>
      <c r="D332" s="6">
        <v>2.19260489809241</v>
      </c>
      <c r="E332" s="6">
        <v>2.44640785695371</v>
      </c>
      <c r="F332" s="6">
        <v>72.849999999999994</v>
      </c>
      <c r="G332" s="5">
        <v>3097</v>
      </c>
      <c r="I332" s="4">
        <f t="shared" si="10"/>
        <v>0.52200000000000002</v>
      </c>
      <c r="J332" s="4">
        <f t="shared" si="11"/>
        <v>0.48499999999999999</v>
      </c>
    </row>
    <row r="333" spans="1:10" x14ac:dyDescent="0.3">
      <c r="A333" s="22" t="s">
        <v>713</v>
      </c>
      <c r="B333" s="23">
        <v>7660826</v>
      </c>
      <c r="C333" s="24" t="s">
        <v>2</v>
      </c>
      <c r="D333" s="6">
        <v>9.3813230357882809</v>
      </c>
      <c r="E333" s="6">
        <v>9.7397239434953509</v>
      </c>
      <c r="F333" s="27" t="s">
        <v>2610</v>
      </c>
      <c r="G333" s="5">
        <v>446</v>
      </c>
      <c r="I333" s="4">
        <f t="shared" si="10"/>
        <v>0.91400000000000003</v>
      </c>
      <c r="J333" s="4">
        <f t="shared" si="11"/>
        <v>0.34300000000000003</v>
      </c>
    </row>
    <row r="334" spans="1:10" x14ac:dyDescent="0.3">
      <c r="A334" s="22" t="s">
        <v>714</v>
      </c>
      <c r="B334" s="23">
        <v>114008</v>
      </c>
      <c r="C334" s="24" t="s">
        <v>2</v>
      </c>
      <c r="D334" s="6">
        <v>2.1214084281685599</v>
      </c>
      <c r="E334" s="6">
        <v>1.87084141682834</v>
      </c>
      <c r="F334" s="6">
        <v>91.96</v>
      </c>
      <c r="G334" s="5">
        <v>336</v>
      </c>
      <c r="I334" s="4">
        <f t="shared" si="10"/>
        <v>0.51100000000000001</v>
      </c>
      <c r="J334" s="4">
        <f t="shared" si="11"/>
        <v>0.752</v>
      </c>
    </row>
    <row r="335" spans="1:10" x14ac:dyDescent="0.3">
      <c r="A335" s="22" t="s">
        <v>2359</v>
      </c>
      <c r="B335" s="23">
        <v>103092</v>
      </c>
      <c r="C335" s="24" t="s">
        <v>2</v>
      </c>
      <c r="D335" s="6">
        <v>5.3122363352211996</v>
      </c>
      <c r="E335" s="6">
        <v>5.2577862656390701</v>
      </c>
      <c r="F335" s="6">
        <v>43.09</v>
      </c>
      <c r="G335" s="5">
        <v>154</v>
      </c>
      <c r="I335" s="4">
        <f t="shared" si="10"/>
        <v>0.79600000000000004</v>
      </c>
      <c r="J335" s="4">
        <f t="shared" si="11"/>
        <v>0.26900000000000002</v>
      </c>
    </row>
    <row r="336" spans="1:10" x14ac:dyDescent="0.3">
      <c r="A336" s="22" t="s">
        <v>2360</v>
      </c>
      <c r="B336" s="23">
        <v>5721903</v>
      </c>
      <c r="C336" s="24" t="s">
        <v>2</v>
      </c>
      <c r="D336" s="6">
        <v>0.32616109172788699</v>
      </c>
      <c r="E336" s="6">
        <v>0.41155031079494597</v>
      </c>
      <c r="F336" s="27" t="s">
        <v>2611</v>
      </c>
      <c r="G336" s="5">
        <v>124</v>
      </c>
      <c r="I336" s="4">
        <f t="shared" si="10"/>
        <v>0.152</v>
      </c>
      <c r="J336" s="4">
        <f t="shared" si="11"/>
        <v>0.154</v>
      </c>
    </row>
    <row r="337" spans="1:10" x14ac:dyDescent="0.3">
      <c r="A337" s="22" t="s">
        <v>392</v>
      </c>
      <c r="B337" s="23">
        <v>4025774</v>
      </c>
      <c r="C337" s="24" t="s">
        <v>2</v>
      </c>
      <c r="D337" s="6">
        <v>1.5989596053862201</v>
      </c>
      <c r="E337" s="6">
        <v>1.58726554462488</v>
      </c>
      <c r="F337" s="27" t="s">
        <v>1952</v>
      </c>
      <c r="G337" s="5">
        <v>1029</v>
      </c>
      <c r="I337" s="4">
        <f t="shared" si="10"/>
        <v>0.41499999999999998</v>
      </c>
      <c r="J337" s="4">
        <f t="shared" si="11"/>
        <v>0.92</v>
      </c>
    </row>
    <row r="338" spans="1:10" x14ac:dyDescent="0.3">
      <c r="A338" s="22" t="s">
        <v>717</v>
      </c>
      <c r="B338" s="23">
        <v>4103411</v>
      </c>
      <c r="C338" s="24" t="s">
        <v>2</v>
      </c>
      <c r="D338" s="6">
        <v>5.0864903293422401</v>
      </c>
      <c r="E338" s="6">
        <v>5.1890381167090798</v>
      </c>
      <c r="F338" s="6">
        <v>104.95</v>
      </c>
      <c r="G338" s="5">
        <v>801</v>
      </c>
      <c r="I338" s="4">
        <f t="shared" si="10"/>
        <v>0.78800000000000003</v>
      </c>
      <c r="J338" s="4">
        <f t="shared" si="11"/>
        <v>0.95899999999999996</v>
      </c>
    </row>
    <row r="339" spans="1:10" x14ac:dyDescent="0.3">
      <c r="A339" s="22" t="s">
        <v>720</v>
      </c>
      <c r="B339" s="23">
        <v>4022647</v>
      </c>
      <c r="C339" s="24" t="s">
        <v>2</v>
      </c>
      <c r="D339" s="6">
        <v>5.0817844885022403</v>
      </c>
      <c r="E339" s="6">
        <v>4.9097809399048602</v>
      </c>
      <c r="F339" s="6">
        <v>90.69</v>
      </c>
      <c r="G339" s="5">
        <v>1418</v>
      </c>
      <c r="I339" s="4">
        <f t="shared" si="10"/>
        <v>0.78700000000000003</v>
      </c>
      <c r="J339" s="4">
        <f t="shared" si="11"/>
        <v>0.72199999999999998</v>
      </c>
    </row>
    <row r="340" spans="1:10" x14ac:dyDescent="0.3">
      <c r="A340" s="22" t="s">
        <v>721</v>
      </c>
      <c r="B340" s="23">
        <v>4022661</v>
      </c>
      <c r="C340" s="24" t="s">
        <v>2</v>
      </c>
      <c r="D340" s="6">
        <v>2.8592865419468598</v>
      </c>
      <c r="E340" s="6">
        <v>1.58653166770572</v>
      </c>
      <c r="F340" s="6">
        <v>103.33</v>
      </c>
      <c r="G340" s="5">
        <v>1159</v>
      </c>
      <c r="I340" s="4">
        <f t="shared" si="10"/>
        <v>0.62</v>
      </c>
      <c r="J340" s="4">
        <f t="shared" si="11"/>
        <v>0.94499999999999995</v>
      </c>
    </row>
    <row r="341" spans="1:10" x14ac:dyDescent="0.3">
      <c r="A341" s="22" t="s">
        <v>722</v>
      </c>
      <c r="B341" s="23">
        <v>4074390</v>
      </c>
      <c r="C341" s="24" t="s">
        <v>2</v>
      </c>
      <c r="D341" s="6">
        <v>2.7913887710294301</v>
      </c>
      <c r="E341" s="6">
        <v>2.9687220197636202</v>
      </c>
      <c r="F341" s="6">
        <v>94.24</v>
      </c>
      <c r="G341" s="5">
        <v>772</v>
      </c>
      <c r="I341" s="4">
        <f t="shared" si="10"/>
        <v>0.61</v>
      </c>
      <c r="J341" s="4">
        <f t="shared" si="11"/>
        <v>0.8</v>
      </c>
    </row>
    <row r="342" spans="1:10" x14ac:dyDescent="0.3">
      <c r="A342" s="22" t="s">
        <v>2361</v>
      </c>
      <c r="B342" s="23">
        <v>107231</v>
      </c>
      <c r="C342" s="24" t="s">
        <v>2</v>
      </c>
      <c r="D342" s="6">
        <v>1.5161922462470501</v>
      </c>
      <c r="E342" s="6">
        <v>0.76999034282955103</v>
      </c>
      <c r="F342" s="6">
        <v>74.709999999999994</v>
      </c>
      <c r="G342" s="5">
        <v>223</v>
      </c>
      <c r="I342" s="4">
        <f t="shared" si="10"/>
        <v>0.39400000000000002</v>
      </c>
      <c r="J342" s="4">
        <f t="shared" si="11"/>
        <v>0.505</v>
      </c>
    </row>
    <row r="343" spans="1:10" x14ac:dyDescent="0.3">
      <c r="A343" s="22" t="s">
        <v>2362</v>
      </c>
      <c r="B343" s="23">
        <v>100213</v>
      </c>
      <c r="C343" s="24" t="s">
        <v>2</v>
      </c>
      <c r="D343" s="6">
        <v>2.72479437178613</v>
      </c>
      <c r="E343" s="6">
        <v>2.58181741462738</v>
      </c>
      <c r="F343" s="6">
        <v>92.28</v>
      </c>
      <c r="G343" s="5">
        <v>201</v>
      </c>
      <c r="I343" s="4">
        <f t="shared" si="10"/>
        <v>0.60499999999999998</v>
      </c>
      <c r="J343" s="4">
        <f t="shared" si="11"/>
        <v>0.75700000000000001</v>
      </c>
    </row>
    <row r="344" spans="1:10" x14ac:dyDescent="0.3">
      <c r="A344" s="22" t="s">
        <v>63</v>
      </c>
      <c r="B344" s="23">
        <v>4790262</v>
      </c>
      <c r="C344" s="24" t="s">
        <v>2</v>
      </c>
      <c r="D344" s="6">
        <v>2.8734898710053098</v>
      </c>
      <c r="E344" s="6">
        <v>3.15515953050696</v>
      </c>
      <c r="F344" s="6">
        <v>25.31</v>
      </c>
      <c r="G344" s="5">
        <v>96</v>
      </c>
      <c r="I344" s="4">
        <f t="shared" si="10"/>
        <v>0.624</v>
      </c>
      <c r="J344" s="4">
        <f t="shared" si="11"/>
        <v>0.14399999999999999</v>
      </c>
    </row>
    <row r="345" spans="1:10" x14ac:dyDescent="0.3">
      <c r="A345" s="22" t="s">
        <v>64</v>
      </c>
      <c r="B345" s="23">
        <v>4535992</v>
      </c>
      <c r="C345" s="24" t="s">
        <v>2</v>
      </c>
      <c r="D345" s="6">
        <v>4.6327380658722896</v>
      </c>
      <c r="E345" s="6">
        <v>4.3676845008635503</v>
      </c>
      <c r="F345" s="27" t="s">
        <v>1954</v>
      </c>
      <c r="G345" s="5">
        <v>333</v>
      </c>
      <c r="I345" s="4">
        <f t="shared" si="10"/>
        <v>0.76200000000000001</v>
      </c>
      <c r="J345" s="4">
        <f t="shared" si="11"/>
        <v>0.70499999999999996</v>
      </c>
    </row>
    <row r="346" spans="1:10" x14ac:dyDescent="0.3">
      <c r="A346" s="22" t="s">
        <v>726</v>
      </c>
      <c r="B346" s="23">
        <v>4533245</v>
      </c>
      <c r="C346" s="24" t="s">
        <v>2</v>
      </c>
      <c r="D346" s="6">
        <v>1.8863241807207001</v>
      </c>
      <c r="E346" s="6">
        <v>1.6831987941272</v>
      </c>
      <c r="F346" s="27" t="s">
        <v>2612</v>
      </c>
      <c r="G346" s="5">
        <v>907</v>
      </c>
      <c r="I346" s="4">
        <f t="shared" si="10"/>
        <v>0.46500000000000002</v>
      </c>
      <c r="J346" s="4">
        <f t="shared" si="11"/>
        <v>0.90900000000000003</v>
      </c>
    </row>
    <row r="347" spans="1:10" x14ac:dyDescent="0.3">
      <c r="A347" s="22" t="s">
        <v>2363</v>
      </c>
      <c r="B347" s="23">
        <v>6448608</v>
      </c>
      <c r="C347" s="24" t="s">
        <v>2</v>
      </c>
      <c r="D347" s="6">
        <v>27.302740798047399</v>
      </c>
      <c r="E347" s="6">
        <v>26.2876406652741</v>
      </c>
      <c r="F347" s="27" t="s">
        <v>2613</v>
      </c>
      <c r="G347" s="5">
        <v>393</v>
      </c>
      <c r="I347" s="4">
        <f t="shared" si="10"/>
        <v>0.996</v>
      </c>
      <c r="J347" s="4">
        <f t="shared" si="11"/>
        <v>0.29799999999999999</v>
      </c>
    </row>
    <row r="348" spans="1:10" x14ac:dyDescent="0.3">
      <c r="A348" s="22" t="s">
        <v>66</v>
      </c>
      <c r="B348" s="23">
        <v>4388431</v>
      </c>
      <c r="C348" s="24" t="s">
        <v>2</v>
      </c>
      <c r="D348" s="6">
        <v>3.6215103913319502</v>
      </c>
      <c r="E348" s="6">
        <v>4.1228262995267304</v>
      </c>
      <c r="F348" s="6">
        <v>101.26</v>
      </c>
      <c r="G348" s="5">
        <v>815</v>
      </c>
      <c r="I348" s="4">
        <f t="shared" si="10"/>
        <v>0.70099999999999996</v>
      </c>
      <c r="J348" s="4">
        <f t="shared" si="11"/>
        <v>0.92400000000000004</v>
      </c>
    </row>
    <row r="349" spans="1:10" x14ac:dyDescent="0.3">
      <c r="A349" s="22" t="s">
        <v>67</v>
      </c>
      <c r="B349" s="23">
        <v>4295886</v>
      </c>
      <c r="C349" s="24" t="s">
        <v>2</v>
      </c>
      <c r="D349" s="6">
        <v>17.970520667012099</v>
      </c>
      <c r="E349" s="6">
        <v>17.632119668755699</v>
      </c>
      <c r="F349" s="27" t="s">
        <v>2614</v>
      </c>
      <c r="G349" s="5">
        <v>567</v>
      </c>
      <c r="I349" s="4">
        <f t="shared" si="10"/>
        <v>0.98799999999999999</v>
      </c>
      <c r="J349" s="4">
        <f t="shared" si="11"/>
        <v>0.995</v>
      </c>
    </row>
    <row r="350" spans="1:10" x14ac:dyDescent="0.3">
      <c r="A350" s="22" t="s">
        <v>2364</v>
      </c>
      <c r="B350" s="23">
        <v>4245309</v>
      </c>
      <c r="C350" s="24" t="s">
        <v>2</v>
      </c>
      <c r="D350" s="6">
        <v>0.57082263088610696</v>
      </c>
      <c r="E350" s="6">
        <v>0.78577261888355399</v>
      </c>
      <c r="F350" s="6">
        <v>91.74</v>
      </c>
      <c r="G350" s="5">
        <v>206</v>
      </c>
      <c r="I350" s="4">
        <f t="shared" si="10"/>
        <v>0.191</v>
      </c>
      <c r="J350" s="4">
        <f t="shared" si="11"/>
        <v>0.749</v>
      </c>
    </row>
    <row r="351" spans="1:10" x14ac:dyDescent="0.3">
      <c r="A351" s="22" t="s">
        <v>2365</v>
      </c>
      <c r="B351" s="23">
        <v>4972858</v>
      </c>
      <c r="C351" s="24" t="s">
        <v>2</v>
      </c>
      <c r="D351" s="6">
        <v>0.358854956999416</v>
      </c>
      <c r="E351" s="6">
        <v>0.18794592187490899</v>
      </c>
      <c r="F351" s="27" t="s">
        <v>2615</v>
      </c>
      <c r="G351" s="5">
        <v>12</v>
      </c>
      <c r="I351" s="4">
        <f t="shared" si="10"/>
        <v>0.159</v>
      </c>
      <c r="J351" s="4">
        <f t="shared" si="11"/>
        <v>3.0000000000000001E-3</v>
      </c>
    </row>
    <row r="352" spans="1:10" x14ac:dyDescent="0.3">
      <c r="A352" s="22" t="s">
        <v>2366</v>
      </c>
      <c r="B352" s="23">
        <v>4276867</v>
      </c>
      <c r="C352" s="24" t="s">
        <v>2</v>
      </c>
      <c r="D352" s="6">
        <v>10.0041121876876</v>
      </c>
      <c r="E352" s="6">
        <v>11.448315667466</v>
      </c>
      <c r="F352" s="6">
        <v>88.34</v>
      </c>
      <c r="G352" s="5">
        <v>263</v>
      </c>
      <c r="I352" s="4">
        <f t="shared" si="10"/>
        <v>0.92100000000000004</v>
      </c>
      <c r="J352" s="4">
        <f t="shared" si="11"/>
        <v>0.68600000000000005</v>
      </c>
    </row>
    <row r="353" spans="1:10" x14ac:dyDescent="0.3">
      <c r="A353" s="22" t="s">
        <v>730</v>
      </c>
      <c r="B353" s="23">
        <v>4810683</v>
      </c>
      <c r="C353" s="24" t="s">
        <v>2</v>
      </c>
      <c r="D353" s="6">
        <v>1.7355564898425799</v>
      </c>
      <c r="E353" s="6">
        <v>1.6303353170408299</v>
      </c>
      <c r="F353" s="6">
        <v>99.64</v>
      </c>
      <c r="G353" s="5">
        <v>607</v>
      </c>
      <c r="I353" s="4">
        <f t="shared" si="10"/>
        <v>0.441</v>
      </c>
      <c r="J353" s="4">
        <f t="shared" si="11"/>
        <v>0.90600000000000003</v>
      </c>
    </row>
    <row r="354" spans="1:10" x14ac:dyDescent="0.3">
      <c r="A354" s="22" t="s">
        <v>2367</v>
      </c>
      <c r="B354" s="23">
        <v>4149886</v>
      </c>
      <c r="C354" s="24" t="s">
        <v>2</v>
      </c>
      <c r="D354" s="6">
        <v>0.11272764975565</v>
      </c>
      <c r="E354" s="6">
        <v>0.128877020656463</v>
      </c>
      <c r="F354" s="6">
        <v>25.29</v>
      </c>
      <c r="G354" s="5">
        <v>185</v>
      </c>
      <c r="I354" s="4">
        <f t="shared" si="10"/>
        <v>7.4999999999999997E-2</v>
      </c>
      <c r="J354" s="4">
        <f t="shared" si="11"/>
        <v>0.14199999999999999</v>
      </c>
    </row>
    <row r="355" spans="1:10" x14ac:dyDescent="0.3">
      <c r="A355" s="22" t="s">
        <v>731</v>
      </c>
      <c r="B355" s="23">
        <v>4100855</v>
      </c>
      <c r="C355" s="24" t="s">
        <v>2</v>
      </c>
      <c r="D355" s="6">
        <v>1.39011792504275</v>
      </c>
      <c r="E355" s="6">
        <v>1.50542990239574</v>
      </c>
      <c r="F355" s="6">
        <v>90.85</v>
      </c>
      <c r="G355" s="5">
        <v>1222</v>
      </c>
      <c r="I355" s="4">
        <f t="shared" si="10"/>
        <v>0.36699999999999999</v>
      </c>
      <c r="J355" s="4">
        <f t="shared" si="11"/>
        <v>0.73399999999999999</v>
      </c>
    </row>
    <row r="356" spans="1:10" x14ac:dyDescent="0.3">
      <c r="A356" s="22" t="s">
        <v>2368</v>
      </c>
      <c r="B356" s="23">
        <v>4387960</v>
      </c>
      <c r="C356" s="24" t="s">
        <v>2</v>
      </c>
      <c r="D356" s="6">
        <v>1.5090546737856001</v>
      </c>
      <c r="E356" s="6">
        <v>1.7181493340659499</v>
      </c>
      <c r="F356" s="6">
        <v>17.21</v>
      </c>
      <c r="G356" s="5">
        <v>48</v>
      </c>
      <c r="I356" s="4">
        <f t="shared" si="10"/>
        <v>0.38900000000000001</v>
      </c>
      <c r="J356" s="4">
        <f t="shared" si="11"/>
        <v>6.8000000000000005E-2</v>
      </c>
    </row>
    <row r="357" spans="1:10" x14ac:dyDescent="0.3">
      <c r="A357" s="22" t="s">
        <v>732</v>
      </c>
      <c r="B357" s="23">
        <v>4057113</v>
      </c>
      <c r="C357" s="24" t="s">
        <v>2</v>
      </c>
      <c r="D357" s="6">
        <v>1.52886006900066</v>
      </c>
      <c r="E357" s="6">
        <v>1.6624996898653901</v>
      </c>
      <c r="F357" s="6">
        <v>84.32</v>
      </c>
      <c r="G357" s="5">
        <v>332</v>
      </c>
      <c r="I357" s="4">
        <f t="shared" si="10"/>
        <v>0.39700000000000002</v>
      </c>
      <c r="J357" s="4">
        <f t="shared" si="11"/>
        <v>0.61299999999999999</v>
      </c>
    </row>
    <row r="358" spans="1:10" x14ac:dyDescent="0.3">
      <c r="A358" s="22" t="s">
        <v>733</v>
      </c>
      <c r="B358" s="23">
        <v>4004170</v>
      </c>
      <c r="C358" s="24" t="s">
        <v>2</v>
      </c>
      <c r="D358" s="6">
        <v>3.2751888110082601</v>
      </c>
      <c r="E358" s="6">
        <v>2.97752898005893</v>
      </c>
      <c r="F358" s="6">
        <v>70.319999999999993</v>
      </c>
      <c r="G358" s="5">
        <v>3922</v>
      </c>
      <c r="I358" s="4">
        <f t="shared" si="10"/>
        <v>0.67400000000000004</v>
      </c>
      <c r="J358" s="4">
        <f t="shared" si="11"/>
        <v>0.45900000000000002</v>
      </c>
    </row>
    <row r="359" spans="1:10" x14ac:dyDescent="0.3">
      <c r="A359" s="22" t="s">
        <v>734</v>
      </c>
      <c r="B359" s="23">
        <v>5284747</v>
      </c>
      <c r="C359" s="24" t="s">
        <v>2</v>
      </c>
      <c r="D359" s="6">
        <v>7.0325929879303599</v>
      </c>
      <c r="E359" s="6">
        <v>7.6894376549458503</v>
      </c>
      <c r="F359" s="6">
        <v>27.31</v>
      </c>
      <c r="G359" s="5">
        <v>444</v>
      </c>
      <c r="I359" s="4">
        <f t="shared" si="10"/>
        <v>0.85699999999999998</v>
      </c>
      <c r="J359" s="4">
        <f t="shared" si="11"/>
        <v>0.16300000000000001</v>
      </c>
    </row>
    <row r="360" spans="1:10" x14ac:dyDescent="0.3">
      <c r="A360" s="22" t="s">
        <v>2369</v>
      </c>
      <c r="B360" s="23">
        <v>4168892</v>
      </c>
      <c r="C360" s="24" t="s">
        <v>2</v>
      </c>
      <c r="D360" s="6">
        <v>2.4393555533420002</v>
      </c>
      <c r="E360" s="6">
        <v>2.2694239451640099</v>
      </c>
      <c r="F360" s="27" t="s">
        <v>2616</v>
      </c>
      <c r="G360" s="5">
        <v>225</v>
      </c>
      <c r="I360" s="4">
        <f t="shared" si="10"/>
        <v>0.56499999999999995</v>
      </c>
      <c r="J360" s="4">
        <f t="shared" si="11"/>
        <v>0.35</v>
      </c>
    </row>
    <row r="361" spans="1:10" x14ac:dyDescent="0.3">
      <c r="A361" s="22" t="s">
        <v>2370</v>
      </c>
      <c r="B361" s="23">
        <v>4980767</v>
      </c>
      <c r="C361" s="24" t="s">
        <v>2</v>
      </c>
      <c r="D361" s="6">
        <v>0.35768319924550801</v>
      </c>
      <c r="E361" s="6">
        <v>0.420284856807074</v>
      </c>
      <c r="F361" s="6">
        <v>0.26</v>
      </c>
      <c r="G361" s="5">
        <v>10</v>
      </c>
      <c r="I361" s="4">
        <f t="shared" si="10"/>
        <v>0.158</v>
      </c>
      <c r="J361" s="4">
        <f t="shared" si="11"/>
        <v>2E-3</v>
      </c>
    </row>
    <row r="362" spans="1:10" x14ac:dyDescent="0.3">
      <c r="A362" s="22" t="s">
        <v>735</v>
      </c>
      <c r="B362" s="23">
        <v>4225889</v>
      </c>
      <c r="C362" s="24" t="s">
        <v>2</v>
      </c>
      <c r="D362" s="6">
        <v>2.0805903908585801</v>
      </c>
      <c r="E362" s="6">
        <v>2.1955353286317001</v>
      </c>
      <c r="F362" s="6">
        <v>87.74</v>
      </c>
      <c r="G362" s="5">
        <v>1744</v>
      </c>
      <c r="I362" s="4">
        <f t="shared" si="10"/>
        <v>0.504</v>
      </c>
      <c r="J362" s="4">
        <f t="shared" si="11"/>
        <v>0.67100000000000004</v>
      </c>
    </row>
    <row r="363" spans="1:10" x14ac:dyDescent="0.3">
      <c r="A363" s="22" t="s">
        <v>736</v>
      </c>
      <c r="B363" s="23">
        <v>4046290</v>
      </c>
      <c r="C363" s="24" t="s">
        <v>2</v>
      </c>
      <c r="D363" s="6">
        <v>11.812325599508</v>
      </c>
      <c r="E363" s="6">
        <v>11.8216525504091</v>
      </c>
      <c r="F363" s="6">
        <v>87.68</v>
      </c>
      <c r="G363" s="5">
        <v>394</v>
      </c>
      <c r="I363" s="4">
        <f t="shared" si="10"/>
        <v>0.95099999999999996</v>
      </c>
      <c r="J363" s="4">
        <f t="shared" si="11"/>
        <v>0.66800000000000004</v>
      </c>
    </row>
    <row r="364" spans="1:10" x14ac:dyDescent="0.3">
      <c r="A364" s="22" t="s">
        <v>739</v>
      </c>
      <c r="B364" s="23">
        <v>4438978</v>
      </c>
      <c r="C364" s="24" t="s">
        <v>2</v>
      </c>
      <c r="D364" s="6">
        <v>1.89520559870123</v>
      </c>
      <c r="E364" s="6">
        <v>1.8857793909223699</v>
      </c>
      <c r="F364" s="6">
        <v>88.32</v>
      </c>
      <c r="G364" s="5">
        <v>1252</v>
      </c>
      <c r="I364" s="4">
        <f t="shared" si="10"/>
        <v>0.46899999999999997</v>
      </c>
      <c r="J364" s="4">
        <f t="shared" si="11"/>
        <v>0.68400000000000005</v>
      </c>
    </row>
    <row r="365" spans="1:10" x14ac:dyDescent="0.3">
      <c r="A365" s="22" t="s">
        <v>68</v>
      </c>
      <c r="B365" s="23">
        <v>4067589</v>
      </c>
      <c r="C365" s="24" t="s">
        <v>2</v>
      </c>
      <c r="D365" s="6">
        <v>4.1768122625101096</v>
      </c>
      <c r="E365" s="6">
        <v>4.2306788471977601</v>
      </c>
      <c r="F365" s="6">
        <v>97.68</v>
      </c>
      <c r="G365" s="5">
        <v>541</v>
      </c>
      <c r="I365" s="4">
        <f t="shared" si="10"/>
        <v>0.73799999999999999</v>
      </c>
      <c r="J365" s="4">
        <f t="shared" si="11"/>
        <v>0.86499999999999999</v>
      </c>
    </row>
    <row r="366" spans="1:10" x14ac:dyDescent="0.3">
      <c r="A366" s="22" t="s">
        <v>2414</v>
      </c>
      <c r="B366" s="23">
        <v>4068099</v>
      </c>
      <c r="C366" s="24" t="s">
        <v>2</v>
      </c>
      <c r="D366" s="6">
        <v>19.5514729878008</v>
      </c>
      <c r="E366" s="6">
        <v>23.064970199922701</v>
      </c>
      <c r="F366" s="6">
        <v>90.08</v>
      </c>
      <c r="G366" s="5">
        <v>233</v>
      </c>
      <c r="I366" s="4">
        <f t="shared" si="10"/>
        <v>0.995</v>
      </c>
      <c r="J366" s="4">
        <f t="shared" si="11"/>
        <v>0.71499999999999997</v>
      </c>
    </row>
    <row r="367" spans="1:10" x14ac:dyDescent="0.3">
      <c r="A367" s="22" t="s">
        <v>2371</v>
      </c>
      <c r="B367" s="23">
        <v>4308712</v>
      </c>
      <c r="C367" s="24" t="s">
        <v>2</v>
      </c>
      <c r="D367" s="6">
        <v>0.131682533111731</v>
      </c>
      <c r="E367" s="6">
        <v>0.21704327048003899</v>
      </c>
      <c r="F367" s="6">
        <v>33.93</v>
      </c>
      <c r="G367" s="5">
        <v>194</v>
      </c>
      <c r="I367" s="4">
        <f t="shared" si="10"/>
        <v>8.8999999999999996E-2</v>
      </c>
      <c r="J367" s="4">
        <f t="shared" si="11"/>
        <v>0.21299999999999999</v>
      </c>
    </row>
    <row r="368" spans="1:10" x14ac:dyDescent="0.3">
      <c r="A368" s="22" t="s">
        <v>747</v>
      </c>
      <c r="B368" s="23">
        <v>4041896</v>
      </c>
      <c r="C368" s="24" t="s">
        <v>2</v>
      </c>
      <c r="D368" s="6">
        <v>1.61273011328811</v>
      </c>
      <c r="E368" s="6">
        <v>1.6524158304235099</v>
      </c>
      <c r="F368" s="6">
        <v>81.569999999999993</v>
      </c>
      <c r="G368" s="5">
        <v>2148</v>
      </c>
      <c r="I368" s="4">
        <f t="shared" si="10"/>
        <v>0.41699999999999998</v>
      </c>
      <c r="J368" s="4">
        <f t="shared" si="11"/>
        <v>0.57199999999999995</v>
      </c>
    </row>
    <row r="369" spans="1:10" x14ac:dyDescent="0.3">
      <c r="A369" s="22" t="s">
        <v>748</v>
      </c>
      <c r="B369" s="23">
        <v>1019881</v>
      </c>
      <c r="C369" s="24" t="s">
        <v>2</v>
      </c>
      <c r="D369" s="6">
        <v>3.2686652094427999</v>
      </c>
      <c r="E369" s="6">
        <v>4.1393279385937696</v>
      </c>
      <c r="F369" s="6">
        <v>98.86</v>
      </c>
      <c r="G369" s="5">
        <v>929</v>
      </c>
      <c r="I369" s="4">
        <f t="shared" si="10"/>
        <v>0.67300000000000004</v>
      </c>
      <c r="J369" s="4">
        <f t="shared" si="11"/>
        <v>0.89400000000000002</v>
      </c>
    </row>
    <row r="370" spans="1:10" x14ac:dyDescent="0.3">
      <c r="A370" s="22" t="s">
        <v>2372</v>
      </c>
      <c r="B370" s="23">
        <v>103263</v>
      </c>
      <c r="C370" s="24" t="s">
        <v>2</v>
      </c>
      <c r="D370" s="6">
        <v>8.3278361042347608</v>
      </c>
      <c r="E370" s="6">
        <v>8.2548866682270194</v>
      </c>
      <c r="F370" s="6">
        <v>12.32</v>
      </c>
      <c r="G370" s="5">
        <v>42</v>
      </c>
      <c r="I370" s="4">
        <f t="shared" si="10"/>
        <v>0.88700000000000001</v>
      </c>
      <c r="J370" s="4">
        <f t="shared" si="11"/>
        <v>3.4000000000000002E-2</v>
      </c>
    </row>
    <row r="371" spans="1:10" x14ac:dyDescent="0.3">
      <c r="A371" s="22" t="s">
        <v>2373</v>
      </c>
      <c r="B371" s="23">
        <v>4426536</v>
      </c>
      <c r="C371" s="24" t="s">
        <v>2</v>
      </c>
      <c r="D371" s="6">
        <v>0.68582363599392404</v>
      </c>
      <c r="E371" s="6">
        <v>0.76211481007335402</v>
      </c>
      <c r="F371" s="6">
        <v>56.22</v>
      </c>
      <c r="G371" s="5">
        <v>152</v>
      </c>
      <c r="I371" s="4">
        <f t="shared" si="10"/>
        <v>0.20100000000000001</v>
      </c>
      <c r="J371" s="4">
        <f t="shared" si="11"/>
        <v>0.36</v>
      </c>
    </row>
    <row r="372" spans="1:10" x14ac:dyDescent="0.3">
      <c r="A372" s="22" t="s">
        <v>2374</v>
      </c>
      <c r="B372" s="23">
        <v>4550297</v>
      </c>
      <c r="C372" s="24" t="s">
        <v>2</v>
      </c>
      <c r="D372" s="6">
        <v>0.65270668960462797</v>
      </c>
      <c r="E372" s="6">
        <v>0.44455980542789503</v>
      </c>
      <c r="F372" s="6">
        <v>83.18</v>
      </c>
      <c r="G372" s="5">
        <v>87</v>
      </c>
      <c r="I372" s="4">
        <f t="shared" si="10"/>
        <v>0.19600000000000001</v>
      </c>
      <c r="J372" s="4">
        <f t="shared" si="11"/>
        <v>0.59099999999999997</v>
      </c>
    </row>
    <row r="373" spans="1:10" x14ac:dyDescent="0.3">
      <c r="A373" s="22" t="s">
        <v>2375</v>
      </c>
      <c r="B373" s="23">
        <v>12744921</v>
      </c>
      <c r="C373" s="24" t="s">
        <v>2</v>
      </c>
      <c r="D373" s="6">
        <v>3.1113162545401201</v>
      </c>
      <c r="E373" s="6">
        <v>3.5978002342478299</v>
      </c>
      <c r="F373" s="6">
        <v>65.22</v>
      </c>
      <c r="G373" s="5">
        <v>128</v>
      </c>
      <c r="I373" s="4">
        <f t="shared" si="10"/>
        <v>0.65</v>
      </c>
      <c r="J373" s="4">
        <f t="shared" si="11"/>
        <v>0.40799999999999997</v>
      </c>
    </row>
    <row r="374" spans="1:10" x14ac:dyDescent="0.3">
      <c r="A374" s="22" t="s">
        <v>751</v>
      </c>
      <c r="B374" s="23">
        <v>4100570</v>
      </c>
      <c r="C374" s="24" t="s">
        <v>2</v>
      </c>
      <c r="D374" s="6">
        <v>0.96966177711714396</v>
      </c>
      <c r="E374" s="6">
        <v>0.75001848371220803</v>
      </c>
      <c r="F374" s="6">
        <v>94.11</v>
      </c>
      <c r="G374" s="5">
        <v>658</v>
      </c>
      <c r="I374" s="4">
        <f t="shared" ref="I374:I437" si="12">IFERROR(_xlfn.PERCENTRANK.INC(D:D,D374),"")</f>
        <v>0.25800000000000001</v>
      </c>
      <c r="J374" s="4">
        <f t="shared" ref="J374:J437" si="13">IFERROR(_xlfn.PERCENTRANK.INC(F:F,F374),"")</f>
        <v>0.79600000000000004</v>
      </c>
    </row>
    <row r="375" spans="1:10" x14ac:dyDescent="0.3">
      <c r="A375" s="22" t="s">
        <v>2376</v>
      </c>
      <c r="B375" s="23">
        <v>4121662</v>
      </c>
      <c r="C375" s="24" t="s">
        <v>2</v>
      </c>
      <c r="D375" s="6">
        <v>5.9923250550256801</v>
      </c>
      <c r="E375" s="6">
        <v>6.3227844912677398</v>
      </c>
      <c r="F375" s="6">
        <v>71.349999999999994</v>
      </c>
      <c r="G375" s="5">
        <v>195</v>
      </c>
      <c r="I375" s="4">
        <f t="shared" si="12"/>
        <v>0.82799999999999996</v>
      </c>
      <c r="J375" s="4">
        <f t="shared" si="13"/>
        <v>0.47</v>
      </c>
    </row>
    <row r="376" spans="1:10" x14ac:dyDescent="0.3">
      <c r="A376" s="22" t="s">
        <v>753</v>
      </c>
      <c r="B376" s="23">
        <v>29182856</v>
      </c>
      <c r="C376" s="24" t="s">
        <v>2</v>
      </c>
      <c r="D376" s="6">
        <v>18.3146497533141</v>
      </c>
      <c r="E376" s="6">
        <v>21.578437832506101</v>
      </c>
      <c r="F376" s="6">
        <v>97.61</v>
      </c>
      <c r="G376" s="5">
        <v>275</v>
      </c>
      <c r="I376" s="4">
        <f t="shared" si="12"/>
        <v>0.98899999999999999</v>
      </c>
      <c r="J376" s="4">
        <f t="shared" si="13"/>
        <v>0.86099999999999999</v>
      </c>
    </row>
    <row r="377" spans="1:10" x14ac:dyDescent="0.3">
      <c r="A377" s="22" t="s">
        <v>754</v>
      </c>
      <c r="B377" s="23">
        <v>29721221</v>
      </c>
      <c r="C377" s="24" t="s">
        <v>2</v>
      </c>
      <c r="D377" s="6">
        <v>4.4802105124079796</v>
      </c>
      <c r="E377" s="6">
        <v>4.8529541858856398</v>
      </c>
      <c r="F377" s="6">
        <v>83.36</v>
      </c>
      <c r="G377" s="5">
        <v>286</v>
      </c>
      <c r="I377" s="4">
        <f t="shared" si="12"/>
        <v>0.754</v>
      </c>
      <c r="J377" s="4">
        <f t="shared" si="13"/>
        <v>0.59499999999999997</v>
      </c>
    </row>
    <row r="378" spans="1:10" x14ac:dyDescent="0.3">
      <c r="A378" s="22" t="s">
        <v>2377</v>
      </c>
      <c r="B378" s="23">
        <v>4249410</v>
      </c>
      <c r="C378" s="24" t="s">
        <v>2</v>
      </c>
      <c r="D378" s="6">
        <v>5.93378033819143</v>
      </c>
      <c r="E378" s="6">
        <v>6.5704192982077601</v>
      </c>
      <c r="F378" s="6">
        <v>94.09</v>
      </c>
      <c r="G378" s="5">
        <v>252</v>
      </c>
      <c r="I378" s="4">
        <f t="shared" si="12"/>
        <v>0.82199999999999995</v>
      </c>
      <c r="J378" s="4">
        <f t="shared" si="13"/>
        <v>0.79400000000000004</v>
      </c>
    </row>
    <row r="379" spans="1:10" x14ac:dyDescent="0.3">
      <c r="A379" s="22" t="s">
        <v>755</v>
      </c>
      <c r="B379" s="23">
        <v>4393379</v>
      </c>
      <c r="C379" s="24" t="s">
        <v>2</v>
      </c>
      <c r="D379" s="6">
        <v>1.20121848324716</v>
      </c>
      <c r="E379" s="6">
        <v>0.92959890943085699</v>
      </c>
      <c r="F379" s="6">
        <v>89.38</v>
      </c>
      <c r="G379" s="5">
        <v>232</v>
      </c>
      <c r="I379" s="4">
        <f t="shared" si="12"/>
        <v>0.316</v>
      </c>
      <c r="J379" s="4">
        <f t="shared" si="13"/>
        <v>0.70199999999999996</v>
      </c>
    </row>
    <row r="380" spans="1:10" x14ac:dyDescent="0.3">
      <c r="A380" s="22" t="s">
        <v>756</v>
      </c>
      <c r="B380" s="23">
        <v>4059268</v>
      </c>
      <c r="C380" s="24" t="s">
        <v>2</v>
      </c>
      <c r="D380" s="6">
        <v>8.8649396926061197</v>
      </c>
      <c r="E380" s="6">
        <v>8.86855348776397</v>
      </c>
      <c r="F380" s="6">
        <v>69.650000000000006</v>
      </c>
      <c r="G380" s="5">
        <v>720</v>
      </c>
      <c r="I380" s="4">
        <f t="shared" si="12"/>
        <v>0.90300000000000002</v>
      </c>
      <c r="J380" s="4">
        <f t="shared" si="13"/>
        <v>0.44500000000000001</v>
      </c>
    </row>
    <row r="381" spans="1:10" x14ac:dyDescent="0.3">
      <c r="A381" s="22" t="s">
        <v>2378</v>
      </c>
      <c r="B381" s="23">
        <v>4622994</v>
      </c>
      <c r="C381" s="24" t="s">
        <v>2</v>
      </c>
      <c r="D381" s="6">
        <v>3.4720279350562202</v>
      </c>
      <c r="E381" s="6">
        <v>4.8322882774397904</v>
      </c>
      <c r="F381" s="6">
        <v>31.01</v>
      </c>
      <c r="G381" s="5">
        <v>99</v>
      </c>
      <c r="I381" s="4">
        <f t="shared" si="12"/>
        <v>0.69099999999999995</v>
      </c>
      <c r="J381" s="4">
        <f t="shared" si="13"/>
        <v>0.193</v>
      </c>
    </row>
    <row r="382" spans="1:10" x14ac:dyDescent="0.3">
      <c r="A382" s="22" t="s">
        <v>759</v>
      </c>
      <c r="B382" s="23">
        <v>4004172</v>
      </c>
      <c r="C382" s="24" t="s">
        <v>2</v>
      </c>
      <c r="D382" s="6">
        <v>2.8340803005533801</v>
      </c>
      <c r="E382" s="6">
        <v>3.0630353381520798</v>
      </c>
      <c r="F382" s="6">
        <v>96.56</v>
      </c>
      <c r="G382" s="5">
        <v>833</v>
      </c>
      <c r="I382" s="4">
        <f t="shared" si="12"/>
        <v>0.61599999999999999</v>
      </c>
      <c r="J382" s="4">
        <f t="shared" si="13"/>
        <v>0.84399999999999997</v>
      </c>
    </row>
    <row r="383" spans="1:10" x14ac:dyDescent="0.3">
      <c r="A383" s="22" t="s">
        <v>760</v>
      </c>
      <c r="B383" s="23">
        <v>103343</v>
      </c>
      <c r="C383" s="24" t="s">
        <v>2</v>
      </c>
      <c r="D383" s="6">
        <v>0.25284407446727297</v>
      </c>
      <c r="E383" s="6">
        <v>0.18752638803812799</v>
      </c>
      <c r="F383" s="27" t="s">
        <v>1960</v>
      </c>
      <c r="G383" s="5">
        <v>301</v>
      </c>
      <c r="I383" s="4">
        <f t="shared" si="12"/>
        <v>0.13600000000000001</v>
      </c>
      <c r="J383" s="4">
        <f t="shared" si="13"/>
        <v>1.2999999999999999E-2</v>
      </c>
    </row>
    <row r="384" spans="1:10" x14ac:dyDescent="0.3">
      <c r="A384" s="22" t="s">
        <v>2379</v>
      </c>
      <c r="B384" s="23">
        <v>10882842</v>
      </c>
      <c r="C384" s="24" t="s">
        <v>2</v>
      </c>
      <c r="D384" s="6">
        <v>0.36880027428074202</v>
      </c>
      <c r="E384" s="6">
        <v>0.63315727824926504</v>
      </c>
      <c r="F384" s="6">
        <v>8.48</v>
      </c>
      <c r="G384" s="5">
        <v>27</v>
      </c>
      <c r="I384" s="4">
        <f t="shared" si="12"/>
        <v>0.16300000000000001</v>
      </c>
      <c r="J384" s="4">
        <f t="shared" si="13"/>
        <v>0.02</v>
      </c>
    </row>
    <row r="385" spans="1:10" x14ac:dyDescent="0.3">
      <c r="A385" s="22" t="s">
        <v>762</v>
      </c>
      <c r="B385" s="23">
        <v>4089422</v>
      </c>
      <c r="C385" s="24" t="s">
        <v>2</v>
      </c>
      <c r="D385" s="6">
        <v>1.87956151390219</v>
      </c>
      <c r="E385" s="6">
        <v>1.7048360653797401</v>
      </c>
      <c r="F385" s="6">
        <v>97.76</v>
      </c>
      <c r="G385" s="5">
        <v>360</v>
      </c>
      <c r="I385" s="4">
        <f t="shared" si="12"/>
        <v>0.46300000000000002</v>
      </c>
      <c r="J385" s="4">
        <f t="shared" si="13"/>
        <v>0.86899999999999999</v>
      </c>
    </row>
    <row r="386" spans="1:10" x14ac:dyDescent="0.3">
      <c r="A386" s="22" t="s">
        <v>356</v>
      </c>
      <c r="B386" s="23">
        <v>4152750</v>
      </c>
      <c r="C386" s="24" t="s">
        <v>2</v>
      </c>
      <c r="D386" s="6">
        <v>19.467590670276799</v>
      </c>
      <c r="E386" s="6">
        <v>20.113547846286</v>
      </c>
      <c r="F386" s="6">
        <v>113.34</v>
      </c>
      <c r="G386" s="5">
        <v>295</v>
      </c>
      <c r="I386" s="4">
        <f t="shared" si="12"/>
        <v>0.99399999999999999</v>
      </c>
      <c r="J386" s="4">
        <f t="shared" si="13"/>
        <v>0.98299999999999998</v>
      </c>
    </row>
    <row r="387" spans="1:10" x14ac:dyDescent="0.3">
      <c r="A387" s="22" t="s">
        <v>765</v>
      </c>
      <c r="B387" s="23">
        <v>4914563</v>
      </c>
      <c r="C387" s="24" t="s">
        <v>2</v>
      </c>
      <c r="D387" s="6">
        <v>0.31773740945885898</v>
      </c>
      <c r="E387" s="6">
        <v>0.33067133117995801</v>
      </c>
      <c r="F387" s="6">
        <v>14.82</v>
      </c>
      <c r="G387" s="5">
        <v>304</v>
      </c>
      <c r="I387" s="4">
        <f t="shared" si="12"/>
        <v>0.14899999999999999</v>
      </c>
      <c r="J387" s="4">
        <f t="shared" si="13"/>
        <v>0.05</v>
      </c>
    </row>
    <row r="388" spans="1:10" x14ac:dyDescent="0.3">
      <c r="A388" s="22" t="s">
        <v>766</v>
      </c>
      <c r="B388" s="23">
        <v>4349317</v>
      </c>
      <c r="C388" s="24" t="s">
        <v>2</v>
      </c>
      <c r="D388" s="6">
        <v>7.2627872308130801</v>
      </c>
      <c r="E388" s="6">
        <v>5.9356327568135798</v>
      </c>
      <c r="F388" s="6">
        <v>74.13</v>
      </c>
      <c r="G388" s="5">
        <v>294</v>
      </c>
      <c r="I388" s="4">
        <f t="shared" si="12"/>
        <v>0.86799999999999999</v>
      </c>
      <c r="J388" s="4">
        <f t="shared" si="13"/>
        <v>0.502</v>
      </c>
    </row>
    <row r="389" spans="1:10" x14ac:dyDescent="0.3">
      <c r="A389" s="22" t="s">
        <v>2380</v>
      </c>
      <c r="B389" s="23">
        <v>5721789</v>
      </c>
      <c r="C389" s="24" t="s">
        <v>2</v>
      </c>
      <c r="D389" s="6">
        <v>6.5803055138732705E-2</v>
      </c>
      <c r="E389" s="6">
        <v>2.5590480544624698E-2</v>
      </c>
      <c r="F389" s="6">
        <v>17.03</v>
      </c>
      <c r="G389" s="5">
        <v>198</v>
      </c>
      <c r="I389" s="4">
        <f t="shared" si="12"/>
        <v>4.1000000000000002E-2</v>
      </c>
      <c r="J389" s="4">
        <f t="shared" si="13"/>
        <v>6.7000000000000004E-2</v>
      </c>
    </row>
    <row r="390" spans="1:10" x14ac:dyDescent="0.3">
      <c r="A390" s="22" t="s">
        <v>2381</v>
      </c>
      <c r="B390" s="23">
        <v>5721232</v>
      </c>
      <c r="C390" s="24" t="s">
        <v>2</v>
      </c>
      <c r="D390" s="6">
        <v>0.20559252950357099</v>
      </c>
      <c r="E390" s="6">
        <v>0.24938213672796999</v>
      </c>
      <c r="F390" s="6">
        <v>15.41</v>
      </c>
      <c r="G390" s="5">
        <v>186</v>
      </c>
      <c r="I390" s="4">
        <f t="shared" si="12"/>
        <v>0.11700000000000001</v>
      </c>
      <c r="J390" s="4">
        <f t="shared" si="13"/>
        <v>5.3999999999999999E-2</v>
      </c>
    </row>
    <row r="391" spans="1:10" x14ac:dyDescent="0.3">
      <c r="A391" s="22" t="s">
        <v>2382</v>
      </c>
      <c r="B391" s="23">
        <v>29474998</v>
      </c>
      <c r="C391" s="24" t="s">
        <v>2</v>
      </c>
      <c r="D391" s="6">
        <v>0.38003933136676499</v>
      </c>
      <c r="E391" s="6">
        <v>0.55568666011143897</v>
      </c>
      <c r="F391" s="6">
        <v>21.08</v>
      </c>
      <c r="G391" s="5">
        <v>36</v>
      </c>
      <c r="I391" s="4">
        <f t="shared" si="12"/>
        <v>0.16700000000000001</v>
      </c>
      <c r="J391" s="4">
        <f t="shared" si="13"/>
        <v>0.10100000000000001</v>
      </c>
    </row>
    <row r="392" spans="1:10" x14ac:dyDescent="0.3">
      <c r="A392" s="22" t="s">
        <v>2383</v>
      </c>
      <c r="B392" s="23">
        <v>5721381</v>
      </c>
      <c r="C392" s="24" t="s">
        <v>2</v>
      </c>
      <c r="D392" s="6">
        <v>0.17648650047718301</v>
      </c>
      <c r="E392" s="6">
        <v>0.181148123673638</v>
      </c>
      <c r="F392" s="6">
        <v>16.260000000000002</v>
      </c>
      <c r="G392" s="5">
        <v>112</v>
      </c>
      <c r="I392" s="4">
        <f t="shared" si="12"/>
        <v>0.109</v>
      </c>
      <c r="J392" s="4">
        <f t="shared" si="13"/>
        <v>0.06</v>
      </c>
    </row>
    <row r="393" spans="1:10" x14ac:dyDescent="0.3">
      <c r="A393" s="22" t="s">
        <v>2384</v>
      </c>
      <c r="B393" s="23">
        <v>19482976</v>
      </c>
      <c r="C393" s="24" t="s">
        <v>2</v>
      </c>
      <c r="D393" s="6">
        <v>8.3629309655227593E-2</v>
      </c>
      <c r="E393" s="6">
        <v>0.192218622510199</v>
      </c>
      <c r="F393" s="6">
        <v>23.12</v>
      </c>
      <c r="G393" s="5">
        <v>50</v>
      </c>
      <c r="I393" s="4">
        <f t="shared" si="12"/>
        <v>5.7000000000000002E-2</v>
      </c>
      <c r="J393" s="4">
        <f t="shared" si="13"/>
        <v>0.124</v>
      </c>
    </row>
    <row r="394" spans="1:10" x14ac:dyDescent="0.3">
      <c r="A394" s="22" t="s">
        <v>2385</v>
      </c>
      <c r="B394" s="23">
        <v>5721586</v>
      </c>
      <c r="C394" s="24" t="s">
        <v>2</v>
      </c>
      <c r="D394" s="6">
        <v>0.13390735795227601</v>
      </c>
      <c r="E394" s="6">
        <v>7.9271046833905401E-2</v>
      </c>
      <c r="F394" s="6">
        <v>18.420000000000002</v>
      </c>
      <c r="G394" s="5">
        <v>68</v>
      </c>
      <c r="I394" s="4">
        <f t="shared" si="12"/>
        <v>9.0999999999999998E-2</v>
      </c>
      <c r="J394" s="4">
        <f t="shared" si="13"/>
        <v>7.4999999999999997E-2</v>
      </c>
    </row>
    <row r="395" spans="1:10" x14ac:dyDescent="0.3">
      <c r="A395" s="22" t="s">
        <v>770</v>
      </c>
      <c r="B395" s="23">
        <v>4092178</v>
      </c>
      <c r="C395" s="24" t="s">
        <v>2</v>
      </c>
      <c r="D395" s="6">
        <v>3.1518506022359598</v>
      </c>
      <c r="E395" s="6">
        <v>3.66694746047625</v>
      </c>
      <c r="F395" s="6">
        <v>60.64</v>
      </c>
      <c r="G395" s="5">
        <v>283</v>
      </c>
      <c r="I395" s="4">
        <f t="shared" si="12"/>
        <v>0.65700000000000003</v>
      </c>
      <c r="J395" s="4">
        <f t="shared" si="13"/>
        <v>0.38600000000000001</v>
      </c>
    </row>
    <row r="396" spans="1:10" x14ac:dyDescent="0.3">
      <c r="A396" s="22" t="s">
        <v>338</v>
      </c>
      <c r="B396" s="23">
        <v>4964205</v>
      </c>
      <c r="C396" s="24" t="s">
        <v>2</v>
      </c>
      <c r="D396" s="6">
        <v>3.5317696449592799</v>
      </c>
      <c r="E396" s="6">
        <v>4.3365709448664003</v>
      </c>
      <c r="F396" s="6">
        <v>91.11</v>
      </c>
      <c r="G396" s="5">
        <v>601</v>
      </c>
      <c r="I396" s="4">
        <f t="shared" si="12"/>
        <v>0.69799999999999995</v>
      </c>
      <c r="J396" s="4">
        <f t="shared" si="13"/>
        <v>0.73899999999999999</v>
      </c>
    </row>
    <row r="397" spans="1:10" x14ac:dyDescent="0.3">
      <c r="A397" s="22" t="s">
        <v>771</v>
      </c>
      <c r="B397" s="23">
        <v>4004173</v>
      </c>
      <c r="C397" s="24" t="s">
        <v>2</v>
      </c>
      <c r="D397" s="6">
        <v>1.27569611040112</v>
      </c>
      <c r="E397" s="6">
        <v>1.2624112212487699</v>
      </c>
      <c r="F397" s="6">
        <v>85.62</v>
      </c>
      <c r="G397" s="5">
        <v>2179</v>
      </c>
      <c r="I397" s="4">
        <f t="shared" si="12"/>
        <v>0.33200000000000002</v>
      </c>
      <c r="J397" s="4">
        <f t="shared" si="13"/>
        <v>0.63800000000000001</v>
      </c>
    </row>
    <row r="398" spans="1:10" x14ac:dyDescent="0.3">
      <c r="A398" s="22" t="s">
        <v>775</v>
      </c>
      <c r="B398" s="23">
        <v>100206</v>
      </c>
      <c r="C398" s="24" t="s">
        <v>2</v>
      </c>
      <c r="D398" s="6">
        <v>3.89408205098617</v>
      </c>
      <c r="E398" s="6">
        <v>3.4042611158828202</v>
      </c>
      <c r="F398" s="6">
        <v>83.28</v>
      </c>
      <c r="G398" s="5">
        <v>591</v>
      </c>
      <c r="I398" s="4">
        <f t="shared" si="12"/>
        <v>0.71899999999999997</v>
      </c>
      <c r="J398" s="4">
        <f t="shared" si="13"/>
        <v>0.59299999999999997</v>
      </c>
    </row>
    <row r="399" spans="1:10" x14ac:dyDescent="0.3">
      <c r="A399" s="22" t="s">
        <v>70</v>
      </c>
      <c r="B399" s="23">
        <v>4990366</v>
      </c>
      <c r="C399" s="24" t="s">
        <v>2</v>
      </c>
      <c r="D399" s="6">
        <v>1.5113519734377701</v>
      </c>
      <c r="E399" s="6">
        <v>1.07762052729067</v>
      </c>
      <c r="F399" s="27" t="s">
        <v>2617</v>
      </c>
      <c r="G399" s="5">
        <v>653</v>
      </c>
      <c r="I399" s="4">
        <f t="shared" si="12"/>
        <v>0.39300000000000002</v>
      </c>
      <c r="J399" s="4">
        <f t="shared" si="13"/>
        <v>0.88600000000000001</v>
      </c>
    </row>
    <row r="400" spans="1:10" x14ac:dyDescent="0.3">
      <c r="A400" s="22" t="s">
        <v>777</v>
      </c>
      <c r="B400" s="23">
        <v>4743346</v>
      </c>
      <c r="C400" s="24" t="s">
        <v>2</v>
      </c>
      <c r="D400" s="6">
        <v>2.9337477977161002</v>
      </c>
      <c r="E400" s="6">
        <v>2.6645500874303099</v>
      </c>
      <c r="F400" s="6">
        <v>91.58</v>
      </c>
      <c r="G400" s="5">
        <v>513</v>
      </c>
      <c r="I400" s="4">
        <f t="shared" si="12"/>
        <v>0.63100000000000001</v>
      </c>
      <c r="J400" s="4">
        <f t="shared" si="13"/>
        <v>0.74299999999999999</v>
      </c>
    </row>
    <row r="401" spans="1:10" x14ac:dyDescent="0.3">
      <c r="A401" s="22" t="s">
        <v>778</v>
      </c>
      <c r="B401" s="23">
        <v>100185</v>
      </c>
      <c r="C401" s="24" t="s">
        <v>2</v>
      </c>
      <c r="D401" s="6">
        <v>2.2449548966619699</v>
      </c>
      <c r="E401" s="6">
        <v>2.2789080044151802</v>
      </c>
      <c r="F401" s="6">
        <v>71.98</v>
      </c>
      <c r="G401" s="5">
        <v>288</v>
      </c>
      <c r="I401" s="4">
        <f t="shared" si="12"/>
        <v>0.53100000000000003</v>
      </c>
      <c r="J401" s="4">
        <f t="shared" si="13"/>
        <v>0.47499999999999998</v>
      </c>
    </row>
    <row r="402" spans="1:10" x14ac:dyDescent="0.3">
      <c r="A402" s="22" t="s">
        <v>2386</v>
      </c>
      <c r="B402" s="23">
        <v>4561135</v>
      </c>
      <c r="C402" s="24" t="s">
        <v>2</v>
      </c>
      <c r="D402" s="6">
        <v>5.6638661122645004</v>
      </c>
      <c r="E402" s="6">
        <v>5.4073652516714397</v>
      </c>
      <c r="F402" s="6">
        <v>70.069999999999993</v>
      </c>
      <c r="G402" s="5">
        <v>216</v>
      </c>
      <c r="I402" s="4">
        <f t="shared" si="12"/>
        <v>0.81399999999999995</v>
      </c>
      <c r="J402" s="4">
        <f t="shared" si="13"/>
        <v>0.45400000000000001</v>
      </c>
    </row>
    <row r="403" spans="1:10" x14ac:dyDescent="0.3">
      <c r="A403" s="22" t="s">
        <v>2387</v>
      </c>
      <c r="B403" s="23">
        <v>4584959</v>
      </c>
      <c r="C403" s="24" t="s">
        <v>2</v>
      </c>
      <c r="D403" s="6">
        <v>1.9271933064242801</v>
      </c>
      <c r="E403" s="6">
        <v>3.1029702384008599</v>
      </c>
      <c r="F403" s="6">
        <v>77.12</v>
      </c>
      <c r="G403" s="5">
        <v>233</v>
      </c>
      <c r="I403" s="4">
        <f t="shared" si="12"/>
        <v>0.47499999999999998</v>
      </c>
      <c r="J403" s="4">
        <f t="shared" si="13"/>
        <v>0.52800000000000002</v>
      </c>
    </row>
    <row r="404" spans="1:10" x14ac:dyDescent="0.3">
      <c r="A404" s="22" t="s">
        <v>780</v>
      </c>
      <c r="B404" s="23">
        <v>4349204</v>
      </c>
      <c r="C404" s="24" t="s">
        <v>2</v>
      </c>
      <c r="D404" s="6">
        <v>2.0360564475034701</v>
      </c>
      <c r="E404" s="6">
        <v>2.36710231600969</v>
      </c>
      <c r="F404" s="6">
        <v>48.04</v>
      </c>
      <c r="G404" s="5">
        <v>227</v>
      </c>
      <c r="I404" s="4">
        <f t="shared" si="12"/>
        <v>0.495</v>
      </c>
      <c r="J404" s="4">
        <f t="shared" si="13"/>
        <v>0.30599999999999999</v>
      </c>
    </row>
    <row r="405" spans="1:10" x14ac:dyDescent="0.3">
      <c r="A405" s="22" t="s">
        <v>2388</v>
      </c>
      <c r="B405" s="23">
        <v>4288374</v>
      </c>
      <c r="C405" s="24" t="s">
        <v>2</v>
      </c>
      <c r="D405" s="6">
        <v>1.0194840642356799</v>
      </c>
      <c r="E405" s="6">
        <v>1.2144801546380199</v>
      </c>
      <c r="F405" s="27" t="s">
        <v>2618</v>
      </c>
      <c r="G405" s="5">
        <v>248</v>
      </c>
      <c r="I405" s="4">
        <f t="shared" si="12"/>
        <v>0.26900000000000002</v>
      </c>
      <c r="J405" s="4">
        <f t="shared" si="13"/>
        <v>0.379</v>
      </c>
    </row>
    <row r="406" spans="1:10" x14ac:dyDescent="0.3">
      <c r="A406" s="22" t="s">
        <v>2389</v>
      </c>
      <c r="B406" s="23">
        <v>4349405</v>
      </c>
      <c r="C406" s="24" t="s">
        <v>2</v>
      </c>
      <c r="D406" s="6">
        <v>7.5343170359298997</v>
      </c>
      <c r="E406" s="6">
        <v>8.1971455093007393</v>
      </c>
      <c r="F406" s="6">
        <v>75.45</v>
      </c>
      <c r="G406" s="5">
        <v>251</v>
      </c>
      <c r="I406" s="4">
        <f t="shared" si="12"/>
        <v>0.876</v>
      </c>
      <c r="J406" s="4">
        <f t="shared" si="13"/>
        <v>0.51</v>
      </c>
    </row>
    <row r="407" spans="1:10" x14ac:dyDescent="0.3">
      <c r="A407" s="22" t="s">
        <v>781</v>
      </c>
      <c r="B407" s="23">
        <v>6529059</v>
      </c>
      <c r="C407" s="24" t="s">
        <v>2</v>
      </c>
      <c r="D407" s="6">
        <v>3.8873557116741302</v>
      </c>
      <c r="E407" s="6">
        <v>4.0081171232668096</v>
      </c>
      <c r="F407" s="6">
        <v>53.82</v>
      </c>
      <c r="G407" s="5">
        <v>249</v>
      </c>
      <c r="I407" s="4">
        <f t="shared" si="12"/>
        <v>0.71699999999999997</v>
      </c>
      <c r="J407" s="4">
        <f t="shared" si="13"/>
        <v>0.34399999999999997</v>
      </c>
    </row>
    <row r="408" spans="1:10" x14ac:dyDescent="0.3">
      <c r="A408" s="22" t="s">
        <v>782</v>
      </c>
      <c r="B408" s="23">
        <v>11028051</v>
      </c>
      <c r="C408" s="24" t="s">
        <v>2</v>
      </c>
      <c r="D408" s="6">
        <v>8.7147073804617108</v>
      </c>
      <c r="E408" s="6">
        <v>8.5362372344042399</v>
      </c>
      <c r="F408" s="6">
        <v>34.950000000000003</v>
      </c>
      <c r="G408" s="5">
        <v>300</v>
      </c>
      <c r="I408" s="4">
        <f t="shared" si="12"/>
        <v>0.89600000000000002</v>
      </c>
      <c r="J408" s="4">
        <f t="shared" si="13"/>
        <v>0.217</v>
      </c>
    </row>
    <row r="409" spans="1:10" x14ac:dyDescent="0.3">
      <c r="A409" s="22" t="s">
        <v>783</v>
      </c>
      <c r="B409" s="23">
        <v>4101861</v>
      </c>
      <c r="C409" s="24" t="s">
        <v>2</v>
      </c>
      <c r="D409" s="6">
        <v>2.8522574771387799</v>
      </c>
      <c r="E409" s="6">
        <v>2.7578896846305199</v>
      </c>
      <c r="F409" s="6">
        <v>87.56</v>
      </c>
      <c r="G409" s="5">
        <v>1071</v>
      </c>
      <c r="I409" s="4">
        <f t="shared" si="12"/>
        <v>0.61899999999999999</v>
      </c>
      <c r="J409" s="4">
        <f t="shared" si="13"/>
        <v>0.66400000000000003</v>
      </c>
    </row>
    <row r="410" spans="1:10" x14ac:dyDescent="0.3">
      <c r="A410" s="22" t="s">
        <v>2390</v>
      </c>
      <c r="B410" s="23">
        <v>4811976</v>
      </c>
      <c r="C410" s="24" t="s">
        <v>2</v>
      </c>
      <c r="D410" s="6">
        <v>6.9580842074815394E-2</v>
      </c>
      <c r="E410" s="6">
        <v>6.9084009172504804E-2</v>
      </c>
      <c r="F410" s="6">
        <v>0.19</v>
      </c>
      <c r="G410" s="5">
        <v>4</v>
      </c>
      <c r="I410" s="4">
        <f t="shared" si="12"/>
        <v>4.2000000000000003E-2</v>
      </c>
      <c r="J410" s="4">
        <f t="shared" si="13"/>
        <v>1E-3</v>
      </c>
    </row>
    <row r="411" spans="1:10" x14ac:dyDescent="0.3">
      <c r="A411" s="22" t="s">
        <v>786</v>
      </c>
      <c r="B411" s="23">
        <v>4813182</v>
      </c>
      <c r="C411" s="24" t="s">
        <v>2</v>
      </c>
      <c r="D411" s="6">
        <v>7.3020838887161803</v>
      </c>
      <c r="E411" s="6">
        <v>7.9583324887939604</v>
      </c>
      <c r="F411" s="6">
        <v>116.82</v>
      </c>
      <c r="G411" s="5">
        <v>358</v>
      </c>
      <c r="I411" s="4">
        <f t="shared" si="12"/>
        <v>0.873</v>
      </c>
      <c r="J411" s="4">
        <f t="shared" si="13"/>
        <v>0.99099999999999999</v>
      </c>
    </row>
    <row r="412" spans="1:10" x14ac:dyDescent="0.3">
      <c r="A412" s="22" t="s">
        <v>787</v>
      </c>
      <c r="B412" s="23">
        <v>4980342</v>
      </c>
      <c r="C412" s="24" t="s">
        <v>2</v>
      </c>
      <c r="D412" s="6">
        <v>1.94246786157444</v>
      </c>
      <c r="E412" s="6">
        <v>1.98150045602338</v>
      </c>
      <c r="F412" s="6">
        <v>83.91</v>
      </c>
      <c r="G412" s="5">
        <v>2610</v>
      </c>
      <c r="I412" s="4">
        <f t="shared" si="12"/>
        <v>0.47599999999999998</v>
      </c>
      <c r="J412" s="4">
        <f t="shared" si="13"/>
        <v>0.60499999999999998</v>
      </c>
    </row>
    <row r="413" spans="1:10" x14ac:dyDescent="0.3">
      <c r="A413" s="22" t="s">
        <v>788</v>
      </c>
      <c r="B413" s="23">
        <v>8743250</v>
      </c>
      <c r="C413" s="24" t="s">
        <v>2</v>
      </c>
      <c r="D413" s="6">
        <v>5.606708419197</v>
      </c>
      <c r="E413" s="6">
        <v>6.1999765534097504</v>
      </c>
      <c r="F413" s="6">
        <v>80.92</v>
      </c>
      <c r="G413" s="5">
        <v>362</v>
      </c>
      <c r="I413" s="4">
        <f t="shared" si="12"/>
        <v>0.81100000000000005</v>
      </c>
      <c r="J413" s="4">
        <f t="shared" si="13"/>
        <v>0.56100000000000005</v>
      </c>
    </row>
    <row r="414" spans="1:10" x14ac:dyDescent="0.3">
      <c r="A414" s="22" t="s">
        <v>789</v>
      </c>
      <c r="B414" s="23">
        <v>4057041</v>
      </c>
      <c r="C414" s="24" t="s">
        <v>2</v>
      </c>
      <c r="D414" s="6">
        <v>1.87312865635589</v>
      </c>
      <c r="E414" s="6">
        <v>1.8832338150289001</v>
      </c>
      <c r="F414" s="6">
        <v>69.930000000000007</v>
      </c>
      <c r="G414" s="5">
        <v>1364</v>
      </c>
      <c r="I414" s="4">
        <f t="shared" si="12"/>
        <v>0.46100000000000002</v>
      </c>
      <c r="J414" s="4">
        <f t="shared" si="13"/>
        <v>0.45300000000000001</v>
      </c>
    </row>
    <row r="415" spans="1:10" x14ac:dyDescent="0.3">
      <c r="A415" s="22" t="s">
        <v>790</v>
      </c>
      <c r="B415" s="23">
        <v>4276708</v>
      </c>
      <c r="C415" s="24" t="s">
        <v>2</v>
      </c>
      <c r="D415" s="6">
        <v>1.1678864918721099</v>
      </c>
      <c r="E415" s="6">
        <v>1.2670858854570599</v>
      </c>
      <c r="F415" s="6">
        <v>85.39</v>
      </c>
      <c r="G415" s="5">
        <v>1533</v>
      </c>
      <c r="I415" s="4">
        <f t="shared" si="12"/>
        <v>0.30299999999999999</v>
      </c>
      <c r="J415" s="4">
        <f t="shared" si="13"/>
        <v>0.63500000000000001</v>
      </c>
    </row>
    <row r="416" spans="1:10" x14ac:dyDescent="0.3">
      <c r="A416" s="22" t="s">
        <v>2391</v>
      </c>
      <c r="B416" s="23">
        <v>4916951</v>
      </c>
      <c r="C416" s="24" t="s">
        <v>2</v>
      </c>
      <c r="D416" s="6">
        <v>6.0420807835105599</v>
      </c>
      <c r="E416" s="6">
        <v>6.0173787817076603</v>
      </c>
      <c r="F416" s="27" t="s">
        <v>2619</v>
      </c>
      <c r="G416" s="5">
        <v>112</v>
      </c>
      <c r="I416" s="4">
        <f t="shared" si="12"/>
        <v>0.83399999999999996</v>
      </c>
      <c r="J416" s="4">
        <f t="shared" si="13"/>
        <v>0.42</v>
      </c>
    </row>
    <row r="417" spans="1:10" x14ac:dyDescent="0.3">
      <c r="A417" s="22" t="s">
        <v>794</v>
      </c>
      <c r="B417" s="23">
        <v>103010</v>
      </c>
      <c r="C417" s="24" t="s">
        <v>2</v>
      </c>
      <c r="D417" s="6">
        <v>3.47615066301812</v>
      </c>
      <c r="E417" s="6">
        <v>3.69708245813551</v>
      </c>
      <c r="F417" s="6">
        <v>105.21</v>
      </c>
      <c r="G417" s="5">
        <v>333</v>
      </c>
      <c r="I417" s="4">
        <f t="shared" si="12"/>
        <v>0.69199999999999995</v>
      </c>
      <c r="J417" s="4">
        <f t="shared" si="13"/>
        <v>0.96099999999999997</v>
      </c>
    </row>
    <row r="418" spans="1:10" x14ac:dyDescent="0.3">
      <c r="A418" s="22" t="s">
        <v>796</v>
      </c>
      <c r="B418" s="23">
        <v>6336286</v>
      </c>
      <c r="C418" s="24" t="s">
        <v>2</v>
      </c>
      <c r="D418" s="6">
        <v>6.5676166014601698</v>
      </c>
      <c r="E418" s="6">
        <v>6.3334154575381598</v>
      </c>
      <c r="F418" s="6">
        <v>97.06</v>
      </c>
      <c r="G418" s="5">
        <v>527</v>
      </c>
      <c r="I418" s="4">
        <f t="shared" si="12"/>
        <v>0.84699999999999998</v>
      </c>
      <c r="J418" s="4">
        <f t="shared" si="13"/>
        <v>0.85199999999999998</v>
      </c>
    </row>
    <row r="419" spans="1:10" x14ac:dyDescent="0.3">
      <c r="A419" s="22" t="s">
        <v>2392</v>
      </c>
      <c r="B419" s="23">
        <v>4024677</v>
      </c>
      <c r="C419" s="24" t="s">
        <v>2</v>
      </c>
      <c r="D419" s="6">
        <v>14.8053684628103</v>
      </c>
      <c r="E419" s="6">
        <v>14.8851531081283</v>
      </c>
      <c r="F419" s="27" t="s">
        <v>2620</v>
      </c>
      <c r="G419" s="5">
        <v>248</v>
      </c>
      <c r="I419" s="4">
        <f t="shared" si="12"/>
        <v>0.97699999999999998</v>
      </c>
      <c r="J419" s="4">
        <f t="shared" si="13"/>
        <v>0.97499999999999998</v>
      </c>
    </row>
    <row r="420" spans="1:10" x14ac:dyDescent="0.3">
      <c r="A420" s="22" t="s">
        <v>798</v>
      </c>
      <c r="B420" s="23">
        <v>102701</v>
      </c>
      <c r="C420" s="24" t="s">
        <v>2</v>
      </c>
      <c r="D420" s="6">
        <v>1.5567894560367601</v>
      </c>
      <c r="E420" s="6">
        <v>1.7062598464502401</v>
      </c>
      <c r="F420" s="6">
        <v>43.53</v>
      </c>
      <c r="G420" s="5">
        <v>462</v>
      </c>
      <c r="I420" s="4">
        <f t="shared" si="12"/>
        <v>0.40300000000000002</v>
      </c>
      <c r="J420" s="4">
        <f t="shared" si="13"/>
        <v>0.27400000000000002</v>
      </c>
    </row>
    <row r="421" spans="1:10" x14ac:dyDescent="0.3">
      <c r="A421" s="22" t="s">
        <v>2393</v>
      </c>
      <c r="B421" s="23">
        <v>4069017</v>
      </c>
      <c r="C421" s="24" t="s">
        <v>2</v>
      </c>
      <c r="D421" s="6">
        <v>3.2092020978705502</v>
      </c>
      <c r="E421" s="6">
        <v>3.3018805615489901</v>
      </c>
      <c r="F421" s="6">
        <v>35.57</v>
      </c>
      <c r="G421" s="5">
        <v>86</v>
      </c>
      <c r="I421" s="4">
        <f t="shared" si="12"/>
        <v>0.66600000000000004</v>
      </c>
      <c r="J421" s="4">
        <f t="shared" si="13"/>
        <v>0.223</v>
      </c>
    </row>
    <row r="422" spans="1:10" x14ac:dyDescent="0.3">
      <c r="A422" s="22" t="s">
        <v>799</v>
      </c>
      <c r="B422" s="23">
        <v>4056502</v>
      </c>
      <c r="C422" s="24" t="s">
        <v>2</v>
      </c>
      <c r="D422" s="6">
        <v>2.9489035110311299</v>
      </c>
      <c r="E422" s="6">
        <v>3.1567115603852498</v>
      </c>
      <c r="F422" s="6">
        <v>87.94</v>
      </c>
      <c r="G422" s="5">
        <v>260</v>
      </c>
      <c r="I422" s="4">
        <f t="shared" si="12"/>
        <v>0.63700000000000001</v>
      </c>
      <c r="J422" s="4">
        <f t="shared" si="13"/>
        <v>0.67600000000000005</v>
      </c>
    </row>
    <row r="423" spans="1:10" x14ac:dyDescent="0.3">
      <c r="A423" s="22" t="s">
        <v>800</v>
      </c>
      <c r="B423" s="23">
        <v>4004201</v>
      </c>
      <c r="C423" s="24" t="s">
        <v>2</v>
      </c>
      <c r="D423" s="6">
        <v>1.1703826790335199</v>
      </c>
      <c r="E423" s="6">
        <v>1.3712325552825599</v>
      </c>
      <c r="F423" s="6">
        <v>74.05</v>
      </c>
      <c r="G423" s="5">
        <v>1469</v>
      </c>
      <c r="I423" s="4">
        <f t="shared" si="12"/>
        <v>0.30499999999999999</v>
      </c>
      <c r="J423" s="4">
        <f t="shared" si="13"/>
        <v>0.501</v>
      </c>
    </row>
    <row r="424" spans="1:10" x14ac:dyDescent="0.3">
      <c r="A424" s="22" t="s">
        <v>801</v>
      </c>
      <c r="B424" s="23">
        <v>4256640</v>
      </c>
      <c r="C424" s="24" t="s">
        <v>2</v>
      </c>
      <c r="D424" s="6">
        <v>2.2395635926689801</v>
      </c>
      <c r="E424" s="6">
        <v>2.6033784528630801</v>
      </c>
      <c r="F424" s="6">
        <v>92.85</v>
      </c>
      <c r="G424" s="5">
        <v>769</v>
      </c>
      <c r="I424" s="4">
        <f t="shared" si="12"/>
        <v>0.53</v>
      </c>
      <c r="J424" s="4">
        <f t="shared" si="13"/>
        <v>0.77200000000000002</v>
      </c>
    </row>
    <row r="425" spans="1:10" x14ac:dyDescent="0.3">
      <c r="A425" s="22" t="s">
        <v>803</v>
      </c>
      <c r="B425" s="23">
        <v>14170965</v>
      </c>
      <c r="C425" s="24" t="s">
        <v>2</v>
      </c>
      <c r="D425" s="6">
        <v>1.47794783302027</v>
      </c>
      <c r="E425" s="6">
        <v>1.1645405342658599</v>
      </c>
      <c r="F425" s="6">
        <v>85.21</v>
      </c>
      <c r="G425" s="5">
        <v>1461</v>
      </c>
      <c r="I425" s="4">
        <f t="shared" si="12"/>
        <v>0.38600000000000001</v>
      </c>
      <c r="J425" s="4">
        <f t="shared" si="13"/>
        <v>0.63</v>
      </c>
    </row>
    <row r="426" spans="1:10" x14ac:dyDescent="0.3">
      <c r="A426" s="22" t="s">
        <v>807</v>
      </c>
      <c r="B426" s="23">
        <v>4010469</v>
      </c>
      <c r="C426" s="24" t="s">
        <v>2</v>
      </c>
      <c r="D426" s="6">
        <v>1.9910705623965199</v>
      </c>
      <c r="E426" s="6">
        <v>2.28024755434783</v>
      </c>
      <c r="F426" s="6">
        <v>92.81</v>
      </c>
      <c r="G426" s="5">
        <v>1061</v>
      </c>
      <c r="I426" s="4">
        <f t="shared" si="12"/>
        <v>0.48499999999999999</v>
      </c>
      <c r="J426" s="4">
        <f t="shared" si="13"/>
        <v>0.77</v>
      </c>
    </row>
    <row r="427" spans="1:10" x14ac:dyDescent="0.3">
      <c r="A427" s="22" t="s">
        <v>808</v>
      </c>
      <c r="B427" s="23">
        <v>4067766</v>
      </c>
      <c r="C427" s="24" t="s">
        <v>2</v>
      </c>
      <c r="D427" s="6">
        <v>1.34753731458926</v>
      </c>
      <c r="E427" s="6">
        <v>1.68465698696509</v>
      </c>
      <c r="F427" s="6">
        <v>40.58</v>
      </c>
      <c r="G427" s="5">
        <v>380</v>
      </c>
      <c r="I427" s="4">
        <f t="shared" si="12"/>
        <v>0.35499999999999998</v>
      </c>
      <c r="J427" s="4">
        <f t="shared" si="13"/>
        <v>0.254</v>
      </c>
    </row>
    <row r="428" spans="1:10" x14ac:dyDescent="0.3">
      <c r="A428" s="22" t="s">
        <v>809</v>
      </c>
      <c r="B428" s="23">
        <v>27752321</v>
      </c>
      <c r="C428" s="24" t="s">
        <v>2</v>
      </c>
      <c r="D428" s="6">
        <v>0.83090631186561204</v>
      </c>
      <c r="E428" s="6">
        <v>0.89043072177668103</v>
      </c>
      <c r="F428" s="6">
        <v>56.06</v>
      </c>
      <c r="G428" s="5">
        <v>634</v>
      </c>
      <c r="I428" s="4">
        <f t="shared" si="12"/>
        <v>0.23100000000000001</v>
      </c>
      <c r="J428" s="4">
        <f t="shared" si="13"/>
        <v>0.35899999999999999</v>
      </c>
    </row>
    <row r="429" spans="1:10" x14ac:dyDescent="0.3">
      <c r="A429" s="22" t="s">
        <v>2394</v>
      </c>
      <c r="B429" s="23">
        <v>6517750</v>
      </c>
      <c r="C429" s="24" t="s">
        <v>2</v>
      </c>
      <c r="D429" s="6">
        <v>6.3189758543529599</v>
      </c>
      <c r="E429" s="6">
        <v>5.6945717155712403</v>
      </c>
      <c r="F429" s="6">
        <v>75.459999999999994</v>
      </c>
      <c r="G429" s="5">
        <v>256</v>
      </c>
      <c r="I429" s="4">
        <f t="shared" si="12"/>
        <v>0.83899999999999997</v>
      </c>
      <c r="J429" s="4">
        <f t="shared" si="13"/>
        <v>0.51200000000000001</v>
      </c>
    </row>
    <row r="430" spans="1:10" x14ac:dyDescent="0.3">
      <c r="A430" s="22" t="s">
        <v>2395</v>
      </c>
      <c r="B430" s="23">
        <v>102939</v>
      </c>
      <c r="C430" s="24" t="s">
        <v>2</v>
      </c>
      <c r="D430" s="6">
        <v>2.0370370516434502</v>
      </c>
      <c r="E430" s="6">
        <v>2.30774593232394</v>
      </c>
      <c r="F430" s="6">
        <v>96.69</v>
      </c>
      <c r="G430" s="5">
        <v>404</v>
      </c>
      <c r="I430" s="4">
        <f t="shared" si="12"/>
        <v>0.496</v>
      </c>
      <c r="J430" s="4">
        <f t="shared" si="13"/>
        <v>0.84699999999999998</v>
      </c>
    </row>
    <row r="431" spans="1:10" x14ac:dyDescent="0.3">
      <c r="A431" s="22" t="s">
        <v>2396</v>
      </c>
      <c r="B431" s="23">
        <v>4407542</v>
      </c>
      <c r="C431" s="24" t="s">
        <v>2</v>
      </c>
      <c r="D431" s="6">
        <v>0.79961830774667397</v>
      </c>
      <c r="E431" s="6">
        <v>0.86854932843272104</v>
      </c>
      <c r="F431" s="6">
        <v>53.64</v>
      </c>
      <c r="G431" s="5">
        <v>186</v>
      </c>
      <c r="I431" s="4">
        <f t="shared" si="12"/>
        <v>0.224</v>
      </c>
      <c r="J431" s="4">
        <f t="shared" si="13"/>
        <v>0.34300000000000003</v>
      </c>
    </row>
    <row r="432" spans="1:10" x14ac:dyDescent="0.3">
      <c r="A432" s="22" t="s">
        <v>74</v>
      </c>
      <c r="B432" s="23">
        <v>4211657</v>
      </c>
      <c r="C432" s="24" t="s">
        <v>2</v>
      </c>
      <c r="D432" s="6">
        <v>1.0838328740541301</v>
      </c>
      <c r="E432" s="6">
        <v>0.745467943988954</v>
      </c>
      <c r="F432" s="6">
        <v>73.37</v>
      </c>
      <c r="G432" s="5">
        <v>504</v>
      </c>
      <c r="I432" s="4">
        <f t="shared" si="12"/>
        <v>0.28699999999999998</v>
      </c>
      <c r="J432" s="4">
        <f t="shared" si="13"/>
        <v>0.49099999999999999</v>
      </c>
    </row>
    <row r="433" spans="1:10" x14ac:dyDescent="0.3">
      <c r="A433" s="22" t="s">
        <v>810</v>
      </c>
      <c r="B433" s="23">
        <v>110366008</v>
      </c>
      <c r="C433" s="24" t="s">
        <v>2</v>
      </c>
      <c r="D433" s="6">
        <v>6.3113725906644298</v>
      </c>
      <c r="E433" s="6">
        <v>6.1752298235558696</v>
      </c>
      <c r="F433" s="27" t="s">
        <v>1967</v>
      </c>
      <c r="G433" s="5">
        <v>414</v>
      </c>
      <c r="I433" s="4">
        <f t="shared" si="12"/>
        <v>0.83799999999999997</v>
      </c>
      <c r="J433" s="4">
        <f t="shared" si="13"/>
        <v>0.87</v>
      </c>
    </row>
    <row r="434" spans="1:10" x14ac:dyDescent="0.3">
      <c r="A434" s="22" t="s">
        <v>2397</v>
      </c>
      <c r="B434" s="23">
        <v>4024068</v>
      </c>
      <c r="C434" s="24" t="s">
        <v>2</v>
      </c>
      <c r="D434" s="6">
        <v>0.153151765725768</v>
      </c>
      <c r="E434" s="6">
        <v>0.19832542125306499</v>
      </c>
      <c r="F434" s="6">
        <v>36.39</v>
      </c>
      <c r="G434" s="5">
        <v>39</v>
      </c>
      <c r="I434" s="4">
        <f t="shared" si="12"/>
        <v>9.9000000000000005E-2</v>
      </c>
      <c r="J434" s="4">
        <f t="shared" si="13"/>
        <v>0.22900000000000001</v>
      </c>
    </row>
    <row r="435" spans="1:10" x14ac:dyDescent="0.3">
      <c r="A435" s="22" t="s">
        <v>814</v>
      </c>
      <c r="B435" s="23">
        <v>10655322</v>
      </c>
      <c r="C435" s="24" t="s">
        <v>2</v>
      </c>
      <c r="D435" s="6">
        <v>10.923154274619799</v>
      </c>
      <c r="E435" s="6">
        <v>12.226476259882901</v>
      </c>
      <c r="F435" s="6">
        <v>73.709999999999994</v>
      </c>
      <c r="G435" s="5">
        <v>263</v>
      </c>
      <c r="I435" s="4">
        <f t="shared" si="12"/>
        <v>0.94299999999999995</v>
      </c>
      <c r="J435" s="4">
        <f t="shared" si="13"/>
        <v>0.49399999999999999</v>
      </c>
    </row>
    <row r="436" spans="1:10" x14ac:dyDescent="0.3">
      <c r="A436" s="22" t="s">
        <v>2398</v>
      </c>
      <c r="B436" s="23">
        <v>4979569</v>
      </c>
      <c r="C436" s="24" t="s">
        <v>2</v>
      </c>
      <c r="D436" s="6">
        <v>0.19139999999999999</v>
      </c>
      <c r="E436" s="6">
        <v>0.18431666666666699</v>
      </c>
      <c r="F436" s="27" t="s">
        <v>2621</v>
      </c>
      <c r="G436" s="5">
        <v>22</v>
      </c>
      <c r="I436" s="4">
        <f t="shared" si="12"/>
        <v>0.113</v>
      </c>
      <c r="J436" s="4">
        <f t="shared" si="13"/>
        <v>6.0000000000000001E-3</v>
      </c>
    </row>
    <row r="437" spans="1:10" x14ac:dyDescent="0.3">
      <c r="A437" s="22" t="s">
        <v>2399</v>
      </c>
      <c r="B437" s="23">
        <v>4747982</v>
      </c>
      <c r="C437" s="24" t="s">
        <v>2</v>
      </c>
      <c r="D437" s="6">
        <v>0.235045426293085</v>
      </c>
      <c r="E437" s="6">
        <v>0.22330195994983801</v>
      </c>
      <c r="F437" s="6">
        <v>23.47</v>
      </c>
      <c r="G437" s="5">
        <v>64</v>
      </c>
      <c r="I437" s="4">
        <f t="shared" si="12"/>
        <v>0.13</v>
      </c>
      <c r="J437" s="4">
        <f t="shared" si="13"/>
        <v>0.13</v>
      </c>
    </row>
    <row r="438" spans="1:10" x14ac:dyDescent="0.3">
      <c r="A438" s="22" t="s">
        <v>818</v>
      </c>
      <c r="B438" s="23">
        <v>4417219</v>
      </c>
      <c r="C438" s="24" t="s">
        <v>2</v>
      </c>
      <c r="D438" s="6">
        <v>1.5515068575708399</v>
      </c>
      <c r="E438" s="6">
        <v>1.22404723606239</v>
      </c>
      <c r="F438" s="27" t="s">
        <v>2622</v>
      </c>
      <c r="G438" s="5">
        <v>1393</v>
      </c>
      <c r="I438" s="4">
        <f t="shared" ref="I438:I501" si="14">IFERROR(_xlfn.PERCENTRANK.INC(D:D,D438),"")</f>
        <v>0.40200000000000002</v>
      </c>
      <c r="J438" s="4">
        <f t="shared" ref="J438:J501" si="15">IFERROR(_xlfn.PERCENTRANK.INC(F:F,F438),"")</f>
        <v>0.81</v>
      </c>
    </row>
    <row r="439" spans="1:10" x14ac:dyDescent="0.3">
      <c r="A439" s="22" t="s">
        <v>819</v>
      </c>
      <c r="B439" s="23">
        <v>4419522</v>
      </c>
      <c r="C439" s="24" t="s">
        <v>2</v>
      </c>
      <c r="D439" s="6">
        <v>2.0149325676172198</v>
      </c>
      <c r="E439" s="6">
        <v>2.0509879674452001</v>
      </c>
      <c r="F439" s="6">
        <v>95.86</v>
      </c>
      <c r="G439" s="5">
        <v>591</v>
      </c>
      <c r="I439" s="4">
        <f t="shared" si="14"/>
        <v>0.49</v>
      </c>
      <c r="J439" s="4">
        <f t="shared" si="15"/>
        <v>0.82699999999999996</v>
      </c>
    </row>
    <row r="440" spans="1:10" x14ac:dyDescent="0.3">
      <c r="A440" s="22" t="s">
        <v>2400</v>
      </c>
      <c r="B440" s="23">
        <v>5272508</v>
      </c>
      <c r="C440" s="24" t="s">
        <v>2</v>
      </c>
      <c r="D440" s="6">
        <v>1.0179712264478999</v>
      </c>
      <c r="E440" s="6">
        <v>1.2750759472542099</v>
      </c>
      <c r="F440" s="6">
        <v>28.01</v>
      </c>
      <c r="G440" s="5">
        <v>121</v>
      </c>
      <c r="I440" s="4">
        <f t="shared" si="14"/>
        <v>0.26700000000000002</v>
      </c>
      <c r="J440" s="4">
        <f t="shared" si="15"/>
        <v>0.17199999999999999</v>
      </c>
    </row>
    <row r="441" spans="1:10" x14ac:dyDescent="0.3">
      <c r="A441" s="22" t="s">
        <v>2401</v>
      </c>
      <c r="B441" s="23">
        <v>4330724</v>
      </c>
      <c r="C441" s="24" t="s">
        <v>2</v>
      </c>
      <c r="D441" s="6">
        <v>4.0827086784618398</v>
      </c>
      <c r="E441" s="6">
        <v>2.6071368109304198</v>
      </c>
      <c r="F441" s="6">
        <v>54.38</v>
      </c>
      <c r="G441" s="5">
        <v>181</v>
      </c>
      <c r="I441" s="4">
        <f t="shared" si="14"/>
        <v>0.73</v>
      </c>
      <c r="J441" s="4">
        <f t="shared" si="15"/>
        <v>0.34899999999999998</v>
      </c>
    </row>
    <row r="442" spans="1:10" x14ac:dyDescent="0.3">
      <c r="A442" s="22" t="s">
        <v>2402</v>
      </c>
      <c r="B442" s="23">
        <v>4040264</v>
      </c>
      <c r="C442" s="24" t="s">
        <v>2</v>
      </c>
      <c r="D442" s="6">
        <v>2.3641212536582001</v>
      </c>
      <c r="E442" s="6">
        <v>2.5717589808967301</v>
      </c>
      <c r="F442" s="6">
        <v>100.38</v>
      </c>
      <c r="G442" s="5">
        <v>259</v>
      </c>
      <c r="I442" s="4">
        <f t="shared" si="14"/>
        <v>0.55300000000000005</v>
      </c>
      <c r="J442" s="4">
        <f t="shared" si="15"/>
        <v>0.91200000000000003</v>
      </c>
    </row>
    <row r="443" spans="1:10" x14ac:dyDescent="0.3">
      <c r="A443" s="22" t="s">
        <v>2403</v>
      </c>
      <c r="B443" s="23">
        <v>4095755</v>
      </c>
      <c r="C443" s="24" t="s">
        <v>2</v>
      </c>
      <c r="D443" s="6">
        <v>1.82502584861799</v>
      </c>
      <c r="E443" s="6">
        <v>1.6520330312625</v>
      </c>
      <c r="F443" s="27" t="s">
        <v>1994</v>
      </c>
      <c r="G443" s="5">
        <v>518</v>
      </c>
      <c r="I443" s="4">
        <f t="shared" si="14"/>
        <v>0.45300000000000001</v>
      </c>
      <c r="J443" s="4">
        <f t="shared" si="15"/>
        <v>0.872</v>
      </c>
    </row>
    <row r="444" spans="1:10" x14ac:dyDescent="0.3">
      <c r="A444" s="22" t="s">
        <v>822</v>
      </c>
      <c r="B444" s="23">
        <v>100196</v>
      </c>
      <c r="C444" s="24" t="s">
        <v>2</v>
      </c>
      <c r="D444" s="6">
        <v>4.9504098290487804</v>
      </c>
      <c r="E444" s="6">
        <v>5.41727948686842</v>
      </c>
      <c r="F444" s="6">
        <v>87.85</v>
      </c>
      <c r="G444" s="5">
        <v>456</v>
      </c>
      <c r="I444" s="4">
        <f t="shared" si="14"/>
        <v>0.78100000000000003</v>
      </c>
      <c r="J444" s="4">
        <f t="shared" si="15"/>
        <v>0.67400000000000004</v>
      </c>
    </row>
    <row r="445" spans="1:10" x14ac:dyDescent="0.3">
      <c r="A445" s="22" t="s">
        <v>2404</v>
      </c>
      <c r="B445" s="23">
        <v>4911200</v>
      </c>
      <c r="C445" s="24" t="s">
        <v>2</v>
      </c>
      <c r="D445" s="6">
        <v>0.186721580753274</v>
      </c>
      <c r="E445" s="6">
        <v>0.17024190164109501</v>
      </c>
      <c r="F445" s="6">
        <v>48.42</v>
      </c>
      <c r="G445" s="5">
        <v>42</v>
      </c>
      <c r="I445" s="4">
        <f t="shared" si="14"/>
        <v>0.112</v>
      </c>
      <c r="J445" s="4">
        <f t="shared" si="15"/>
        <v>0.308</v>
      </c>
    </row>
    <row r="446" spans="1:10" x14ac:dyDescent="0.3">
      <c r="A446" s="22" t="s">
        <v>77</v>
      </c>
      <c r="B446" s="23">
        <v>4074303</v>
      </c>
      <c r="C446" s="24" t="s">
        <v>2</v>
      </c>
      <c r="D446" s="6">
        <v>1.23135748305833</v>
      </c>
      <c r="E446" s="6">
        <v>1.57799444200535</v>
      </c>
      <c r="F446" s="6">
        <v>87.04</v>
      </c>
      <c r="G446" s="5">
        <v>1656</v>
      </c>
      <c r="I446" s="4">
        <f t="shared" si="14"/>
        <v>0.32300000000000001</v>
      </c>
      <c r="J446" s="4">
        <f t="shared" si="15"/>
        <v>0.65800000000000003</v>
      </c>
    </row>
    <row r="447" spans="1:10" x14ac:dyDescent="0.3">
      <c r="A447" s="22" t="s">
        <v>78</v>
      </c>
      <c r="B447" s="23">
        <v>4251140</v>
      </c>
      <c r="C447" s="24" t="s">
        <v>2</v>
      </c>
      <c r="D447" s="6">
        <v>0.780285053437209</v>
      </c>
      <c r="E447" s="6">
        <v>0.76689163433141805</v>
      </c>
      <c r="F447" s="6">
        <v>86.07</v>
      </c>
      <c r="G447" s="5">
        <v>612</v>
      </c>
      <c r="I447" s="4">
        <f t="shared" si="14"/>
        <v>0.22</v>
      </c>
      <c r="J447" s="4">
        <f t="shared" si="15"/>
        <v>0.64600000000000002</v>
      </c>
    </row>
    <row r="448" spans="1:10" x14ac:dyDescent="0.3">
      <c r="A448" s="22" t="s">
        <v>79</v>
      </c>
      <c r="B448" s="23">
        <v>14836300</v>
      </c>
      <c r="C448" s="24" t="s">
        <v>2</v>
      </c>
      <c r="D448" s="6">
        <v>1.9712467846214401</v>
      </c>
      <c r="E448" s="6">
        <v>2.0493498875629799</v>
      </c>
      <c r="F448" s="6">
        <v>20.88</v>
      </c>
      <c r="G448" s="5">
        <v>145</v>
      </c>
      <c r="I448" s="4">
        <f t="shared" si="14"/>
        <v>0.48</v>
      </c>
      <c r="J448" s="4">
        <f t="shared" si="15"/>
        <v>9.9000000000000005E-2</v>
      </c>
    </row>
    <row r="449" spans="1:10" x14ac:dyDescent="0.3">
      <c r="A449" s="22" t="s">
        <v>2405</v>
      </c>
      <c r="B449" s="23">
        <v>4293992</v>
      </c>
      <c r="C449" s="24" t="s">
        <v>2</v>
      </c>
      <c r="D449" s="6">
        <v>7.41176398893667</v>
      </c>
      <c r="E449" s="6">
        <v>7.7848435652395702</v>
      </c>
      <c r="F449" s="6">
        <v>90.77</v>
      </c>
      <c r="G449" s="5">
        <v>280</v>
      </c>
      <c r="I449" s="4">
        <f t="shared" si="14"/>
        <v>0.874</v>
      </c>
      <c r="J449" s="4">
        <f t="shared" si="15"/>
        <v>0.72899999999999998</v>
      </c>
    </row>
    <row r="450" spans="1:10" x14ac:dyDescent="0.3">
      <c r="A450" s="22" t="s">
        <v>2406</v>
      </c>
      <c r="B450" s="23">
        <v>4203682</v>
      </c>
      <c r="C450" s="24" t="s">
        <v>2</v>
      </c>
      <c r="D450" s="6">
        <v>5.74434257573657</v>
      </c>
      <c r="E450" s="6">
        <v>5.48464751513119</v>
      </c>
      <c r="F450" s="6">
        <v>103.56</v>
      </c>
      <c r="G450" s="5">
        <v>279</v>
      </c>
      <c r="I450" s="4">
        <f t="shared" si="14"/>
        <v>0.81599999999999995</v>
      </c>
      <c r="J450" s="4">
        <f t="shared" si="15"/>
        <v>0.94699999999999995</v>
      </c>
    </row>
    <row r="451" spans="1:10" x14ac:dyDescent="0.3">
      <c r="A451" s="22" t="s">
        <v>2407</v>
      </c>
      <c r="B451" s="23">
        <v>4980751</v>
      </c>
      <c r="C451" s="24" t="s">
        <v>2</v>
      </c>
      <c r="D451" s="6">
        <v>0.76276034834498097</v>
      </c>
      <c r="E451" s="6">
        <v>0.606946104203957</v>
      </c>
      <c r="F451" s="6">
        <v>42.53</v>
      </c>
      <c r="G451" s="5">
        <v>60</v>
      </c>
      <c r="I451" s="4">
        <f t="shared" si="14"/>
        <v>0.218</v>
      </c>
      <c r="J451" s="4">
        <f t="shared" si="15"/>
        <v>0.26600000000000001</v>
      </c>
    </row>
    <row r="452" spans="1:10" x14ac:dyDescent="0.3">
      <c r="A452" s="22" t="s">
        <v>824</v>
      </c>
      <c r="B452" s="23">
        <v>4206348</v>
      </c>
      <c r="C452" s="24" t="s">
        <v>2</v>
      </c>
      <c r="D452" s="6">
        <v>1.73664250108716</v>
      </c>
      <c r="E452" s="6">
        <v>1.653263354531</v>
      </c>
      <c r="F452" s="6">
        <v>82.73</v>
      </c>
      <c r="G452" s="5">
        <v>2227</v>
      </c>
      <c r="I452" s="4">
        <f t="shared" si="14"/>
        <v>0.442</v>
      </c>
      <c r="J452" s="4">
        <f t="shared" si="15"/>
        <v>0.58099999999999996</v>
      </c>
    </row>
    <row r="453" spans="1:10" x14ac:dyDescent="0.3">
      <c r="A453" s="22" t="s">
        <v>81</v>
      </c>
      <c r="B453" s="23">
        <v>4049266</v>
      </c>
      <c r="C453" s="24" t="s">
        <v>2</v>
      </c>
      <c r="D453" s="6">
        <v>1.91165770692944</v>
      </c>
      <c r="E453" s="6">
        <v>1.7082952501294999</v>
      </c>
      <c r="F453" s="6">
        <v>84.24</v>
      </c>
      <c r="G453" s="5">
        <v>1345</v>
      </c>
      <c r="I453" s="4">
        <f t="shared" si="14"/>
        <v>0.47299999999999998</v>
      </c>
      <c r="J453" s="4">
        <f t="shared" si="15"/>
        <v>0.61199999999999999</v>
      </c>
    </row>
    <row r="454" spans="1:10" x14ac:dyDescent="0.3">
      <c r="A454" s="22" t="s">
        <v>2408</v>
      </c>
      <c r="B454" s="23">
        <v>3009591</v>
      </c>
      <c r="C454" s="24" t="s">
        <v>2</v>
      </c>
      <c r="D454" s="6">
        <v>2.9616477136050099</v>
      </c>
      <c r="E454" s="6">
        <v>3.27648135179082</v>
      </c>
      <c r="F454" s="6">
        <v>101.81</v>
      </c>
      <c r="G454" s="5">
        <v>325</v>
      </c>
      <c r="I454" s="4">
        <f t="shared" si="14"/>
        <v>0.63800000000000001</v>
      </c>
      <c r="J454" s="4">
        <f t="shared" si="15"/>
        <v>0.92800000000000005</v>
      </c>
    </row>
    <row r="455" spans="1:10" x14ac:dyDescent="0.3">
      <c r="A455" s="22" t="s">
        <v>826</v>
      </c>
      <c r="B455" s="23">
        <v>4810677</v>
      </c>
      <c r="C455" s="24" t="s">
        <v>2</v>
      </c>
      <c r="D455" s="6">
        <v>0.72179197428587705</v>
      </c>
      <c r="E455" s="6">
        <v>0.73724785378011604</v>
      </c>
      <c r="F455" s="6">
        <v>81.52</v>
      </c>
      <c r="G455" s="5">
        <v>2678</v>
      </c>
      <c r="I455" s="4">
        <f t="shared" si="14"/>
        <v>0.21199999999999999</v>
      </c>
      <c r="J455" s="4">
        <f t="shared" si="15"/>
        <v>0.57099999999999995</v>
      </c>
    </row>
    <row r="456" spans="1:10" x14ac:dyDescent="0.3">
      <c r="A456" s="22" t="s">
        <v>2409</v>
      </c>
      <c r="B456" s="23">
        <v>7354870</v>
      </c>
      <c r="C456" s="24" t="s">
        <v>2</v>
      </c>
      <c r="D456" s="6">
        <v>0.42131000291127901</v>
      </c>
      <c r="E456" s="6">
        <v>0.41971939769965899</v>
      </c>
      <c r="F456" s="6">
        <v>21.99</v>
      </c>
      <c r="G456" s="5">
        <v>167</v>
      </c>
      <c r="I456" s="4">
        <f t="shared" si="14"/>
        <v>0.17599999999999999</v>
      </c>
      <c r="J456" s="4">
        <f t="shared" si="15"/>
        <v>0.111</v>
      </c>
    </row>
    <row r="457" spans="1:10" x14ac:dyDescent="0.3">
      <c r="A457" s="22" t="s">
        <v>654</v>
      </c>
      <c r="B457" s="23">
        <v>4252232</v>
      </c>
      <c r="C457" s="24" t="s">
        <v>2</v>
      </c>
      <c r="D457" s="6">
        <v>19.165797064346901</v>
      </c>
      <c r="E457" s="6">
        <v>17.2829713409227</v>
      </c>
      <c r="F457" s="6">
        <v>87.45</v>
      </c>
      <c r="G457" s="5">
        <v>437</v>
      </c>
      <c r="I457" s="4">
        <f t="shared" si="14"/>
        <v>0.99199999999999999</v>
      </c>
      <c r="J457" s="4">
        <f t="shared" si="15"/>
        <v>0.66200000000000003</v>
      </c>
    </row>
    <row r="458" spans="1:10" x14ac:dyDescent="0.3">
      <c r="A458" s="22" t="s">
        <v>827</v>
      </c>
      <c r="B458" s="23">
        <v>4297825</v>
      </c>
      <c r="C458" s="24" t="s">
        <v>2</v>
      </c>
      <c r="D458" s="6">
        <v>5.4791803566821304</v>
      </c>
      <c r="E458" s="6">
        <v>5.3290396883158202</v>
      </c>
      <c r="F458" s="6">
        <v>96.96</v>
      </c>
      <c r="G458" s="5">
        <v>1085</v>
      </c>
      <c r="I458" s="4">
        <f t="shared" si="14"/>
        <v>0.80600000000000005</v>
      </c>
      <c r="J458" s="4">
        <f t="shared" si="15"/>
        <v>0.85099999999999998</v>
      </c>
    </row>
    <row r="459" spans="1:10" x14ac:dyDescent="0.3">
      <c r="A459" s="22" t="s">
        <v>828</v>
      </c>
      <c r="B459" s="23">
        <v>4915094</v>
      </c>
      <c r="C459" s="24" t="s">
        <v>2</v>
      </c>
      <c r="D459" s="6">
        <v>6.8997405634903801</v>
      </c>
      <c r="E459" s="6">
        <v>6.9023486480671696</v>
      </c>
      <c r="F459" s="27" t="s">
        <v>1969</v>
      </c>
      <c r="G459" s="5">
        <v>684</v>
      </c>
      <c r="I459" s="4">
        <f t="shared" si="14"/>
        <v>0.85399999999999998</v>
      </c>
      <c r="J459" s="4">
        <f t="shared" si="15"/>
        <v>0.91100000000000003</v>
      </c>
    </row>
    <row r="460" spans="1:10" x14ac:dyDescent="0.3">
      <c r="A460" s="22" t="s">
        <v>830</v>
      </c>
      <c r="B460" s="23">
        <v>4189919</v>
      </c>
      <c r="C460" s="24" t="s">
        <v>2</v>
      </c>
      <c r="D460" s="6">
        <v>5.2162439024390199</v>
      </c>
      <c r="E460" s="6">
        <v>5.2098155499612702</v>
      </c>
      <c r="F460" s="6">
        <v>50.44</v>
      </c>
      <c r="G460" s="5">
        <v>738</v>
      </c>
      <c r="I460" s="4">
        <f t="shared" si="14"/>
        <v>0.79300000000000004</v>
      </c>
      <c r="J460" s="4">
        <f t="shared" si="15"/>
        <v>0.32400000000000001</v>
      </c>
    </row>
    <row r="461" spans="1:10" x14ac:dyDescent="0.3">
      <c r="A461" s="22" t="s">
        <v>84</v>
      </c>
      <c r="B461" s="23">
        <v>6546101</v>
      </c>
      <c r="C461" s="24" t="s">
        <v>2</v>
      </c>
      <c r="D461" s="6">
        <v>9.3112828154724205</v>
      </c>
      <c r="E461" s="6">
        <v>9.9502712294043096</v>
      </c>
      <c r="F461" s="6">
        <v>110.18</v>
      </c>
      <c r="G461" s="5">
        <v>510</v>
      </c>
      <c r="I461" s="4">
        <f t="shared" si="14"/>
        <v>0.91300000000000003</v>
      </c>
      <c r="J461" s="4">
        <f t="shared" si="15"/>
        <v>0.97699999999999998</v>
      </c>
    </row>
    <row r="462" spans="1:10" x14ac:dyDescent="0.3">
      <c r="A462" s="22" t="s">
        <v>831</v>
      </c>
      <c r="B462" s="23">
        <v>4391531</v>
      </c>
      <c r="C462" s="24" t="s">
        <v>2</v>
      </c>
      <c r="D462" s="6">
        <v>2.7634610731923801</v>
      </c>
      <c r="E462" s="6">
        <v>3.0747590006523602</v>
      </c>
      <c r="F462" s="6">
        <v>98.93</v>
      </c>
      <c r="G462" s="5">
        <v>1104</v>
      </c>
      <c r="I462" s="4">
        <f t="shared" si="14"/>
        <v>0.60899999999999999</v>
      </c>
      <c r="J462" s="4">
        <f t="shared" si="15"/>
        <v>0.89800000000000002</v>
      </c>
    </row>
    <row r="463" spans="1:10" x14ac:dyDescent="0.3">
      <c r="A463" s="22" t="s">
        <v>832</v>
      </c>
      <c r="B463" s="23">
        <v>114526</v>
      </c>
      <c r="C463" s="24" t="s">
        <v>2</v>
      </c>
      <c r="D463" s="6">
        <v>1.96374582383677</v>
      </c>
      <c r="E463" s="6">
        <v>1.7921503149537901</v>
      </c>
      <c r="F463" s="6">
        <v>71.58</v>
      </c>
      <c r="G463" s="5">
        <v>2550</v>
      </c>
      <c r="I463" s="4">
        <f t="shared" si="14"/>
        <v>0.47699999999999998</v>
      </c>
      <c r="J463" s="4">
        <f t="shared" si="15"/>
        <v>0.47299999999999998</v>
      </c>
    </row>
    <row r="464" spans="1:10" x14ac:dyDescent="0.3">
      <c r="A464" s="22" t="s">
        <v>2411</v>
      </c>
      <c r="B464" s="23">
        <v>4566764</v>
      </c>
      <c r="C464" s="24" t="s">
        <v>2</v>
      </c>
      <c r="D464" s="6">
        <v>1.22078438967795</v>
      </c>
      <c r="E464" s="6">
        <v>1.0433355462868199</v>
      </c>
      <c r="F464" s="6">
        <v>16.170000000000002</v>
      </c>
      <c r="G464" s="5">
        <v>75</v>
      </c>
      <c r="I464" s="4">
        <f t="shared" si="14"/>
        <v>0.31900000000000001</v>
      </c>
      <c r="J464" s="4">
        <f t="shared" si="15"/>
        <v>5.8000000000000003E-2</v>
      </c>
    </row>
    <row r="465" spans="1:10" x14ac:dyDescent="0.3">
      <c r="A465" s="22" t="s">
        <v>2412</v>
      </c>
      <c r="B465" s="23">
        <v>4122365</v>
      </c>
      <c r="C465" s="24" t="s">
        <v>2</v>
      </c>
      <c r="D465" s="6">
        <v>13.372205738862901</v>
      </c>
      <c r="E465" s="6">
        <v>13.1120094182805</v>
      </c>
      <c r="F465" s="27" t="s">
        <v>2623</v>
      </c>
      <c r="G465" s="5">
        <v>276</v>
      </c>
      <c r="I465" s="4">
        <f t="shared" si="14"/>
        <v>0.96699999999999997</v>
      </c>
      <c r="J465" s="4">
        <f t="shared" si="15"/>
        <v>0.96699999999999997</v>
      </c>
    </row>
    <row r="466" spans="1:10" x14ac:dyDescent="0.3">
      <c r="A466" s="22" t="s">
        <v>833</v>
      </c>
      <c r="B466" s="23">
        <v>4625099</v>
      </c>
      <c r="C466" s="24" t="s">
        <v>2</v>
      </c>
      <c r="D466" s="6">
        <v>2.8241362858569898</v>
      </c>
      <c r="E466" s="6">
        <v>3.0967390414531502</v>
      </c>
      <c r="F466" s="6">
        <v>33.64</v>
      </c>
      <c r="G466" s="5">
        <v>1454</v>
      </c>
      <c r="I466" s="4">
        <f t="shared" si="14"/>
        <v>0.61499999999999999</v>
      </c>
      <c r="J466" s="4">
        <f t="shared" si="15"/>
        <v>0.20899999999999999</v>
      </c>
    </row>
    <row r="467" spans="1:10" x14ac:dyDescent="0.3">
      <c r="A467" s="22" t="s">
        <v>834</v>
      </c>
      <c r="B467" s="23">
        <v>4004278</v>
      </c>
      <c r="C467" s="24" t="s">
        <v>2</v>
      </c>
      <c r="D467" s="6">
        <v>4.7566975586762901</v>
      </c>
      <c r="E467" s="6">
        <v>4.4750970689092897</v>
      </c>
      <c r="F467" s="27" t="s">
        <v>1971</v>
      </c>
      <c r="G467" s="5">
        <v>1288</v>
      </c>
      <c r="I467" s="4">
        <f t="shared" si="14"/>
        <v>0.76900000000000002</v>
      </c>
      <c r="J467" s="4">
        <f t="shared" si="15"/>
        <v>0.54100000000000004</v>
      </c>
    </row>
    <row r="468" spans="1:10" x14ac:dyDescent="0.3">
      <c r="A468" s="22" t="s">
        <v>2413</v>
      </c>
      <c r="B468" s="23">
        <v>4006858</v>
      </c>
      <c r="C468" s="24" t="s">
        <v>2</v>
      </c>
      <c r="D468" s="6">
        <v>5.44576618046439</v>
      </c>
      <c r="E468" s="6">
        <v>5.5762490964943998</v>
      </c>
      <c r="F468" s="6">
        <v>88.61</v>
      </c>
      <c r="G468" s="5">
        <v>254</v>
      </c>
      <c r="I468" s="4">
        <f t="shared" si="14"/>
        <v>0.80200000000000005</v>
      </c>
      <c r="J468" s="4">
        <f t="shared" si="15"/>
        <v>0.68700000000000006</v>
      </c>
    </row>
    <row r="469" spans="1:10" x14ac:dyDescent="0.3">
      <c r="A469" s="22" t="s">
        <v>686</v>
      </c>
      <c r="B469" s="23">
        <v>4395931</v>
      </c>
      <c r="C469" s="24" t="s">
        <v>2</v>
      </c>
      <c r="D469" s="6">
        <v>18.736699983986401</v>
      </c>
      <c r="E469" s="6">
        <v>19.8786975884111</v>
      </c>
      <c r="F469" s="6">
        <v>43.76</v>
      </c>
      <c r="G469" s="5">
        <v>391</v>
      </c>
      <c r="I469" s="4">
        <f t="shared" si="14"/>
        <v>0.99099999999999999</v>
      </c>
      <c r="J469" s="4">
        <f t="shared" si="15"/>
        <v>0.27700000000000002</v>
      </c>
    </row>
    <row r="470" spans="1:10" x14ac:dyDescent="0.3">
      <c r="A470" s="22" t="s">
        <v>2415</v>
      </c>
      <c r="B470" s="23">
        <v>5307976</v>
      </c>
      <c r="C470" s="24" t="s">
        <v>2</v>
      </c>
      <c r="D470" s="6">
        <v>8.1209002150473193</v>
      </c>
      <c r="E470" s="6">
        <v>8.3446725803327695</v>
      </c>
      <c r="F470" s="6">
        <v>27.26</v>
      </c>
      <c r="G470" s="5">
        <v>138</v>
      </c>
      <c r="I470" s="4">
        <f t="shared" si="14"/>
        <v>0.88200000000000001</v>
      </c>
      <c r="J470" s="4">
        <f t="shared" si="15"/>
        <v>0.16200000000000001</v>
      </c>
    </row>
    <row r="471" spans="1:10" x14ac:dyDescent="0.3">
      <c r="A471" s="22" t="s">
        <v>836</v>
      </c>
      <c r="B471" s="23">
        <v>4010561</v>
      </c>
      <c r="C471" s="24" t="s">
        <v>2</v>
      </c>
      <c r="D471" s="6">
        <v>2.8838106256660101</v>
      </c>
      <c r="E471" s="6">
        <v>2.8674414039296301</v>
      </c>
      <c r="F471" s="6">
        <v>70.31</v>
      </c>
      <c r="G471" s="5">
        <v>1393</v>
      </c>
      <c r="I471" s="4">
        <f t="shared" si="14"/>
        <v>0.625</v>
      </c>
      <c r="J471" s="4">
        <f t="shared" si="15"/>
        <v>0.45700000000000002</v>
      </c>
    </row>
    <row r="472" spans="1:10" x14ac:dyDescent="0.3">
      <c r="A472" s="22" t="s">
        <v>85</v>
      </c>
      <c r="B472" s="23">
        <v>4151710</v>
      </c>
      <c r="C472" s="24" t="s">
        <v>2</v>
      </c>
      <c r="D472" s="6">
        <v>0.378737550451684</v>
      </c>
      <c r="E472" s="6">
        <v>0.39871710767695601</v>
      </c>
      <c r="F472" s="6">
        <v>67.680000000000007</v>
      </c>
      <c r="G472" s="5">
        <v>100</v>
      </c>
      <c r="I472" s="4">
        <f t="shared" si="14"/>
        <v>0.16600000000000001</v>
      </c>
      <c r="J472" s="4">
        <f t="shared" si="15"/>
        <v>0.432</v>
      </c>
    </row>
    <row r="473" spans="1:10" x14ac:dyDescent="0.3">
      <c r="A473" s="22" t="s">
        <v>2416</v>
      </c>
      <c r="B473" s="23">
        <v>4098626</v>
      </c>
      <c r="C473" s="24" t="s">
        <v>2</v>
      </c>
      <c r="D473" s="6">
        <v>9.0106110298945801</v>
      </c>
      <c r="E473" s="6">
        <v>9.0601453506880407</v>
      </c>
      <c r="F473" s="6">
        <v>97.24</v>
      </c>
      <c r="G473" s="5">
        <v>298</v>
      </c>
      <c r="I473" s="4">
        <f t="shared" si="14"/>
        <v>0.90900000000000003</v>
      </c>
      <c r="J473" s="4">
        <f t="shared" si="15"/>
        <v>0.85499999999999998</v>
      </c>
    </row>
    <row r="474" spans="1:10" x14ac:dyDescent="0.3">
      <c r="A474" s="22" t="s">
        <v>839</v>
      </c>
      <c r="B474" s="23">
        <v>4193280</v>
      </c>
      <c r="C474" s="24" t="s">
        <v>2</v>
      </c>
      <c r="D474" s="6">
        <v>6.6772414343949196</v>
      </c>
      <c r="E474" s="6">
        <v>7.1057183445480598</v>
      </c>
      <c r="F474" s="6">
        <v>65.459999999999994</v>
      </c>
      <c r="G474" s="5">
        <v>819</v>
      </c>
      <c r="I474" s="4">
        <f t="shared" si="14"/>
        <v>0.84799999999999998</v>
      </c>
      <c r="J474" s="4">
        <f t="shared" si="15"/>
        <v>0.41</v>
      </c>
    </row>
    <row r="475" spans="1:10" x14ac:dyDescent="0.3">
      <c r="A475" s="22" t="s">
        <v>2417</v>
      </c>
      <c r="B475" s="23">
        <v>4094000</v>
      </c>
      <c r="C475" s="24" t="s">
        <v>2</v>
      </c>
      <c r="D475" s="6">
        <v>2.2911421659375901</v>
      </c>
      <c r="E475" s="6">
        <v>4.2625062562092904</v>
      </c>
      <c r="F475" s="6">
        <v>75.180000000000007</v>
      </c>
      <c r="G475" s="5">
        <v>138</v>
      </c>
      <c r="I475" s="4">
        <f t="shared" si="14"/>
        <v>0.54200000000000004</v>
      </c>
      <c r="J475" s="4">
        <f t="shared" si="15"/>
        <v>0.50900000000000001</v>
      </c>
    </row>
    <row r="476" spans="1:10" x14ac:dyDescent="0.3">
      <c r="A476" s="22" t="s">
        <v>840</v>
      </c>
      <c r="B476" s="23">
        <v>4094311</v>
      </c>
      <c r="C476" s="24" t="s">
        <v>2</v>
      </c>
      <c r="D476" s="6">
        <v>2.0054139877939998</v>
      </c>
      <c r="E476" s="6">
        <v>2.3788514326028301</v>
      </c>
      <c r="F476" s="6">
        <v>98.58</v>
      </c>
      <c r="G476" s="5">
        <v>1352</v>
      </c>
      <c r="I476" s="4">
        <f t="shared" si="14"/>
        <v>0.48799999999999999</v>
      </c>
      <c r="J476" s="4">
        <f t="shared" si="15"/>
        <v>0.88700000000000001</v>
      </c>
    </row>
    <row r="477" spans="1:10" x14ac:dyDescent="0.3">
      <c r="A477" s="22" t="s">
        <v>841</v>
      </c>
      <c r="B477" s="23">
        <v>4889095</v>
      </c>
      <c r="C477" s="24" t="s">
        <v>2</v>
      </c>
      <c r="D477" s="6">
        <v>9.6915356065220699</v>
      </c>
      <c r="E477" s="6">
        <v>9.5553498261644094</v>
      </c>
      <c r="F477" s="6">
        <v>94.46</v>
      </c>
      <c r="G477" s="5">
        <v>353</v>
      </c>
      <c r="I477" s="4">
        <f t="shared" si="14"/>
        <v>0.91500000000000004</v>
      </c>
      <c r="J477" s="4">
        <f t="shared" si="15"/>
        <v>0.80200000000000005</v>
      </c>
    </row>
    <row r="478" spans="1:10" x14ac:dyDescent="0.3">
      <c r="A478" s="22" t="s">
        <v>842</v>
      </c>
      <c r="B478" s="23">
        <v>12907735</v>
      </c>
      <c r="C478" s="24" t="s">
        <v>2</v>
      </c>
      <c r="D478" s="6">
        <v>5.9509936717432401</v>
      </c>
      <c r="E478" s="6">
        <v>6.2734828959239204</v>
      </c>
      <c r="F478" s="6">
        <v>60.15</v>
      </c>
      <c r="G478" s="5">
        <v>332</v>
      </c>
      <c r="I478" s="4">
        <f t="shared" si="14"/>
        <v>0.82299999999999995</v>
      </c>
      <c r="J478" s="4">
        <f t="shared" si="15"/>
        <v>0.38200000000000001</v>
      </c>
    </row>
    <row r="479" spans="1:10" x14ac:dyDescent="0.3">
      <c r="A479" s="22" t="s">
        <v>843</v>
      </c>
      <c r="B479" s="23">
        <v>4094381</v>
      </c>
      <c r="C479" s="24" t="s">
        <v>2</v>
      </c>
      <c r="D479" s="6">
        <v>8.4931274282007099</v>
      </c>
      <c r="E479" s="6">
        <v>8.9642629547096693</v>
      </c>
      <c r="F479" s="6">
        <v>51.74</v>
      </c>
      <c r="G479" s="5">
        <v>300</v>
      </c>
      <c r="I479" s="4">
        <f t="shared" si="14"/>
        <v>0.89300000000000002</v>
      </c>
      <c r="J479" s="4">
        <f t="shared" si="15"/>
        <v>0.33500000000000002</v>
      </c>
    </row>
    <row r="480" spans="1:10" x14ac:dyDescent="0.3">
      <c r="A480" s="22" t="s">
        <v>2418</v>
      </c>
      <c r="B480" s="23">
        <v>4400396</v>
      </c>
      <c r="C480" s="24" t="s">
        <v>2</v>
      </c>
      <c r="D480" s="6">
        <v>13.2132198705891</v>
      </c>
      <c r="E480" s="6">
        <v>17.5271326635268</v>
      </c>
      <c r="F480" s="6">
        <v>86.43</v>
      </c>
      <c r="G480" s="5">
        <v>218</v>
      </c>
      <c r="I480" s="4">
        <f t="shared" si="14"/>
        <v>0.96299999999999997</v>
      </c>
      <c r="J480" s="4">
        <f t="shared" si="15"/>
        <v>0.64800000000000002</v>
      </c>
    </row>
    <row r="481" spans="1:10" x14ac:dyDescent="0.3">
      <c r="A481" s="22" t="s">
        <v>363</v>
      </c>
      <c r="B481" s="23">
        <v>4096334</v>
      </c>
      <c r="C481" s="24" t="s">
        <v>2</v>
      </c>
      <c r="D481" s="6">
        <v>1.6998445940945801</v>
      </c>
      <c r="E481" s="6">
        <v>1.5037371420114001</v>
      </c>
      <c r="F481" s="6">
        <v>85.64</v>
      </c>
      <c r="G481" s="5">
        <v>1226</v>
      </c>
      <c r="I481" s="4">
        <f t="shared" si="14"/>
        <v>0.434</v>
      </c>
      <c r="J481" s="4">
        <f t="shared" si="15"/>
        <v>0.63900000000000001</v>
      </c>
    </row>
    <row r="482" spans="1:10" x14ac:dyDescent="0.3">
      <c r="A482" s="22" t="s">
        <v>2419</v>
      </c>
      <c r="B482" s="23">
        <v>5720652</v>
      </c>
      <c r="C482" s="24" t="s">
        <v>2</v>
      </c>
      <c r="D482" s="6">
        <v>3.38503535730117E-2</v>
      </c>
      <c r="E482" s="6">
        <v>7.5987300362907401E-3</v>
      </c>
      <c r="F482" s="6">
        <v>8.6199999999999992</v>
      </c>
      <c r="G482" s="5">
        <v>312</v>
      </c>
      <c r="I482" s="4">
        <f t="shared" si="14"/>
        <v>1.0999999999999999E-2</v>
      </c>
      <c r="J482" s="4">
        <f t="shared" si="15"/>
        <v>2.5000000000000001E-2</v>
      </c>
    </row>
    <row r="483" spans="1:10" x14ac:dyDescent="0.3">
      <c r="A483" s="22" t="s">
        <v>847</v>
      </c>
      <c r="B483" s="23">
        <v>4160234</v>
      </c>
      <c r="C483" s="24" t="s">
        <v>2</v>
      </c>
      <c r="D483" s="6">
        <v>1.4875602335807201</v>
      </c>
      <c r="E483" s="6">
        <v>1.5068340410226799</v>
      </c>
      <c r="F483" s="27" t="s">
        <v>1973</v>
      </c>
      <c r="G483" s="5">
        <v>504</v>
      </c>
      <c r="I483" s="4">
        <f t="shared" si="14"/>
        <v>0.38800000000000001</v>
      </c>
      <c r="J483" s="4">
        <f t="shared" si="15"/>
        <v>0.371</v>
      </c>
    </row>
    <row r="484" spans="1:10" x14ac:dyDescent="0.3">
      <c r="A484" s="22" t="s">
        <v>848</v>
      </c>
      <c r="B484" s="23">
        <v>4022058</v>
      </c>
      <c r="C484" s="24" t="s">
        <v>2</v>
      </c>
      <c r="D484" s="6">
        <v>2.98014938340956</v>
      </c>
      <c r="E484" s="6">
        <v>2.76671391639788</v>
      </c>
      <c r="F484" s="6">
        <v>92.04</v>
      </c>
      <c r="G484" s="5">
        <v>1271</v>
      </c>
      <c r="I484" s="4">
        <f t="shared" si="14"/>
        <v>0.63900000000000001</v>
      </c>
      <c r="J484" s="4">
        <f t="shared" si="15"/>
        <v>0.754</v>
      </c>
    </row>
    <row r="485" spans="1:10" x14ac:dyDescent="0.3">
      <c r="A485" s="22" t="s">
        <v>850</v>
      </c>
      <c r="B485" s="23">
        <v>4001616</v>
      </c>
      <c r="C485" s="24" t="s">
        <v>2</v>
      </c>
      <c r="D485" s="6">
        <v>1.97516927026262</v>
      </c>
      <c r="E485" s="6">
        <v>1.8198458660985399</v>
      </c>
      <c r="F485" s="6">
        <v>77.03</v>
      </c>
      <c r="G485" s="5">
        <v>1461</v>
      </c>
      <c r="I485" s="4">
        <f t="shared" si="14"/>
        <v>0.48099999999999998</v>
      </c>
      <c r="J485" s="4">
        <f t="shared" si="15"/>
        <v>0.52500000000000002</v>
      </c>
    </row>
    <row r="486" spans="1:10" x14ac:dyDescent="0.3">
      <c r="A486" s="22" t="s">
        <v>851</v>
      </c>
      <c r="B486" s="23">
        <v>4206221</v>
      </c>
      <c r="C486" s="24" t="s">
        <v>2</v>
      </c>
      <c r="D486" s="6">
        <v>5.9893507978734499</v>
      </c>
      <c r="E486" s="6">
        <v>4.9291860379444596</v>
      </c>
      <c r="F486" s="6">
        <v>101.81</v>
      </c>
      <c r="G486" s="5">
        <v>931</v>
      </c>
      <c r="I486" s="4">
        <f t="shared" si="14"/>
        <v>0.82699999999999996</v>
      </c>
      <c r="J486" s="4">
        <f t="shared" si="15"/>
        <v>0.92800000000000005</v>
      </c>
    </row>
    <row r="487" spans="1:10" x14ac:dyDescent="0.3">
      <c r="A487" s="22" t="s">
        <v>852</v>
      </c>
      <c r="B487" s="23">
        <v>4991702</v>
      </c>
      <c r="C487" s="24" t="s">
        <v>2</v>
      </c>
      <c r="D487" s="6">
        <v>1.17857737797768</v>
      </c>
      <c r="E487" s="6">
        <v>1.1018636794830301</v>
      </c>
      <c r="F487" s="6">
        <v>85.99</v>
      </c>
      <c r="G487" s="5">
        <v>599</v>
      </c>
      <c r="I487" s="4">
        <f t="shared" si="14"/>
        <v>0.308</v>
      </c>
      <c r="J487" s="4">
        <f t="shared" si="15"/>
        <v>0.64400000000000002</v>
      </c>
    </row>
    <row r="488" spans="1:10" x14ac:dyDescent="0.3">
      <c r="A488" s="22" t="s">
        <v>2420</v>
      </c>
      <c r="B488" s="23">
        <v>4998292</v>
      </c>
      <c r="C488" s="24" t="s">
        <v>2</v>
      </c>
      <c r="D488" s="6">
        <v>4.0934967718228901</v>
      </c>
      <c r="E488" s="6">
        <v>4.1096628099873298</v>
      </c>
      <c r="F488" s="6">
        <v>95.93</v>
      </c>
      <c r="G488" s="5">
        <v>311</v>
      </c>
      <c r="I488" s="4">
        <f t="shared" si="14"/>
        <v>0.73199999999999998</v>
      </c>
      <c r="J488" s="4">
        <f t="shared" si="15"/>
        <v>0.82799999999999996</v>
      </c>
    </row>
    <row r="489" spans="1:10" x14ac:dyDescent="0.3">
      <c r="A489" s="22" t="s">
        <v>2421</v>
      </c>
      <c r="B489" s="23">
        <v>19263902</v>
      </c>
      <c r="C489" s="24" t="s">
        <v>2</v>
      </c>
      <c r="D489" s="6">
        <v>0.26040430388001301</v>
      </c>
      <c r="E489" s="6">
        <v>0.59693728942506197</v>
      </c>
      <c r="F489" s="27" t="s">
        <v>2624</v>
      </c>
      <c r="G489" s="5">
        <v>81</v>
      </c>
      <c r="I489" s="4">
        <f t="shared" si="14"/>
        <v>0.13800000000000001</v>
      </c>
      <c r="J489" s="4">
        <f t="shared" si="15"/>
        <v>9.1999999999999998E-2</v>
      </c>
    </row>
    <row r="490" spans="1:10" x14ac:dyDescent="0.3">
      <c r="A490" s="22" t="s">
        <v>855</v>
      </c>
      <c r="B490" s="23">
        <v>28172255</v>
      </c>
      <c r="C490" s="24" t="s">
        <v>2</v>
      </c>
      <c r="D490" s="6">
        <v>5.5931596350401298</v>
      </c>
      <c r="E490" s="6">
        <v>6.1530911733506803</v>
      </c>
      <c r="F490" s="6">
        <v>87.67</v>
      </c>
      <c r="G490" s="5">
        <v>382</v>
      </c>
      <c r="I490" s="4">
        <f t="shared" si="14"/>
        <v>0.80900000000000005</v>
      </c>
      <c r="J490" s="4">
        <f t="shared" si="15"/>
        <v>0.66700000000000004</v>
      </c>
    </row>
    <row r="491" spans="1:10" x14ac:dyDescent="0.3">
      <c r="A491" s="22" t="s">
        <v>2422</v>
      </c>
      <c r="B491" s="23">
        <v>4995489</v>
      </c>
      <c r="C491" s="24" t="s">
        <v>2</v>
      </c>
      <c r="D491" s="6">
        <v>1.8790946428748501</v>
      </c>
      <c r="E491" s="6">
        <v>2.1070798028600199</v>
      </c>
      <c r="F491" s="6">
        <v>91.07</v>
      </c>
      <c r="G491" s="5">
        <v>181</v>
      </c>
      <c r="I491" s="4">
        <f t="shared" si="14"/>
        <v>0.46200000000000002</v>
      </c>
      <c r="J491" s="4">
        <f t="shared" si="15"/>
        <v>0.73799999999999999</v>
      </c>
    </row>
    <row r="492" spans="1:10" x14ac:dyDescent="0.3">
      <c r="A492" s="22" t="s">
        <v>2423</v>
      </c>
      <c r="B492" s="23">
        <v>7382761</v>
      </c>
      <c r="C492" s="24" t="s">
        <v>2</v>
      </c>
      <c r="D492" s="6">
        <v>1.3355429186510399</v>
      </c>
      <c r="E492" s="6">
        <v>1.4161155988412699</v>
      </c>
      <c r="F492" s="6">
        <v>42.03</v>
      </c>
      <c r="G492" s="5">
        <v>149</v>
      </c>
      <c r="I492" s="4">
        <f t="shared" si="14"/>
        <v>0.34899999999999998</v>
      </c>
      <c r="J492" s="4">
        <f t="shared" si="15"/>
        <v>0.26100000000000001</v>
      </c>
    </row>
    <row r="493" spans="1:10" x14ac:dyDescent="0.3">
      <c r="A493" s="22" t="s">
        <v>2424</v>
      </c>
      <c r="B493" s="23">
        <v>4137375</v>
      </c>
      <c r="C493" s="24" t="s">
        <v>2</v>
      </c>
      <c r="D493" s="6">
        <v>11.3229068735445</v>
      </c>
      <c r="E493" s="6">
        <v>11.002040148064401</v>
      </c>
      <c r="F493" s="6">
        <v>106.52</v>
      </c>
      <c r="G493" s="5">
        <v>323</v>
      </c>
      <c r="I493" s="4">
        <f t="shared" si="14"/>
        <v>0.94699999999999995</v>
      </c>
      <c r="J493" s="4">
        <f t="shared" si="15"/>
        <v>0.96899999999999997</v>
      </c>
    </row>
    <row r="494" spans="1:10" x14ac:dyDescent="0.3">
      <c r="A494" s="22" t="s">
        <v>856</v>
      </c>
      <c r="B494" s="23">
        <v>4068060</v>
      </c>
      <c r="C494" s="24" t="s">
        <v>2</v>
      </c>
      <c r="D494" s="6">
        <v>0.96048991673462902</v>
      </c>
      <c r="E494" s="6">
        <v>1.0247915031905199</v>
      </c>
      <c r="F494" s="6">
        <v>86.63</v>
      </c>
      <c r="G494" s="5">
        <v>1145</v>
      </c>
      <c r="I494" s="4">
        <f t="shared" si="14"/>
        <v>0.253</v>
      </c>
      <c r="J494" s="4">
        <f t="shared" si="15"/>
        <v>0.65100000000000002</v>
      </c>
    </row>
    <row r="495" spans="1:10" x14ac:dyDescent="0.3">
      <c r="A495" s="22" t="s">
        <v>857</v>
      </c>
      <c r="B495" s="23">
        <v>4209300</v>
      </c>
      <c r="C495" s="24" t="s">
        <v>2</v>
      </c>
      <c r="D495" s="6">
        <v>2.2942519078054899</v>
      </c>
      <c r="E495" s="6">
        <v>2.3867336577013201</v>
      </c>
      <c r="F495" s="6">
        <v>69.81</v>
      </c>
      <c r="G495" s="5">
        <v>1783</v>
      </c>
      <c r="I495" s="4">
        <f t="shared" si="14"/>
        <v>0.54300000000000004</v>
      </c>
      <c r="J495" s="4">
        <f t="shared" si="15"/>
        <v>0.44900000000000001</v>
      </c>
    </row>
    <row r="496" spans="1:10" x14ac:dyDescent="0.3">
      <c r="A496" s="22" t="s">
        <v>858</v>
      </c>
      <c r="B496" s="23">
        <v>5217252</v>
      </c>
      <c r="C496" s="24" t="s">
        <v>2</v>
      </c>
      <c r="D496" s="6">
        <v>8.5110763298346104</v>
      </c>
      <c r="E496" s="6">
        <v>8.1115642561948995</v>
      </c>
      <c r="F496" s="6">
        <v>61.05</v>
      </c>
      <c r="G496" s="5">
        <v>402</v>
      </c>
      <c r="I496" s="4">
        <f t="shared" si="14"/>
        <v>0.89400000000000002</v>
      </c>
      <c r="J496" s="4">
        <f t="shared" si="15"/>
        <v>0.38800000000000001</v>
      </c>
    </row>
    <row r="497" spans="1:10" x14ac:dyDescent="0.3">
      <c r="A497" s="22" t="s">
        <v>2425</v>
      </c>
      <c r="B497" s="23">
        <v>4349804</v>
      </c>
      <c r="C497" s="24" t="s">
        <v>2</v>
      </c>
      <c r="D497" s="6">
        <v>7.6698752380903104</v>
      </c>
      <c r="E497" s="6">
        <v>6.9558607828165799</v>
      </c>
      <c r="F497" s="6">
        <v>28.63</v>
      </c>
      <c r="G497" s="5">
        <v>90</v>
      </c>
      <c r="I497" s="4">
        <f t="shared" si="14"/>
        <v>0.877</v>
      </c>
      <c r="J497" s="4">
        <f t="shared" si="15"/>
        <v>0.17599999999999999</v>
      </c>
    </row>
    <row r="498" spans="1:10" x14ac:dyDescent="0.3">
      <c r="A498" s="22" t="s">
        <v>88</v>
      </c>
      <c r="B498" s="23">
        <v>6566086</v>
      </c>
      <c r="C498" s="24" t="s">
        <v>2</v>
      </c>
      <c r="D498" s="6">
        <v>13.5723449405082</v>
      </c>
      <c r="E498" s="6">
        <v>11.793394351195699</v>
      </c>
      <c r="F498" s="6">
        <v>26.43</v>
      </c>
      <c r="G498" s="5">
        <v>242</v>
      </c>
      <c r="I498" s="4">
        <f t="shared" si="14"/>
        <v>0.97</v>
      </c>
      <c r="J498" s="4">
        <f t="shared" si="15"/>
        <v>0.152</v>
      </c>
    </row>
    <row r="499" spans="1:10" x14ac:dyDescent="0.3">
      <c r="A499" s="22" t="s">
        <v>862</v>
      </c>
      <c r="B499" s="23">
        <v>28660777</v>
      </c>
      <c r="C499" s="24" t="s">
        <v>2</v>
      </c>
      <c r="D499" s="6">
        <v>2.2545481014561499</v>
      </c>
      <c r="E499" s="6">
        <v>2.0881540955351201</v>
      </c>
      <c r="F499" s="6">
        <v>81.09</v>
      </c>
      <c r="G499" s="5">
        <v>544</v>
      </c>
      <c r="I499" s="4">
        <f t="shared" si="14"/>
        <v>0.53700000000000003</v>
      </c>
      <c r="J499" s="4">
        <f t="shared" si="15"/>
        <v>0.56799999999999995</v>
      </c>
    </row>
    <row r="500" spans="1:10" x14ac:dyDescent="0.3">
      <c r="A500" s="22" t="s">
        <v>863</v>
      </c>
      <c r="B500" s="23">
        <v>4057044</v>
      </c>
      <c r="C500" s="24" t="s">
        <v>2</v>
      </c>
      <c r="D500" s="6">
        <v>1.06532967511738</v>
      </c>
      <c r="E500" s="6">
        <v>1.2688790750210599</v>
      </c>
      <c r="F500" s="27" t="s">
        <v>1975</v>
      </c>
      <c r="G500" s="5">
        <v>939</v>
      </c>
      <c r="I500" s="4">
        <f t="shared" si="14"/>
        <v>0.28399999999999997</v>
      </c>
      <c r="J500" s="4">
        <f t="shared" si="15"/>
        <v>0.53300000000000003</v>
      </c>
    </row>
    <row r="501" spans="1:10" x14ac:dyDescent="0.3">
      <c r="A501" s="22" t="s">
        <v>2426</v>
      </c>
      <c r="B501" s="23">
        <v>5721408</v>
      </c>
      <c r="C501" s="24" t="s">
        <v>2</v>
      </c>
      <c r="D501" s="6">
        <v>0.54108595877953802</v>
      </c>
      <c r="E501" s="6">
        <v>7.7956437430641207E-2</v>
      </c>
      <c r="F501" s="6">
        <v>44.78</v>
      </c>
      <c r="G501" s="5">
        <v>34</v>
      </c>
      <c r="I501" s="4">
        <f t="shared" si="14"/>
        <v>0.188</v>
      </c>
      <c r="J501" s="4">
        <f t="shared" si="15"/>
        <v>0.28399999999999997</v>
      </c>
    </row>
    <row r="502" spans="1:10" x14ac:dyDescent="0.3">
      <c r="A502" s="22" t="s">
        <v>89</v>
      </c>
      <c r="B502" s="23">
        <v>4987110</v>
      </c>
      <c r="C502" s="24" t="s">
        <v>2</v>
      </c>
      <c r="D502" s="6">
        <v>1.1549870426880799</v>
      </c>
      <c r="E502" s="6">
        <v>1.3954199425890601</v>
      </c>
      <c r="F502" s="6">
        <v>78.73</v>
      </c>
      <c r="G502" s="5">
        <v>179</v>
      </c>
      <c r="I502" s="4">
        <f t="shared" ref="I502:I565" si="16">IFERROR(_xlfn.PERCENTRANK.INC(D:D,D502),"")</f>
        <v>0.30099999999999999</v>
      </c>
      <c r="J502" s="4">
        <f t="shared" ref="J502:J565" si="17">IFERROR(_xlfn.PERCENTRANK.INC(F:F,F502),"")</f>
        <v>0.53800000000000003</v>
      </c>
    </row>
    <row r="503" spans="1:10" x14ac:dyDescent="0.3">
      <c r="A503" s="22" t="s">
        <v>864</v>
      </c>
      <c r="B503" s="23">
        <v>4121470</v>
      </c>
      <c r="C503" s="24" t="s">
        <v>2</v>
      </c>
      <c r="D503" s="6">
        <v>1.2249981279508899</v>
      </c>
      <c r="E503" s="6">
        <v>1.2731150324601801</v>
      </c>
      <c r="F503" s="6">
        <v>66.22</v>
      </c>
      <c r="G503" s="5">
        <v>2169</v>
      </c>
      <c r="I503" s="4">
        <f t="shared" si="16"/>
        <v>0.32</v>
      </c>
      <c r="J503" s="4">
        <f t="shared" si="17"/>
        <v>0.41799999999999998</v>
      </c>
    </row>
    <row r="504" spans="1:10" x14ac:dyDescent="0.3">
      <c r="A504" s="22" t="s">
        <v>865</v>
      </c>
      <c r="B504" s="23">
        <v>4021861</v>
      </c>
      <c r="C504" s="24" t="s">
        <v>2</v>
      </c>
      <c r="D504" s="6">
        <v>6.3338866725323903</v>
      </c>
      <c r="E504" s="6">
        <v>5.8985842100529302</v>
      </c>
      <c r="F504" s="6">
        <v>75.56</v>
      </c>
      <c r="G504" s="5">
        <v>285</v>
      </c>
      <c r="I504" s="4">
        <f t="shared" si="16"/>
        <v>0.84099999999999997</v>
      </c>
      <c r="J504" s="4">
        <f t="shared" si="17"/>
        <v>0.51400000000000001</v>
      </c>
    </row>
    <row r="505" spans="1:10" x14ac:dyDescent="0.3">
      <c r="A505" s="22" t="s">
        <v>867</v>
      </c>
      <c r="B505" s="23">
        <v>4873611</v>
      </c>
      <c r="C505" s="24" t="s">
        <v>2</v>
      </c>
      <c r="D505" s="6">
        <v>0.90038626068324201</v>
      </c>
      <c r="E505" s="6">
        <v>0.87740280337397902</v>
      </c>
      <c r="F505" s="6">
        <v>72.48</v>
      </c>
      <c r="G505" s="5">
        <v>1601</v>
      </c>
      <c r="I505" s="4">
        <f t="shared" si="16"/>
        <v>0.24099999999999999</v>
      </c>
      <c r="J505" s="4">
        <f t="shared" si="17"/>
        <v>0.47799999999999998</v>
      </c>
    </row>
    <row r="506" spans="1:10" x14ac:dyDescent="0.3">
      <c r="A506" s="22" t="s">
        <v>868</v>
      </c>
      <c r="B506" s="23">
        <v>8435281</v>
      </c>
      <c r="C506" s="24" t="s">
        <v>2</v>
      </c>
      <c r="D506" s="6">
        <v>10.470534117299</v>
      </c>
      <c r="E506" s="6">
        <v>11.0108624794637</v>
      </c>
      <c r="F506" s="6">
        <v>90.77</v>
      </c>
      <c r="G506" s="5">
        <v>390</v>
      </c>
      <c r="I506" s="4">
        <f t="shared" si="16"/>
        <v>0.93300000000000005</v>
      </c>
      <c r="J506" s="4">
        <f t="shared" si="17"/>
        <v>0.72899999999999998</v>
      </c>
    </row>
    <row r="507" spans="1:10" x14ac:dyDescent="0.3">
      <c r="A507" s="22" t="s">
        <v>2427</v>
      </c>
      <c r="B507" s="23">
        <v>4632191</v>
      </c>
      <c r="C507" s="24" t="s">
        <v>2</v>
      </c>
      <c r="D507" s="6">
        <v>10.2126100377727</v>
      </c>
      <c r="E507" s="6">
        <v>10.1227866111251</v>
      </c>
      <c r="F507" s="6">
        <v>46.66</v>
      </c>
      <c r="G507" s="5">
        <v>97</v>
      </c>
      <c r="I507" s="4">
        <f t="shared" si="16"/>
        <v>0.92300000000000004</v>
      </c>
      <c r="J507" s="4">
        <f t="shared" si="17"/>
        <v>0.29599999999999999</v>
      </c>
    </row>
    <row r="508" spans="1:10" x14ac:dyDescent="0.3">
      <c r="A508" s="22" t="s">
        <v>2428</v>
      </c>
      <c r="B508" s="23">
        <v>5721102</v>
      </c>
      <c r="C508" s="24" t="s">
        <v>2</v>
      </c>
      <c r="D508" s="6">
        <v>0.20344453981097799</v>
      </c>
      <c r="E508" s="6">
        <v>0.28793675862851698</v>
      </c>
      <c r="F508" s="6">
        <v>62.32</v>
      </c>
      <c r="G508" s="5">
        <v>84</v>
      </c>
      <c r="I508" s="4">
        <f t="shared" si="16"/>
        <v>0.11600000000000001</v>
      </c>
      <c r="J508" s="4">
        <f t="shared" si="17"/>
        <v>0.39200000000000002</v>
      </c>
    </row>
    <row r="509" spans="1:10" x14ac:dyDescent="0.3">
      <c r="A509" s="22" t="s">
        <v>2429</v>
      </c>
      <c r="B509" s="23">
        <v>5721105</v>
      </c>
      <c r="C509" s="24" t="s">
        <v>2</v>
      </c>
      <c r="D509" s="6">
        <v>0.13646984366748999</v>
      </c>
      <c r="E509" s="6">
        <v>2.9345044317172001E-2</v>
      </c>
      <c r="F509" s="6">
        <v>40.47</v>
      </c>
      <c r="G509" s="5">
        <v>37</v>
      </c>
      <c r="I509" s="4">
        <f t="shared" si="16"/>
        <v>9.1999999999999998E-2</v>
      </c>
      <c r="J509" s="4">
        <f t="shared" si="17"/>
        <v>0.253</v>
      </c>
    </row>
    <row r="510" spans="1:10" x14ac:dyDescent="0.3">
      <c r="A510" s="22" t="s">
        <v>869</v>
      </c>
      <c r="B510" s="23">
        <v>4024401</v>
      </c>
      <c r="C510" s="24" t="s">
        <v>2</v>
      </c>
      <c r="D510" s="6">
        <v>3.86984496743802</v>
      </c>
      <c r="E510" s="6">
        <v>4.5458932620257499</v>
      </c>
      <c r="F510" s="6">
        <v>98.61</v>
      </c>
      <c r="G510" s="5">
        <v>507</v>
      </c>
      <c r="I510" s="4">
        <f t="shared" si="16"/>
        <v>0.71399999999999997</v>
      </c>
      <c r="J510" s="4">
        <f t="shared" si="17"/>
        <v>0.88800000000000001</v>
      </c>
    </row>
    <row r="511" spans="1:10" x14ac:dyDescent="0.3">
      <c r="A511" s="22" t="s">
        <v>90</v>
      </c>
      <c r="B511" s="23">
        <v>4295787</v>
      </c>
      <c r="C511" s="24" t="s">
        <v>2</v>
      </c>
      <c r="D511" s="6">
        <v>3.0715592621985102</v>
      </c>
      <c r="E511" s="6">
        <v>3.0563621131190799</v>
      </c>
      <c r="F511" s="6">
        <v>78.680000000000007</v>
      </c>
      <c r="G511" s="5">
        <v>370</v>
      </c>
      <c r="I511" s="4">
        <f t="shared" si="16"/>
        <v>0.64500000000000002</v>
      </c>
      <c r="J511" s="4">
        <f t="shared" si="17"/>
        <v>0.53700000000000003</v>
      </c>
    </row>
    <row r="512" spans="1:10" x14ac:dyDescent="0.3">
      <c r="A512" s="22" t="s">
        <v>870</v>
      </c>
      <c r="B512" s="23">
        <v>15568188</v>
      </c>
      <c r="C512" s="24" t="s">
        <v>2</v>
      </c>
      <c r="D512" s="6">
        <v>2.3296403922987001</v>
      </c>
      <c r="E512" s="6">
        <v>2.4527839105592002</v>
      </c>
      <c r="F512" s="27" t="s">
        <v>2625</v>
      </c>
      <c r="G512" s="5">
        <v>708</v>
      </c>
      <c r="I512" s="4">
        <f t="shared" si="16"/>
        <v>0.55000000000000004</v>
      </c>
      <c r="J512" s="4">
        <f t="shared" si="17"/>
        <v>0.89300000000000002</v>
      </c>
    </row>
    <row r="513" spans="1:10" x14ac:dyDescent="0.3">
      <c r="A513" s="22" t="s">
        <v>2430</v>
      </c>
      <c r="B513" s="23">
        <v>103012</v>
      </c>
      <c r="C513" s="24" t="s">
        <v>2</v>
      </c>
      <c r="D513" s="6">
        <v>4.8576822940854196</v>
      </c>
      <c r="E513" s="6">
        <v>6.05456070275011</v>
      </c>
      <c r="F513" s="6">
        <v>35.24</v>
      </c>
      <c r="G513" s="5">
        <v>181</v>
      </c>
      <c r="I513" s="4">
        <f t="shared" si="16"/>
        <v>0.77600000000000002</v>
      </c>
      <c r="J513" s="4">
        <f t="shared" si="17"/>
        <v>0.221</v>
      </c>
    </row>
    <row r="514" spans="1:10" x14ac:dyDescent="0.3">
      <c r="A514" s="22" t="s">
        <v>871</v>
      </c>
      <c r="B514" s="23">
        <v>4914448</v>
      </c>
      <c r="C514" s="24" t="s">
        <v>2</v>
      </c>
      <c r="D514" s="6">
        <v>8.7272242347105404</v>
      </c>
      <c r="E514" s="6">
        <v>7.9576325222340101</v>
      </c>
      <c r="F514" s="6">
        <v>102.63</v>
      </c>
      <c r="G514" s="5">
        <v>686</v>
      </c>
      <c r="I514" s="4">
        <f t="shared" si="16"/>
        <v>0.89900000000000002</v>
      </c>
      <c r="J514" s="4">
        <f t="shared" si="17"/>
        <v>0.93799999999999994</v>
      </c>
    </row>
    <row r="515" spans="1:10" x14ac:dyDescent="0.3">
      <c r="A515" s="22" t="s">
        <v>2431</v>
      </c>
      <c r="B515" s="23">
        <v>19928652</v>
      </c>
      <c r="C515" s="24" t="s">
        <v>2</v>
      </c>
      <c r="D515" s="6">
        <v>4.4754307703538103</v>
      </c>
      <c r="E515" s="6">
        <v>4.2087436922850303</v>
      </c>
      <c r="F515" s="6">
        <v>66.63</v>
      </c>
      <c r="G515" s="5">
        <v>158</v>
      </c>
      <c r="I515" s="4">
        <f t="shared" si="16"/>
        <v>0.753</v>
      </c>
      <c r="J515" s="4">
        <f t="shared" si="17"/>
        <v>0.42299999999999999</v>
      </c>
    </row>
    <row r="516" spans="1:10" x14ac:dyDescent="0.3">
      <c r="A516" s="22" t="s">
        <v>390</v>
      </c>
      <c r="B516" s="23">
        <v>4144672</v>
      </c>
      <c r="C516" s="24" t="s">
        <v>2</v>
      </c>
      <c r="D516" s="6">
        <v>3.22949911526575</v>
      </c>
      <c r="E516" s="6">
        <v>3.6082335290866299</v>
      </c>
      <c r="F516" s="6">
        <v>103.79</v>
      </c>
      <c r="G516" s="5">
        <v>557</v>
      </c>
      <c r="I516" s="4">
        <f t="shared" si="16"/>
        <v>0.66700000000000004</v>
      </c>
      <c r="J516" s="4">
        <f t="shared" si="17"/>
        <v>0.94899999999999995</v>
      </c>
    </row>
    <row r="517" spans="1:10" x14ac:dyDescent="0.3">
      <c r="A517" s="22" t="s">
        <v>2432</v>
      </c>
      <c r="B517" s="23">
        <v>4543871</v>
      </c>
      <c r="C517" s="24" t="s">
        <v>2</v>
      </c>
      <c r="D517" s="6">
        <v>0.90539262803582599</v>
      </c>
      <c r="E517" s="6">
        <v>0.83945007393187199</v>
      </c>
      <c r="F517" s="6">
        <v>7.67</v>
      </c>
      <c r="G517" s="5">
        <v>86</v>
      </c>
      <c r="I517" s="4">
        <f t="shared" si="16"/>
        <v>0.24399999999999999</v>
      </c>
      <c r="J517" s="4">
        <f t="shared" si="17"/>
        <v>1.6E-2</v>
      </c>
    </row>
    <row r="518" spans="1:10" x14ac:dyDescent="0.3">
      <c r="A518" s="22" t="s">
        <v>2433</v>
      </c>
      <c r="B518" s="23">
        <v>10893279</v>
      </c>
      <c r="C518" s="24" t="s">
        <v>2</v>
      </c>
      <c r="D518" s="6">
        <v>0.23090724130245399</v>
      </c>
      <c r="E518" s="6">
        <v>0.17680722964329701</v>
      </c>
      <c r="F518" s="6">
        <v>27.98</v>
      </c>
      <c r="G518" s="5">
        <v>22</v>
      </c>
      <c r="I518" s="4">
        <f t="shared" si="16"/>
        <v>0.126</v>
      </c>
      <c r="J518" s="4">
        <f t="shared" si="17"/>
        <v>0.17100000000000001</v>
      </c>
    </row>
    <row r="519" spans="1:10" x14ac:dyDescent="0.3">
      <c r="A519" s="22" t="s">
        <v>2434</v>
      </c>
      <c r="B519" s="23">
        <v>4573867</v>
      </c>
      <c r="C519" s="24" t="s">
        <v>2</v>
      </c>
      <c r="D519" s="6">
        <v>2.37649689844871</v>
      </c>
      <c r="E519" s="6">
        <v>2.3344759306687002</v>
      </c>
      <c r="F519" s="6">
        <v>72.58</v>
      </c>
      <c r="G519" s="5">
        <v>320</v>
      </c>
      <c r="I519" s="4">
        <f t="shared" si="16"/>
        <v>0.55800000000000005</v>
      </c>
      <c r="J519" s="4">
        <f t="shared" si="17"/>
        <v>0.48199999999999998</v>
      </c>
    </row>
    <row r="520" spans="1:10" x14ac:dyDescent="0.3">
      <c r="A520" s="22" t="s">
        <v>2435</v>
      </c>
      <c r="B520" s="23">
        <v>102947</v>
      </c>
      <c r="C520" s="24" t="s">
        <v>2</v>
      </c>
      <c r="D520" s="6">
        <v>3.12372288381184</v>
      </c>
      <c r="E520" s="6">
        <v>2.69496244822066</v>
      </c>
      <c r="F520" s="6">
        <v>93.24</v>
      </c>
      <c r="G520" s="5">
        <v>508</v>
      </c>
      <c r="I520" s="4">
        <f t="shared" si="16"/>
        <v>0.65200000000000002</v>
      </c>
      <c r="J520" s="4">
        <f t="shared" si="17"/>
        <v>0.77800000000000002</v>
      </c>
    </row>
    <row r="521" spans="1:10" x14ac:dyDescent="0.3">
      <c r="A521" s="22" t="s">
        <v>874</v>
      </c>
      <c r="B521" s="23">
        <v>4022066</v>
      </c>
      <c r="C521" s="24" t="s">
        <v>2</v>
      </c>
      <c r="D521" s="6">
        <v>1.1422548439995699</v>
      </c>
      <c r="E521" s="6">
        <v>1.3825454357268001</v>
      </c>
      <c r="F521" s="6">
        <v>89.67</v>
      </c>
      <c r="G521" s="5">
        <v>885</v>
      </c>
      <c r="I521" s="4">
        <f t="shared" si="16"/>
        <v>0.29899999999999999</v>
      </c>
      <c r="J521" s="4">
        <f t="shared" si="17"/>
        <v>0.70499999999999996</v>
      </c>
    </row>
    <row r="522" spans="1:10" x14ac:dyDescent="0.3">
      <c r="A522" s="22" t="s">
        <v>2436</v>
      </c>
      <c r="B522" s="23">
        <v>105346</v>
      </c>
      <c r="C522" s="24" t="s">
        <v>2</v>
      </c>
      <c r="D522" s="6">
        <v>6.0359290161892902</v>
      </c>
      <c r="E522" s="6">
        <v>5.9508630136986298</v>
      </c>
      <c r="F522" s="6">
        <v>58.94</v>
      </c>
      <c r="G522" s="5">
        <v>173</v>
      </c>
      <c r="I522" s="4">
        <f t="shared" si="16"/>
        <v>0.83199999999999996</v>
      </c>
      <c r="J522" s="4">
        <f t="shared" si="17"/>
        <v>0.375</v>
      </c>
    </row>
    <row r="523" spans="1:10" x14ac:dyDescent="0.3">
      <c r="A523" s="22" t="s">
        <v>2437</v>
      </c>
      <c r="B523" s="23">
        <v>5721997</v>
      </c>
      <c r="C523" s="24" t="s">
        <v>2</v>
      </c>
      <c r="D523" s="6">
        <v>0.16423821293921101</v>
      </c>
      <c r="E523" s="6">
        <v>3.6482792270592701E-2</v>
      </c>
      <c r="F523" s="6">
        <v>20.07</v>
      </c>
      <c r="G523" s="5">
        <v>86</v>
      </c>
      <c r="I523" s="4">
        <f t="shared" si="16"/>
        <v>0.105</v>
      </c>
      <c r="J523" s="4">
        <f t="shared" si="17"/>
        <v>8.8999999999999996E-2</v>
      </c>
    </row>
    <row r="524" spans="1:10" x14ac:dyDescent="0.3">
      <c r="A524" s="22" t="s">
        <v>2438</v>
      </c>
      <c r="B524" s="23">
        <v>5722042</v>
      </c>
      <c r="C524" s="24" t="s">
        <v>2</v>
      </c>
      <c r="D524" s="6">
        <v>0.119896959159614</v>
      </c>
      <c r="E524" s="6">
        <v>8.2921321957890703E-2</v>
      </c>
      <c r="F524" s="6">
        <v>19.75</v>
      </c>
      <c r="G524" s="5">
        <v>115</v>
      </c>
      <c r="I524" s="4">
        <f t="shared" si="16"/>
        <v>7.8E-2</v>
      </c>
      <c r="J524" s="4">
        <f t="shared" si="17"/>
        <v>8.6999999999999994E-2</v>
      </c>
    </row>
    <row r="525" spans="1:10" x14ac:dyDescent="0.3">
      <c r="A525" s="22" t="s">
        <v>2439</v>
      </c>
      <c r="B525" s="23">
        <v>5721956</v>
      </c>
      <c r="C525" s="24" t="s">
        <v>2</v>
      </c>
      <c r="D525" s="6">
        <v>0.81380303104130503</v>
      </c>
      <c r="E525" s="6">
        <v>0.86467740598151899</v>
      </c>
      <c r="F525" s="6">
        <v>27.88</v>
      </c>
      <c r="G525" s="5">
        <v>73</v>
      </c>
      <c r="I525" s="4">
        <f t="shared" si="16"/>
        <v>0.22700000000000001</v>
      </c>
      <c r="J525" s="4">
        <f t="shared" si="17"/>
        <v>0.16800000000000001</v>
      </c>
    </row>
    <row r="526" spans="1:10" x14ac:dyDescent="0.3">
      <c r="A526" s="22" t="s">
        <v>2440</v>
      </c>
      <c r="B526" s="23">
        <v>5721181</v>
      </c>
      <c r="C526" s="24" t="s">
        <v>2</v>
      </c>
      <c r="D526" s="6">
        <v>0.132875648303863</v>
      </c>
      <c r="E526" s="6">
        <v>0.21341077505341099</v>
      </c>
      <c r="F526" s="6">
        <v>21.43</v>
      </c>
      <c r="G526" s="5">
        <v>95</v>
      </c>
      <c r="I526" s="4">
        <f t="shared" si="16"/>
        <v>0.09</v>
      </c>
      <c r="J526" s="4">
        <f t="shared" si="17"/>
        <v>0.105</v>
      </c>
    </row>
    <row r="527" spans="1:10" x14ac:dyDescent="0.3">
      <c r="A527" s="22" t="s">
        <v>2441</v>
      </c>
      <c r="B527" s="23">
        <v>5721641</v>
      </c>
      <c r="C527" s="24" t="s">
        <v>2</v>
      </c>
      <c r="D527" s="6">
        <v>0.49337715879261201</v>
      </c>
      <c r="E527" s="6">
        <v>0.37724067340600498</v>
      </c>
      <c r="F527" s="6">
        <v>22.19</v>
      </c>
      <c r="G527" s="5">
        <v>89</v>
      </c>
      <c r="I527" s="4">
        <f t="shared" si="16"/>
        <v>0.183</v>
      </c>
      <c r="J527" s="4">
        <f t="shared" si="17"/>
        <v>0.113</v>
      </c>
    </row>
    <row r="528" spans="1:10" x14ac:dyDescent="0.3">
      <c r="A528" s="22" t="s">
        <v>2442</v>
      </c>
      <c r="B528" s="23">
        <v>5721174</v>
      </c>
      <c r="C528" s="24" t="s">
        <v>2</v>
      </c>
      <c r="D528" s="6">
        <v>0.43823470623650201</v>
      </c>
      <c r="E528" s="6">
        <v>0.43726893772879899</v>
      </c>
      <c r="F528" s="6">
        <v>15.15</v>
      </c>
      <c r="G528" s="5">
        <v>47</v>
      </c>
      <c r="I528" s="4">
        <f t="shared" si="16"/>
        <v>0.17699999999999999</v>
      </c>
      <c r="J528" s="4">
        <f t="shared" si="17"/>
        <v>5.1999999999999998E-2</v>
      </c>
    </row>
    <row r="529" spans="1:10" x14ac:dyDescent="0.3">
      <c r="A529" s="22" t="s">
        <v>2443</v>
      </c>
      <c r="B529" s="23">
        <v>5721950</v>
      </c>
      <c r="C529" s="24" t="s">
        <v>2</v>
      </c>
      <c r="D529" s="6">
        <v>0.84294840536835702</v>
      </c>
      <c r="E529" s="6">
        <v>0.37593646572559097</v>
      </c>
      <c r="F529" s="6">
        <v>44.34</v>
      </c>
      <c r="G529" s="5">
        <v>48</v>
      </c>
      <c r="I529" s="4">
        <f t="shared" si="16"/>
        <v>0.23300000000000001</v>
      </c>
      <c r="J529" s="4">
        <f t="shared" si="17"/>
        <v>0.28199999999999997</v>
      </c>
    </row>
    <row r="530" spans="1:10" x14ac:dyDescent="0.3">
      <c r="A530" s="22" t="s">
        <v>2444</v>
      </c>
      <c r="B530" s="23">
        <v>5721599</v>
      </c>
      <c r="C530" s="24" t="s">
        <v>2</v>
      </c>
      <c r="D530" s="6">
        <v>5.14805041754412E-2</v>
      </c>
      <c r="E530" s="6">
        <v>3.1950779620755203E-2</v>
      </c>
      <c r="F530" s="6">
        <v>17.89</v>
      </c>
      <c r="G530" s="5">
        <v>133</v>
      </c>
      <c r="I530" s="4">
        <f t="shared" si="16"/>
        <v>2.9000000000000001E-2</v>
      </c>
      <c r="J530" s="4">
        <f t="shared" si="17"/>
        <v>7.1999999999999995E-2</v>
      </c>
    </row>
    <row r="531" spans="1:10" x14ac:dyDescent="0.3">
      <c r="A531" s="22" t="s">
        <v>2445</v>
      </c>
      <c r="B531" s="23">
        <v>5721756</v>
      </c>
      <c r="C531" s="24" t="s">
        <v>2</v>
      </c>
      <c r="D531" s="6">
        <v>8.4798437478011093E-2</v>
      </c>
      <c r="E531" s="6">
        <v>5.1116313960656197E-2</v>
      </c>
      <c r="F531" s="6">
        <v>20.45</v>
      </c>
      <c r="G531" s="5">
        <v>102</v>
      </c>
      <c r="I531" s="4">
        <f t="shared" si="16"/>
        <v>5.8000000000000003E-2</v>
      </c>
      <c r="J531" s="4">
        <f t="shared" si="17"/>
        <v>9.2999999999999999E-2</v>
      </c>
    </row>
    <row r="532" spans="1:10" x14ac:dyDescent="0.3">
      <c r="A532" s="22" t="s">
        <v>2446</v>
      </c>
      <c r="B532" s="23">
        <v>5721908</v>
      </c>
      <c r="C532" s="24" t="s">
        <v>2</v>
      </c>
      <c r="D532" s="6">
        <v>5.7944349748580301E-2</v>
      </c>
      <c r="E532" s="6">
        <v>5.6571405488530797E-2</v>
      </c>
      <c r="F532" s="6">
        <v>25.29</v>
      </c>
      <c r="G532" s="5">
        <v>63</v>
      </c>
      <c r="I532" s="4">
        <f t="shared" si="16"/>
        <v>3.5000000000000003E-2</v>
      </c>
      <c r="J532" s="4">
        <f t="shared" si="17"/>
        <v>0.14199999999999999</v>
      </c>
    </row>
    <row r="533" spans="1:10" x14ac:dyDescent="0.3">
      <c r="A533" s="22" t="s">
        <v>2447</v>
      </c>
      <c r="B533" s="23">
        <v>5722050</v>
      </c>
      <c r="C533" s="24" t="s">
        <v>2</v>
      </c>
      <c r="D533" s="6">
        <v>7.5541158441877601E-2</v>
      </c>
      <c r="E533" s="6">
        <v>5.3828607358403301E-2</v>
      </c>
      <c r="F533" s="6">
        <v>27.47</v>
      </c>
      <c r="G533" s="5">
        <v>97</v>
      </c>
      <c r="I533" s="4">
        <f t="shared" si="16"/>
        <v>0.05</v>
      </c>
      <c r="J533" s="4">
        <f t="shared" si="17"/>
        <v>0.16400000000000001</v>
      </c>
    </row>
    <row r="534" spans="1:10" x14ac:dyDescent="0.3">
      <c r="A534" s="22" t="s">
        <v>2448</v>
      </c>
      <c r="B534" s="23">
        <v>5724376</v>
      </c>
      <c r="C534" s="24" t="s">
        <v>2</v>
      </c>
      <c r="D534" s="6">
        <v>3.9207887780459298E-2</v>
      </c>
      <c r="E534" s="6">
        <v>2.3550256294897199E-2</v>
      </c>
      <c r="F534" s="6">
        <v>16.04</v>
      </c>
      <c r="G534" s="5">
        <v>170</v>
      </c>
      <c r="I534" s="4">
        <f t="shared" si="16"/>
        <v>1.7000000000000001E-2</v>
      </c>
      <c r="J534" s="4">
        <f t="shared" si="17"/>
        <v>5.7000000000000002E-2</v>
      </c>
    </row>
    <row r="535" spans="1:10" x14ac:dyDescent="0.3">
      <c r="A535" s="22" t="s">
        <v>2449</v>
      </c>
      <c r="B535" s="23">
        <v>5724621</v>
      </c>
      <c r="C535" s="24" t="s">
        <v>2</v>
      </c>
      <c r="D535" s="6">
        <v>9.8266052336154194E-2</v>
      </c>
      <c r="E535" s="6">
        <v>9.07515035483068E-2</v>
      </c>
      <c r="F535" s="6">
        <v>21.95</v>
      </c>
      <c r="G535" s="5">
        <v>186</v>
      </c>
      <c r="I535" s="4">
        <f t="shared" si="16"/>
        <v>6.5000000000000002E-2</v>
      </c>
      <c r="J535" s="4">
        <f t="shared" si="17"/>
        <v>0.109</v>
      </c>
    </row>
    <row r="536" spans="1:10" x14ac:dyDescent="0.3">
      <c r="A536" s="22" t="s">
        <v>2450</v>
      </c>
      <c r="B536" s="23">
        <v>5724385</v>
      </c>
      <c r="C536" s="24" t="s">
        <v>2</v>
      </c>
      <c r="D536" s="6">
        <v>0.24624402540394399</v>
      </c>
      <c r="E536" s="6">
        <v>0.241238449835109</v>
      </c>
      <c r="F536" s="6">
        <v>23.94</v>
      </c>
      <c r="G536" s="5">
        <v>160</v>
      </c>
      <c r="I536" s="4">
        <f t="shared" si="16"/>
        <v>0.13300000000000001</v>
      </c>
      <c r="J536" s="4">
        <f t="shared" si="17"/>
        <v>0.13200000000000001</v>
      </c>
    </row>
    <row r="537" spans="1:10" x14ac:dyDescent="0.3">
      <c r="A537" s="22" t="s">
        <v>2451</v>
      </c>
      <c r="B537" s="23">
        <v>12966018</v>
      </c>
      <c r="C537" s="24" t="s">
        <v>2</v>
      </c>
      <c r="D537" s="6">
        <v>0.163467896962707</v>
      </c>
      <c r="E537" s="6">
        <v>0.13344098423683201</v>
      </c>
      <c r="F537" s="6">
        <v>22.49</v>
      </c>
      <c r="G537" s="5">
        <v>53</v>
      </c>
      <c r="I537" s="4">
        <f t="shared" si="16"/>
        <v>0.104</v>
      </c>
      <c r="J537" s="4">
        <f t="shared" si="17"/>
        <v>0.11600000000000001</v>
      </c>
    </row>
    <row r="538" spans="1:10" x14ac:dyDescent="0.3">
      <c r="A538" s="22" t="s">
        <v>876</v>
      </c>
      <c r="B538" s="23">
        <v>4051243</v>
      </c>
      <c r="C538" s="24" t="s">
        <v>2</v>
      </c>
      <c r="D538" s="6">
        <v>0.62323092099666799</v>
      </c>
      <c r="E538" s="6">
        <v>0.657483420513579</v>
      </c>
      <c r="F538" s="6">
        <v>79.489999999999995</v>
      </c>
      <c r="G538" s="5">
        <v>1786</v>
      </c>
      <c r="I538" s="4">
        <f t="shared" si="16"/>
        <v>0.192</v>
      </c>
      <c r="J538" s="4">
        <f t="shared" si="17"/>
        <v>0.54200000000000004</v>
      </c>
    </row>
    <row r="539" spans="1:10" x14ac:dyDescent="0.3">
      <c r="A539" s="22" t="s">
        <v>2452</v>
      </c>
      <c r="B539" s="23">
        <v>7181248</v>
      </c>
      <c r="C539" s="24" t="s">
        <v>2</v>
      </c>
      <c r="D539" s="6">
        <v>2.44100404152258</v>
      </c>
      <c r="E539" s="6">
        <v>2.3865124894254599</v>
      </c>
      <c r="F539" s="6">
        <v>95.47</v>
      </c>
      <c r="G539" s="5">
        <v>193</v>
      </c>
      <c r="I539" s="4">
        <f t="shared" si="16"/>
        <v>0.56599999999999995</v>
      </c>
      <c r="J539" s="4">
        <f t="shared" si="17"/>
        <v>0.82299999999999995</v>
      </c>
    </row>
    <row r="540" spans="1:10" x14ac:dyDescent="0.3">
      <c r="A540" s="22" t="s">
        <v>2453</v>
      </c>
      <c r="B540" s="23">
        <v>4910590</v>
      </c>
      <c r="C540" s="24" t="s">
        <v>2</v>
      </c>
      <c r="D540" s="6">
        <v>4.6308119232358402</v>
      </c>
      <c r="E540" s="6">
        <v>5.1390378858247701</v>
      </c>
      <c r="F540" s="6">
        <v>99.82</v>
      </c>
      <c r="G540" s="5">
        <v>318</v>
      </c>
      <c r="I540" s="4">
        <f t="shared" si="16"/>
        <v>0.76</v>
      </c>
      <c r="J540" s="4">
        <f t="shared" si="17"/>
        <v>0.91</v>
      </c>
    </row>
    <row r="541" spans="1:10" x14ac:dyDescent="0.3">
      <c r="A541" s="22" t="s">
        <v>877</v>
      </c>
      <c r="B541" s="23">
        <v>4056943</v>
      </c>
      <c r="C541" s="24" t="s">
        <v>2</v>
      </c>
      <c r="D541" s="6">
        <v>1.47185200586804</v>
      </c>
      <c r="E541" s="6">
        <v>1.53808483992061</v>
      </c>
      <c r="F541" s="6">
        <v>89.96</v>
      </c>
      <c r="G541" s="5">
        <v>1012</v>
      </c>
      <c r="I541" s="4">
        <f t="shared" si="16"/>
        <v>0.38400000000000001</v>
      </c>
      <c r="J541" s="4">
        <f t="shared" si="17"/>
        <v>0.71299999999999997</v>
      </c>
    </row>
    <row r="542" spans="1:10" x14ac:dyDescent="0.3">
      <c r="A542" s="22" t="s">
        <v>878</v>
      </c>
      <c r="B542" s="23">
        <v>4812781</v>
      </c>
      <c r="C542" s="24" t="s">
        <v>2</v>
      </c>
      <c r="D542" s="6">
        <v>1.3048058663953901</v>
      </c>
      <c r="E542" s="6">
        <v>1.3937904374364201</v>
      </c>
      <c r="F542" s="6">
        <v>90.47</v>
      </c>
      <c r="G542" s="5">
        <v>1670</v>
      </c>
      <c r="I542" s="4">
        <f t="shared" si="16"/>
        <v>0.34499999999999997</v>
      </c>
      <c r="J542" s="4">
        <f t="shared" si="17"/>
        <v>0.71799999999999997</v>
      </c>
    </row>
    <row r="543" spans="1:10" x14ac:dyDescent="0.3">
      <c r="A543" s="22" t="s">
        <v>879</v>
      </c>
      <c r="B543" s="23">
        <v>10971298</v>
      </c>
      <c r="C543" s="24" t="s">
        <v>2</v>
      </c>
      <c r="D543" s="6">
        <v>2.8068229268706499</v>
      </c>
      <c r="E543" s="6">
        <v>2.3306559185665798</v>
      </c>
      <c r="F543" s="6">
        <v>99.42</v>
      </c>
      <c r="G543" s="5">
        <v>490</v>
      </c>
      <c r="I543" s="4">
        <f t="shared" si="16"/>
        <v>0.61199999999999999</v>
      </c>
      <c r="J543" s="4">
        <f t="shared" si="17"/>
        <v>0.90400000000000003</v>
      </c>
    </row>
    <row r="544" spans="1:10" x14ac:dyDescent="0.3">
      <c r="A544" s="22" t="s">
        <v>882</v>
      </c>
      <c r="B544" s="23">
        <v>4594344</v>
      </c>
      <c r="C544" s="24" t="s">
        <v>2</v>
      </c>
      <c r="D544" s="6">
        <v>0.71154206520375896</v>
      </c>
      <c r="E544" s="6">
        <v>0.68143990704841795</v>
      </c>
      <c r="F544" s="6">
        <v>94.18</v>
      </c>
      <c r="G544" s="5">
        <v>384</v>
      </c>
      <c r="I544" s="4">
        <f t="shared" si="16"/>
        <v>0.20799999999999999</v>
      </c>
      <c r="J544" s="4">
        <f t="shared" si="17"/>
        <v>0.79800000000000004</v>
      </c>
    </row>
    <row r="545" spans="1:10" x14ac:dyDescent="0.3">
      <c r="A545" s="22" t="s">
        <v>883</v>
      </c>
      <c r="B545" s="23">
        <v>4072364</v>
      </c>
      <c r="C545" s="24" t="s">
        <v>2</v>
      </c>
      <c r="D545" s="6">
        <v>1.22729538273326</v>
      </c>
      <c r="E545" s="6">
        <v>1.1505698566137199</v>
      </c>
      <c r="F545" s="6">
        <v>92.16</v>
      </c>
      <c r="G545" s="5">
        <v>2117</v>
      </c>
      <c r="I545" s="4">
        <f t="shared" si="16"/>
        <v>0.32100000000000001</v>
      </c>
      <c r="J545" s="4">
        <f t="shared" si="17"/>
        <v>0.75600000000000001</v>
      </c>
    </row>
    <row r="546" spans="1:10" x14ac:dyDescent="0.3">
      <c r="A546" s="22" t="s">
        <v>2454</v>
      </c>
      <c r="B546" s="23">
        <v>4383960</v>
      </c>
      <c r="C546" s="24" t="s">
        <v>2</v>
      </c>
      <c r="D546" s="6">
        <v>2.1137765635088699</v>
      </c>
      <c r="E546" s="6">
        <v>1.7226760178498901</v>
      </c>
      <c r="F546" s="6">
        <v>14.72</v>
      </c>
      <c r="G546" s="5">
        <v>58</v>
      </c>
      <c r="I546" s="4">
        <f t="shared" si="16"/>
        <v>0.51</v>
      </c>
      <c r="J546" s="4">
        <f t="shared" si="17"/>
        <v>4.9000000000000002E-2</v>
      </c>
    </row>
    <row r="547" spans="1:10" x14ac:dyDescent="0.3">
      <c r="A547" s="22" t="s">
        <v>2455</v>
      </c>
      <c r="B547" s="23">
        <v>4231646</v>
      </c>
      <c r="C547" s="24" t="s">
        <v>2</v>
      </c>
      <c r="D547" s="6">
        <v>5.4348132049887097</v>
      </c>
      <c r="E547" s="6">
        <v>4.8892324320813803</v>
      </c>
      <c r="F547" s="6">
        <v>54.96</v>
      </c>
      <c r="G547" s="5">
        <v>202</v>
      </c>
      <c r="I547" s="4">
        <f t="shared" si="16"/>
        <v>0.8</v>
      </c>
      <c r="J547" s="4">
        <f t="shared" si="17"/>
        <v>0.35099999999999998</v>
      </c>
    </row>
    <row r="548" spans="1:10" x14ac:dyDescent="0.3">
      <c r="A548" s="22" t="s">
        <v>348</v>
      </c>
      <c r="B548" s="23">
        <v>4279452</v>
      </c>
      <c r="C548" s="24" t="s">
        <v>2</v>
      </c>
      <c r="D548" s="6">
        <v>1.51896027088701</v>
      </c>
      <c r="E548" s="6">
        <v>1.5074060227889301</v>
      </c>
      <c r="F548" s="6">
        <v>97.47</v>
      </c>
      <c r="G548" s="5">
        <v>859</v>
      </c>
      <c r="I548" s="4">
        <f t="shared" si="16"/>
        <v>0.39500000000000002</v>
      </c>
      <c r="J548" s="4">
        <f t="shared" si="17"/>
        <v>0.85699999999999998</v>
      </c>
    </row>
    <row r="549" spans="1:10" x14ac:dyDescent="0.3">
      <c r="A549" s="22" t="s">
        <v>2456</v>
      </c>
      <c r="B549" s="23">
        <v>6543220</v>
      </c>
      <c r="C549" s="24" t="s">
        <v>2</v>
      </c>
      <c r="D549" s="6">
        <v>0.36012456636710599</v>
      </c>
      <c r="E549" s="6">
        <v>0.33986123413049901</v>
      </c>
      <c r="F549" s="6">
        <v>7.67</v>
      </c>
      <c r="G549" s="5">
        <v>82</v>
      </c>
      <c r="I549" s="4">
        <f t="shared" si="16"/>
        <v>0.161</v>
      </c>
      <c r="J549" s="4">
        <f t="shared" si="17"/>
        <v>1.6E-2</v>
      </c>
    </row>
    <row r="550" spans="1:10" x14ac:dyDescent="0.3">
      <c r="A550" s="22" t="s">
        <v>2457</v>
      </c>
      <c r="B550" s="23">
        <v>4142766</v>
      </c>
      <c r="C550" s="24" t="s">
        <v>2</v>
      </c>
      <c r="D550" s="6">
        <v>12.8244244547662</v>
      </c>
      <c r="E550" s="6">
        <v>14.401865064695</v>
      </c>
      <c r="F550" s="6">
        <v>51.35</v>
      </c>
      <c r="G550" s="5">
        <v>169</v>
      </c>
      <c r="I550" s="4">
        <f t="shared" si="16"/>
        <v>0.96199999999999997</v>
      </c>
      <c r="J550" s="4">
        <f t="shared" si="17"/>
        <v>0.32900000000000001</v>
      </c>
    </row>
    <row r="551" spans="1:10" x14ac:dyDescent="0.3">
      <c r="A551" s="22" t="s">
        <v>95</v>
      </c>
      <c r="B551" s="23">
        <v>4136907</v>
      </c>
      <c r="C551" s="24" t="s">
        <v>2</v>
      </c>
      <c r="D551" s="6">
        <v>1.62424873273903</v>
      </c>
      <c r="E551" s="6">
        <v>1.50831952455864</v>
      </c>
      <c r="F551" s="6">
        <v>79.77</v>
      </c>
      <c r="G551" s="5">
        <v>2226</v>
      </c>
      <c r="I551" s="4">
        <f t="shared" si="16"/>
        <v>0.42</v>
      </c>
      <c r="J551" s="4">
        <f t="shared" si="17"/>
        <v>0.54600000000000004</v>
      </c>
    </row>
    <row r="552" spans="1:10" x14ac:dyDescent="0.3">
      <c r="A552" s="22" t="s">
        <v>2458</v>
      </c>
      <c r="B552" s="23">
        <v>4313470</v>
      </c>
      <c r="C552" s="24" t="s">
        <v>2</v>
      </c>
      <c r="D552" s="6">
        <v>2.7373510669000298</v>
      </c>
      <c r="E552" s="6">
        <v>3.1201755242552198</v>
      </c>
      <c r="F552" s="6">
        <v>69.28</v>
      </c>
      <c r="G552" s="5">
        <v>263</v>
      </c>
      <c r="I552" s="4">
        <f t="shared" si="16"/>
        <v>0.60599999999999998</v>
      </c>
      <c r="J552" s="4">
        <f t="shared" si="17"/>
        <v>0.442</v>
      </c>
    </row>
    <row r="553" spans="1:10" x14ac:dyDescent="0.3">
      <c r="A553" s="22" t="s">
        <v>2459</v>
      </c>
      <c r="B553" s="23">
        <v>4142896</v>
      </c>
      <c r="C553" s="24" t="s">
        <v>2</v>
      </c>
      <c r="D553" s="6">
        <v>1.0753919792536899</v>
      </c>
      <c r="E553" s="6">
        <v>1.42854295709104</v>
      </c>
      <c r="F553" s="27" t="s">
        <v>2626</v>
      </c>
      <c r="G553" s="5">
        <v>243</v>
      </c>
      <c r="I553" s="4">
        <f t="shared" si="16"/>
        <v>0.28599999999999998</v>
      </c>
      <c r="J553" s="4">
        <f t="shared" si="17"/>
        <v>0.59699999999999998</v>
      </c>
    </row>
    <row r="554" spans="1:10" x14ac:dyDescent="0.3">
      <c r="A554" s="22" t="s">
        <v>886</v>
      </c>
      <c r="B554" s="23">
        <v>4021543</v>
      </c>
      <c r="C554" s="24" t="s">
        <v>2</v>
      </c>
      <c r="D554" s="6">
        <v>1.01357876094052</v>
      </c>
      <c r="E554" s="6">
        <v>1.19609226190476</v>
      </c>
      <c r="F554" s="6">
        <v>94.98</v>
      </c>
      <c r="G554" s="5">
        <v>583</v>
      </c>
      <c r="I554" s="4">
        <f t="shared" si="16"/>
        <v>0.26500000000000001</v>
      </c>
      <c r="J554" s="4">
        <f t="shared" si="17"/>
        <v>0.81299999999999994</v>
      </c>
    </row>
    <row r="555" spans="1:10" x14ac:dyDescent="0.3">
      <c r="A555" s="22" t="s">
        <v>887</v>
      </c>
      <c r="B555" s="23">
        <v>15057999</v>
      </c>
      <c r="C555" s="24" t="s">
        <v>2</v>
      </c>
      <c r="D555" s="6">
        <v>4.3923759406048299</v>
      </c>
      <c r="E555" s="6">
        <v>4.6565745572745998</v>
      </c>
      <c r="F555" s="6">
        <v>67.61</v>
      </c>
      <c r="G555" s="5">
        <v>253</v>
      </c>
      <c r="I555" s="4">
        <f t="shared" si="16"/>
        <v>0.751</v>
      </c>
      <c r="J555" s="4">
        <f t="shared" si="17"/>
        <v>0.43</v>
      </c>
    </row>
    <row r="556" spans="1:10" x14ac:dyDescent="0.3">
      <c r="A556" s="22" t="s">
        <v>888</v>
      </c>
      <c r="B556" s="23">
        <v>4068243</v>
      </c>
      <c r="C556" s="24" t="s">
        <v>2</v>
      </c>
      <c r="D556" s="6">
        <v>3.8288829830597102</v>
      </c>
      <c r="E556" s="6">
        <v>3.8410814157073601</v>
      </c>
      <c r="F556" s="6">
        <v>81.41</v>
      </c>
      <c r="G556" s="5">
        <v>341</v>
      </c>
      <c r="I556" s="4">
        <f t="shared" si="16"/>
        <v>0.71299999999999997</v>
      </c>
      <c r="J556" s="4">
        <f t="shared" si="17"/>
        <v>0.56899999999999995</v>
      </c>
    </row>
    <row r="557" spans="1:10" x14ac:dyDescent="0.3">
      <c r="A557" s="22" t="s">
        <v>889</v>
      </c>
      <c r="B557" s="23">
        <v>4111501</v>
      </c>
      <c r="C557" s="24" t="s">
        <v>2</v>
      </c>
      <c r="D557" s="6">
        <v>0.70968244881268805</v>
      </c>
      <c r="E557" s="6">
        <v>0.813728480883255</v>
      </c>
      <c r="F557" s="6">
        <v>33.46</v>
      </c>
      <c r="G557" s="5">
        <v>1123</v>
      </c>
      <c r="I557" s="4">
        <f t="shared" si="16"/>
        <v>0.20699999999999999</v>
      </c>
      <c r="J557" s="4">
        <f t="shared" si="17"/>
        <v>0.20699999999999999</v>
      </c>
    </row>
    <row r="558" spans="1:10" x14ac:dyDescent="0.3">
      <c r="A558" s="22" t="s">
        <v>97</v>
      </c>
      <c r="B558" s="23">
        <v>14292915</v>
      </c>
      <c r="C558" s="24" t="s">
        <v>2</v>
      </c>
      <c r="D558" s="6">
        <v>12.521932694536</v>
      </c>
      <c r="E558" s="6">
        <v>11.210994804067401</v>
      </c>
      <c r="F558" s="6">
        <v>22.62</v>
      </c>
      <c r="G558" s="5">
        <v>127</v>
      </c>
      <c r="I558" s="4">
        <f t="shared" si="16"/>
        <v>0.95699999999999996</v>
      </c>
      <c r="J558" s="4">
        <f t="shared" si="17"/>
        <v>0.11700000000000001</v>
      </c>
    </row>
    <row r="559" spans="1:10" x14ac:dyDescent="0.3">
      <c r="A559" s="22" t="s">
        <v>890</v>
      </c>
      <c r="B559" s="23">
        <v>4096220</v>
      </c>
      <c r="C559" s="24" t="s">
        <v>2</v>
      </c>
      <c r="D559" s="6">
        <v>1.45620991837012</v>
      </c>
      <c r="E559" s="6">
        <v>1.8570864173092001</v>
      </c>
      <c r="F559" s="6">
        <v>101.99</v>
      </c>
      <c r="G559" s="5">
        <v>266</v>
      </c>
      <c r="I559" s="4">
        <f t="shared" si="16"/>
        <v>0.38100000000000001</v>
      </c>
      <c r="J559" s="4">
        <f t="shared" si="17"/>
        <v>0.93200000000000005</v>
      </c>
    </row>
    <row r="560" spans="1:10" x14ac:dyDescent="0.3">
      <c r="A560" s="22" t="s">
        <v>891</v>
      </c>
      <c r="B560" s="23">
        <v>4295769</v>
      </c>
      <c r="C560" s="24" t="s">
        <v>2</v>
      </c>
      <c r="D560" s="6">
        <v>2.4104744915243699</v>
      </c>
      <c r="E560" s="6">
        <v>2.74859506367424</v>
      </c>
      <c r="F560" s="6">
        <v>95.27</v>
      </c>
      <c r="G560" s="5">
        <v>458</v>
      </c>
      <c r="I560" s="4">
        <f t="shared" si="16"/>
        <v>0.56100000000000005</v>
      </c>
      <c r="J560" s="4">
        <f t="shared" si="17"/>
        <v>0.81699999999999995</v>
      </c>
    </row>
    <row r="561" spans="1:10" x14ac:dyDescent="0.3">
      <c r="A561" s="22" t="s">
        <v>2460</v>
      </c>
      <c r="B561" s="23">
        <v>5236028</v>
      </c>
      <c r="C561" s="24" t="s">
        <v>2</v>
      </c>
      <c r="D561" s="6">
        <v>1.2487380932861001</v>
      </c>
      <c r="E561" s="6">
        <v>1.63254203122319</v>
      </c>
      <c r="F561" s="6">
        <v>51.13</v>
      </c>
      <c r="G561" s="5">
        <v>127</v>
      </c>
      <c r="I561" s="4">
        <f t="shared" si="16"/>
        <v>0.33</v>
      </c>
      <c r="J561" s="4">
        <f t="shared" si="17"/>
        <v>0.32800000000000001</v>
      </c>
    </row>
    <row r="562" spans="1:10" x14ac:dyDescent="0.3">
      <c r="A562" s="22" t="s">
        <v>2461</v>
      </c>
      <c r="B562" s="23">
        <v>20144524</v>
      </c>
      <c r="C562" s="24" t="s">
        <v>2</v>
      </c>
      <c r="D562" s="6">
        <v>2.67404045891332</v>
      </c>
      <c r="E562" s="6">
        <v>3.3316642572521298</v>
      </c>
      <c r="F562" s="6">
        <v>80.209999999999994</v>
      </c>
      <c r="G562" s="5">
        <v>227</v>
      </c>
      <c r="I562" s="4">
        <f t="shared" si="16"/>
        <v>0.59799999999999998</v>
      </c>
      <c r="J562" s="4">
        <f t="shared" si="17"/>
        <v>0.55000000000000004</v>
      </c>
    </row>
    <row r="563" spans="1:10" x14ac:dyDescent="0.3">
      <c r="A563" s="22" t="s">
        <v>892</v>
      </c>
      <c r="B563" s="23">
        <v>4435696</v>
      </c>
      <c r="C563" s="24" t="s">
        <v>2</v>
      </c>
      <c r="D563" s="6">
        <v>2.5180997047704601</v>
      </c>
      <c r="E563" s="6">
        <v>1.7866414679873499</v>
      </c>
      <c r="F563" s="6">
        <v>46.93</v>
      </c>
      <c r="G563" s="5">
        <v>249</v>
      </c>
      <c r="I563" s="4">
        <f t="shared" si="16"/>
        <v>0.58199999999999996</v>
      </c>
      <c r="J563" s="4">
        <f t="shared" si="17"/>
        <v>0.29799999999999999</v>
      </c>
    </row>
    <row r="564" spans="1:10" x14ac:dyDescent="0.3">
      <c r="A564" s="22" t="s">
        <v>2462</v>
      </c>
      <c r="B564" s="23">
        <v>4151435</v>
      </c>
      <c r="C564" s="24" t="s">
        <v>2</v>
      </c>
      <c r="D564" s="6">
        <v>2.1569495044849898</v>
      </c>
      <c r="E564" s="6">
        <v>3.0041470006715199</v>
      </c>
      <c r="F564" s="6">
        <v>70.510000000000005</v>
      </c>
      <c r="G564" s="5">
        <v>193</v>
      </c>
      <c r="I564" s="4">
        <f t="shared" si="16"/>
        <v>0.51600000000000001</v>
      </c>
      <c r="J564" s="4">
        <f t="shared" si="17"/>
        <v>0.46200000000000002</v>
      </c>
    </row>
    <row r="565" spans="1:10" x14ac:dyDescent="0.3">
      <c r="A565" s="22" t="s">
        <v>893</v>
      </c>
      <c r="B565" s="23">
        <v>4303236</v>
      </c>
      <c r="C565" s="24" t="s">
        <v>2</v>
      </c>
      <c r="D565" s="6">
        <v>6.1737887711080504</v>
      </c>
      <c r="E565" s="6">
        <v>6.4191033822637102</v>
      </c>
      <c r="F565" s="6">
        <v>96.09</v>
      </c>
      <c r="G565" s="5">
        <v>311</v>
      </c>
      <c r="I565" s="4">
        <f t="shared" si="16"/>
        <v>0.83499999999999996</v>
      </c>
      <c r="J565" s="4">
        <f t="shared" si="17"/>
        <v>0.83099999999999996</v>
      </c>
    </row>
    <row r="566" spans="1:10" x14ac:dyDescent="0.3">
      <c r="A566" s="22" t="s">
        <v>894</v>
      </c>
      <c r="B566" s="23">
        <v>4991835</v>
      </c>
      <c r="C566" s="24" t="s">
        <v>2</v>
      </c>
      <c r="D566" s="6">
        <v>8.5153269785312897</v>
      </c>
      <c r="E566" s="6">
        <v>7.9387536974793997</v>
      </c>
      <c r="F566" s="27" t="s">
        <v>1979</v>
      </c>
      <c r="G566" s="5">
        <v>337</v>
      </c>
      <c r="I566" s="4">
        <f t="shared" ref="I566:I629" si="18">IFERROR(_xlfn.PERCENTRANK.INC(D:D,D566),"")</f>
        <v>0.89500000000000002</v>
      </c>
      <c r="J566" s="4">
        <f t="shared" ref="J566:J629" si="19">IFERROR(_xlfn.PERCENTRANK.INC(F:F,F566),"")</f>
        <v>0.97399999999999998</v>
      </c>
    </row>
    <row r="567" spans="1:10" x14ac:dyDescent="0.3">
      <c r="A567" s="22" t="s">
        <v>99</v>
      </c>
      <c r="B567" s="23">
        <v>4121899</v>
      </c>
      <c r="C567" s="24" t="s">
        <v>2</v>
      </c>
      <c r="D567" s="6">
        <v>1.4865466952441599</v>
      </c>
      <c r="E567" s="6">
        <v>1.60804820600395</v>
      </c>
      <c r="F567" s="27" t="s">
        <v>1969</v>
      </c>
      <c r="G567" s="5">
        <v>312</v>
      </c>
      <c r="I567" s="4">
        <f t="shared" si="18"/>
        <v>0.38700000000000001</v>
      </c>
      <c r="J567" s="4">
        <f t="shared" si="19"/>
        <v>0.91100000000000003</v>
      </c>
    </row>
    <row r="568" spans="1:10" x14ac:dyDescent="0.3">
      <c r="A568" s="22" t="s">
        <v>898</v>
      </c>
      <c r="B568" s="23">
        <v>4007889</v>
      </c>
      <c r="C568" s="24" t="s">
        <v>2</v>
      </c>
      <c r="D568" s="6">
        <v>1.83899889115152</v>
      </c>
      <c r="E568" s="6">
        <v>1.5137311984989501</v>
      </c>
      <c r="F568" s="6">
        <v>94.49</v>
      </c>
      <c r="G568" s="5">
        <v>1087</v>
      </c>
      <c r="I568" s="4">
        <f t="shared" si="18"/>
        <v>0.45500000000000002</v>
      </c>
      <c r="J568" s="4">
        <f t="shared" si="19"/>
        <v>0.80500000000000005</v>
      </c>
    </row>
    <row r="569" spans="1:10" x14ac:dyDescent="0.3">
      <c r="A569" s="22" t="s">
        <v>900</v>
      </c>
      <c r="B569" s="23">
        <v>4059899</v>
      </c>
      <c r="C569" s="24" t="s">
        <v>2</v>
      </c>
      <c r="D569" s="6">
        <v>0.89404847832146395</v>
      </c>
      <c r="E569" s="6">
        <v>0.72890361574749096</v>
      </c>
      <c r="F569" s="6">
        <v>25.77</v>
      </c>
      <c r="G569" s="5">
        <v>1368</v>
      </c>
      <c r="I569" s="4">
        <f t="shared" si="18"/>
        <v>0.23899999999999999</v>
      </c>
      <c r="J569" s="4">
        <f t="shared" si="19"/>
        <v>0.14799999999999999</v>
      </c>
    </row>
    <row r="570" spans="1:10" x14ac:dyDescent="0.3">
      <c r="A570" s="22" t="s">
        <v>2463</v>
      </c>
      <c r="B570" s="23">
        <v>4121685</v>
      </c>
      <c r="C570" s="24" t="s">
        <v>2</v>
      </c>
      <c r="D570" s="6">
        <v>1.59691682881524</v>
      </c>
      <c r="E570" s="6">
        <v>1.6960283976136701</v>
      </c>
      <c r="F570" s="6">
        <v>52.11</v>
      </c>
      <c r="G570" s="5">
        <v>117</v>
      </c>
      <c r="I570" s="4">
        <f t="shared" si="18"/>
        <v>0.41399999999999998</v>
      </c>
      <c r="J570" s="4">
        <f t="shared" si="19"/>
        <v>0.33600000000000002</v>
      </c>
    </row>
    <row r="571" spans="1:10" x14ac:dyDescent="0.3">
      <c r="A571" s="22" t="s">
        <v>901</v>
      </c>
      <c r="B571" s="23">
        <v>4254306</v>
      </c>
      <c r="C571" s="24" t="s">
        <v>2</v>
      </c>
      <c r="D571" s="6">
        <v>5.09588257923388</v>
      </c>
      <c r="E571" s="6">
        <v>5.1685541062086999</v>
      </c>
      <c r="F571" s="6">
        <v>96.23</v>
      </c>
      <c r="G571" s="5">
        <v>312</v>
      </c>
      <c r="I571" s="4">
        <f t="shared" si="18"/>
        <v>0.78900000000000003</v>
      </c>
      <c r="J571" s="4">
        <f t="shared" si="19"/>
        <v>0.83499999999999996</v>
      </c>
    </row>
    <row r="572" spans="1:10" x14ac:dyDescent="0.3">
      <c r="A572" s="22" t="s">
        <v>2464</v>
      </c>
      <c r="B572" s="23">
        <v>4230054</v>
      </c>
      <c r="C572" s="24" t="s">
        <v>2</v>
      </c>
      <c r="D572" s="6">
        <v>1.9095701505787299</v>
      </c>
      <c r="E572" s="6">
        <v>1.9526173835704701</v>
      </c>
      <c r="F572" s="6">
        <v>97.71</v>
      </c>
      <c r="G572" s="5">
        <v>244</v>
      </c>
      <c r="I572" s="4">
        <f t="shared" si="18"/>
        <v>0.47099999999999997</v>
      </c>
      <c r="J572" s="4">
        <f t="shared" si="19"/>
        <v>0.86699999999999999</v>
      </c>
    </row>
    <row r="573" spans="1:10" x14ac:dyDescent="0.3">
      <c r="A573" s="22" t="s">
        <v>902</v>
      </c>
      <c r="B573" s="23">
        <v>16950714</v>
      </c>
      <c r="C573" s="24" t="s">
        <v>2</v>
      </c>
      <c r="D573" s="6">
        <v>7.1284625045009502</v>
      </c>
      <c r="E573" s="6">
        <v>8.9476766001031098</v>
      </c>
      <c r="F573" s="6">
        <v>110.77</v>
      </c>
      <c r="G573" s="5">
        <v>375</v>
      </c>
      <c r="I573" s="4">
        <f t="shared" si="18"/>
        <v>0.86199999999999999</v>
      </c>
      <c r="J573" s="4">
        <f t="shared" si="19"/>
        <v>0.97799999999999998</v>
      </c>
    </row>
    <row r="574" spans="1:10" x14ac:dyDescent="0.3">
      <c r="A574" s="22" t="s">
        <v>2465</v>
      </c>
      <c r="B574" s="23">
        <v>4811761</v>
      </c>
      <c r="C574" s="24" t="s">
        <v>2</v>
      </c>
      <c r="D574" s="6">
        <v>0.91394671862688204</v>
      </c>
      <c r="E574" s="6">
        <v>0.95755166413706505</v>
      </c>
      <c r="F574" s="6">
        <v>29.26</v>
      </c>
      <c r="G574" s="5">
        <v>46</v>
      </c>
      <c r="I574" s="4">
        <f t="shared" si="18"/>
        <v>0.247</v>
      </c>
      <c r="J574" s="4">
        <f t="shared" si="19"/>
        <v>0.17799999999999999</v>
      </c>
    </row>
    <row r="575" spans="1:10" x14ac:dyDescent="0.3">
      <c r="A575" s="22" t="s">
        <v>903</v>
      </c>
      <c r="B575" s="23">
        <v>4075407</v>
      </c>
      <c r="C575" s="24" t="s">
        <v>2</v>
      </c>
      <c r="D575" s="6">
        <v>2.1349675927252498</v>
      </c>
      <c r="E575" s="6">
        <v>2.0310624230833398</v>
      </c>
      <c r="F575" s="6">
        <v>93.81</v>
      </c>
      <c r="G575" s="5">
        <v>1700</v>
      </c>
      <c r="I575" s="4">
        <f t="shared" si="18"/>
        <v>0.51200000000000001</v>
      </c>
      <c r="J575" s="4">
        <f t="shared" si="19"/>
        <v>0.78900000000000003</v>
      </c>
    </row>
    <row r="576" spans="1:10" x14ac:dyDescent="0.3">
      <c r="A576" s="22" t="s">
        <v>904</v>
      </c>
      <c r="B576" s="23">
        <v>4309704</v>
      </c>
      <c r="C576" s="24" t="s">
        <v>2</v>
      </c>
      <c r="D576" s="6">
        <v>1.3427518316843501</v>
      </c>
      <c r="E576" s="6">
        <v>1.2365239472384799</v>
      </c>
      <c r="F576" s="6">
        <v>87.61</v>
      </c>
      <c r="G576" s="5">
        <v>712</v>
      </c>
      <c r="I576" s="4">
        <f t="shared" si="18"/>
        <v>0.35199999999999998</v>
      </c>
      <c r="J576" s="4">
        <f t="shared" si="19"/>
        <v>0.66600000000000004</v>
      </c>
    </row>
    <row r="577" spans="1:10" x14ac:dyDescent="0.3">
      <c r="A577" s="22" t="s">
        <v>906</v>
      </c>
      <c r="B577" s="23">
        <v>113645</v>
      </c>
      <c r="C577" s="24" t="s">
        <v>2</v>
      </c>
      <c r="D577" s="6">
        <v>3.4228558825398601</v>
      </c>
      <c r="E577" s="6">
        <v>3.4067708871022901</v>
      </c>
      <c r="F577" s="6">
        <v>71.59</v>
      </c>
      <c r="G577" s="5">
        <v>433</v>
      </c>
      <c r="I577" s="4">
        <f t="shared" si="18"/>
        <v>0.68799999999999994</v>
      </c>
      <c r="J577" s="4">
        <f t="shared" si="19"/>
        <v>0.47399999999999998</v>
      </c>
    </row>
    <row r="578" spans="1:10" x14ac:dyDescent="0.3">
      <c r="A578" s="22" t="s">
        <v>907</v>
      </c>
      <c r="B578" s="23">
        <v>4004341</v>
      </c>
      <c r="C578" s="24" t="s">
        <v>2</v>
      </c>
      <c r="D578" s="6">
        <v>3.2623174075389998</v>
      </c>
      <c r="E578" s="6">
        <v>3.2684314771210299</v>
      </c>
      <c r="F578" s="6">
        <v>85.21</v>
      </c>
      <c r="G578" s="5">
        <v>826</v>
      </c>
      <c r="I578" s="4">
        <f t="shared" si="18"/>
        <v>0.67100000000000004</v>
      </c>
      <c r="J578" s="4">
        <f t="shared" si="19"/>
        <v>0.63</v>
      </c>
    </row>
    <row r="579" spans="1:10" x14ac:dyDescent="0.3">
      <c r="A579" s="22" t="s">
        <v>908</v>
      </c>
      <c r="B579" s="23">
        <v>4040823</v>
      </c>
      <c r="C579" s="24" t="s">
        <v>2</v>
      </c>
      <c r="D579" s="6">
        <v>2.0014664545792198</v>
      </c>
      <c r="E579" s="6">
        <v>1.7684036842805699</v>
      </c>
      <c r="F579" s="6">
        <v>97.74</v>
      </c>
      <c r="G579" s="5">
        <v>933</v>
      </c>
      <c r="I579" s="4">
        <f t="shared" si="18"/>
        <v>0.48699999999999999</v>
      </c>
      <c r="J579" s="4">
        <f t="shared" si="19"/>
        <v>0.86799999999999999</v>
      </c>
    </row>
    <row r="580" spans="1:10" x14ac:dyDescent="0.3">
      <c r="A580" s="22" t="s">
        <v>910</v>
      </c>
      <c r="B580" s="23">
        <v>9170810</v>
      </c>
      <c r="C580" s="24" t="s">
        <v>2</v>
      </c>
      <c r="D580" s="6">
        <v>1.29440633914422</v>
      </c>
      <c r="E580" s="6">
        <v>1.5083033280507101</v>
      </c>
      <c r="F580" s="6">
        <v>130.96</v>
      </c>
      <c r="G580" s="5">
        <v>629</v>
      </c>
      <c r="I580" s="4">
        <f t="shared" si="18"/>
        <v>0.34</v>
      </c>
      <c r="J580" s="4">
        <f t="shared" si="19"/>
        <v>1</v>
      </c>
    </row>
    <row r="581" spans="1:10" x14ac:dyDescent="0.3">
      <c r="A581" s="22" t="s">
        <v>2466</v>
      </c>
      <c r="B581" s="23">
        <v>4086910</v>
      </c>
      <c r="C581" s="24" t="s">
        <v>2</v>
      </c>
      <c r="D581" s="6">
        <v>0.522376086844624</v>
      </c>
      <c r="E581" s="6">
        <v>0.71581752628468098</v>
      </c>
      <c r="F581" s="6">
        <v>55.62</v>
      </c>
      <c r="G581" s="5">
        <v>140</v>
      </c>
      <c r="I581" s="4">
        <f t="shared" si="18"/>
        <v>0.186</v>
      </c>
      <c r="J581" s="4">
        <f t="shared" si="19"/>
        <v>0.35499999999999998</v>
      </c>
    </row>
    <row r="582" spans="1:10" x14ac:dyDescent="0.3">
      <c r="A582" s="22" t="s">
        <v>911</v>
      </c>
      <c r="B582" s="23">
        <v>102958</v>
      </c>
      <c r="C582" s="24" t="s">
        <v>2</v>
      </c>
      <c r="D582" s="6">
        <v>1.2913742147632601</v>
      </c>
      <c r="E582" s="6">
        <v>1.6474303914727799</v>
      </c>
      <c r="F582" s="6">
        <v>90.75</v>
      </c>
      <c r="G582" s="5">
        <v>312</v>
      </c>
      <c r="I582" s="4">
        <f t="shared" si="18"/>
        <v>0.33900000000000002</v>
      </c>
      <c r="J582" s="4">
        <f t="shared" si="19"/>
        <v>0.72499999999999998</v>
      </c>
    </row>
    <row r="583" spans="1:10" x14ac:dyDescent="0.3">
      <c r="A583" s="22" t="s">
        <v>2467</v>
      </c>
      <c r="B583" s="23">
        <v>103066</v>
      </c>
      <c r="C583" s="24" t="s">
        <v>2</v>
      </c>
      <c r="D583" s="6">
        <v>2.0441019633123099</v>
      </c>
      <c r="E583" s="6">
        <v>2.0961505074437099</v>
      </c>
      <c r="F583" s="6">
        <v>97.93</v>
      </c>
      <c r="G583" s="5">
        <v>608</v>
      </c>
      <c r="I583" s="4">
        <f t="shared" si="18"/>
        <v>0.498</v>
      </c>
      <c r="J583" s="4">
        <f t="shared" si="19"/>
        <v>0.873</v>
      </c>
    </row>
    <row r="584" spans="1:10" x14ac:dyDescent="0.3">
      <c r="A584" s="22" t="s">
        <v>912</v>
      </c>
      <c r="B584" s="23">
        <v>103054</v>
      </c>
      <c r="C584" s="24" t="s">
        <v>2</v>
      </c>
      <c r="D584" s="6">
        <v>1.24026314388619</v>
      </c>
      <c r="E584" s="6">
        <v>1.56265663933793</v>
      </c>
      <c r="F584" s="6">
        <v>93.17</v>
      </c>
      <c r="G584" s="5">
        <v>853</v>
      </c>
      <c r="I584" s="4">
        <f t="shared" si="18"/>
        <v>0.32700000000000001</v>
      </c>
      <c r="J584" s="4">
        <f t="shared" si="19"/>
        <v>0.77700000000000002</v>
      </c>
    </row>
    <row r="585" spans="1:10" x14ac:dyDescent="0.3">
      <c r="A585" s="22" t="s">
        <v>2468</v>
      </c>
      <c r="B585" s="23">
        <v>105447</v>
      </c>
      <c r="C585" s="24" t="s">
        <v>2</v>
      </c>
      <c r="D585" s="6">
        <v>8.7368238281670604E-3</v>
      </c>
      <c r="E585" s="6">
        <v>3.5035620406129099E-2</v>
      </c>
      <c r="F585" s="27" t="s">
        <v>2627</v>
      </c>
      <c r="G585" s="5">
        <v>11</v>
      </c>
      <c r="I585" s="4">
        <f t="shared" si="18"/>
        <v>1E-3</v>
      </c>
      <c r="J585" s="4">
        <f t="shared" si="19"/>
        <v>5.0000000000000001E-3</v>
      </c>
    </row>
    <row r="586" spans="1:10" x14ac:dyDescent="0.3">
      <c r="A586" s="22" t="s">
        <v>914</v>
      </c>
      <c r="B586" s="23">
        <v>105839130</v>
      </c>
      <c r="C586" s="24" t="s">
        <v>2</v>
      </c>
      <c r="D586" s="6">
        <v>1.6731732087350599</v>
      </c>
      <c r="E586" s="6">
        <v>1.57568017309704</v>
      </c>
      <c r="F586" s="6">
        <v>94.07</v>
      </c>
      <c r="G586" s="5">
        <v>387</v>
      </c>
      <c r="I586" s="4">
        <f t="shared" si="18"/>
        <v>0.43</v>
      </c>
      <c r="J586" s="4">
        <f t="shared" si="19"/>
        <v>0.79300000000000004</v>
      </c>
    </row>
    <row r="587" spans="1:10" x14ac:dyDescent="0.3">
      <c r="A587" s="22" t="s">
        <v>100</v>
      </c>
      <c r="B587" s="23">
        <v>4992486</v>
      </c>
      <c r="C587" s="24" t="s">
        <v>2</v>
      </c>
      <c r="D587" s="6">
        <v>1.0223971751014</v>
      </c>
      <c r="E587" s="6">
        <v>1.1511758450915801</v>
      </c>
      <c r="F587" s="6">
        <v>98.33</v>
      </c>
      <c r="G587" s="5">
        <v>317</v>
      </c>
      <c r="I587" s="4">
        <f t="shared" si="18"/>
        <v>0.27100000000000002</v>
      </c>
      <c r="J587" s="4">
        <f t="shared" si="19"/>
        <v>0.88400000000000001</v>
      </c>
    </row>
    <row r="588" spans="1:10" x14ac:dyDescent="0.3">
      <c r="A588" s="22" t="s">
        <v>2469</v>
      </c>
      <c r="B588" s="23">
        <v>6557156</v>
      </c>
      <c r="C588" s="24" t="s">
        <v>2</v>
      </c>
      <c r="D588" s="6">
        <v>0.27131660603947499</v>
      </c>
      <c r="E588" s="6">
        <v>0.27276956934324897</v>
      </c>
      <c r="F588" s="6">
        <v>14.32</v>
      </c>
      <c r="G588" s="5">
        <v>122</v>
      </c>
      <c r="I588" s="4">
        <f t="shared" si="18"/>
        <v>0.14000000000000001</v>
      </c>
      <c r="J588" s="4">
        <f t="shared" si="19"/>
        <v>4.3999999999999997E-2</v>
      </c>
    </row>
    <row r="589" spans="1:10" x14ac:dyDescent="0.3">
      <c r="A589" s="22" t="s">
        <v>916</v>
      </c>
      <c r="B589" s="23">
        <v>10701281</v>
      </c>
      <c r="C589" s="24" t="s">
        <v>2</v>
      </c>
      <c r="D589" s="6">
        <v>10.4526442077524</v>
      </c>
      <c r="E589" s="6">
        <v>10.9657272966673</v>
      </c>
      <c r="F589" s="6">
        <v>107.69</v>
      </c>
      <c r="G589" s="5">
        <v>389</v>
      </c>
      <c r="I589" s="4">
        <f t="shared" si="18"/>
        <v>0.93</v>
      </c>
      <c r="J589" s="4">
        <f t="shared" si="19"/>
        <v>0.97299999999999998</v>
      </c>
    </row>
    <row r="590" spans="1:10" x14ac:dyDescent="0.3">
      <c r="A590" s="22" t="s">
        <v>917</v>
      </c>
      <c r="B590" s="23">
        <v>4092620</v>
      </c>
      <c r="C590" s="24" t="s">
        <v>2</v>
      </c>
      <c r="D590" s="6">
        <v>1.4572908389491399</v>
      </c>
      <c r="E590" s="6">
        <v>1.40097495282911</v>
      </c>
      <c r="F590" s="6">
        <v>80.56</v>
      </c>
      <c r="G590" s="5">
        <v>748</v>
      </c>
      <c r="I590" s="4">
        <f t="shared" si="18"/>
        <v>0.38200000000000001</v>
      </c>
      <c r="J590" s="4">
        <f t="shared" si="19"/>
        <v>0.55600000000000005</v>
      </c>
    </row>
    <row r="591" spans="1:10" x14ac:dyDescent="0.3">
      <c r="A591" s="22" t="s">
        <v>2470</v>
      </c>
      <c r="B591" s="23">
        <v>103163</v>
      </c>
      <c r="C591" s="24" t="s">
        <v>2</v>
      </c>
      <c r="D591" s="6">
        <v>1.60520829467654</v>
      </c>
      <c r="E591" s="6">
        <v>1.61753801319594</v>
      </c>
      <c r="F591" s="6">
        <v>96.42</v>
      </c>
      <c r="G591" s="5">
        <v>761</v>
      </c>
      <c r="I591" s="4">
        <f t="shared" si="18"/>
        <v>0.41599999999999998</v>
      </c>
      <c r="J591" s="4">
        <f t="shared" si="19"/>
        <v>0.83899999999999997</v>
      </c>
    </row>
    <row r="592" spans="1:10" x14ac:dyDescent="0.3">
      <c r="A592" s="22" t="s">
        <v>102</v>
      </c>
      <c r="B592" s="23">
        <v>4914403</v>
      </c>
      <c r="C592" s="24" t="s">
        <v>2</v>
      </c>
      <c r="D592" s="6">
        <v>10.333358762656299</v>
      </c>
      <c r="E592" s="6">
        <v>10.9037239480928</v>
      </c>
      <c r="F592" s="6">
        <v>80.88</v>
      </c>
      <c r="G592" s="5">
        <v>249</v>
      </c>
      <c r="I592" s="4">
        <f t="shared" si="18"/>
        <v>0.92600000000000005</v>
      </c>
      <c r="J592" s="4">
        <f t="shared" si="19"/>
        <v>0.56000000000000005</v>
      </c>
    </row>
    <row r="593" spans="1:10" x14ac:dyDescent="0.3">
      <c r="A593" s="22" t="s">
        <v>2471</v>
      </c>
      <c r="B593" s="23">
        <v>101393009</v>
      </c>
      <c r="C593" s="24" t="s">
        <v>2</v>
      </c>
      <c r="D593" s="6">
        <v>1.17761772140517</v>
      </c>
      <c r="E593" s="6">
        <v>1.24746518745674</v>
      </c>
      <c r="F593" s="6">
        <v>4.45</v>
      </c>
      <c r="G593" s="5">
        <v>66</v>
      </c>
      <c r="I593" s="4">
        <f t="shared" si="18"/>
        <v>0.30599999999999999</v>
      </c>
      <c r="J593" s="4">
        <f t="shared" si="19"/>
        <v>8.0000000000000002E-3</v>
      </c>
    </row>
    <row r="594" spans="1:10" x14ac:dyDescent="0.3">
      <c r="A594" s="22" t="s">
        <v>2472</v>
      </c>
      <c r="B594" s="23">
        <v>5150487</v>
      </c>
      <c r="C594" s="24" t="s">
        <v>2</v>
      </c>
      <c r="D594" s="6">
        <v>7.1213995151036196</v>
      </c>
      <c r="E594" s="6">
        <v>8.2175940688923603</v>
      </c>
      <c r="F594" s="6">
        <v>69.84</v>
      </c>
      <c r="G594" s="5">
        <v>195</v>
      </c>
      <c r="I594" s="4">
        <f t="shared" si="18"/>
        <v>0.86099999999999999</v>
      </c>
      <c r="J594" s="4">
        <f t="shared" si="19"/>
        <v>0.45</v>
      </c>
    </row>
    <row r="595" spans="1:10" x14ac:dyDescent="0.3">
      <c r="A595" s="22" t="s">
        <v>921</v>
      </c>
      <c r="B595" s="23">
        <v>4065540</v>
      </c>
      <c r="C595" s="24" t="s">
        <v>2</v>
      </c>
      <c r="D595" s="6">
        <v>1.8890088998466099</v>
      </c>
      <c r="E595" s="6">
        <v>2.4399559253982801</v>
      </c>
      <c r="F595" s="6">
        <v>88.93</v>
      </c>
      <c r="G595" s="5">
        <v>546</v>
      </c>
      <c r="I595" s="4">
        <f t="shared" si="18"/>
        <v>0.46700000000000003</v>
      </c>
      <c r="J595" s="4">
        <f t="shared" si="19"/>
        <v>0.69499999999999995</v>
      </c>
    </row>
    <row r="596" spans="1:10" x14ac:dyDescent="0.3">
      <c r="A596" s="22" t="s">
        <v>2473</v>
      </c>
      <c r="B596" s="23">
        <v>100484950</v>
      </c>
      <c r="C596" s="24" t="s">
        <v>2</v>
      </c>
      <c r="D596" s="6">
        <v>0.267285055900157</v>
      </c>
      <c r="E596" s="6">
        <v>0.26997711613520797</v>
      </c>
      <c r="F596" s="6">
        <v>46.63</v>
      </c>
      <c r="G596" s="5">
        <v>22</v>
      </c>
      <c r="I596" s="4">
        <f t="shared" si="18"/>
        <v>0.13900000000000001</v>
      </c>
      <c r="J596" s="4">
        <f t="shared" si="19"/>
        <v>0.29399999999999998</v>
      </c>
    </row>
    <row r="597" spans="1:10" x14ac:dyDescent="0.3">
      <c r="A597" s="22" t="s">
        <v>2474</v>
      </c>
      <c r="B597" s="23">
        <v>4100046</v>
      </c>
      <c r="C597" s="24" t="s">
        <v>2</v>
      </c>
      <c r="D597" s="6">
        <v>4.2042340464382804</v>
      </c>
      <c r="E597" s="6">
        <v>4.03701415247696</v>
      </c>
      <c r="F597" s="6">
        <v>85.09</v>
      </c>
      <c r="G597" s="5">
        <v>248</v>
      </c>
      <c r="I597" s="4">
        <f t="shared" si="18"/>
        <v>0.73899999999999999</v>
      </c>
      <c r="J597" s="4">
        <f t="shared" si="19"/>
        <v>0.627</v>
      </c>
    </row>
    <row r="598" spans="1:10" x14ac:dyDescent="0.3">
      <c r="A598" s="22" t="s">
        <v>924</v>
      </c>
      <c r="B598" s="23">
        <v>4057052</v>
      </c>
      <c r="C598" s="24" t="s">
        <v>2</v>
      </c>
      <c r="D598" s="6">
        <v>1.1176265488902599</v>
      </c>
      <c r="E598" s="6">
        <v>1.22273898028523</v>
      </c>
      <c r="F598" s="6">
        <v>80.78</v>
      </c>
      <c r="G598" s="5">
        <v>1031</v>
      </c>
      <c r="I598" s="4">
        <f t="shared" si="18"/>
        <v>0.29199999999999998</v>
      </c>
      <c r="J598" s="4">
        <f t="shared" si="19"/>
        <v>0.55800000000000005</v>
      </c>
    </row>
    <row r="599" spans="1:10" x14ac:dyDescent="0.3">
      <c r="A599" s="22" t="s">
        <v>925</v>
      </c>
      <c r="B599" s="23">
        <v>4376382</v>
      </c>
      <c r="C599" s="24" t="s">
        <v>2</v>
      </c>
      <c r="D599" s="6">
        <v>4.2461519905902803</v>
      </c>
      <c r="E599" s="6">
        <v>4.1872469171953002</v>
      </c>
      <c r="F599" s="6">
        <v>102.75</v>
      </c>
      <c r="G599" s="5">
        <v>309</v>
      </c>
      <c r="I599" s="4">
        <f t="shared" si="18"/>
        <v>0.74099999999999999</v>
      </c>
      <c r="J599" s="4">
        <f t="shared" si="19"/>
        <v>0.94099999999999995</v>
      </c>
    </row>
    <row r="600" spans="1:10" x14ac:dyDescent="0.3">
      <c r="A600" s="22" t="s">
        <v>2475</v>
      </c>
      <c r="B600" s="23">
        <v>4416726</v>
      </c>
      <c r="C600" s="24" t="s">
        <v>2</v>
      </c>
      <c r="D600" s="6">
        <v>10.857289727904</v>
      </c>
      <c r="E600" s="6">
        <v>9.4770175820873206</v>
      </c>
      <c r="F600" s="6">
        <v>113.37</v>
      </c>
      <c r="G600" s="5">
        <v>312</v>
      </c>
      <c r="I600" s="4">
        <f t="shared" si="18"/>
        <v>0.93799999999999994</v>
      </c>
      <c r="J600" s="4">
        <f t="shared" si="19"/>
        <v>0.98499999999999999</v>
      </c>
    </row>
    <row r="601" spans="1:10" x14ac:dyDescent="0.3">
      <c r="A601" s="22" t="s">
        <v>2476</v>
      </c>
      <c r="B601" s="23">
        <v>101496353</v>
      </c>
      <c r="C601" s="24" t="s">
        <v>2</v>
      </c>
      <c r="D601" s="6">
        <v>3.79065791010804</v>
      </c>
      <c r="E601" s="6">
        <v>4.3684605103412597</v>
      </c>
      <c r="F601" s="27" t="s">
        <v>1993</v>
      </c>
      <c r="G601" s="5">
        <v>160</v>
      </c>
      <c r="I601" s="4">
        <f t="shared" si="18"/>
        <v>0.71</v>
      </c>
      <c r="J601" s="4">
        <f t="shared" si="19"/>
        <v>0.89200000000000002</v>
      </c>
    </row>
    <row r="602" spans="1:10" x14ac:dyDescent="0.3">
      <c r="A602" s="22" t="s">
        <v>933</v>
      </c>
      <c r="B602" s="23">
        <v>4077460</v>
      </c>
      <c r="C602" s="24" t="s">
        <v>2</v>
      </c>
      <c r="D602" s="6">
        <v>2.6465725043044599</v>
      </c>
      <c r="E602" s="6">
        <v>2.6145351537104098</v>
      </c>
      <c r="F602" s="6">
        <v>94.29</v>
      </c>
      <c r="G602" s="5">
        <v>1025</v>
      </c>
      <c r="I602" s="4">
        <f t="shared" si="18"/>
        <v>0.59699999999999998</v>
      </c>
      <c r="J602" s="4">
        <f t="shared" si="19"/>
        <v>0.80100000000000005</v>
      </c>
    </row>
    <row r="603" spans="1:10" x14ac:dyDescent="0.3">
      <c r="A603" s="22" t="s">
        <v>935</v>
      </c>
      <c r="B603" s="23">
        <v>4092889</v>
      </c>
      <c r="C603" s="24" t="s">
        <v>2</v>
      </c>
      <c r="D603" s="6">
        <v>1.75336891322931</v>
      </c>
      <c r="E603" s="6">
        <v>1.7686843992441601</v>
      </c>
      <c r="F603" s="6">
        <v>97.96</v>
      </c>
      <c r="G603" s="5">
        <v>947</v>
      </c>
      <c r="I603" s="4">
        <f t="shared" si="18"/>
        <v>0.44600000000000001</v>
      </c>
      <c r="J603" s="4">
        <f t="shared" si="19"/>
        <v>0.876</v>
      </c>
    </row>
    <row r="604" spans="1:10" x14ac:dyDescent="0.3">
      <c r="A604" s="22" t="s">
        <v>937</v>
      </c>
      <c r="B604" s="23">
        <v>3007562</v>
      </c>
      <c r="C604" s="24" t="s">
        <v>2</v>
      </c>
      <c r="D604" s="6">
        <v>1.02697574830959</v>
      </c>
      <c r="E604" s="6">
        <v>0.93898364783660304</v>
      </c>
      <c r="F604" s="6">
        <v>65.010000000000005</v>
      </c>
      <c r="G604" s="5">
        <v>4350</v>
      </c>
      <c r="I604" s="4">
        <f t="shared" si="18"/>
        <v>0.27400000000000002</v>
      </c>
      <c r="J604" s="4">
        <f t="shared" si="19"/>
        <v>0.40699999999999997</v>
      </c>
    </row>
    <row r="605" spans="1:10" x14ac:dyDescent="0.3">
      <c r="A605" s="22" t="s">
        <v>938</v>
      </c>
      <c r="B605" s="23">
        <v>4998779</v>
      </c>
      <c r="C605" s="24" t="s">
        <v>2</v>
      </c>
      <c r="D605" s="6">
        <v>0.30976918797622</v>
      </c>
      <c r="E605" s="6">
        <v>0.321721455834376</v>
      </c>
      <c r="F605" s="27" t="s">
        <v>1986</v>
      </c>
      <c r="G605" s="5">
        <v>245</v>
      </c>
      <c r="I605" s="4">
        <f t="shared" si="18"/>
        <v>0.14599999999999999</v>
      </c>
      <c r="J605" s="4">
        <f t="shared" si="19"/>
        <v>3.4000000000000002E-2</v>
      </c>
    </row>
    <row r="606" spans="1:10" x14ac:dyDescent="0.3">
      <c r="A606" s="22" t="s">
        <v>939</v>
      </c>
      <c r="B606" s="23">
        <v>100237</v>
      </c>
      <c r="C606" s="24" t="s">
        <v>2</v>
      </c>
      <c r="D606" s="6">
        <v>2.2264968475870801</v>
      </c>
      <c r="E606" s="6">
        <v>2.1588826718796001</v>
      </c>
      <c r="F606" s="6">
        <v>81.03</v>
      </c>
      <c r="G606" s="5">
        <v>411</v>
      </c>
      <c r="I606" s="4">
        <f t="shared" si="18"/>
        <v>0.52500000000000002</v>
      </c>
      <c r="J606" s="4">
        <f t="shared" si="19"/>
        <v>0.56399999999999995</v>
      </c>
    </row>
    <row r="607" spans="1:10" x14ac:dyDescent="0.3">
      <c r="A607" s="22" t="s">
        <v>942</v>
      </c>
      <c r="B607" s="23">
        <v>4047873</v>
      </c>
      <c r="C607" s="24" t="s">
        <v>2</v>
      </c>
      <c r="D607" s="6">
        <v>5.9106903618680704</v>
      </c>
      <c r="E607" s="6">
        <v>6.1528888672821802</v>
      </c>
      <c r="F607" s="6">
        <v>97.62</v>
      </c>
      <c r="G607" s="5">
        <v>993</v>
      </c>
      <c r="I607" s="4">
        <f t="shared" si="18"/>
        <v>0.82099999999999995</v>
      </c>
      <c r="J607" s="4">
        <f t="shared" si="19"/>
        <v>0.86299999999999999</v>
      </c>
    </row>
    <row r="608" spans="1:10" x14ac:dyDescent="0.3">
      <c r="A608" s="22" t="s">
        <v>350</v>
      </c>
      <c r="B608" s="23">
        <v>108391</v>
      </c>
      <c r="C608" s="24" t="s">
        <v>2</v>
      </c>
      <c r="D608" s="6">
        <v>2.44724155505302</v>
      </c>
      <c r="E608" s="6">
        <v>2.4582445063955398</v>
      </c>
      <c r="F608" s="6">
        <v>91.66</v>
      </c>
      <c r="G608" s="5">
        <v>1044</v>
      </c>
      <c r="I608" s="4">
        <f t="shared" si="18"/>
        <v>0.56799999999999995</v>
      </c>
      <c r="J608" s="4">
        <f t="shared" si="19"/>
        <v>0.745</v>
      </c>
    </row>
    <row r="609" spans="1:10" x14ac:dyDescent="0.3">
      <c r="A609" s="22" t="s">
        <v>2477</v>
      </c>
      <c r="B609" s="23">
        <v>4426904</v>
      </c>
      <c r="C609" s="24" t="s">
        <v>2</v>
      </c>
      <c r="D609" s="6">
        <v>7.1312713337271596</v>
      </c>
      <c r="E609" s="6">
        <v>7.27939511829707</v>
      </c>
      <c r="F609" s="27" t="s">
        <v>2628</v>
      </c>
      <c r="G609" s="5">
        <v>233</v>
      </c>
      <c r="I609" s="4">
        <f t="shared" si="18"/>
        <v>0.86299999999999999</v>
      </c>
      <c r="J609" s="4">
        <f t="shared" si="19"/>
        <v>0.39</v>
      </c>
    </row>
    <row r="610" spans="1:10" x14ac:dyDescent="0.3">
      <c r="A610" s="22" t="s">
        <v>2478</v>
      </c>
      <c r="B610" s="23">
        <v>5231027</v>
      </c>
      <c r="C610" s="24" t="s">
        <v>2</v>
      </c>
      <c r="D610" s="6">
        <v>8.4400228082680009</v>
      </c>
      <c r="E610" s="6">
        <v>8.8235472587093096</v>
      </c>
      <c r="F610" s="6">
        <v>71.02</v>
      </c>
      <c r="G610" s="5">
        <v>293</v>
      </c>
      <c r="I610" s="4">
        <f t="shared" si="18"/>
        <v>0.89200000000000002</v>
      </c>
      <c r="J610" s="4">
        <f t="shared" si="19"/>
        <v>0.46700000000000003</v>
      </c>
    </row>
    <row r="611" spans="1:10" x14ac:dyDescent="0.3">
      <c r="A611" s="22" t="s">
        <v>944</v>
      </c>
      <c r="B611" s="23">
        <v>1019856</v>
      </c>
      <c r="C611" s="24" t="s">
        <v>2</v>
      </c>
      <c r="D611" s="6">
        <v>0.98492025168545905</v>
      </c>
      <c r="E611" s="6">
        <v>1.09288823428187</v>
      </c>
      <c r="F611" s="6">
        <v>66.069999999999993</v>
      </c>
      <c r="G611" s="5">
        <v>239</v>
      </c>
      <c r="I611" s="4">
        <f t="shared" si="18"/>
        <v>0.26</v>
      </c>
      <c r="J611" s="4">
        <f t="shared" si="19"/>
        <v>0.41599999999999998</v>
      </c>
    </row>
    <row r="612" spans="1:10" x14ac:dyDescent="0.3">
      <c r="A612" s="22" t="s">
        <v>945</v>
      </c>
      <c r="B612" s="23">
        <v>102893</v>
      </c>
      <c r="C612" s="24" t="s">
        <v>2</v>
      </c>
      <c r="D612" s="6">
        <v>1.66062657981712</v>
      </c>
      <c r="E612" s="6">
        <v>1.6759349522748901</v>
      </c>
      <c r="F612" s="6">
        <v>70.989999999999995</v>
      </c>
      <c r="G612" s="5">
        <v>272</v>
      </c>
      <c r="I612" s="4">
        <f t="shared" si="18"/>
        <v>0.42699999999999999</v>
      </c>
      <c r="J612" s="4">
        <f t="shared" si="19"/>
        <v>0.46600000000000003</v>
      </c>
    </row>
    <row r="613" spans="1:10" x14ac:dyDescent="0.3">
      <c r="A613" s="22" t="s">
        <v>2479</v>
      </c>
      <c r="B613" s="23">
        <v>102950</v>
      </c>
      <c r="C613" s="24" t="s">
        <v>2</v>
      </c>
      <c r="D613" s="6">
        <v>2.17526619762952</v>
      </c>
      <c r="E613" s="6">
        <v>1.92384364078681</v>
      </c>
      <c r="F613" s="6">
        <v>94.48</v>
      </c>
      <c r="G613" s="5">
        <v>574</v>
      </c>
      <c r="I613" s="4">
        <f t="shared" si="18"/>
        <v>0.51900000000000002</v>
      </c>
      <c r="J613" s="4">
        <f t="shared" si="19"/>
        <v>0.80400000000000005</v>
      </c>
    </row>
    <row r="614" spans="1:10" x14ac:dyDescent="0.3">
      <c r="A614" s="22" t="s">
        <v>104</v>
      </c>
      <c r="B614" s="23">
        <v>4210001</v>
      </c>
      <c r="C614" s="24" t="s">
        <v>2</v>
      </c>
      <c r="D614" s="6">
        <v>2.9891322402568798</v>
      </c>
      <c r="E614" s="6">
        <v>2.4594645768047698</v>
      </c>
      <c r="F614" s="27" t="s">
        <v>1988</v>
      </c>
      <c r="G614" s="5">
        <v>418</v>
      </c>
      <c r="I614" s="4">
        <f t="shared" si="18"/>
        <v>0.64</v>
      </c>
      <c r="J614" s="4">
        <f t="shared" si="19"/>
        <v>0.77600000000000002</v>
      </c>
    </row>
    <row r="615" spans="1:10" x14ac:dyDescent="0.3">
      <c r="A615" s="22" t="s">
        <v>2480</v>
      </c>
      <c r="B615" s="23">
        <v>5721461</v>
      </c>
      <c r="C615" s="24" t="s">
        <v>2</v>
      </c>
      <c r="D615" s="6">
        <v>0.209939197732911</v>
      </c>
      <c r="E615" s="6">
        <v>0.437385649496077</v>
      </c>
      <c r="F615" s="6">
        <v>43.59</v>
      </c>
      <c r="G615" s="5">
        <v>48</v>
      </c>
      <c r="I615" s="4">
        <f t="shared" si="18"/>
        <v>0.11899999999999999</v>
      </c>
      <c r="J615" s="4">
        <f t="shared" si="19"/>
        <v>0.27600000000000002</v>
      </c>
    </row>
    <row r="616" spans="1:10" x14ac:dyDescent="0.3">
      <c r="A616" s="22" t="s">
        <v>946</v>
      </c>
      <c r="B616" s="23">
        <v>110641</v>
      </c>
      <c r="C616" s="24" t="s">
        <v>2</v>
      </c>
      <c r="D616" s="6">
        <v>2.4571480831350598</v>
      </c>
      <c r="E616" s="6">
        <v>3.7508468173643301</v>
      </c>
      <c r="F616" s="27" t="s">
        <v>1989</v>
      </c>
      <c r="G616" s="5">
        <v>371</v>
      </c>
      <c r="I616" s="4">
        <f t="shared" si="18"/>
        <v>0.56899999999999995</v>
      </c>
      <c r="J616" s="4">
        <f t="shared" si="19"/>
        <v>0.59399999999999997</v>
      </c>
    </row>
    <row r="617" spans="1:10" x14ac:dyDescent="0.3">
      <c r="A617" s="22" t="s">
        <v>947</v>
      </c>
      <c r="B617" s="23">
        <v>4379438</v>
      </c>
      <c r="C617" s="24" t="s">
        <v>2</v>
      </c>
      <c r="D617" s="6">
        <v>1.70145140050896</v>
      </c>
      <c r="E617" s="6">
        <v>1.61112524174101</v>
      </c>
      <c r="F617" s="6">
        <v>79.73</v>
      </c>
      <c r="G617" s="5">
        <v>2034</v>
      </c>
      <c r="I617" s="4">
        <f t="shared" si="18"/>
        <v>0.435</v>
      </c>
      <c r="J617" s="4">
        <f t="shared" si="19"/>
        <v>0.54500000000000004</v>
      </c>
    </row>
    <row r="618" spans="1:10" x14ac:dyDescent="0.3">
      <c r="A618" s="22" t="s">
        <v>948</v>
      </c>
      <c r="B618" s="23">
        <v>4187120</v>
      </c>
      <c r="C618" s="24" t="s">
        <v>2</v>
      </c>
      <c r="D618" s="6">
        <v>1.3746205330260099</v>
      </c>
      <c r="E618" s="6">
        <v>1.35242161043444</v>
      </c>
      <c r="F618" s="6">
        <v>40.659999999999997</v>
      </c>
      <c r="G618" s="5">
        <v>26</v>
      </c>
      <c r="I618" s="4">
        <f t="shared" si="18"/>
        <v>0.36099999999999999</v>
      </c>
      <c r="J618" s="4">
        <f t="shared" si="19"/>
        <v>0.25600000000000001</v>
      </c>
    </row>
    <row r="619" spans="1:10" x14ac:dyDescent="0.3">
      <c r="A619" s="22" t="s">
        <v>951</v>
      </c>
      <c r="B619" s="23">
        <v>4107778</v>
      </c>
      <c r="C619" s="24" t="s">
        <v>2</v>
      </c>
      <c r="D619" s="6">
        <v>0.75960350228613305</v>
      </c>
      <c r="E619" s="6">
        <v>1.10403300055178</v>
      </c>
      <c r="F619" s="6">
        <v>81.83</v>
      </c>
      <c r="G619" s="5">
        <v>789</v>
      </c>
      <c r="I619" s="4">
        <f t="shared" si="18"/>
        <v>0.217</v>
      </c>
      <c r="J619" s="4">
        <f t="shared" si="19"/>
        <v>0.57599999999999996</v>
      </c>
    </row>
    <row r="620" spans="1:10" x14ac:dyDescent="0.3">
      <c r="A620" s="22" t="s">
        <v>952</v>
      </c>
      <c r="B620" s="23">
        <v>4093074</v>
      </c>
      <c r="C620" s="24" t="s">
        <v>2</v>
      </c>
      <c r="D620" s="6">
        <v>2.33851884106801</v>
      </c>
      <c r="E620" s="6">
        <v>2.10176979742173</v>
      </c>
      <c r="F620" s="6">
        <v>99.33</v>
      </c>
      <c r="G620" s="5">
        <v>1250</v>
      </c>
      <c r="I620" s="4">
        <f t="shared" si="18"/>
        <v>0.55100000000000005</v>
      </c>
      <c r="J620" s="4">
        <f t="shared" si="19"/>
        <v>0.9</v>
      </c>
    </row>
    <row r="621" spans="1:10" x14ac:dyDescent="0.3">
      <c r="A621" s="22" t="s">
        <v>2481</v>
      </c>
      <c r="B621" s="23">
        <v>7633603</v>
      </c>
      <c r="C621" s="24" t="s">
        <v>2</v>
      </c>
      <c r="D621" s="6">
        <v>14.003521289185301</v>
      </c>
      <c r="E621" s="6">
        <v>14.3386171240968</v>
      </c>
      <c r="F621" s="6">
        <v>72.569999999999993</v>
      </c>
      <c r="G621" s="5">
        <v>243</v>
      </c>
      <c r="I621" s="4">
        <f t="shared" si="18"/>
        <v>0.97399999999999998</v>
      </c>
      <c r="J621" s="4">
        <f t="shared" si="19"/>
        <v>0.48099999999999998</v>
      </c>
    </row>
    <row r="622" spans="1:10" x14ac:dyDescent="0.3">
      <c r="A622" s="22" t="s">
        <v>2482</v>
      </c>
      <c r="B622" s="23">
        <v>26009198</v>
      </c>
      <c r="C622" s="24" t="s">
        <v>2</v>
      </c>
      <c r="D622" s="6">
        <v>0.67827879534104696</v>
      </c>
      <c r="E622" s="6">
        <v>0.64073163327231097</v>
      </c>
      <c r="F622" s="6">
        <v>16.34</v>
      </c>
      <c r="G622" s="5">
        <v>64</v>
      </c>
      <c r="I622" s="4">
        <f t="shared" si="18"/>
        <v>0.19800000000000001</v>
      </c>
      <c r="J622" s="4">
        <f t="shared" si="19"/>
        <v>6.3E-2</v>
      </c>
    </row>
    <row r="623" spans="1:10" x14ac:dyDescent="0.3">
      <c r="A623" s="22" t="s">
        <v>2483</v>
      </c>
      <c r="B623" s="23">
        <v>8884505</v>
      </c>
      <c r="C623" s="24" t="s">
        <v>2</v>
      </c>
      <c r="D623" s="6">
        <v>4.9348470588235296</v>
      </c>
      <c r="E623" s="6">
        <v>5.8314294117647103</v>
      </c>
      <c r="F623" s="6">
        <v>29.72</v>
      </c>
      <c r="G623" s="5">
        <v>133</v>
      </c>
      <c r="I623" s="4">
        <f t="shared" si="18"/>
        <v>0.78</v>
      </c>
      <c r="J623" s="4">
        <f t="shared" si="19"/>
        <v>0.184</v>
      </c>
    </row>
    <row r="624" spans="1:10" x14ac:dyDescent="0.3">
      <c r="A624" s="22" t="s">
        <v>954</v>
      </c>
      <c r="B624" s="23">
        <v>103412</v>
      </c>
      <c r="C624" s="24" t="s">
        <v>2</v>
      </c>
      <c r="D624" s="6">
        <v>0.91333803774966904</v>
      </c>
      <c r="E624" s="6">
        <v>1.05038058252427</v>
      </c>
      <c r="F624" s="6">
        <v>88.72</v>
      </c>
      <c r="G624" s="5">
        <v>447</v>
      </c>
      <c r="I624" s="4">
        <f t="shared" si="18"/>
        <v>0.246</v>
      </c>
      <c r="J624" s="4">
        <f t="shared" si="19"/>
        <v>0.69</v>
      </c>
    </row>
    <row r="625" spans="1:10" x14ac:dyDescent="0.3">
      <c r="A625" s="22" t="s">
        <v>955</v>
      </c>
      <c r="B625" s="23">
        <v>4041406</v>
      </c>
      <c r="C625" s="24" t="s">
        <v>2</v>
      </c>
      <c r="D625" s="6">
        <v>1.3528053410587499</v>
      </c>
      <c r="E625" s="6">
        <v>1.8997029234632099</v>
      </c>
      <c r="F625" s="27" t="s">
        <v>2629</v>
      </c>
      <c r="G625" s="5">
        <v>294</v>
      </c>
      <c r="I625" s="4">
        <f t="shared" si="18"/>
        <v>0.35599999999999998</v>
      </c>
      <c r="J625" s="4">
        <f t="shared" si="19"/>
        <v>0.81799999999999995</v>
      </c>
    </row>
    <row r="626" spans="1:10" x14ac:dyDescent="0.3">
      <c r="A626" s="22" t="s">
        <v>2484</v>
      </c>
      <c r="B626" s="23">
        <v>100503</v>
      </c>
      <c r="C626" s="24" t="s">
        <v>2</v>
      </c>
      <c r="D626" s="6">
        <v>1.00850879656882</v>
      </c>
      <c r="E626" s="6">
        <v>1.1237246430260299</v>
      </c>
      <c r="F626" s="6">
        <v>74.86</v>
      </c>
      <c r="G626" s="5">
        <v>238</v>
      </c>
      <c r="I626" s="4">
        <f t="shared" si="18"/>
        <v>0.26400000000000001</v>
      </c>
      <c r="J626" s="4">
        <f t="shared" si="19"/>
        <v>0.50600000000000001</v>
      </c>
    </row>
    <row r="627" spans="1:10" x14ac:dyDescent="0.3">
      <c r="A627" s="22" t="s">
        <v>2485</v>
      </c>
      <c r="B627" s="23">
        <v>4161046</v>
      </c>
      <c r="C627" s="24" t="s">
        <v>2</v>
      </c>
      <c r="D627" s="6">
        <v>6.0313460849708997</v>
      </c>
      <c r="E627" s="6">
        <v>6.8037880682713299</v>
      </c>
      <c r="F627" s="6">
        <v>53.07</v>
      </c>
      <c r="G627" s="5">
        <v>186</v>
      </c>
      <c r="I627" s="4">
        <f t="shared" si="18"/>
        <v>0.83</v>
      </c>
      <c r="J627" s="4">
        <f t="shared" si="19"/>
        <v>0.34100000000000003</v>
      </c>
    </row>
    <row r="628" spans="1:10" x14ac:dyDescent="0.3">
      <c r="A628" s="22" t="s">
        <v>960</v>
      </c>
      <c r="B628" s="23">
        <v>100292</v>
      </c>
      <c r="C628" s="24" t="s">
        <v>2</v>
      </c>
      <c r="D628" s="6">
        <v>1.3414453910333899</v>
      </c>
      <c r="E628" s="6">
        <v>1.2227228779963699</v>
      </c>
      <c r="F628" s="27" t="s">
        <v>1990</v>
      </c>
      <c r="G628" s="5">
        <v>635</v>
      </c>
      <c r="I628" s="4">
        <f t="shared" si="18"/>
        <v>0.35</v>
      </c>
      <c r="J628" s="4">
        <f t="shared" si="19"/>
        <v>0.623</v>
      </c>
    </row>
    <row r="629" spans="1:10" x14ac:dyDescent="0.3">
      <c r="A629" s="22" t="s">
        <v>961</v>
      </c>
      <c r="B629" s="23">
        <v>103177</v>
      </c>
      <c r="C629" s="24" t="s">
        <v>2</v>
      </c>
      <c r="D629" s="6">
        <v>1.22993082656774</v>
      </c>
      <c r="E629" s="6">
        <v>1.19371810031848</v>
      </c>
      <c r="F629" s="6">
        <v>94.49</v>
      </c>
      <c r="G629" s="5">
        <v>475</v>
      </c>
      <c r="I629" s="4">
        <f t="shared" si="18"/>
        <v>0.32200000000000001</v>
      </c>
      <c r="J629" s="4">
        <f t="shared" si="19"/>
        <v>0.80500000000000005</v>
      </c>
    </row>
    <row r="630" spans="1:10" x14ac:dyDescent="0.3">
      <c r="A630" s="22" t="s">
        <v>2486</v>
      </c>
      <c r="B630" s="23">
        <v>5721968</v>
      </c>
      <c r="C630" s="24" t="s">
        <v>2</v>
      </c>
      <c r="D630" s="6">
        <v>1.6634910247780101E-2</v>
      </c>
      <c r="E630" s="6">
        <v>0.12288821065149599</v>
      </c>
      <c r="F630" s="6">
        <v>49.89</v>
      </c>
      <c r="G630" s="5">
        <v>71</v>
      </c>
      <c r="I630" s="4">
        <f t="shared" ref="I630:I668" si="20">IFERROR(_xlfn.PERCENTRANK.INC(D:D,D630),"")</f>
        <v>4.0000000000000001E-3</v>
      </c>
      <c r="J630" s="4">
        <f t="shared" ref="J630:J668" si="21">IFERROR(_xlfn.PERCENTRANK.INC(F:F,F630),"")</f>
        <v>0.32</v>
      </c>
    </row>
    <row r="631" spans="1:10" x14ac:dyDescent="0.3">
      <c r="A631" s="22" t="s">
        <v>2487</v>
      </c>
      <c r="B631" s="23">
        <v>20079688</v>
      </c>
      <c r="C631" s="24" t="s">
        <v>2</v>
      </c>
      <c r="D631" s="6">
        <v>6.4685714285714305E-2</v>
      </c>
      <c r="E631" s="6">
        <v>0.142081203007519</v>
      </c>
      <c r="F631" s="6">
        <v>56.57</v>
      </c>
      <c r="G631" s="5">
        <v>89</v>
      </c>
      <c r="I631" s="4">
        <f t="shared" si="20"/>
        <v>3.9E-2</v>
      </c>
      <c r="J631" s="4">
        <f t="shared" si="21"/>
        <v>0.36099999999999999</v>
      </c>
    </row>
    <row r="632" spans="1:10" x14ac:dyDescent="0.3">
      <c r="A632" s="22" t="s">
        <v>2488</v>
      </c>
      <c r="B632" s="23">
        <v>5724324</v>
      </c>
      <c r="C632" s="24" t="s">
        <v>2</v>
      </c>
      <c r="D632" s="6">
        <v>0.485009310213464</v>
      </c>
      <c r="E632" s="6">
        <v>0.32788091471512198</v>
      </c>
      <c r="F632" s="6">
        <v>123.35</v>
      </c>
      <c r="G632" s="5">
        <v>18</v>
      </c>
      <c r="I632" s="4">
        <f t="shared" si="20"/>
        <v>0.18099999999999999</v>
      </c>
      <c r="J632" s="4">
        <f t="shared" si="21"/>
        <v>0.998</v>
      </c>
    </row>
    <row r="633" spans="1:10" x14ac:dyDescent="0.3">
      <c r="A633" s="22" t="s">
        <v>2489</v>
      </c>
      <c r="B633" s="23">
        <v>5721967</v>
      </c>
      <c r="C633" s="24" t="s">
        <v>2</v>
      </c>
      <c r="D633" s="6">
        <v>0.22839977604152301</v>
      </c>
      <c r="E633" s="6">
        <v>0.179803342043001</v>
      </c>
      <c r="F633" s="6">
        <v>69.67</v>
      </c>
      <c r="G633" s="5">
        <v>80</v>
      </c>
      <c r="I633" s="4">
        <f t="shared" si="20"/>
        <v>0.123</v>
      </c>
      <c r="J633" s="4">
        <f t="shared" si="21"/>
        <v>0.44600000000000001</v>
      </c>
    </row>
    <row r="634" spans="1:10" x14ac:dyDescent="0.3">
      <c r="A634" s="22" t="s">
        <v>966</v>
      </c>
      <c r="B634" s="23">
        <v>4056944</v>
      </c>
      <c r="C634" s="24" t="s">
        <v>2</v>
      </c>
      <c r="D634" s="6">
        <v>1.78635159617813</v>
      </c>
      <c r="E634" s="6">
        <v>1.90149673251702</v>
      </c>
      <c r="F634" s="6">
        <v>83.92</v>
      </c>
      <c r="G634" s="5">
        <v>850</v>
      </c>
      <c r="I634" s="4">
        <f t="shared" si="20"/>
        <v>0.44800000000000001</v>
      </c>
      <c r="J634" s="4">
        <f t="shared" si="21"/>
        <v>0.60699999999999998</v>
      </c>
    </row>
    <row r="635" spans="1:10" x14ac:dyDescent="0.3">
      <c r="A635" s="22" t="s">
        <v>2490</v>
      </c>
      <c r="B635" s="23">
        <v>26676972</v>
      </c>
      <c r="C635" s="24" t="s">
        <v>2</v>
      </c>
      <c r="D635" s="6">
        <v>5.5563339767256803</v>
      </c>
      <c r="E635" s="6">
        <v>5.6517699113458999</v>
      </c>
      <c r="F635" s="6">
        <v>40.04</v>
      </c>
      <c r="G635" s="5">
        <v>88</v>
      </c>
      <c r="I635" s="4">
        <f t="shared" si="20"/>
        <v>0.80800000000000005</v>
      </c>
      <c r="J635" s="4">
        <f t="shared" si="21"/>
        <v>0.247</v>
      </c>
    </row>
    <row r="636" spans="1:10" x14ac:dyDescent="0.3">
      <c r="A636" s="22" t="s">
        <v>967</v>
      </c>
      <c r="B636" s="23">
        <v>113881</v>
      </c>
      <c r="C636" s="24" t="s">
        <v>2</v>
      </c>
      <c r="D636" s="6">
        <v>1.4486067153334301</v>
      </c>
      <c r="E636" s="6">
        <v>1.6051052065309099</v>
      </c>
      <c r="F636" s="6">
        <v>92.41</v>
      </c>
      <c r="G636" s="5">
        <v>2013</v>
      </c>
      <c r="I636" s="4">
        <f t="shared" si="20"/>
        <v>0.379</v>
      </c>
      <c r="J636" s="4">
        <f t="shared" si="21"/>
        <v>0.76</v>
      </c>
    </row>
    <row r="637" spans="1:10" x14ac:dyDescent="0.3">
      <c r="A637" s="22" t="s">
        <v>2491</v>
      </c>
      <c r="B637" s="23">
        <v>5022740</v>
      </c>
      <c r="C637" s="24" t="s">
        <v>2</v>
      </c>
      <c r="D637" s="6">
        <v>0.15874044803503801</v>
      </c>
      <c r="E637" s="6">
        <v>0.18855366315282701</v>
      </c>
      <c r="F637" s="6">
        <v>59.74</v>
      </c>
      <c r="G637" s="5">
        <v>64</v>
      </c>
      <c r="I637" s="4">
        <f t="shared" si="20"/>
        <v>0.10199999999999999</v>
      </c>
      <c r="J637" s="4">
        <f t="shared" si="21"/>
        <v>0.379</v>
      </c>
    </row>
    <row r="638" spans="1:10" x14ac:dyDescent="0.3">
      <c r="A638" s="22" t="s">
        <v>2492</v>
      </c>
      <c r="B638" s="23">
        <v>5721120</v>
      </c>
      <c r="C638" s="24" t="s">
        <v>2</v>
      </c>
      <c r="D638" s="6">
        <v>0.13093893541487001</v>
      </c>
      <c r="E638" s="6">
        <v>0.34880221490573499</v>
      </c>
      <c r="F638" s="6">
        <v>17.61</v>
      </c>
      <c r="G638" s="5">
        <v>52</v>
      </c>
      <c r="I638" s="4">
        <f t="shared" si="20"/>
        <v>8.7999999999999995E-2</v>
      </c>
      <c r="J638" s="4">
        <f t="shared" si="21"/>
        <v>6.9000000000000006E-2</v>
      </c>
    </row>
    <row r="639" spans="1:10" x14ac:dyDescent="0.3">
      <c r="A639" s="22" t="s">
        <v>2493</v>
      </c>
      <c r="B639" s="23">
        <v>5721577</v>
      </c>
      <c r="C639" s="24" t="s">
        <v>2</v>
      </c>
      <c r="D639" s="6">
        <v>0.2341916076727</v>
      </c>
      <c r="E639" s="6">
        <v>0.269489343616577</v>
      </c>
      <c r="F639" s="6">
        <v>15.64</v>
      </c>
      <c r="G639" s="5">
        <v>50</v>
      </c>
      <c r="I639" s="4">
        <f t="shared" si="20"/>
        <v>0.129</v>
      </c>
      <c r="J639" s="4">
        <f t="shared" si="21"/>
        <v>5.6000000000000001E-2</v>
      </c>
    </row>
    <row r="640" spans="1:10" x14ac:dyDescent="0.3">
      <c r="A640" s="22" t="s">
        <v>2494</v>
      </c>
      <c r="B640" s="23">
        <v>5721593</v>
      </c>
      <c r="C640" s="24" t="s">
        <v>2</v>
      </c>
      <c r="D640" s="6">
        <v>3.8563327879656703E-2</v>
      </c>
      <c r="E640" s="6">
        <v>2.8627236025417099E-2</v>
      </c>
      <c r="F640" s="6">
        <v>19.47</v>
      </c>
      <c r="G640" s="5">
        <v>118</v>
      </c>
      <c r="I640" s="4">
        <f t="shared" si="20"/>
        <v>1.6E-2</v>
      </c>
      <c r="J640" s="4">
        <f t="shared" si="21"/>
        <v>7.9000000000000001E-2</v>
      </c>
    </row>
    <row r="641" spans="1:10" x14ac:dyDescent="0.3">
      <c r="A641" s="22" t="s">
        <v>2495</v>
      </c>
      <c r="B641" s="23">
        <v>5721648</v>
      </c>
      <c r="C641" s="24" t="s">
        <v>2</v>
      </c>
      <c r="D641" s="6">
        <v>0.219540910186758</v>
      </c>
      <c r="E641" s="6">
        <v>0.16929619432139101</v>
      </c>
      <c r="F641" s="6">
        <v>16.72</v>
      </c>
      <c r="G641" s="5">
        <v>43</v>
      </c>
      <c r="I641" s="4">
        <f t="shared" si="20"/>
        <v>0.122</v>
      </c>
      <c r="J641" s="4">
        <f t="shared" si="21"/>
        <v>6.5000000000000002E-2</v>
      </c>
    </row>
    <row r="642" spans="1:10" x14ac:dyDescent="0.3">
      <c r="A642" s="22" t="s">
        <v>972</v>
      </c>
      <c r="B642" s="23">
        <v>5282621</v>
      </c>
      <c r="C642" s="24" t="s">
        <v>2</v>
      </c>
      <c r="D642" s="6">
        <v>10.475002825899599</v>
      </c>
      <c r="E642" s="6">
        <v>10.5800031588082</v>
      </c>
      <c r="F642" s="6">
        <v>97.59</v>
      </c>
      <c r="G642" s="5">
        <v>539</v>
      </c>
      <c r="I642" s="4">
        <f t="shared" si="20"/>
        <v>0.93400000000000005</v>
      </c>
      <c r="J642" s="4">
        <f t="shared" si="21"/>
        <v>0.86</v>
      </c>
    </row>
    <row r="643" spans="1:10" x14ac:dyDescent="0.3">
      <c r="A643" s="22" t="s">
        <v>2496</v>
      </c>
      <c r="B643" s="23">
        <v>4985210</v>
      </c>
      <c r="C643" s="24" t="s">
        <v>2</v>
      </c>
      <c r="D643" s="6">
        <v>2.0391134351183999</v>
      </c>
      <c r="E643" s="6">
        <v>1.97301837005761</v>
      </c>
      <c r="F643" s="27" t="s">
        <v>2630</v>
      </c>
      <c r="G643" s="5">
        <v>36</v>
      </c>
      <c r="I643" s="4">
        <f t="shared" si="20"/>
        <v>0.497</v>
      </c>
      <c r="J643" s="4">
        <f t="shared" si="21"/>
        <v>3.4000000000000002E-2</v>
      </c>
    </row>
    <row r="644" spans="1:10" x14ac:dyDescent="0.3">
      <c r="A644" s="22" t="s">
        <v>973</v>
      </c>
      <c r="B644" s="23">
        <v>4315858</v>
      </c>
      <c r="C644" s="24" t="s">
        <v>2</v>
      </c>
      <c r="D644" s="6">
        <v>1.85617073976111</v>
      </c>
      <c r="E644" s="6">
        <v>1.81178924864396</v>
      </c>
      <c r="F644" s="6">
        <v>68.45</v>
      </c>
      <c r="G644" s="5">
        <v>438</v>
      </c>
      <c r="I644" s="4">
        <f t="shared" si="20"/>
        <v>0.45600000000000002</v>
      </c>
      <c r="J644" s="4">
        <f t="shared" si="21"/>
        <v>0.435</v>
      </c>
    </row>
    <row r="645" spans="1:10" x14ac:dyDescent="0.3">
      <c r="A645" s="22" t="s">
        <v>106</v>
      </c>
      <c r="B645" s="23">
        <v>4992894</v>
      </c>
      <c r="C645" s="24" t="s">
        <v>2</v>
      </c>
      <c r="D645" s="6">
        <v>1.12862592397533</v>
      </c>
      <c r="E645" s="6">
        <v>1.27128428889635</v>
      </c>
      <c r="F645" s="6">
        <v>93.54</v>
      </c>
      <c r="G645" s="5">
        <v>501</v>
      </c>
      <c r="I645" s="4">
        <f t="shared" si="20"/>
        <v>0.29499999999999998</v>
      </c>
      <c r="J645" s="4">
        <f t="shared" si="21"/>
        <v>0.78400000000000003</v>
      </c>
    </row>
    <row r="646" spans="1:10" x14ac:dyDescent="0.3">
      <c r="A646" s="22" t="s">
        <v>107</v>
      </c>
      <c r="B646" s="23">
        <v>4089622</v>
      </c>
      <c r="C646" s="24" t="s">
        <v>2</v>
      </c>
      <c r="D646" s="6">
        <v>3.6446802907161899</v>
      </c>
      <c r="E646" s="6">
        <v>3.5263904826406098</v>
      </c>
      <c r="F646" s="6">
        <v>93.64</v>
      </c>
      <c r="G646" s="5">
        <v>470</v>
      </c>
      <c r="I646" s="4">
        <f t="shared" si="20"/>
        <v>0.70399999999999996</v>
      </c>
      <c r="J646" s="4">
        <f t="shared" si="21"/>
        <v>0.78600000000000003</v>
      </c>
    </row>
    <row r="647" spans="1:10" x14ac:dyDescent="0.3">
      <c r="A647" s="22" t="s">
        <v>977</v>
      </c>
      <c r="B647" s="23">
        <v>4060057</v>
      </c>
      <c r="C647" s="24" t="s">
        <v>2</v>
      </c>
      <c r="D647" s="6">
        <v>4.6556581920689899</v>
      </c>
      <c r="E647" s="6">
        <v>4.5969201313132002</v>
      </c>
      <c r="F647" s="6">
        <v>98.21</v>
      </c>
      <c r="G647" s="5">
        <v>745</v>
      </c>
      <c r="I647" s="4">
        <f t="shared" si="20"/>
        <v>0.76600000000000001</v>
      </c>
      <c r="J647" s="4">
        <f t="shared" si="21"/>
        <v>0.88300000000000001</v>
      </c>
    </row>
    <row r="648" spans="1:10" x14ac:dyDescent="0.3">
      <c r="A648" s="22" t="s">
        <v>978</v>
      </c>
      <c r="B648" s="23">
        <v>4068469</v>
      </c>
      <c r="C648" s="24" t="s">
        <v>2</v>
      </c>
      <c r="D648" s="6">
        <v>8.7889555212849508</v>
      </c>
      <c r="E648" s="6">
        <v>10.243966871606199</v>
      </c>
      <c r="F648" s="6">
        <v>88.67</v>
      </c>
      <c r="G648" s="5">
        <v>352</v>
      </c>
      <c r="I648" s="4">
        <f t="shared" si="20"/>
        <v>0.9</v>
      </c>
      <c r="J648" s="4">
        <f t="shared" si="21"/>
        <v>0.68899999999999995</v>
      </c>
    </row>
    <row r="649" spans="1:10" x14ac:dyDescent="0.3">
      <c r="A649" s="22" t="s">
        <v>979</v>
      </c>
      <c r="B649" s="23">
        <v>113873</v>
      </c>
      <c r="C649" s="24" t="s">
        <v>2</v>
      </c>
      <c r="D649" s="6">
        <v>2.71746222944914</v>
      </c>
      <c r="E649" s="6">
        <v>2.4244866180048699</v>
      </c>
      <c r="F649" s="6">
        <v>60.63</v>
      </c>
      <c r="G649" s="5">
        <v>1860</v>
      </c>
      <c r="I649" s="4">
        <f t="shared" si="20"/>
        <v>0.60299999999999998</v>
      </c>
      <c r="J649" s="4">
        <f t="shared" si="21"/>
        <v>0.38400000000000001</v>
      </c>
    </row>
    <row r="650" spans="1:10" x14ac:dyDescent="0.3">
      <c r="A650" s="22" t="s">
        <v>2497</v>
      </c>
      <c r="B650" s="23">
        <v>4359623</v>
      </c>
      <c r="C650" s="24" t="s">
        <v>2</v>
      </c>
      <c r="D650" s="6">
        <v>0.67955436250313095</v>
      </c>
      <c r="E650" s="6">
        <v>0.76800803069678902</v>
      </c>
      <c r="F650" s="6">
        <v>35.979999999999997</v>
      </c>
      <c r="G650" s="5">
        <v>221</v>
      </c>
      <c r="I650" s="4">
        <f t="shared" si="20"/>
        <v>0.19900000000000001</v>
      </c>
      <c r="J650" s="4">
        <f t="shared" si="21"/>
        <v>0.22600000000000001</v>
      </c>
    </row>
    <row r="651" spans="1:10" x14ac:dyDescent="0.3">
      <c r="A651" s="22" t="s">
        <v>2498</v>
      </c>
      <c r="B651" s="23">
        <v>4748040</v>
      </c>
      <c r="C651" s="24" t="s">
        <v>2</v>
      </c>
      <c r="D651" s="6">
        <v>1.97853055994397</v>
      </c>
      <c r="E651" s="6">
        <v>2.09272260401865</v>
      </c>
      <c r="F651" s="6">
        <v>41.71</v>
      </c>
      <c r="G651" s="5">
        <v>103</v>
      </c>
      <c r="I651" s="4">
        <f t="shared" si="20"/>
        <v>0.48299999999999998</v>
      </c>
      <c r="J651" s="4">
        <f t="shared" si="21"/>
        <v>0.25800000000000001</v>
      </c>
    </row>
    <row r="652" spans="1:10" x14ac:dyDescent="0.3">
      <c r="A652" s="22" t="s">
        <v>983</v>
      </c>
      <c r="B652" s="23">
        <v>4992262</v>
      </c>
      <c r="C652" s="24" t="s">
        <v>2</v>
      </c>
      <c r="D652" s="6">
        <v>0.87345419837944405</v>
      </c>
      <c r="E652" s="6">
        <v>1.02277226866532</v>
      </c>
      <c r="F652" s="6">
        <v>97.88</v>
      </c>
      <c r="G652" s="5">
        <v>1033</v>
      </c>
      <c r="I652" s="4">
        <f t="shared" si="20"/>
        <v>0.23699999999999999</v>
      </c>
      <c r="J652" s="4">
        <f t="shared" si="21"/>
        <v>0.871</v>
      </c>
    </row>
    <row r="653" spans="1:10" x14ac:dyDescent="0.3">
      <c r="A653" s="22" t="s">
        <v>984</v>
      </c>
      <c r="B653" s="23">
        <v>4397057</v>
      </c>
      <c r="C653" s="24" t="s">
        <v>2</v>
      </c>
      <c r="D653" s="6">
        <v>2.43074474703212</v>
      </c>
      <c r="E653" s="6">
        <v>2.3204115974128299</v>
      </c>
      <c r="F653" s="6">
        <v>85.78</v>
      </c>
      <c r="G653" s="5">
        <v>748</v>
      </c>
      <c r="I653" s="4">
        <f t="shared" si="20"/>
        <v>0.56399999999999995</v>
      </c>
      <c r="J653" s="4">
        <f t="shared" si="21"/>
        <v>0.64200000000000002</v>
      </c>
    </row>
    <row r="654" spans="1:10" x14ac:dyDescent="0.3">
      <c r="A654" s="22" t="s">
        <v>2499</v>
      </c>
      <c r="B654" s="23">
        <v>4291733</v>
      </c>
      <c r="C654" s="24" t="s">
        <v>2</v>
      </c>
      <c r="D654" s="6">
        <v>0.84905406934572503</v>
      </c>
      <c r="E654" s="6">
        <v>0.87480370280217601</v>
      </c>
      <c r="F654" s="27" t="s">
        <v>2631</v>
      </c>
      <c r="G654" s="5">
        <v>99</v>
      </c>
      <c r="I654" s="4">
        <f t="shared" si="20"/>
        <v>0.23400000000000001</v>
      </c>
      <c r="J654" s="4">
        <f t="shared" si="21"/>
        <v>0.37</v>
      </c>
    </row>
    <row r="655" spans="1:10" x14ac:dyDescent="0.3">
      <c r="A655" s="22" t="s">
        <v>985</v>
      </c>
      <c r="B655" s="23">
        <v>4625481</v>
      </c>
      <c r="C655" s="24" t="s">
        <v>2</v>
      </c>
      <c r="D655" s="6">
        <v>2.8598360804532099</v>
      </c>
      <c r="E655" s="6">
        <v>2.8540632484134698</v>
      </c>
      <c r="F655" s="6">
        <v>91.99</v>
      </c>
      <c r="G655" s="5">
        <v>322</v>
      </c>
      <c r="I655" s="4">
        <f t="shared" si="20"/>
        <v>0.622</v>
      </c>
      <c r="J655" s="4">
        <f t="shared" si="21"/>
        <v>0.753</v>
      </c>
    </row>
    <row r="656" spans="1:10" x14ac:dyDescent="0.3">
      <c r="A656" s="22" t="s">
        <v>2500</v>
      </c>
      <c r="B656" s="23">
        <v>4368571</v>
      </c>
      <c r="C656" s="24" t="s">
        <v>2</v>
      </c>
      <c r="D656" s="6">
        <v>2.3190770186880498</v>
      </c>
      <c r="E656" s="6">
        <v>2.1046714590111302</v>
      </c>
      <c r="F656" s="6">
        <v>63.04</v>
      </c>
      <c r="G656" s="5">
        <v>235</v>
      </c>
      <c r="I656" s="4">
        <f t="shared" si="20"/>
        <v>0.54800000000000004</v>
      </c>
      <c r="J656" s="4">
        <f t="shared" si="21"/>
        <v>0.39600000000000002</v>
      </c>
    </row>
    <row r="657" spans="1:10" x14ac:dyDescent="0.3">
      <c r="A657" s="22" t="s">
        <v>2501</v>
      </c>
      <c r="B657" s="23">
        <v>4996285</v>
      </c>
      <c r="C657" s="24" t="s">
        <v>2</v>
      </c>
      <c r="D657" s="6">
        <v>2.5167437557816799</v>
      </c>
      <c r="E657" s="6">
        <v>2.7166281221091602</v>
      </c>
      <c r="F657" s="6">
        <v>80.319999999999993</v>
      </c>
      <c r="G657" s="5">
        <v>157</v>
      </c>
      <c r="I657" s="4">
        <f t="shared" si="20"/>
        <v>0.57899999999999996</v>
      </c>
      <c r="J657" s="4">
        <f t="shared" si="21"/>
        <v>0.55300000000000005</v>
      </c>
    </row>
    <row r="658" spans="1:10" x14ac:dyDescent="0.3">
      <c r="A658" s="22" t="s">
        <v>988</v>
      </c>
      <c r="B658" s="23">
        <v>102719</v>
      </c>
      <c r="C658" s="24" t="s">
        <v>2</v>
      </c>
      <c r="D658" s="6">
        <v>5.2485563407181104</v>
      </c>
      <c r="E658" s="6">
        <v>6.2064157754010703</v>
      </c>
      <c r="F658" s="6">
        <v>50.32</v>
      </c>
      <c r="G658" s="5">
        <v>723</v>
      </c>
      <c r="I658" s="4">
        <f t="shared" si="20"/>
        <v>0.79500000000000004</v>
      </c>
      <c r="J658" s="4">
        <f t="shared" si="21"/>
        <v>0.32300000000000001</v>
      </c>
    </row>
    <row r="659" spans="1:10" x14ac:dyDescent="0.3">
      <c r="A659" s="22" t="s">
        <v>2502</v>
      </c>
      <c r="B659" s="23">
        <v>5721721</v>
      </c>
      <c r="C659" s="24" t="s">
        <v>2</v>
      </c>
      <c r="D659" s="6">
        <v>0.14282648176058699</v>
      </c>
      <c r="E659" s="6">
        <v>7.9313560689059107E-2</v>
      </c>
      <c r="F659" s="6">
        <v>18.41</v>
      </c>
      <c r="G659" s="5">
        <v>45</v>
      </c>
      <c r="I659" s="4">
        <f t="shared" si="20"/>
        <v>9.5000000000000001E-2</v>
      </c>
      <c r="J659" s="4">
        <f t="shared" si="21"/>
        <v>7.2999999999999995E-2</v>
      </c>
    </row>
    <row r="660" spans="1:10" x14ac:dyDescent="0.3">
      <c r="A660" s="22" t="s">
        <v>990</v>
      </c>
      <c r="B660" s="23">
        <v>4004107</v>
      </c>
      <c r="C660" s="24" t="s">
        <v>2</v>
      </c>
      <c r="D660" s="6">
        <v>1.6412808268552399</v>
      </c>
      <c r="E660" s="6">
        <v>1.69877389466129</v>
      </c>
      <c r="F660" s="6">
        <v>84.94</v>
      </c>
      <c r="G660" s="5">
        <v>1837</v>
      </c>
      <c r="I660" s="4">
        <f t="shared" si="20"/>
        <v>0.42399999999999999</v>
      </c>
      <c r="J660" s="4">
        <f t="shared" si="21"/>
        <v>0.624</v>
      </c>
    </row>
    <row r="661" spans="1:10" x14ac:dyDescent="0.3">
      <c r="A661" s="22" t="s">
        <v>2503</v>
      </c>
      <c r="B661" s="23">
        <v>14794106</v>
      </c>
      <c r="C661" s="24" t="s">
        <v>2</v>
      </c>
      <c r="D661" s="6">
        <v>8.3796056507943995</v>
      </c>
      <c r="E661" s="6">
        <v>7.4521679437669199</v>
      </c>
      <c r="F661" s="6">
        <v>31.96</v>
      </c>
      <c r="G661" s="5">
        <v>146</v>
      </c>
      <c r="I661" s="4">
        <f t="shared" si="20"/>
        <v>0.88900000000000001</v>
      </c>
      <c r="J661" s="4">
        <f t="shared" si="21"/>
        <v>0.19700000000000001</v>
      </c>
    </row>
    <row r="662" spans="1:10" x14ac:dyDescent="0.3">
      <c r="A662" s="22" t="s">
        <v>2504</v>
      </c>
      <c r="B662" s="23">
        <v>4200332</v>
      </c>
      <c r="C662" s="24" t="s">
        <v>2</v>
      </c>
      <c r="D662" s="6">
        <v>1.1944787399781001</v>
      </c>
      <c r="E662" s="6">
        <v>1.4778229421017399</v>
      </c>
      <c r="F662" s="6">
        <v>28.17</v>
      </c>
      <c r="G662" s="5">
        <v>518</v>
      </c>
      <c r="I662" s="4">
        <f t="shared" si="20"/>
        <v>0.314</v>
      </c>
      <c r="J662" s="4">
        <f t="shared" si="21"/>
        <v>0.17499999999999999</v>
      </c>
    </row>
    <row r="663" spans="1:10" x14ac:dyDescent="0.3">
      <c r="A663" s="22" t="s">
        <v>996</v>
      </c>
      <c r="B663" s="23">
        <v>4051537</v>
      </c>
      <c r="C663" s="24" t="s">
        <v>2</v>
      </c>
      <c r="D663" s="6">
        <v>0.82793929362395002</v>
      </c>
      <c r="E663" s="6">
        <v>0.71332050157094695</v>
      </c>
      <c r="F663" s="6">
        <v>98.64</v>
      </c>
      <c r="G663" s="5">
        <v>470</v>
      </c>
      <c r="I663" s="4">
        <f t="shared" si="20"/>
        <v>0.23</v>
      </c>
      <c r="J663" s="4">
        <f t="shared" si="21"/>
        <v>0.89</v>
      </c>
    </row>
    <row r="664" spans="1:10" x14ac:dyDescent="0.3">
      <c r="A664" s="22" t="s">
        <v>2505</v>
      </c>
      <c r="B664" s="23">
        <v>4995778</v>
      </c>
      <c r="C664" s="24" t="s">
        <v>2</v>
      </c>
      <c r="D664" s="6">
        <v>10.448569009139799</v>
      </c>
      <c r="E664" s="6">
        <v>11.5064280226714</v>
      </c>
      <c r="F664" s="6">
        <v>37.85</v>
      </c>
      <c r="G664" s="5">
        <v>233</v>
      </c>
      <c r="I664" s="4">
        <f t="shared" si="20"/>
        <v>0.92800000000000005</v>
      </c>
      <c r="J664" s="4">
        <f t="shared" si="21"/>
        <v>0.23499999999999999</v>
      </c>
    </row>
    <row r="665" spans="1:10" x14ac:dyDescent="0.3">
      <c r="A665" s="22" t="s">
        <v>2506</v>
      </c>
      <c r="B665" s="23">
        <v>4985615</v>
      </c>
      <c r="C665" s="24" t="s">
        <v>2</v>
      </c>
      <c r="D665" s="6">
        <v>2.0469209742980001</v>
      </c>
      <c r="E665" s="6">
        <v>2.0769621666292002</v>
      </c>
      <c r="F665" s="6">
        <v>44.03</v>
      </c>
      <c r="G665" s="5">
        <v>142</v>
      </c>
      <c r="I665" s="4">
        <f t="shared" si="20"/>
        <v>0.501</v>
      </c>
      <c r="J665" s="4">
        <f t="shared" si="21"/>
        <v>0.28100000000000003</v>
      </c>
    </row>
    <row r="666" spans="1:10" x14ac:dyDescent="0.3">
      <c r="A666" s="22" t="s">
        <v>375</v>
      </c>
      <c r="B666" s="23">
        <v>4263230</v>
      </c>
      <c r="C666" s="24" t="s">
        <v>2</v>
      </c>
      <c r="D666" s="6">
        <v>8.0499305376624495</v>
      </c>
      <c r="E666" s="6">
        <v>8.0540558689722399</v>
      </c>
      <c r="F666" s="6">
        <v>22.29</v>
      </c>
      <c r="G666" s="5">
        <v>327</v>
      </c>
      <c r="I666" s="4">
        <f t="shared" si="20"/>
        <v>0.88100000000000001</v>
      </c>
      <c r="J666" s="4">
        <f t="shared" si="21"/>
        <v>0.115</v>
      </c>
    </row>
    <row r="667" spans="1:10" x14ac:dyDescent="0.3">
      <c r="A667" s="22" t="s">
        <v>2507</v>
      </c>
      <c r="B667" s="23">
        <v>4426551</v>
      </c>
      <c r="C667" s="24" t="s">
        <v>2</v>
      </c>
      <c r="D667" s="6">
        <v>10.916565240256499</v>
      </c>
      <c r="E667" s="6">
        <v>10.4913407480988</v>
      </c>
      <c r="F667" s="6">
        <v>60.11</v>
      </c>
      <c r="G667" s="5">
        <v>192</v>
      </c>
      <c r="I667" s="4">
        <f t="shared" si="20"/>
        <v>0.94199999999999995</v>
      </c>
      <c r="J667" s="4">
        <f t="shared" si="21"/>
        <v>0.38</v>
      </c>
    </row>
    <row r="668" spans="1:10" x14ac:dyDescent="0.3">
      <c r="A668" s="22" t="s">
        <v>763</v>
      </c>
      <c r="B668" s="23">
        <v>4072680</v>
      </c>
      <c r="C668" s="24" t="s">
        <v>2</v>
      </c>
      <c r="D668" s="6">
        <v>18.489264860708101</v>
      </c>
      <c r="E668" s="6">
        <v>20.104239105411001</v>
      </c>
      <c r="F668" s="6">
        <v>106.89</v>
      </c>
      <c r="G668" s="5">
        <v>390</v>
      </c>
      <c r="I668" s="4">
        <f t="shared" si="20"/>
        <v>0.99</v>
      </c>
      <c r="J668" s="4">
        <f t="shared" si="21"/>
        <v>0.97</v>
      </c>
    </row>
    <row r="669" spans="1:10" x14ac:dyDescent="0.3">
      <c r="A669" s="22" t="s">
        <v>114</v>
      </c>
      <c r="B669" s="23">
        <v>4094069</v>
      </c>
      <c r="C669" s="24" t="s">
        <v>2</v>
      </c>
      <c r="D669" s="6">
        <v>1.38793802184969</v>
      </c>
      <c r="E669" s="6">
        <v>1.36173714312373</v>
      </c>
      <c r="F669" s="6">
        <v>95.07</v>
      </c>
      <c r="G669" s="5">
        <v>1092</v>
      </c>
      <c r="I669" s="4">
        <f t="shared" ref="I669:I713" si="22">IFERROR(_xlfn.PERCENTRANK.INC(D:D,D669),"")</f>
        <v>0.36499999999999999</v>
      </c>
      <c r="J669" s="4">
        <f t="shared" ref="J669:J713" si="23">IFERROR(_xlfn.PERCENTRANK.INC(F:F,F669),"")</f>
        <v>0.81499999999999995</v>
      </c>
    </row>
    <row r="670" spans="1:10" x14ac:dyDescent="0.3">
      <c r="A670" s="22" t="s">
        <v>2509</v>
      </c>
      <c r="B670" s="23">
        <v>4576404</v>
      </c>
      <c r="C670" s="24" t="s">
        <v>2</v>
      </c>
      <c r="D670" s="6">
        <v>2.1716057116494998</v>
      </c>
      <c r="E670" s="6">
        <v>1.9522717169387001</v>
      </c>
      <c r="F670" s="6">
        <v>49.33</v>
      </c>
      <c r="G670" s="5">
        <v>105</v>
      </c>
      <c r="I670" s="4">
        <f t="shared" si="22"/>
        <v>0.51700000000000002</v>
      </c>
      <c r="J670" s="4">
        <f t="shared" si="23"/>
        <v>0.317</v>
      </c>
    </row>
    <row r="671" spans="1:10" x14ac:dyDescent="0.3">
      <c r="A671" s="22" t="s">
        <v>1002</v>
      </c>
      <c r="B671" s="23">
        <v>103697</v>
      </c>
      <c r="C671" s="24" t="s">
        <v>2</v>
      </c>
      <c r="D671" s="6">
        <v>4.03251768161741</v>
      </c>
      <c r="E671" s="6">
        <v>3.8246183219477699</v>
      </c>
      <c r="F671" s="6">
        <v>100.89</v>
      </c>
      <c r="G671" s="5">
        <v>361</v>
      </c>
      <c r="I671" s="4">
        <f t="shared" si="22"/>
        <v>0.72699999999999998</v>
      </c>
      <c r="J671" s="4">
        <f t="shared" si="23"/>
        <v>0.91800000000000004</v>
      </c>
    </row>
    <row r="672" spans="1:10" x14ac:dyDescent="0.3">
      <c r="A672" s="22" t="s">
        <v>2510</v>
      </c>
      <c r="B672" s="23">
        <v>5016244</v>
      </c>
      <c r="C672" s="24" t="s">
        <v>2</v>
      </c>
      <c r="D672" s="6">
        <v>1.3916051066213599</v>
      </c>
      <c r="E672" s="6">
        <v>1.53485254153197</v>
      </c>
      <c r="F672" s="27" t="s">
        <v>2632</v>
      </c>
      <c r="G672" s="5">
        <v>39</v>
      </c>
      <c r="I672" s="4">
        <f t="shared" si="22"/>
        <v>0.36799999999999999</v>
      </c>
      <c r="J672" s="4">
        <f t="shared" si="23"/>
        <v>1.0999999999999999E-2</v>
      </c>
    </row>
    <row r="673" spans="1:10" x14ac:dyDescent="0.3">
      <c r="A673" s="22" t="s">
        <v>344</v>
      </c>
      <c r="B673" s="23">
        <v>108612670</v>
      </c>
      <c r="C673" s="24" t="s">
        <v>2</v>
      </c>
      <c r="D673" s="6">
        <v>1.6948466036843399</v>
      </c>
      <c r="E673" s="6">
        <v>1.7703977731513201</v>
      </c>
      <c r="F673" s="6">
        <v>80.260000000000005</v>
      </c>
      <c r="G673" s="5">
        <v>1612</v>
      </c>
      <c r="I673" s="4">
        <f t="shared" si="22"/>
        <v>0.433</v>
      </c>
      <c r="J673" s="4">
        <f t="shared" si="23"/>
        <v>0.55200000000000005</v>
      </c>
    </row>
    <row r="674" spans="1:10" x14ac:dyDescent="0.3">
      <c r="A674" s="22" t="s">
        <v>1007</v>
      </c>
      <c r="B674" s="23">
        <v>4991196</v>
      </c>
      <c r="C674" s="24" t="s">
        <v>2</v>
      </c>
      <c r="D674" s="6">
        <v>4.0278110591530396</v>
      </c>
      <c r="E674" s="6">
        <v>4.6121069789392601</v>
      </c>
      <c r="F674" s="27" t="s">
        <v>1996</v>
      </c>
      <c r="G674" s="5">
        <v>845</v>
      </c>
      <c r="I674" s="4">
        <f t="shared" si="22"/>
        <v>0.72599999999999998</v>
      </c>
      <c r="J674" s="4">
        <f t="shared" si="23"/>
        <v>0.755</v>
      </c>
    </row>
    <row r="675" spans="1:10" x14ac:dyDescent="0.3">
      <c r="A675" s="22" t="s">
        <v>2511</v>
      </c>
      <c r="B675" s="23">
        <v>109838</v>
      </c>
      <c r="C675" s="24" t="s">
        <v>2</v>
      </c>
      <c r="D675" s="6">
        <v>5.7009097135206001E-2</v>
      </c>
      <c r="E675" s="6">
        <v>4.6573228251754299E-2</v>
      </c>
      <c r="F675" s="6">
        <v>26.84</v>
      </c>
      <c r="G675" s="5">
        <v>92</v>
      </c>
      <c r="I675" s="4">
        <f t="shared" si="22"/>
        <v>3.2000000000000001E-2</v>
      </c>
      <c r="J675" s="4">
        <f t="shared" si="23"/>
        <v>0.155</v>
      </c>
    </row>
    <row r="676" spans="1:10" x14ac:dyDescent="0.3">
      <c r="A676" s="22" t="s">
        <v>117</v>
      </c>
      <c r="B676" s="23">
        <v>4040505</v>
      </c>
      <c r="C676" s="24" t="s">
        <v>2</v>
      </c>
      <c r="D676" s="6">
        <v>1.12341623542154</v>
      </c>
      <c r="E676" s="6">
        <v>0.98080468020360101</v>
      </c>
      <c r="F676" s="6">
        <v>81.069999999999993</v>
      </c>
      <c r="G676" s="5">
        <v>1905</v>
      </c>
      <c r="I676" s="4">
        <f t="shared" si="22"/>
        <v>0.29399999999999998</v>
      </c>
      <c r="J676" s="4">
        <f t="shared" si="23"/>
        <v>0.56499999999999995</v>
      </c>
    </row>
    <row r="677" spans="1:10" x14ac:dyDescent="0.3">
      <c r="A677" s="22" t="s">
        <v>1008</v>
      </c>
      <c r="B677" s="23">
        <v>114527</v>
      </c>
      <c r="C677" s="24" t="s">
        <v>2</v>
      </c>
      <c r="D677" s="6">
        <v>1.04108679881405</v>
      </c>
      <c r="E677" s="6">
        <v>1.0064567446314701</v>
      </c>
      <c r="F677" s="6">
        <v>79.94</v>
      </c>
      <c r="G677" s="5">
        <v>2465</v>
      </c>
      <c r="I677" s="4">
        <f t="shared" si="22"/>
        <v>0.27600000000000002</v>
      </c>
      <c r="J677" s="4">
        <f t="shared" si="23"/>
        <v>0.54900000000000004</v>
      </c>
    </row>
    <row r="678" spans="1:10" x14ac:dyDescent="0.3">
      <c r="A678" s="22" t="s">
        <v>1009</v>
      </c>
      <c r="B678" s="23">
        <v>4096376</v>
      </c>
      <c r="C678" s="24" t="s">
        <v>2</v>
      </c>
      <c r="D678" s="6">
        <v>3.3414555844874498</v>
      </c>
      <c r="E678" s="6">
        <v>3.2276840134515901</v>
      </c>
      <c r="F678" s="6">
        <v>80.680000000000007</v>
      </c>
      <c r="G678" s="5">
        <v>1844</v>
      </c>
      <c r="I678" s="4">
        <f t="shared" si="22"/>
        <v>0.67800000000000005</v>
      </c>
      <c r="J678" s="4">
        <f t="shared" si="23"/>
        <v>0.55700000000000005</v>
      </c>
    </row>
    <row r="679" spans="1:10" x14ac:dyDescent="0.3">
      <c r="A679" s="22" t="s">
        <v>367</v>
      </c>
      <c r="B679" s="23">
        <v>4272273</v>
      </c>
      <c r="C679" s="24" t="s">
        <v>2</v>
      </c>
      <c r="D679" s="6">
        <v>2.6960491229213801</v>
      </c>
      <c r="E679" s="6">
        <v>2.9793017405376898</v>
      </c>
      <c r="F679" s="6">
        <v>90.54</v>
      </c>
      <c r="G679" s="5">
        <v>1587</v>
      </c>
      <c r="I679" s="4">
        <f t="shared" si="22"/>
        <v>0.60199999999999998</v>
      </c>
      <c r="J679" s="4">
        <f t="shared" si="23"/>
        <v>0.71899999999999997</v>
      </c>
    </row>
    <row r="680" spans="1:10" x14ac:dyDescent="0.3">
      <c r="A680" s="22" t="s">
        <v>2512</v>
      </c>
      <c r="B680" s="23">
        <v>4094690</v>
      </c>
      <c r="C680" s="24" t="s">
        <v>2</v>
      </c>
      <c r="D680" s="6">
        <v>4.6315435571955801</v>
      </c>
      <c r="E680" s="6">
        <v>4.9733419936250103</v>
      </c>
      <c r="F680" s="6">
        <v>95.24</v>
      </c>
      <c r="G680" s="5">
        <v>152</v>
      </c>
      <c r="I680" s="4">
        <f t="shared" si="22"/>
        <v>0.76100000000000001</v>
      </c>
      <c r="J680" s="4">
        <f t="shared" si="23"/>
        <v>0.81599999999999995</v>
      </c>
    </row>
    <row r="681" spans="1:10" x14ac:dyDescent="0.3">
      <c r="A681" s="22" t="s">
        <v>2513</v>
      </c>
      <c r="B681" s="23">
        <v>4104850</v>
      </c>
      <c r="C681" s="24" t="s">
        <v>2</v>
      </c>
      <c r="D681" s="6">
        <v>2.8898661402418599</v>
      </c>
      <c r="E681" s="6">
        <v>2.7643281762616398</v>
      </c>
      <c r="F681" s="6">
        <v>70.31</v>
      </c>
      <c r="G681" s="5">
        <v>126</v>
      </c>
      <c r="I681" s="4">
        <f t="shared" si="22"/>
        <v>0.627</v>
      </c>
      <c r="J681" s="4">
        <f t="shared" si="23"/>
        <v>0.45700000000000002</v>
      </c>
    </row>
    <row r="682" spans="1:10" x14ac:dyDescent="0.3">
      <c r="A682" s="22" t="s">
        <v>2514</v>
      </c>
      <c r="B682" s="23">
        <v>4771139</v>
      </c>
      <c r="C682" s="24" t="s">
        <v>2</v>
      </c>
      <c r="D682" s="6">
        <v>0.99361038556001702</v>
      </c>
      <c r="E682" s="6">
        <v>1.0279053448208599</v>
      </c>
      <c r="F682" s="27" t="s">
        <v>2633</v>
      </c>
      <c r="G682" s="5">
        <v>131</v>
      </c>
      <c r="I682" s="4">
        <f t="shared" si="22"/>
        <v>0.26100000000000001</v>
      </c>
      <c r="J682" s="4">
        <f t="shared" si="23"/>
        <v>0.22800000000000001</v>
      </c>
    </row>
    <row r="683" spans="1:10" x14ac:dyDescent="0.3">
      <c r="A683" s="22" t="s">
        <v>1012</v>
      </c>
      <c r="B683" s="23">
        <v>4004397</v>
      </c>
      <c r="C683" s="24" t="s">
        <v>2</v>
      </c>
      <c r="D683" s="6">
        <v>1.5887937387255799</v>
      </c>
      <c r="E683" s="6">
        <v>1.5662858122163299</v>
      </c>
      <c r="F683" s="6">
        <v>83.02</v>
      </c>
      <c r="G683" s="5">
        <v>1324</v>
      </c>
      <c r="I683" s="4">
        <f t="shared" si="22"/>
        <v>0.41</v>
      </c>
      <c r="J683" s="4">
        <f t="shared" si="23"/>
        <v>0.58699999999999997</v>
      </c>
    </row>
    <row r="684" spans="1:10" x14ac:dyDescent="0.3">
      <c r="A684" s="22" t="s">
        <v>1013</v>
      </c>
      <c r="B684" s="23">
        <v>4091160</v>
      </c>
      <c r="C684" s="24" t="s">
        <v>2</v>
      </c>
      <c r="D684" s="6">
        <v>1.51111642655457</v>
      </c>
      <c r="E684" s="6">
        <v>1.5602165905674601</v>
      </c>
      <c r="F684" s="6">
        <v>84.43</v>
      </c>
      <c r="G684" s="5">
        <v>403</v>
      </c>
      <c r="I684" s="4">
        <f t="shared" si="22"/>
        <v>0.39200000000000002</v>
      </c>
      <c r="J684" s="4">
        <f t="shared" si="23"/>
        <v>0.61699999999999999</v>
      </c>
    </row>
    <row r="685" spans="1:10" x14ac:dyDescent="0.3">
      <c r="A685" s="22" t="s">
        <v>2515</v>
      </c>
      <c r="B685" s="23">
        <v>4121873</v>
      </c>
      <c r="C685" s="24" t="s">
        <v>2</v>
      </c>
      <c r="D685" s="6">
        <v>1.5328730208736601</v>
      </c>
      <c r="E685" s="6">
        <v>1.6158669839817299</v>
      </c>
      <c r="F685" s="6">
        <v>25.68</v>
      </c>
      <c r="G685" s="5">
        <v>85</v>
      </c>
      <c r="I685" s="4">
        <f t="shared" si="22"/>
        <v>0.40100000000000002</v>
      </c>
      <c r="J685" s="4">
        <f t="shared" si="23"/>
        <v>0.14699999999999999</v>
      </c>
    </row>
    <row r="686" spans="1:10" x14ac:dyDescent="0.3">
      <c r="A686" s="22" t="s">
        <v>2516</v>
      </c>
      <c r="B686" s="23">
        <v>4066492</v>
      </c>
      <c r="C686" s="24" t="s">
        <v>2</v>
      </c>
      <c r="D686" s="6">
        <v>3.9285451381826699</v>
      </c>
      <c r="E686" s="6">
        <v>3.9287568651185598</v>
      </c>
      <c r="F686" s="6">
        <v>83.03</v>
      </c>
      <c r="G686" s="5">
        <v>292</v>
      </c>
      <c r="I686" s="4">
        <f t="shared" si="22"/>
        <v>0.72299999999999998</v>
      </c>
      <c r="J686" s="4">
        <f t="shared" si="23"/>
        <v>0.58799999999999997</v>
      </c>
    </row>
    <row r="687" spans="1:10" x14ac:dyDescent="0.3">
      <c r="A687" s="22" t="s">
        <v>2517</v>
      </c>
      <c r="B687" s="23">
        <v>5219401</v>
      </c>
      <c r="C687" s="24" t="s">
        <v>2</v>
      </c>
      <c r="D687" s="6">
        <v>16.941875548419301</v>
      </c>
      <c r="E687" s="6">
        <v>18.219086262531501</v>
      </c>
      <c r="F687" s="6">
        <v>47.59</v>
      </c>
      <c r="G687" s="5">
        <v>369</v>
      </c>
      <c r="I687" s="4">
        <f t="shared" si="22"/>
        <v>0.98399999999999999</v>
      </c>
      <c r="J687" s="4">
        <f t="shared" si="23"/>
        <v>0.3</v>
      </c>
    </row>
    <row r="688" spans="1:10" x14ac:dyDescent="0.3">
      <c r="A688" s="22" t="s">
        <v>1016</v>
      </c>
      <c r="B688" s="23">
        <v>1023792</v>
      </c>
      <c r="C688" s="24" t="s">
        <v>2</v>
      </c>
      <c r="D688" s="6">
        <v>4.7979033463995702</v>
      </c>
      <c r="E688" s="6">
        <v>4.42566292245571</v>
      </c>
      <c r="F688" s="6">
        <v>82.06</v>
      </c>
      <c r="G688" s="5">
        <v>361</v>
      </c>
      <c r="I688" s="4">
        <f t="shared" si="22"/>
        <v>0.77200000000000002</v>
      </c>
      <c r="J688" s="4">
        <f t="shared" si="23"/>
        <v>0.57699999999999996</v>
      </c>
    </row>
    <row r="689" spans="1:10" x14ac:dyDescent="0.3">
      <c r="A689" s="22" t="s">
        <v>1017</v>
      </c>
      <c r="B689" s="23">
        <v>4810421</v>
      </c>
      <c r="C689" s="24" t="s">
        <v>2</v>
      </c>
      <c r="D689" s="6">
        <v>4.7879029920632998</v>
      </c>
      <c r="E689" s="6">
        <v>4.3194395033942001</v>
      </c>
      <c r="F689" s="6">
        <v>99.34</v>
      </c>
      <c r="G689" s="5">
        <v>347</v>
      </c>
      <c r="I689" s="4">
        <f t="shared" si="22"/>
        <v>0.77100000000000002</v>
      </c>
      <c r="J689" s="4">
        <f t="shared" si="23"/>
        <v>0.90200000000000002</v>
      </c>
    </row>
    <row r="690" spans="1:10" x14ac:dyDescent="0.3">
      <c r="A690" s="22" t="s">
        <v>1018</v>
      </c>
      <c r="B690" s="23">
        <v>19764861</v>
      </c>
      <c r="C690" s="24" t="s">
        <v>2</v>
      </c>
      <c r="D690" s="6">
        <v>1.53007471775336</v>
      </c>
      <c r="E690" s="6">
        <v>1.6332581056325901</v>
      </c>
      <c r="F690" s="6">
        <v>18.440000000000001</v>
      </c>
      <c r="G690" s="5">
        <v>89</v>
      </c>
      <c r="I690" s="4">
        <f t="shared" si="22"/>
        <v>0.4</v>
      </c>
      <c r="J690" s="4">
        <f t="shared" si="23"/>
        <v>7.5999999999999998E-2</v>
      </c>
    </row>
    <row r="691" spans="1:10" x14ac:dyDescent="0.3">
      <c r="A691" s="22" t="s">
        <v>2518</v>
      </c>
      <c r="B691" s="23">
        <v>4089516</v>
      </c>
      <c r="C691" s="24" t="s">
        <v>2</v>
      </c>
      <c r="D691" s="6">
        <v>7.5417692938207395E-2</v>
      </c>
      <c r="E691" s="6">
        <v>6.4896409321392401E-2</v>
      </c>
      <c r="F691" s="6">
        <v>22.86</v>
      </c>
      <c r="G691" s="5">
        <v>27</v>
      </c>
      <c r="I691" s="4">
        <f t="shared" si="22"/>
        <v>4.9000000000000002E-2</v>
      </c>
      <c r="J691" s="4">
        <f t="shared" si="23"/>
        <v>0.121</v>
      </c>
    </row>
    <row r="692" spans="1:10" x14ac:dyDescent="0.3">
      <c r="A692" s="22" t="s">
        <v>2519</v>
      </c>
      <c r="B692" s="23">
        <v>4264305</v>
      </c>
      <c r="C692" s="24" t="s">
        <v>2</v>
      </c>
      <c r="D692" s="6">
        <v>0.92844204083199899</v>
      </c>
      <c r="E692" s="6">
        <v>0.73009416688464601</v>
      </c>
      <c r="F692" s="6">
        <v>33.72</v>
      </c>
      <c r="G692" s="5">
        <v>179</v>
      </c>
      <c r="I692" s="4">
        <f t="shared" si="22"/>
        <v>0.251</v>
      </c>
      <c r="J692" s="4">
        <f t="shared" si="23"/>
        <v>0.21</v>
      </c>
    </row>
    <row r="693" spans="1:10" x14ac:dyDescent="0.3">
      <c r="A693" s="22" t="s">
        <v>2520</v>
      </c>
      <c r="B693" s="23">
        <v>4677448</v>
      </c>
      <c r="C693" s="24" t="s">
        <v>2</v>
      </c>
      <c r="D693" s="6">
        <v>1.7983024714458899</v>
      </c>
      <c r="E693" s="6">
        <v>1.8682364564465701</v>
      </c>
      <c r="F693" s="6">
        <v>57.71</v>
      </c>
      <c r="G693" s="5">
        <v>242</v>
      </c>
      <c r="I693" s="4">
        <f t="shared" si="22"/>
        <v>0.45</v>
      </c>
      <c r="J693" s="4">
        <f t="shared" si="23"/>
        <v>0.36699999999999999</v>
      </c>
    </row>
    <row r="694" spans="1:10" x14ac:dyDescent="0.3">
      <c r="A694" s="22" t="s">
        <v>2521</v>
      </c>
      <c r="B694" s="23">
        <v>4307540</v>
      </c>
      <c r="C694" s="24" t="s">
        <v>2</v>
      </c>
      <c r="D694" s="6">
        <v>2.3249469091432502</v>
      </c>
      <c r="E694" s="6">
        <v>2.7049690528914301</v>
      </c>
      <c r="F694" s="6">
        <v>75.73</v>
      </c>
      <c r="G694" s="5">
        <v>359</v>
      </c>
      <c r="I694" s="4">
        <f t="shared" si="22"/>
        <v>0.54900000000000004</v>
      </c>
      <c r="J694" s="4">
        <f t="shared" si="23"/>
        <v>0.51600000000000001</v>
      </c>
    </row>
    <row r="695" spans="1:10" x14ac:dyDescent="0.3">
      <c r="A695" s="22" t="s">
        <v>2522</v>
      </c>
      <c r="B695" s="23">
        <v>4166549</v>
      </c>
      <c r="C695" s="24" t="s">
        <v>2</v>
      </c>
      <c r="D695" s="6">
        <v>2.2325010556885898</v>
      </c>
      <c r="E695" s="6">
        <v>2.1996278272470402</v>
      </c>
      <c r="F695" s="6">
        <v>42.25</v>
      </c>
      <c r="G695" s="5">
        <v>115</v>
      </c>
      <c r="I695" s="4">
        <f t="shared" si="22"/>
        <v>0.52800000000000002</v>
      </c>
      <c r="J695" s="4">
        <f t="shared" si="23"/>
        <v>0.26200000000000001</v>
      </c>
    </row>
    <row r="696" spans="1:10" x14ac:dyDescent="0.3">
      <c r="A696" s="22" t="s">
        <v>1019</v>
      </c>
      <c r="B696" s="23">
        <v>4090258</v>
      </c>
      <c r="C696" s="24" t="s">
        <v>2</v>
      </c>
      <c r="D696" s="6">
        <v>2.4729955717961798</v>
      </c>
      <c r="E696" s="6">
        <v>2.6089487815805001</v>
      </c>
      <c r="F696" s="6">
        <v>92.89</v>
      </c>
      <c r="G696" s="5">
        <v>1092</v>
      </c>
      <c r="I696" s="4">
        <f t="shared" si="22"/>
        <v>0.57099999999999995</v>
      </c>
      <c r="J696" s="4">
        <f t="shared" si="23"/>
        <v>0.77300000000000002</v>
      </c>
    </row>
    <row r="697" spans="1:10" x14ac:dyDescent="0.3">
      <c r="A697" s="22" t="s">
        <v>1024</v>
      </c>
      <c r="B697" s="23">
        <v>103323</v>
      </c>
      <c r="C697" s="24" t="s">
        <v>2</v>
      </c>
      <c r="D697" s="6">
        <v>2.3482667188150601</v>
      </c>
      <c r="E697" s="6">
        <v>2.3929045101611699</v>
      </c>
      <c r="F697" s="6">
        <v>88.86</v>
      </c>
      <c r="G697" s="5">
        <v>652</v>
      </c>
      <c r="I697" s="4">
        <f t="shared" si="22"/>
        <v>0.55200000000000005</v>
      </c>
      <c r="J697" s="4">
        <f t="shared" si="23"/>
        <v>0.69299999999999995</v>
      </c>
    </row>
    <row r="698" spans="1:10" x14ac:dyDescent="0.3">
      <c r="A698" s="22" t="s">
        <v>1025</v>
      </c>
      <c r="B698" s="23">
        <v>4657653</v>
      </c>
      <c r="C698" s="24" t="s">
        <v>2</v>
      </c>
      <c r="D698" s="6">
        <v>2.5171080028362001</v>
      </c>
      <c r="E698" s="6">
        <v>2.49934449876387</v>
      </c>
      <c r="F698" s="6">
        <v>84.14</v>
      </c>
      <c r="G698" s="5">
        <v>540</v>
      </c>
      <c r="I698" s="4">
        <f t="shared" si="22"/>
        <v>0.57999999999999996</v>
      </c>
      <c r="J698" s="4">
        <f t="shared" si="23"/>
        <v>0.61099999999999999</v>
      </c>
    </row>
    <row r="699" spans="1:10" x14ac:dyDescent="0.3">
      <c r="A699" s="22" t="s">
        <v>1026</v>
      </c>
      <c r="B699" s="23">
        <v>4631236</v>
      </c>
      <c r="C699" s="24" t="s">
        <v>2</v>
      </c>
      <c r="D699" s="6">
        <v>2.9475540324281</v>
      </c>
      <c r="E699" s="6">
        <v>2.9445529061275399</v>
      </c>
      <c r="F699" s="6">
        <v>104.43</v>
      </c>
      <c r="G699" s="5">
        <v>365</v>
      </c>
      <c r="I699" s="4">
        <f t="shared" si="22"/>
        <v>0.63600000000000001</v>
      </c>
      <c r="J699" s="4">
        <f t="shared" si="23"/>
        <v>0.95699999999999996</v>
      </c>
    </row>
    <row r="700" spans="1:10" x14ac:dyDescent="0.3">
      <c r="A700" s="22" t="s">
        <v>1027</v>
      </c>
      <c r="B700" s="23">
        <v>4972972</v>
      </c>
      <c r="C700" s="24" t="s">
        <v>2</v>
      </c>
      <c r="D700" s="6">
        <v>2.48132159381991</v>
      </c>
      <c r="E700" s="6">
        <v>2.1343693221896798</v>
      </c>
      <c r="F700" s="27" t="s">
        <v>1997</v>
      </c>
      <c r="G700" s="5">
        <v>803</v>
      </c>
      <c r="I700" s="4">
        <f t="shared" si="22"/>
        <v>0.57299999999999995</v>
      </c>
      <c r="J700" s="4">
        <f t="shared" si="23"/>
        <v>0.92</v>
      </c>
    </row>
    <row r="701" spans="1:10" x14ac:dyDescent="0.3">
      <c r="A701" s="22" t="s">
        <v>2523</v>
      </c>
      <c r="B701" s="23">
        <v>4383959</v>
      </c>
      <c r="C701" s="24" t="s">
        <v>2</v>
      </c>
      <c r="D701" s="6">
        <v>1.29030968590946</v>
      </c>
      <c r="E701" s="6">
        <v>1.37058217567589</v>
      </c>
      <c r="F701" s="27" t="s">
        <v>2605</v>
      </c>
      <c r="G701" s="5">
        <v>231</v>
      </c>
      <c r="I701" s="4">
        <f t="shared" si="22"/>
        <v>0.33800000000000002</v>
      </c>
      <c r="J701" s="4">
        <f t="shared" si="23"/>
        <v>0.189</v>
      </c>
    </row>
    <row r="702" spans="1:10" x14ac:dyDescent="0.3">
      <c r="A702" s="22" t="s">
        <v>1033</v>
      </c>
      <c r="B702" s="23">
        <v>4992927</v>
      </c>
      <c r="C702" s="24" t="s">
        <v>2</v>
      </c>
      <c r="D702" s="6">
        <v>0.80743347558065504</v>
      </c>
      <c r="E702" s="6">
        <v>0.76856870520065701</v>
      </c>
      <c r="F702" s="6">
        <v>89.95</v>
      </c>
      <c r="G702" s="5">
        <v>776</v>
      </c>
      <c r="I702" s="4">
        <f t="shared" si="22"/>
        <v>0.22500000000000001</v>
      </c>
      <c r="J702" s="4">
        <f t="shared" si="23"/>
        <v>0.71099999999999997</v>
      </c>
    </row>
    <row r="703" spans="1:10" x14ac:dyDescent="0.3">
      <c r="A703" s="22" t="s">
        <v>2524</v>
      </c>
      <c r="B703" s="23">
        <v>6617344</v>
      </c>
      <c r="C703" s="24" t="s">
        <v>2</v>
      </c>
      <c r="D703" s="6">
        <v>5.9051190473500901</v>
      </c>
      <c r="E703" s="6">
        <v>6.42955816044093</v>
      </c>
      <c r="F703" s="6">
        <v>79.88</v>
      </c>
      <c r="G703" s="5">
        <v>171</v>
      </c>
      <c r="I703" s="4">
        <f t="shared" si="22"/>
        <v>0.82</v>
      </c>
      <c r="J703" s="4">
        <f t="shared" si="23"/>
        <v>0.54800000000000004</v>
      </c>
    </row>
    <row r="704" spans="1:10" x14ac:dyDescent="0.3">
      <c r="A704" s="22" t="s">
        <v>119</v>
      </c>
      <c r="B704" s="23">
        <v>4992153</v>
      </c>
      <c r="C704" s="24" t="s">
        <v>2</v>
      </c>
      <c r="D704" s="6">
        <v>1.7557300275482099</v>
      </c>
      <c r="E704" s="6">
        <v>1.9765105601469199</v>
      </c>
      <c r="F704" s="6">
        <v>76.86</v>
      </c>
      <c r="G704" s="5">
        <v>120</v>
      </c>
      <c r="I704" s="4">
        <f t="shared" si="22"/>
        <v>0.44700000000000001</v>
      </c>
      <c r="J704" s="4">
        <f t="shared" si="23"/>
        <v>0.52200000000000002</v>
      </c>
    </row>
    <row r="705" spans="1:10" x14ac:dyDescent="0.3">
      <c r="A705" s="22" t="s">
        <v>1034</v>
      </c>
      <c r="B705" s="23">
        <v>4004261</v>
      </c>
      <c r="C705" s="24" t="s">
        <v>2</v>
      </c>
      <c r="D705" s="6">
        <v>1.5952098594843001</v>
      </c>
      <c r="E705" s="6">
        <v>1.6201117648658301</v>
      </c>
      <c r="F705" s="6">
        <v>59.01</v>
      </c>
      <c r="G705" s="5">
        <v>298</v>
      </c>
      <c r="I705" s="4">
        <f t="shared" si="22"/>
        <v>0.41299999999999998</v>
      </c>
      <c r="J705" s="4">
        <f t="shared" si="23"/>
        <v>0.376</v>
      </c>
    </row>
    <row r="706" spans="1:10" x14ac:dyDescent="0.3">
      <c r="A706" s="22" t="s">
        <v>1036</v>
      </c>
      <c r="B706" s="23">
        <v>4288785</v>
      </c>
      <c r="C706" s="24" t="s">
        <v>2</v>
      </c>
      <c r="D706" s="6">
        <v>9.7082094339449601</v>
      </c>
      <c r="E706" s="6">
        <v>10.3730408263011</v>
      </c>
      <c r="F706" s="6">
        <v>103.29</v>
      </c>
      <c r="G706" s="5">
        <v>324</v>
      </c>
      <c r="I706" s="4">
        <f t="shared" si="22"/>
        <v>0.91600000000000004</v>
      </c>
      <c r="J706" s="4">
        <f t="shared" si="23"/>
        <v>0.94299999999999995</v>
      </c>
    </row>
    <row r="707" spans="1:10" x14ac:dyDescent="0.3">
      <c r="A707" s="22" t="s">
        <v>2525</v>
      </c>
      <c r="B707" s="23">
        <v>6257290</v>
      </c>
      <c r="C707" s="24" t="s">
        <v>2</v>
      </c>
      <c r="D707" s="6">
        <v>2.4928100467362699</v>
      </c>
      <c r="E707" s="6">
        <v>2.8240512241221101</v>
      </c>
      <c r="F707" s="6">
        <v>58.55</v>
      </c>
      <c r="G707" s="5">
        <v>155</v>
      </c>
      <c r="I707" s="4">
        <f t="shared" si="22"/>
        <v>0.57599999999999996</v>
      </c>
      <c r="J707" s="4">
        <f t="shared" si="23"/>
        <v>0.373</v>
      </c>
    </row>
    <row r="708" spans="1:10" x14ac:dyDescent="0.3">
      <c r="A708" s="22" t="s">
        <v>2526</v>
      </c>
      <c r="B708" s="23">
        <v>109424615</v>
      </c>
      <c r="C708" s="24" t="s">
        <v>2</v>
      </c>
      <c r="D708" s="6">
        <v>1.9765747940677201</v>
      </c>
      <c r="E708" s="6">
        <v>1.96602287194133</v>
      </c>
      <c r="F708" s="6">
        <v>26.99</v>
      </c>
      <c r="G708" s="5">
        <v>141</v>
      </c>
      <c r="I708" s="4">
        <f t="shared" si="22"/>
        <v>0.48199999999999998</v>
      </c>
      <c r="J708" s="4">
        <f t="shared" si="23"/>
        <v>0.159</v>
      </c>
    </row>
    <row r="709" spans="1:10" x14ac:dyDescent="0.3">
      <c r="A709" s="22" t="s">
        <v>1037</v>
      </c>
      <c r="B709" s="23">
        <v>4239834</v>
      </c>
      <c r="C709" s="24" t="s">
        <v>2</v>
      </c>
      <c r="D709" s="6">
        <v>5.8476534421577897</v>
      </c>
      <c r="E709" s="6">
        <v>5.6705948428145501</v>
      </c>
      <c r="F709" s="6">
        <v>110.94</v>
      </c>
      <c r="G709" s="5">
        <v>561</v>
      </c>
      <c r="I709" s="4">
        <f t="shared" si="22"/>
        <v>0.81899999999999995</v>
      </c>
      <c r="J709" s="4">
        <f t="shared" si="23"/>
        <v>0.97899999999999998</v>
      </c>
    </row>
    <row r="710" spans="1:10" x14ac:dyDescent="0.3">
      <c r="A710" s="22" t="s">
        <v>2527</v>
      </c>
      <c r="B710" s="23">
        <v>4121702</v>
      </c>
      <c r="C710" s="24" t="s">
        <v>2</v>
      </c>
      <c r="D710" s="6">
        <v>4.7506262774653498</v>
      </c>
      <c r="E710" s="6">
        <v>5.1627798621341903</v>
      </c>
      <c r="F710" s="6">
        <v>75.97</v>
      </c>
      <c r="G710" s="5">
        <v>256</v>
      </c>
      <c r="I710" s="4">
        <f t="shared" si="22"/>
        <v>0.76800000000000002</v>
      </c>
      <c r="J710" s="4">
        <f t="shared" si="23"/>
        <v>0.51800000000000002</v>
      </c>
    </row>
    <row r="711" spans="1:10" x14ac:dyDescent="0.3">
      <c r="A711" s="22" t="s">
        <v>2528</v>
      </c>
      <c r="B711" s="23">
        <v>4431871</v>
      </c>
      <c r="C711" s="24" t="s">
        <v>2</v>
      </c>
      <c r="D711" s="6">
        <v>0.39738443784462202</v>
      </c>
      <c r="E711" s="6">
        <v>0.32807110363067699</v>
      </c>
      <c r="F711" s="6">
        <v>38.76</v>
      </c>
      <c r="G711" s="5">
        <v>67</v>
      </c>
      <c r="I711" s="4">
        <f t="shared" si="22"/>
        <v>0.17100000000000001</v>
      </c>
      <c r="J711" s="4">
        <f t="shared" si="23"/>
        <v>0.24299999999999999</v>
      </c>
    </row>
    <row r="712" spans="1:10" x14ac:dyDescent="0.3">
      <c r="A712" s="22" t="s">
        <v>121</v>
      </c>
      <c r="B712" s="23">
        <v>4984693</v>
      </c>
      <c r="C712" s="24" t="s">
        <v>2</v>
      </c>
      <c r="D712" s="6">
        <v>2.7971303499409701</v>
      </c>
      <c r="E712" s="6">
        <v>2.59100088614725</v>
      </c>
      <c r="F712" s="27" t="s">
        <v>1999</v>
      </c>
      <c r="G712" s="5">
        <v>333</v>
      </c>
      <c r="I712" s="4">
        <f t="shared" si="22"/>
        <v>0.61099999999999999</v>
      </c>
      <c r="J712" s="4">
        <f t="shared" si="23"/>
        <v>0.37</v>
      </c>
    </row>
    <row r="713" spans="1:10" x14ac:dyDescent="0.3">
      <c r="A713" s="22" t="s">
        <v>2529</v>
      </c>
      <c r="B713" s="23">
        <v>4252469</v>
      </c>
      <c r="C713" s="24" t="s">
        <v>2</v>
      </c>
      <c r="D713" s="6">
        <v>3.2519401956359402</v>
      </c>
      <c r="E713" s="6">
        <v>3.81105653848301</v>
      </c>
      <c r="F713" s="6">
        <v>73.48</v>
      </c>
      <c r="G713" s="5">
        <v>246</v>
      </c>
      <c r="I713" s="4">
        <f t="shared" si="22"/>
        <v>0.67</v>
      </c>
      <c r="J713" s="4">
        <f t="shared" si="23"/>
        <v>0.49299999999999999</v>
      </c>
    </row>
    <row r="714" spans="1:10" x14ac:dyDescent="0.3">
      <c r="A714" s="22" t="s">
        <v>2530</v>
      </c>
      <c r="B714" s="23">
        <v>108606569</v>
      </c>
      <c r="C714" s="24" t="s">
        <v>2</v>
      </c>
      <c r="D714" s="6">
        <v>5.1431977642402302E-2</v>
      </c>
      <c r="E714" s="6">
        <v>4.3312806232713101E-2</v>
      </c>
      <c r="F714" s="6">
        <v>20.87</v>
      </c>
      <c r="G714" s="5">
        <v>32</v>
      </c>
      <c r="I714" s="4">
        <f t="shared" ref="I714:I777" si="24">IFERROR(_xlfn.PERCENTRANK.INC(D:D,D714),"")</f>
        <v>2.8000000000000001E-2</v>
      </c>
      <c r="J714" s="4">
        <f t="shared" ref="J714:J777" si="25">IFERROR(_xlfn.PERCENTRANK.INC(F:F,F714),"")</f>
        <v>9.7000000000000003E-2</v>
      </c>
    </row>
    <row r="715" spans="1:10" x14ac:dyDescent="0.3">
      <c r="A715" s="22" t="s">
        <v>2531</v>
      </c>
      <c r="B715" s="23">
        <v>10254586</v>
      </c>
      <c r="C715" s="24" t="s">
        <v>2</v>
      </c>
      <c r="D715" s="6">
        <v>0.23332618999398699</v>
      </c>
      <c r="E715" s="6">
        <v>0.31936025508786298</v>
      </c>
      <c r="F715" s="27" t="s">
        <v>1949</v>
      </c>
      <c r="G715" s="5">
        <v>18</v>
      </c>
      <c r="I715" s="4">
        <f t="shared" si="24"/>
        <v>0.127</v>
      </c>
      <c r="J715" s="4">
        <f t="shared" si="25"/>
        <v>1.7999999999999999E-2</v>
      </c>
    </row>
    <row r="716" spans="1:10" x14ac:dyDescent="0.3">
      <c r="A716" s="22" t="s">
        <v>1038</v>
      </c>
      <c r="B716" s="23">
        <v>4982540</v>
      </c>
      <c r="C716" s="24" t="s">
        <v>2</v>
      </c>
      <c r="D716" s="6">
        <v>2.3151570831991899</v>
      </c>
      <c r="E716" s="6">
        <v>2.1382783702105002</v>
      </c>
      <c r="F716" s="6">
        <v>52.55</v>
      </c>
      <c r="G716" s="5">
        <v>298</v>
      </c>
      <c r="I716" s="4">
        <f t="shared" si="24"/>
        <v>0.54500000000000004</v>
      </c>
      <c r="J716" s="4">
        <f t="shared" si="25"/>
        <v>0.33900000000000002</v>
      </c>
    </row>
    <row r="717" spans="1:10" x14ac:dyDescent="0.3">
      <c r="A717" s="22" t="s">
        <v>2532</v>
      </c>
      <c r="B717" s="23">
        <v>4087060</v>
      </c>
      <c r="C717" s="24" t="s">
        <v>2</v>
      </c>
      <c r="D717" s="6">
        <v>0.12093372895198801</v>
      </c>
      <c r="E717" s="6">
        <v>0.125154344430217</v>
      </c>
      <c r="F717" s="6">
        <v>8.61</v>
      </c>
      <c r="G717" s="5">
        <v>65</v>
      </c>
      <c r="I717" s="4">
        <f t="shared" si="24"/>
        <v>7.9000000000000001E-2</v>
      </c>
      <c r="J717" s="4">
        <f t="shared" si="25"/>
        <v>2.4E-2</v>
      </c>
    </row>
    <row r="718" spans="1:10" x14ac:dyDescent="0.3">
      <c r="A718" s="22" t="s">
        <v>1039</v>
      </c>
      <c r="B718" s="23">
        <v>4987594</v>
      </c>
      <c r="C718" s="24" t="s">
        <v>2</v>
      </c>
      <c r="D718" s="6">
        <v>5.4388842596585896</v>
      </c>
      <c r="E718" s="6">
        <v>4.2169559754773802</v>
      </c>
      <c r="F718" s="6">
        <v>75.75</v>
      </c>
      <c r="G718" s="5">
        <v>371</v>
      </c>
      <c r="I718" s="4">
        <f t="shared" si="24"/>
        <v>0.80100000000000005</v>
      </c>
      <c r="J718" s="4">
        <f t="shared" si="25"/>
        <v>0.51700000000000002</v>
      </c>
    </row>
    <row r="719" spans="1:10" x14ac:dyDescent="0.3">
      <c r="A719" s="22" t="s">
        <v>1040</v>
      </c>
      <c r="B719" s="23">
        <v>5264620</v>
      </c>
      <c r="C719" s="24" t="s">
        <v>2</v>
      </c>
      <c r="D719" s="6">
        <v>2.7526999822332101</v>
      </c>
      <c r="E719" s="6">
        <v>2.4535223223604801</v>
      </c>
      <c r="F719" s="27" t="s">
        <v>2634</v>
      </c>
      <c r="G719" s="5">
        <v>137</v>
      </c>
      <c r="I719" s="4">
        <f t="shared" si="24"/>
        <v>0.60699999999999998</v>
      </c>
      <c r="J719" s="4">
        <f t="shared" si="25"/>
        <v>3.4000000000000002E-2</v>
      </c>
    </row>
    <row r="720" spans="1:10" x14ac:dyDescent="0.3">
      <c r="A720" s="22" t="s">
        <v>1041</v>
      </c>
      <c r="B720" s="23">
        <v>4186601</v>
      </c>
      <c r="C720" s="24" t="s">
        <v>2</v>
      </c>
      <c r="D720" s="6">
        <v>13.596421723823999</v>
      </c>
      <c r="E720" s="6">
        <v>14.307137830583001</v>
      </c>
      <c r="F720" s="6">
        <v>108.71</v>
      </c>
      <c r="G720" s="5">
        <v>430</v>
      </c>
      <c r="I720" s="4">
        <f t="shared" si="24"/>
        <v>0.97099999999999997</v>
      </c>
      <c r="J720" s="4">
        <f t="shared" si="25"/>
        <v>0.97499999999999998</v>
      </c>
    </row>
    <row r="721" spans="1:10" x14ac:dyDescent="0.3">
      <c r="A721" s="22" t="s">
        <v>2533</v>
      </c>
      <c r="B721" s="23">
        <v>5276461</v>
      </c>
      <c r="C721" s="24" t="s">
        <v>2</v>
      </c>
      <c r="D721" s="6">
        <v>3.3411433060573299</v>
      </c>
      <c r="E721" s="6">
        <v>3.3632097809889698</v>
      </c>
      <c r="F721" s="27" t="s">
        <v>2635</v>
      </c>
      <c r="G721" s="5">
        <v>38</v>
      </c>
      <c r="I721" s="4">
        <f t="shared" si="24"/>
        <v>0.67700000000000005</v>
      </c>
      <c r="J721" s="4">
        <f t="shared" si="25"/>
        <v>0.17699999999999999</v>
      </c>
    </row>
    <row r="722" spans="1:10" x14ac:dyDescent="0.3">
      <c r="A722" s="22" t="s">
        <v>2534</v>
      </c>
      <c r="B722" s="23">
        <v>1023307</v>
      </c>
      <c r="C722" s="24" t="s">
        <v>2</v>
      </c>
      <c r="D722" s="6">
        <v>0.44043654309422098</v>
      </c>
      <c r="E722" s="6">
        <v>0.45936035245441498</v>
      </c>
      <c r="F722" s="27" t="s">
        <v>2636</v>
      </c>
      <c r="G722" s="5">
        <v>82</v>
      </c>
      <c r="I722" s="4">
        <f t="shared" si="24"/>
        <v>0.17799999999999999</v>
      </c>
      <c r="J722" s="4">
        <f t="shared" si="25"/>
        <v>0.13900000000000001</v>
      </c>
    </row>
    <row r="723" spans="1:10" x14ac:dyDescent="0.3">
      <c r="A723" s="22" t="s">
        <v>2535</v>
      </c>
      <c r="B723" s="23">
        <v>4910854</v>
      </c>
      <c r="C723" s="24" t="s">
        <v>2</v>
      </c>
      <c r="D723" s="6">
        <v>14.9519862412692</v>
      </c>
      <c r="E723" s="6">
        <v>16.194916230533099</v>
      </c>
      <c r="F723" s="6">
        <v>78.930000000000007</v>
      </c>
      <c r="G723" s="5">
        <v>242</v>
      </c>
      <c r="I723" s="4">
        <f t="shared" si="24"/>
        <v>0.97799999999999998</v>
      </c>
      <c r="J723" s="4">
        <f t="shared" si="25"/>
        <v>0.54</v>
      </c>
    </row>
    <row r="724" spans="1:10" x14ac:dyDescent="0.3">
      <c r="A724" s="22" t="s">
        <v>2536</v>
      </c>
      <c r="B724" s="23">
        <v>29152511</v>
      </c>
      <c r="C724" s="24" t="s">
        <v>2</v>
      </c>
      <c r="D724" s="6">
        <v>9.8592581285299893E-2</v>
      </c>
      <c r="E724" s="6">
        <v>0.10161196763852801</v>
      </c>
      <c r="F724" s="6">
        <v>26.96</v>
      </c>
      <c r="G724" s="5">
        <v>54</v>
      </c>
      <c r="I724" s="4">
        <f t="shared" si="24"/>
        <v>6.6000000000000003E-2</v>
      </c>
      <c r="J724" s="4">
        <f t="shared" si="25"/>
        <v>0.158</v>
      </c>
    </row>
    <row r="725" spans="1:10" x14ac:dyDescent="0.3">
      <c r="A725" s="22" t="s">
        <v>1044</v>
      </c>
      <c r="B725" s="23">
        <v>4298345</v>
      </c>
      <c r="C725" s="24" t="s">
        <v>2</v>
      </c>
      <c r="D725" s="6">
        <v>2.2310314083854998</v>
      </c>
      <c r="E725" s="6">
        <v>2.1922909153347399</v>
      </c>
      <c r="F725" s="27" t="s">
        <v>2050</v>
      </c>
      <c r="G725" s="5">
        <v>535</v>
      </c>
      <c r="I725" s="4">
        <f t="shared" si="24"/>
        <v>0.52600000000000002</v>
      </c>
      <c r="J725" s="4">
        <f t="shared" si="25"/>
        <v>0.92800000000000005</v>
      </c>
    </row>
    <row r="726" spans="1:10" x14ac:dyDescent="0.3">
      <c r="A726" s="22" t="s">
        <v>2537</v>
      </c>
      <c r="B726" s="23">
        <v>25883524</v>
      </c>
      <c r="C726" s="24" t="s">
        <v>2</v>
      </c>
      <c r="D726" s="6">
        <v>1.1965965435109501E-2</v>
      </c>
      <c r="E726" s="6">
        <v>1.6316879015686101E-2</v>
      </c>
      <c r="F726" s="6">
        <v>7.66</v>
      </c>
      <c r="G726" s="5">
        <v>28</v>
      </c>
      <c r="I726" s="4">
        <f t="shared" si="24"/>
        <v>3.0000000000000001E-3</v>
      </c>
      <c r="J726" s="4">
        <f t="shared" si="25"/>
        <v>1.4E-2</v>
      </c>
    </row>
    <row r="727" spans="1:10" x14ac:dyDescent="0.3">
      <c r="A727" s="22" t="s">
        <v>1045</v>
      </c>
      <c r="B727" s="23">
        <v>4188868</v>
      </c>
      <c r="C727" s="24" t="s">
        <v>2</v>
      </c>
      <c r="D727" s="6">
        <v>4.0831859612126697</v>
      </c>
      <c r="E727" s="6">
        <v>4.11139410939691</v>
      </c>
      <c r="F727" s="6">
        <v>77.11</v>
      </c>
      <c r="G727" s="5">
        <v>244</v>
      </c>
      <c r="I727" s="4">
        <f t="shared" si="24"/>
        <v>0.73099999999999998</v>
      </c>
      <c r="J727" s="4">
        <f t="shared" si="25"/>
        <v>0.52600000000000002</v>
      </c>
    </row>
    <row r="728" spans="1:10" x14ac:dyDescent="0.3">
      <c r="A728" s="22" t="s">
        <v>1046</v>
      </c>
      <c r="B728" s="23">
        <v>29191991</v>
      </c>
      <c r="C728" s="24" t="s">
        <v>2</v>
      </c>
      <c r="D728" s="6">
        <v>2.2337928552296802</v>
      </c>
      <c r="E728" s="6">
        <v>3.0254134860050899</v>
      </c>
      <c r="F728" s="6">
        <v>100.69</v>
      </c>
      <c r="G728" s="5">
        <v>525</v>
      </c>
      <c r="I728" s="4">
        <f t="shared" si="24"/>
        <v>0.52900000000000003</v>
      </c>
      <c r="J728" s="4">
        <f t="shared" si="25"/>
        <v>0.91600000000000004</v>
      </c>
    </row>
    <row r="729" spans="1:10" x14ac:dyDescent="0.3">
      <c r="A729" s="22" t="s">
        <v>1049</v>
      </c>
      <c r="B729" s="23">
        <v>4001615</v>
      </c>
      <c r="C729" s="24" t="s">
        <v>2</v>
      </c>
      <c r="D729" s="6">
        <v>7.4378759779672103</v>
      </c>
      <c r="E729" s="6">
        <v>8.0260386756497795</v>
      </c>
      <c r="F729" s="6">
        <v>93.98</v>
      </c>
      <c r="G729" s="5">
        <v>591</v>
      </c>
      <c r="I729" s="4">
        <f t="shared" si="24"/>
        <v>0.875</v>
      </c>
      <c r="J729" s="4">
        <f t="shared" si="25"/>
        <v>0.79200000000000004</v>
      </c>
    </row>
    <row r="730" spans="1:10" x14ac:dyDescent="0.3">
      <c r="A730" s="22" t="s">
        <v>1050</v>
      </c>
      <c r="B730" s="23">
        <v>4191821</v>
      </c>
      <c r="C730" s="24" t="s">
        <v>2</v>
      </c>
      <c r="D730" s="6">
        <v>1.8845015527451201</v>
      </c>
      <c r="E730" s="6">
        <v>2.2118371086129298</v>
      </c>
      <c r="F730" s="6">
        <v>96.43</v>
      </c>
      <c r="G730" s="5">
        <v>388</v>
      </c>
      <c r="I730" s="4">
        <f t="shared" si="24"/>
        <v>0.46400000000000002</v>
      </c>
      <c r="J730" s="4">
        <f t="shared" si="25"/>
        <v>0.84</v>
      </c>
    </row>
    <row r="731" spans="1:10" x14ac:dyDescent="0.3">
      <c r="A731" s="22" t="s">
        <v>1051</v>
      </c>
      <c r="B731" s="23">
        <v>4376922</v>
      </c>
      <c r="C731" s="24" t="s">
        <v>2</v>
      </c>
      <c r="D731" s="6">
        <v>11.2501708693197</v>
      </c>
      <c r="E731" s="6">
        <v>11.015788545667199</v>
      </c>
      <c r="F731" s="6">
        <v>99.73</v>
      </c>
      <c r="G731" s="5">
        <v>478</v>
      </c>
      <c r="I731" s="4">
        <f t="shared" si="24"/>
        <v>0.94599999999999995</v>
      </c>
      <c r="J731" s="4">
        <f t="shared" si="25"/>
        <v>0.90700000000000003</v>
      </c>
    </row>
    <row r="732" spans="1:10" x14ac:dyDescent="0.3">
      <c r="A732" s="22" t="s">
        <v>1052</v>
      </c>
      <c r="B732" s="23">
        <v>4068708</v>
      </c>
      <c r="C732" s="24" t="s">
        <v>2</v>
      </c>
      <c r="D732" s="6">
        <v>10.244899841164701</v>
      </c>
      <c r="E732" s="6">
        <v>10.4446869558912</v>
      </c>
      <c r="F732" s="6">
        <v>115.43</v>
      </c>
      <c r="G732" s="5">
        <v>387</v>
      </c>
      <c r="I732" s="4">
        <f t="shared" si="24"/>
        <v>0.92400000000000004</v>
      </c>
      <c r="J732" s="4">
        <f t="shared" si="25"/>
        <v>0.98899999999999999</v>
      </c>
    </row>
    <row r="733" spans="1:10" x14ac:dyDescent="0.3">
      <c r="A733" s="22" t="s">
        <v>2538</v>
      </c>
      <c r="B733" s="23">
        <v>7672524</v>
      </c>
      <c r="C733" s="24" t="s">
        <v>2</v>
      </c>
      <c r="D733" s="6">
        <v>0.40869127167387298</v>
      </c>
      <c r="E733" s="6">
        <v>0.41729154788258899</v>
      </c>
      <c r="F733" s="6">
        <v>23.71</v>
      </c>
      <c r="G733" s="5">
        <v>88</v>
      </c>
      <c r="I733" s="4">
        <f t="shared" si="24"/>
        <v>0.17399999999999999</v>
      </c>
      <c r="J733" s="4">
        <f t="shared" si="25"/>
        <v>0.13100000000000001</v>
      </c>
    </row>
    <row r="734" spans="1:10" x14ac:dyDescent="0.3">
      <c r="A734" s="22" t="s">
        <v>1053</v>
      </c>
      <c r="B734" s="23">
        <v>4010641</v>
      </c>
      <c r="C734" s="24" t="s">
        <v>2</v>
      </c>
      <c r="D734" s="6">
        <v>2.4839830043184299</v>
      </c>
      <c r="E734" s="6">
        <v>2.64938843313911</v>
      </c>
      <c r="F734" s="27" t="s">
        <v>2637</v>
      </c>
      <c r="G734" s="5">
        <v>1182</v>
      </c>
      <c r="I734" s="4">
        <f t="shared" si="24"/>
        <v>0.57499999999999996</v>
      </c>
      <c r="J734" s="4">
        <f t="shared" si="25"/>
        <v>0.71599999999999997</v>
      </c>
    </row>
    <row r="735" spans="1:10" x14ac:dyDescent="0.3">
      <c r="A735" s="22" t="s">
        <v>2539</v>
      </c>
      <c r="B735" s="23">
        <v>7793614</v>
      </c>
      <c r="C735" s="24" t="s">
        <v>2</v>
      </c>
      <c r="D735" s="6">
        <v>2.6777877980938101</v>
      </c>
      <c r="E735" s="6">
        <v>2.67407517309594</v>
      </c>
      <c r="F735" s="6">
        <v>37.18</v>
      </c>
      <c r="G735" s="5">
        <v>94</v>
      </c>
      <c r="I735" s="4">
        <f t="shared" si="24"/>
        <v>0.59899999999999998</v>
      </c>
      <c r="J735" s="4">
        <f t="shared" si="25"/>
        <v>0.23300000000000001</v>
      </c>
    </row>
    <row r="736" spans="1:10" x14ac:dyDescent="0.3">
      <c r="A736" s="22" t="s">
        <v>1056</v>
      </c>
      <c r="B736" s="23">
        <v>4189200</v>
      </c>
      <c r="C736" s="24" t="s">
        <v>2</v>
      </c>
      <c r="D736" s="6">
        <v>13.271490608782299</v>
      </c>
      <c r="E736" s="6">
        <v>13.2714923143938</v>
      </c>
      <c r="F736" s="27" t="s">
        <v>2638</v>
      </c>
      <c r="G736" s="5">
        <v>466</v>
      </c>
      <c r="I736" s="4">
        <f t="shared" si="24"/>
        <v>0.96399999999999997</v>
      </c>
      <c r="J736" s="4">
        <f t="shared" si="25"/>
        <v>0.73499999999999999</v>
      </c>
    </row>
    <row r="737" spans="1:10" x14ac:dyDescent="0.3">
      <c r="A737" s="22" t="s">
        <v>1057</v>
      </c>
      <c r="B737" s="23">
        <v>4001590</v>
      </c>
      <c r="C737" s="24" t="s">
        <v>2</v>
      </c>
      <c r="D737" s="6">
        <v>7.2879320809896404</v>
      </c>
      <c r="E737" s="6">
        <v>7.1577131100789799</v>
      </c>
      <c r="F737" s="6">
        <v>84.58</v>
      </c>
      <c r="G737" s="5">
        <v>489</v>
      </c>
      <c r="I737" s="4">
        <f t="shared" si="24"/>
        <v>0.872</v>
      </c>
      <c r="J737" s="4">
        <f t="shared" si="25"/>
        <v>0.61899999999999999</v>
      </c>
    </row>
    <row r="738" spans="1:10" x14ac:dyDescent="0.3">
      <c r="A738" s="22" t="s">
        <v>2540</v>
      </c>
      <c r="B738" s="23">
        <v>4068902</v>
      </c>
      <c r="C738" s="24" t="s">
        <v>2</v>
      </c>
      <c r="D738" s="6">
        <v>8.9944655390246204</v>
      </c>
      <c r="E738" s="6">
        <v>9.6389400421169107</v>
      </c>
      <c r="F738" s="6">
        <v>72.52</v>
      </c>
      <c r="G738" s="5">
        <v>179</v>
      </c>
      <c r="I738" s="4">
        <f t="shared" si="24"/>
        <v>0.90800000000000003</v>
      </c>
      <c r="J738" s="4">
        <f t="shared" si="25"/>
        <v>0.47899999999999998</v>
      </c>
    </row>
    <row r="739" spans="1:10" x14ac:dyDescent="0.3">
      <c r="A739" s="22" t="s">
        <v>2541</v>
      </c>
      <c r="B739" s="23">
        <v>1031123</v>
      </c>
      <c r="C739" s="24" t="s">
        <v>2</v>
      </c>
      <c r="D739" s="6">
        <v>4.8926746021154504</v>
      </c>
      <c r="E739" s="6">
        <v>4.44907253624734</v>
      </c>
      <c r="F739" s="6">
        <v>48.44</v>
      </c>
      <c r="G739" s="5">
        <v>320</v>
      </c>
      <c r="I739" s="4">
        <f t="shared" si="24"/>
        <v>0.77800000000000002</v>
      </c>
      <c r="J739" s="4">
        <f t="shared" si="25"/>
        <v>0.31</v>
      </c>
    </row>
    <row r="740" spans="1:10" x14ac:dyDescent="0.3">
      <c r="A740" s="22" t="s">
        <v>1062</v>
      </c>
      <c r="B740" s="23">
        <v>27766644</v>
      </c>
      <c r="C740" s="24" t="s">
        <v>2</v>
      </c>
      <c r="D740" s="6">
        <v>5.0364884115348802</v>
      </c>
      <c r="E740" s="6">
        <v>5.8279247969570598</v>
      </c>
      <c r="F740" s="6">
        <v>83.21</v>
      </c>
      <c r="G740" s="5">
        <v>257</v>
      </c>
      <c r="I740" s="4">
        <f t="shared" si="24"/>
        <v>0.78400000000000003</v>
      </c>
      <c r="J740" s="4">
        <f t="shared" si="25"/>
        <v>0.59199999999999997</v>
      </c>
    </row>
    <row r="741" spans="1:10" x14ac:dyDescent="0.3">
      <c r="A741" s="22" t="s">
        <v>1063</v>
      </c>
      <c r="B741" s="23">
        <v>4283738</v>
      </c>
      <c r="C741" s="24" t="s">
        <v>2</v>
      </c>
      <c r="D741" s="6">
        <v>1.0248348678291199</v>
      </c>
      <c r="E741" s="6">
        <v>1.12362558674701</v>
      </c>
      <c r="F741" s="6">
        <v>66.650000000000006</v>
      </c>
      <c r="G741" s="5">
        <v>1448</v>
      </c>
      <c r="I741" s="4">
        <f t="shared" si="24"/>
        <v>0.27200000000000002</v>
      </c>
      <c r="J741" s="4">
        <f t="shared" si="25"/>
        <v>0.42399999999999999</v>
      </c>
    </row>
    <row r="742" spans="1:10" x14ac:dyDescent="0.3">
      <c r="A742" s="22" t="s">
        <v>2542</v>
      </c>
      <c r="B742" s="23">
        <v>4189837</v>
      </c>
      <c r="C742" s="24" t="s">
        <v>2</v>
      </c>
      <c r="D742" s="6">
        <v>10.8837744854604</v>
      </c>
      <c r="E742" s="6">
        <v>11.580916103671701</v>
      </c>
      <c r="F742" s="6">
        <v>73.77</v>
      </c>
      <c r="G742" s="5">
        <v>239</v>
      </c>
      <c r="I742" s="4">
        <f t="shared" si="24"/>
        <v>0.94</v>
      </c>
      <c r="J742" s="4">
        <f t="shared" si="25"/>
        <v>0.495</v>
      </c>
    </row>
    <row r="743" spans="1:10" x14ac:dyDescent="0.3">
      <c r="A743" s="22" t="s">
        <v>2543</v>
      </c>
      <c r="B743" s="23">
        <v>103057</v>
      </c>
      <c r="C743" s="24" t="s">
        <v>2</v>
      </c>
      <c r="D743" s="6">
        <v>3.1912096648269999</v>
      </c>
      <c r="E743" s="6">
        <v>3.8894746154983002</v>
      </c>
      <c r="F743" s="6">
        <v>105.25</v>
      </c>
      <c r="G743" s="5">
        <v>479</v>
      </c>
      <c r="I743" s="4">
        <f t="shared" si="24"/>
        <v>0.65900000000000003</v>
      </c>
      <c r="J743" s="4">
        <f t="shared" si="25"/>
        <v>0.96299999999999997</v>
      </c>
    </row>
    <row r="744" spans="1:10" x14ac:dyDescent="0.3">
      <c r="A744" s="22" t="s">
        <v>1065</v>
      </c>
      <c r="B744" s="23">
        <v>102953</v>
      </c>
      <c r="C744" s="24" t="s">
        <v>2</v>
      </c>
      <c r="D744" s="6">
        <v>1.2894343457266999</v>
      </c>
      <c r="E744" s="6">
        <v>1.46579342348042</v>
      </c>
      <c r="F744" s="6">
        <v>94.97</v>
      </c>
      <c r="G744" s="5">
        <v>895</v>
      </c>
      <c r="I744" s="4">
        <f t="shared" si="24"/>
        <v>0.33600000000000002</v>
      </c>
      <c r="J744" s="4">
        <f t="shared" si="25"/>
        <v>0.81200000000000006</v>
      </c>
    </row>
    <row r="745" spans="1:10" x14ac:dyDescent="0.3">
      <c r="A745" s="22" t="s">
        <v>1067</v>
      </c>
      <c r="B745" s="23">
        <v>4130678</v>
      </c>
      <c r="C745" s="24" t="s">
        <v>2</v>
      </c>
      <c r="D745" s="6">
        <v>2.7193889444628598</v>
      </c>
      <c r="E745" s="6">
        <v>3.0974754324274199</v>
      </c>
      <c r="F745" s="6">
        <v>65.66</v>
      </c>
      <c r="G745" s="5">
        <v>393</v>
      </c>
      <c r="I745" s="4">
        <f t="shared" si="24"/>
        <v>0.60399999999999998</v>
      </c>
      <c r="J745" s="4">
        <f t="shared" si="25"/>
        <v>0.41399999999999998</v>
      </c>
    </row>
    <row r="746" spans="1:10" x14ac:dyDescent="0.3">
      <c r="A746" s="22" t="s">
        <v>125</v>
      </c>
      <c r="B746" s="23">
        <v>4987565</v>
      </c>
      <c r="C746" s="24" t="s">
        <v>2</v>
      </c>
      <c r="D746" s="6">
        <v>3.55552063482819</v>
      </c>
      <c r="E746" s="6">
        <v>3.2977932675394501</v>
      </c>
      <c r="F746" s="6">
        <v>83.08</v>
      </c>
      <c r="G746" s="5">
        <v>649</v>
      </c>
      <c r="I746" s="4">
        <f t="shared" si="24"/>
        <v>0.69899999999999995</v>
      </c>
      <c r="J746" s="4">
        <f t="shared" si="25"/>
        <v>0.58899999999999997</v>
      </c>
    </row>
    <row r="747" spans="1:10" x14ac:dyDescent="0.3">
      <c r="A747" s="22" t="s">
        <v>2544</v>
      </c>
      <c r="B747" s="23">
        <v>4100653</v>
      </c>
      <c r="C747" s="24" t="s">
        <v>2</v>
      </c>
      <c r="D747" s="6">
        <v>2.4685060098295</v>
      </c>
      <c r="E747" s="6">
        <v>2.0757285578368498</v>
      </c>
      <c r="F747" s="6">
        <v>95.35</v>
      </c>
      <c r="G747" s="5">
        <v>216</v>
      </c>
      <c r="I747" s="4">
        <f t="shared" si="24"/>
        <v>0.56999999999999995</v>
      </c>
      <c r="J747" s="4">
        <f t="shared" si="25"/>
        <v>0.81899999999999995</v>
      </c>
    </row>
    <row r="748" spans="1:10" x14ac:dyDescent="0.3">
      <c r="A748" s="22" t="s">
        <v>126</v>
      </c>
      <c r="B748" s="23">
        <v>4277586</v>
      </c>
      <c r="C748" s="24" t="s">
        <v>2</v>
      </c>
      <c r="D748" s="6">
        <v>4.34532730219453</v>
      </c>
      <c r="E748" s="6">
        <v>3.7335540200261699</v>
      </c>
      <c r="F748" s="6">
        <v>91.51</v>
      </c>
      <c r="G748" s="5">
        <v>289</v>
      </c>
      <c r="I748" s="4">
        <f t="shared" si="24"/>
        <v>0.747</v>
      </c>
      <c r="J748" s="4">
        <f t="shared" si="25"/>
        <v>0.74099999999999999</v>
      </c>
    </row>
    <row r="749" spans="1:10" x14ac:dyDescent="0.3">
      <c r="A749" s="22" t="s">
        <v>127</v>
      </c>
      <c r="B749" s="23">
        <v>4005497</v>
      </c>
      <c r="C749" s="24" t="s">
        <v>2</v>
      </c>
      <c r="D749" s="6">
        <v>11.934568203715299</v>
      </c>
      <c r="E749" s="6">
        <v>13.594287875585</v>
      </c>
      <c r="F749" s="6">
        <v>107.55</v>
      </c>
      <c r="G749" s="5">
        <v>453</v>
      </c>
      <c r="I749" s="4">
        <f t="shared" si="24"/>
        <v>0.95299999999999996</v>
      </c>
      <c r="J749" s="4">
        <f t="shared" si="25"/>
        <v>0.97099999999999997</v>
      </c>
    </row>
    <row r="750" spans="1:10" x14ac:dyDescent="0.3">
      <c r="A750" s="22" t="s">
        <v>377</v>
      </c>
      <c r="B750" s="23">
        <v>4993702</v>
      </c>
      <c r="C750" s="24" t="s">
        <v>2</v>
      </c>
      <c r="D750" s="6">
        <v>3.4692206292130301</v>
      </c>
      <c r="E750" s="6">
        <v>4.13966310515075</v>
      </c>
      <c r="F750" s="6">
        <v>94.58</v>
      </c>
      <c r="G750" s="5">
        <v>341</v>
      </c>
      <c r="I750" s="4">
        <f t="shared" si="24"/>
        <v>0.69</v>
      </c>
      <c r="J750" s="4">
        <f t="shared" si="25"/>
        <v>0.80900000000000005</v>
      </c>
    </row>
    <row r="751" spans="1:10" x14ac:dyDescent="0.3">
      <c r="A751" s="22" t="s">
        <v>2545</v>
      </c>
      <c r="B751" s="23">
        <v>4102290</v>
      </c>
      <c r="C751" s="24" t="s">
        <v>2</v>
      </c>
      <c r="D751" s="6">
        <v>4.4932140888061403</v>
      </c>
      <c r="E751" s="6">
        <v>4.0408121120959901</v>
      </c>
      <c r="F751" s="6">
        <v>20.61</v>
      </c>
      <c r="G751" s="5">
        <v>310</v>
      </c>
      <c r="I751" s="4">
        <f t="shared" si="24"/>
        <v>0.755</v>
      </c>
      <c r="J751" s="4">
        <f t="shared" si="25"/>
        <v>9.5000000000000001E-2</v>
      </c>
    </row>
    <row r="752" spans="1:10" x14ac:dyDescent="0.3">
      <c r="A752" s="22" t="s">
        <v>2546</v>
      </c>
      <c r="B752" s="23">
        <v>4343264</v>
      </c>
      <c r="C752" s="24" t="s">
        <v>2</v>
      </c>
      <c r="D752" s="6">
        <v>3.3187889116595901</v>
      </c>
      <c r="E752" s="6">
        <v>3.5571495615341302</v>
      </c>
      <c r="F752" s="27" t="s">
        <v>2639</v>
      </c>
      <c r="G752" s="5">
        <v>120</v>
      </c>
      <c r="I752" s="4">
        <f t="shared" si="24"/>
        <v>0.67600000000000005</v>
      </c>
      <c r="J752" s="4">
        <f t="shared" si="25"/>
        <v>0.34200000000000003</v>
      </c>
    </row>
    <row r="753" spans="1:10" x14ac:dyDescent="0.3">
      <c r="A753" s="22" t="s">
        <v>1069</v>
      </c>
      <c r="B753" s="23">
        <v>3009150</v>
      </c>
      <c r="C753" s="24" t="s">
        <v>2</v>
      </c>
      <c r="D753" s="6">
        <v>1.40449682516034</v>
      </c>
      <c r="E753" s="6">
        <v>1.81846114338748</v>
      </c>
      <c r="F753" s="6">
        <v>83.94</v>
      </c>
      <c r="G753" s="5">
        <v>986</v>
      </c>
      <c r="I753" s="4">
        <f t="shared" si="24"/>
        <v>0.373</v>
      </c>
      <c r="J753" s="4">
        <f t="shared" si="25"/>
        <v>0.60799999999999998</v>
      </c>
    </row>
    <row r="754" spans="1:10" x14ac:dyDescent="0.3">
      <c r="A754" s="22" t="s">
        <v>1070</v>
      </c>
      <c r="B754" s="23">
        <v>4561493</v>
      </c>
      <c r="C754" s="24" t="s">
        <v>2</v>
      </c>
      <c r="D754" s="6">
        <v>4.92466297518164</v>
      </c>
      <c r="E754" s="6">
        <v>4.61812418654835</v>
      </c>
      <c r="F754" s="6">
        <v>113.94</v>
      </c>
      <c r="G754" s="5">
        <v>283</v>
      </c>
      <c r="I754" s="4">
        <f t="shared" si="24"/>
        <v>0.77900000000000003</v>
      </c>
      <c r="J754" s="4">
        <f t="shared" si="25"/>
        <v>0.98599999999999999</v>
      </c>
    </row>
    <row r="755" spans="1:10" x14ac:dyDescent="0.3">
      <c r="A755" s="22" t="s">
        <v>1071</v>
      </c>
      <c r="B755" s="23">
        <v>4641383</v>
      </c>
      <c r="C755" s="24" t="s">
        <v>2</v>
      </c>
      <c r="D755" s="6">
        <v>2.5487335130970701</v>
      </c>
      <c r="E755" s="6">
        <v>2.85295069337442</v>
      </c>
      <c r="F755" s="27" t="s">
        <v>2640</v>
      </c>
      <c r="G755" s="5">
        <v>1217</v>
      </c>
      <c r="I755" s="4">
        <f t="shared" si="24"/>
        <v>0.58499999999999996</v>
      </c>
      <c r="J755" s="4">
        <f t="shared" si="25"/>
        <v>0.63400000000000001</v>
      </c>
    </row>
    <row r="756" spans="1:10" x14ac:dyDescent="0.3">
      <c r="A756" s="22" t="s">
        <v>1072</v>
      </c>
      <c r="B756" s="23">
        <v>4987800</v>
      </c>
      <c r="C756" s="24" t="s">
        <v>2</v>
      </c>
      <c r="D756" s="6">
        <v>2.63641592230762</v>
      </c>
      <c r="E756" s="6">
        <v>1.64293703703704</v>
      </c>
      <c r="F756" s="6">
        <v>98.12</v>
      </c>
      <c r="G756" s="5">
        <v>526</v>
      </c>
      <c r="I756" s="4">
        <f t="shared" si="24"/>
        <v>0.59499999999999997</v>
      </c>
      <c r="J756" s="4">
        <f t="shared" si="25"/>
        <v>0.88200000000000001</v>
      </c>
    </row>
    <row r="757" spans="1:10" x14ac:dyDescent="0.3">
      <c r="A757" s="22" t="s">
        <v>1073</v>
      </c>
      <c r="B757" s="23">
        <v>4010647</v>
      </c>
      <c r="C757" s="24" t="s">
        <v>2</v>
      </c>
      <c r="D757" s="6">
        <v>4.0953609903931696</v>
      </c>
      <c r="E757" s="6">
        <v>3.8141052050066602</v>
      </c>
      <c r="F757" s="6">
        <v>81.819999999999993</v>
      </c>
      <c r="G757" s="5">
        <v>703</v>
      </c>
      <c r="I757" s="4">
        <f t="shared" si="24"/>
        <v>0.73299999999999998</v>
      </c>
      <c r="J757" s="4">
        <f t="shared" si="25"/>
        <v>0.57499999999999996</v>
      </c>
    </row>
    <row r="758" spans="1:10" x14ac:dyDescent="0.3">
      <c r="A758" s="22" t="s">
        <v>2547</v>
      </c>
      <c r="B758" s="23">
        <v>5721537</v>
      </c>
      <c r="C758" s="24" t="s">
        <v>2</v>
      </c>
      <c r="D758" s="6">
        <v>0.24938885288068499</v>
      </c>
      <c r="E758" s="6">
        <v>0.244373788976046</v>
      </c>
      <c r="F758" s="6">
        <v>26.57</v>
      </c>
      <c r="G758" s="5">
        <v>53</v>
      </c>
      <c r="I758" s="4">
        <f t="shared" si="24"/>
        <v>0.13400000000000001</v>
      </c>
      <c r="J758" s="4">
        <f t="shared" si="25"/>
        <v>0.154</v>
      </c>
    </row>
    <row r="759" spans="1:10" x14ac:dyDescent="0.3">
      <c r="A759" s="22" t="s">
        <v>2548</v>
      </c>
      <c r="B759" s="23">
        <v>103169</v>
      </c>
      <c r="C759" s="24" t="s">
        <v>2</v>
      </c>
      <c r="D759" s="6">
        <v>4.36592661870647</v>
      </c>
      <c r="E759" s="6">
        <v>5.4535066667247696</v>
      </c>
      <c r="F759" s="6">
        <v>105.22</v>
      </c>
      <c r="G759" s="5">
        <v>371</v>
      </c>
      <c r="I759" s="4">
        <f t="shared" si="24"/>
        <v>0.748</v>
      </c>
      <c r="J759" s="4">
        <f t="shared" si="25"/>
        <v>0.96199999999999997</v>
      </c>
    </row>
    <row r="760" spans="1:10" x14ac:dyDescent="0.3">
      <c r="A760" s="22" t="s">
        <v>128</v>
      </c>
      <c r="B760" s="23">
        <v>4992571</v>
      </c>
      <c r="C760" s="24" t="s">
        <v>2</v>
      </c>
      <c r="D760" s="6">
        <v>3.1208444618187499</v>
      </c>
      <c r="E760" s="6">
        <v>3.0435913672415098</v>
      </c>
      <c r="F760" s="6">
        <v>92.68</v>
      </c>
      <c r="G760" s="5">
        <v>308</v>
      </c>
      <c r="I760" s="4">
        <f t="shared" si="24"/>
        <v>0.65100000000000002</v>
      </c>
      <c r="J760" s="4">
        <f t="shared" si="25"/>
        <v>0.76500000000000001</v>
      </c>
    </row>
    <row r="761" spans="1:10" x14ac:dyDescent="0.3">
      <c r="A761" s="22" t="s">
        <v>1075</v>
      </c>
      <c r="B761" s="23">
        <v>4383039</v>
      </c>
      <c r="C761" s="24" t="s">
        <v>2</v>
      </c>
      <c r="D761" s="6">
        <v>1.4032951887281599</v>
      </c>
      <c r="E761" s="6">
        <v>1.61521964928547</v>
      </c>
      <c r="F761" s="27" t="s">
        <v>2005</v>
      </c>
      <c r="G761" s="5">
        <v>235</v>
      </c>
      <c r="I761" s="4">
        <f t="shared" si="24"/>
        <v>0.372</v>
      </c>
      <c r="J761" s="4">
        <f t="shared" si="25"/>
        <v>0.36299999999999999</v>
      </c>
    </row>
    <row r="762" spans="1:10" x14ac:dyDescent="0.3">
      <c r="A762" s="22" t="s">
        <v>1076</v>
      </c>
      <c r="B762" s="23">
        <v>4813313</v>
      </c>
      <c r="C762" s="24" t="s">
        <v>2</v>
      </c>
      <c r="D762" s="6">
        <v>7.1058960976146803</v>
      </c>
      <c r="E762" s="6">
        <v>6.8019671965522202</v>
      </c>
      <c r="F762" s="6">
        <v>55.71</v>
      </c>
      <c r="G762" s="5">
        <v>298</v>
      </c>
      <c r="I762" s="4">
        <f t="shared" si="24"/>
        <v>0.85899999999999999</v>
      </c>
      <c r="J762" s="4">
        <f t="shared" si="25"/>
        <v>0.35599999999999998</v>
      </c>
    </row>
    <row r="763" spans="1:10" x14ac:dyDescent="0.3">
      <c r="A763" s="22" t="s">
        <v>1077</v>
      </c>
      <c r="B763" s="23">
        <v>4019144</v>
      </c>
      <c r="C763" s="24" t="s">
        <v>2</v>
      </c>
      <c r="D763" s="6">
        <v>1.68850737374038</v>
      </c>
      <c r="E763" s="6">
        <v>1.72982966323184</v>
      </c>
      <c r="F763" s="6">
        <v>98.87</v>
      </c>
      <c r="G763" s="5">
        <v>1136</v>
      </c>
      <c r="I763" s="4">
        <f t="shared" si="24"/>
        <v>0.43099999999999999</v>
      </c>
      <c r="J763" s="4">
        <f t="shared" si="25"/>
        <v>0.89600000000000002</v>
      </c>
    </row>
    <row r="764" spans="1:10" x14ac:dyDescent="0.3">
      <c r="A764" s="22" t="s">
        <v>1078</v>
      </c>
      <c r="B764" s="23">
        <v>9098887</v>
      </c>
      <c r="C764" s="24" t="s">
        <v>2</v>
      </c>
      <c r="D764" s="6">
        <v>16.159291283112999</v>
      </c>
      <c r="E764" s="6">
        <v>15.2184019566904</v>
      </c>
      <c r="F764" s="6">
        <v>71.53</v>
      </c>
      <c r="G764" s="5">
        <v>367</v>
      </c>
      <c r="I764" s="4">
        <f t="shared" si="24"/>
        <v>0.98299999999999998</v>
      </c>
      <c r="J764" s="4">
        <f t="shared" si="25"/>
        <v>0.47099999999999997</v>
      </c>
    </row>
    <row r="765" spans="1:10" x14ac:dyDescent="0.3">
      <c r="A765" s="22" t="s">
        <v>2549</v>
      </c>
      <c r="B765" s="23">
        <v>7389138</v>
      </c>
      <c r="C765" s="24" t="s">
        <v>2</v>
      </c>
      <c r="D765" s="6">
        <v>5.6130707015905799</v>
      </c>
      <c r="E765" s="6">
        <v>5.8057575970986699</v>
      </c>
      <c r="F765" s="6">
        <v>38.659999999999997</v>
      </c>
      <c r="G765" s="5">
        <v>111</v>
      </c>
      <c r="I765" s="4">
        <f t="shared" si="24"/>
        <v>0.81200000000000006</v>
      </c>
      <c r="J765" s="4">
        <f t="shared" si="25"/>
        <v>0.24199999999999999</v>
      </c>
    </row>
    <row r="766" spans="1:10" x14ac:dyDescent="0.3">
      <c r="A766" s="22" t="s">
        <v>1079</v>
      </c>
      <c r="B766" s="23">
        <v>4032515</v>
      </c>
      <c r="C766" s="24" t="s">
        <v>2</v>
      </c>
      <c r="D766" s="6">
        <v>1.7217404623222901</v>
      </c>
      <c r="E766" s="6">
        <v>1.5142055757622499</v>
      </c>
      <c r="F766" s="6">
        <v>78.37</v>
      </c>
      <c r="G766" s="5">
        <v>272</v>
      </c>
      <c r="I766" s="4">
        <f t="shared" si="24"/>
        <v>0.438</v>
      </c>
      <c r="J766" s="4">
        <f t="shared" si="25"/>
        <v>0.53600000000000003</v>
      </c>
    </row>
    <row r="767" spans="1:10" x14ac:dyDescent="0.3">
      <c r="A767" s="22" t="s">
        <v>2550</v>
      </c>
      <c r="B767" s="23">
        <v>11262787</v>
      </c>
      <c r="C767" s="24" t="s">
        <v>2</v>
      </c>
      <c r="D767" s="6">
        <v>1.9159050652807199</v>
      </c>
      <c r="E767" s="6">
        <v>2.0547951669870201</v>
      </c>
      <c r="F767" s="27" t="s">
        <v>2641</v>
      </c>
      <c r="G767" s="5">
        <v>155</v>
      </c>
      <c r="I767" s="4">
        <f t="shared" si="24"/>
        <v>0.47399999999999998</v>
      </c>
      <c r="J767" s="4">
        <f t="shared" si="25"/>
        <v>0.28499999999999998</v>
      </c>
    </row>
    <row r="768" spans="1:10" x14ac:dyDescent="0.3">
      <c r="A768" s="22" t="s">
        <v>1081</v>
      </c>
      <c r="B768" s="23">
        <v>1022914</v>
      </c>
      <c r="C768" s="24" t="s">
        <v>2</v>
      </c>
      <c r="D768" s="6">
        <v>2.0446957197084301</v>
      </c>
      <c r="E768" s="6">
        <v>2.0818377208849901</v>
      </c>
      <c r="F768" s="6">
        <v>68.84</v>
      </c>
      <c r="G768" s="5">
        <v>345</v>
      </c>
      <c r="I768" s="4">
        <f t="shared" si="24"/>
        <v>0.5</v>
      </c>
      <c r="J768" s="4">
        <f t="shared" si="25"/>
        <v>0.439</v>
      </c>
    </row>
    <row r="769" spans="1:10" x14ac:dyDescent="0.3">
      <c r="A769" s="22" t="s">
        <v>2551</v>
      </c>
      <c r="B769" s="23">
        <v>103363</v>
      </c>
      <c r="C769" s="24" t="s">
        <v>2</v>
      </c>
      <c r="D769" s="6">
        <v>1.8697242398294001</v>
      </c>
      <c r="E769" s="6">
        <v>1.8194511104323901</v>
      </c>
      <c r="F769" s="6">
        <v>103.85</v>
      </c>
      <c r="G769" s="5">
        <v>275</v>
      </c>
      <c r="I769" s="4">
        <f t="shared" si="24"/>
        <v>0.46</v>
      </c>
      <c r="J769" s="4">
        <f t="shared" si="25"/>
        <v>0.95099999999999996</v>
      </c>
    </row>
    <row r="770" spans="1:10" x14ac:dyDescent="0.3">
      <c r="A770" s="22" t="s">
        <v>1083</v>
      </c>
      <c r="B770" s="23">
        <v>4068867</v>
      </c>
      <c r="C770" s="24" t="s">
        <v>2</v>
      </c>
      <c r="D770" s="6">
        <v>1.2959707306913799</v>
      </c>
      <c r="E770" s="6">
        <v>1.4506759245820799</v>
      </c>
      <c r="F770" s="6">
        <v>41.32</v>
      </c>
      <c r="G770" s="5">
        <v>799</v>
      </c>
      <c r="I770" s="4">
        <f t="shared" si="24"/>
        <v>0.34100000000000003</v>
      </c>
      <c r="J770" s="4">
        <f t="shared" si="25"/>
        <v>0.25700000000000001</v>
      </c>
    </row>
    <row r="771" spans="1:10" x14ac:dyDescent="0.3">
      <c r="A771" s="22" t="s">
        <v>1085</v>
      </c>
      <c r="B771" s="23">
        <v>105600</v>
      </c>
      <c r="C771" s="24" t="s">
        <v>2</v>
      </c>
      <c r="D771" s="6">
        <v>1.18666714827908</v>
      </c>
      <c r="E771" s="6">
        <v>1.5452811448983199</v>
      </c>
      <c r="F771" s="6">
        <v>77.489999999999995</v>
      </c>
      <c r="G771" s="5">
        <v>479</v>
      </c>
      <c r="I771" s="4">
        <f t="shared" si="24"/>
        <v>0.309</v>
      </c>
      <c r="J771" s="4">
        <f t="shared" si="25"/>
        <v>0.53</v>
      </c>
    </row>
    <row r="772" spans="1:10" x14ac:dyDescent="0.3">
      <c r="A772" s="22" t="s">
        <v>130</v>
      </c>
      <c r="B772" s="23">
        <v>4094394</v>
      </c>
      <c r="C772" s="24" t="s">
        <v>2</v>
      </c>
      <c r="D772" s="6">
        <v>4.5498025474477597</v>
      </c>
      <c r="E772" s="6">
        <v>4.24612183658102</v>
      </c>
      <c r="F772" s="6">
        <v>57.67</v>
      </c>
      <c r="G772" s="5">
        <v>172</v>
      </c>
      <c r="I772" s="4">
        <f t="shared" si="24"/>
        <v>0.75900000000000001</v>
      </c>
      <c r="J772" s="4">
        <f t="shared" si="25"/>
        <v>0.36499999999999999</v>
      </c>
    </row>
    <row r="773" spans="1:10" x14ac:dyDescent="0.3">
      <c r="A773" s="22" t="s">
        <v>1086</v>
      </c>
      <c r="B773" s="23">
        <v>4265772</v>
      </c>
      <c r="C773" s="24" t="s">
        <v>2</v>
      </c>
      <c r="D773" s="6">
        <v>3.3720332191643698</v>
      </c>
      <c r="E773" s="6">
        <v>3.5269035731392302</v>
      </c>
      <c r="F773" s="6">
        <v>57.79</v>
      </c>
      <c r="G773" s="5">
        <v>332</v>
      </c>
      <c r="I773" s="4">
        <f t="shared" si="24"/>
        <v>0.68100000000000005</v>
      </c>
      <c r="J773" s="4">
        <f t="shared" si="25"/>
        <v>0.36899999999999999</v>
      </c>
    </row>
    <row r="774" spans="1:10" x14ac:dyDescent="0.3">
      <c r="A774" s="22" t="s">
        <v>353</v>
      </c>
      <c r="B774" s="23">
        <v>6661591</v>
      </c>
      <c r="C774" s="24" t="s">
        <v>2</v>
      </c>
      <c r="D774" s="6">
        <v>1.81855220872704</v>
      </c>
      <c r="E774" s="6">
        <v>1.94000860020796</v>
      </c>
      <c r="F774" s="6">
        <v>93.71</v>
      </c>
      <c r="G774" s="5">
        <v>948</v>
      </c>
      <c r="I774" s="4">
        <f t="shared" si="24"/>
        <v>0.45100000000000001</v>
      </c>
      <c r="J774" s="4">
        <f t="shared" si="25"/>
        <v>0.78800000000000003</v>
      </c>
    </row>
    <row r="775" spans="1:10" x14ac:dyDescent="0.3">
      <c r="A775" s="22" t="s">
        <v>1087</v>
      </c>
      <c r="B775" s="23">
        <v>105223</v>
      </c>
      <c r="C775" s="24" t="s">
        <v>2</v>
      </c>
      <c r="D775" s="6">
        <v>4.6338978118219796</v>
      </c>
      <c r="E775" s="6">
        <v>4.44297003172814</v>
      </c>
      <c r="F775" s="6">
        <v>83.01</v>
      </c>
      <c r="G775" s="5">
        <v>1411</v>
      </c>
      <c r="I775" s="4">
        <f t="shared" si="24"/>
        <v>0.76400000000000001</v>
      </c>
      <c r="J775" s="4">
        <f t="shared" si="25"/>
        <v>0.58499999999999996</v>
      </c>
    </row>
    <row r="776" spans="1:10" x14ac:dyDescent="0.3">
      <c r="A776" s="22" t="s">
        <v>1089</v>
      </c>
      <c r="B776" s="23">
        <v>4992018</v>
      </c>
      <c r="C776" s="24" t="s">
        <v>2</v>
      </c>
      <c r="D776" s="6">
        <v>3.79513166522668</v>
      </c>
      <c r="E776" s="6">
        <v>4.2832183961174897</v>
      </c>
      <c r="F776" s="27" t="s">
        <v>2008</v>
      </c>
      <c r="G776" s="5">
        <v>981</v>
      </c>
      <c r="I776" s="4">
        <f t="shared" si="24"/>
        <v>0.71099999999999997</v>
      </c>
      <c r="J776" s="4">
        <f t="shared" si="25"/>
        <v>0.82099999999999995</v>
      </c>
    </row>
    <row r="777" spans="1:10" x14ac:dyDescent="0.3">
      <c r="A777" s="22" t="s">
        <v>1090</v>
      </c>
      <c r="B777" s="23">
        <v>4296620</v>
      </c>
      <c r="C777" s="24" t="s">
        <v>2</v>
      </c>
      <c r="D777" s="6">
        <v>2.0158305289162999</v>
      </c>
      <c r="E777" s="6">
        <v>1.96982512109246</v>
      </c>
      <c r="F777" s="6">
        <v>89.76</v>
      </c>
      <c r="G777" s="5">
        <v>1007</v>
      </c>
      <c r="I777" s="4">
        <f t="shared" si="24"/>
        <v>0.49099999999999999</v>
      </c>
      <c r="J777" s="4">
        <f t="shared" si="25"/>
        <v>0.70599999999999996</v>
      </c>
    </row>
    <row r="778" spans="1:10" x14ac:dyDescent="0.3">
      <c r="A778" s="22" t="s">
        <v>2552</v>
      </c>
      <c r="B778" s="23">
        <v>4251328</v>
      </c>
      <c r="C778" s="24" t="s">
        <v>2</v>
      </c>
      <c r="D778" s="6">
        <v>16.155127966139599</v>
      </c>
      <c r="E778" s="6">
        <v>16.7445237232888</v>
      </c>
      <c r="F778" s="6">
        <v>105.57</v>
      </c>
      <c r="G778" s="5">
        <v>294</v>
      </c>
      <c r="I778" s="4">
        <f t="shared" ref="I778:I841" si="26">IFERROR(_xlfn.PERCENTRANK.INC(D:D,D778),"")</f>
        <v>0.98199999999999998</v>
      </c>
      <c r="J778" s="4">
        <f t="shared" ref="J778:J841" si="27">IFERROR(_xlfn.PERCENTRANK.INC(F:F,F778),"")</f>
        <v>0.96499999999999997</v>
      </c>
    </row>
    <row r="779" spans="1:10" x14ac:dyDescent="0.3">
      <c r="A779" s="22" t="s">
        <v>1091</v>
      </c>
      <c r="B779" s="23">
        <v>111564</v>
      </c>
      <c r="C779" s="24" t="s">
        <v>2</v>
      </c>
      <c r="D779" s="6">
        <v>3.6369638365382202</v>
      </c>
      <c r="E779" s="6">
        <v>3.1367692659984701</v>
      </c>
      <c r="F779" s="6">
        <v>97.99</v>
      </c>
      <c r="G779" s="5">
        <v>1264</v>
      </c>
      <c r="I779" s="4">
        <f t="shared" si="26"/>
        <v>0.70299999999999996</v>
      </c>
      <c r="J779" s="4">
        <f t="shared" si="27"/>
        <v>0.878</v>
      </c>
    </row>
    <row r="780" spans="1:10" x14ac:dyDescent="0.3">
      <c r="A780" s="22" t="s">
        <v>131</v>
      </c>
      <c r="B780" s="23">
        <v>4436418</v>
      </c>
      <c r="C780" s="24" t="s">
        <v>2</v>
      </c>
      <c r="D780" s="6">
        <v>2.1425683387969601</v>
      </c>
      <c r="E780" s="6">
        <v>2.5174680378666099</v>
      </c>
      <c r="F780" s="6">
        <v>96.53</v>
      </c>
      <c r="G780" s="5">
        <v>773</v>
      </c>
      <c r="I780" s="4">
        <f t="shared" si="26"/>
        <v>0.51400000000000001</v>
      </c>
      <c r="J780" s="4">
        <f t="shared" si="27"/>
        <v>0.84299999999999997</v>
      </c>
    </row>
    <row r="781" spans="1:10" x14ac:dyDescent="0.3">
      <c r="A781" s="22" t="s">
        <v>1093</v>
      </c>
      <c r="B781" s="23">
        <v>4060605</v>
      </c>
      <c r="C781" s="24" t="s">
        <v>2</v>
      </c>
      <c r="D781" s="6">
        <v>2.0200596187501398</v>
      </c>
      <c r="E781" s="6">
        <v>2.5555797599319199</v>
      </c>
      <c r="F781" s="6">
        <v>88.14</v>
      </c>
      <c r="G781" s="5">
        <v>406</v>
      </c>
      <c r="I781" s="4">
        <f t="shared" si="26"/>
        <v>0.49399999999999999</v>
      </c>
      <c r="J781" s="4">
        <f t="shared" si="27"/>
        <v>0.68300000000000005</v>
      </c>
    </row>
    <row r="782" spans="1:10" x14ac:dyDescent="0.3">
      <c r="A782" s="22" t="s">
        <v>1095</v>
      </c>
      <c r="B782" s="23">
        <v>4239194</v>
      </c>
      <c r="C782" s="24" t="s">
        <v>2</v>
      </c>
      <c r="D782" s="6">
        <v>10.660799343350099</v>
      </c>
      <c r="E782" s="6">
        <v>11.909220327061799</v>
      </c>
      <c r="F782" s="6">
        <v>50.64</v>
      </c>
      <c r="G782" s="5">
        <v>522</v>
      </c>
      <c r="I782" s="4">
        <f t="shared" si="26"/>
        <v>0.93600000000000005</v>
      </c>
      <c r="J782" s="4">
        <f t="shared" si="27"/>
        <v>0.32700000000000001</v>
      </c>
    </row>
    <row r="783" spans="1:10" x14ac:dyDescent="0.3">
      <c r="A783" s="22" t="s">
        <v>132</v>
      </c>
      <c r="B783" s="23">
        <v>4574295</v>
      </c>
      <c r="C783" s="24" t="s">
        <v>2</v>
      </c>
      <c r="D783" s="6">
        <v>4.8088817805328699</v>
      </c>
      <c r="E783" s="6">
        <v>4.8700139910096896</v>
      </c>
      <c r="F783" s="6">
        <v>49.88</v>
      </c>
      <c r="G783" s="5">
        <v>230</v>
      </c>
      <c r="I783" s="4">
        <f t="shared" si="26"/>
        <v>0.77300000000000002</v>
      </c>
      <c r="J783" s="4">
        <f t="shared" si="27"/>
        <v>0.31900000000000001</v>
      </c>
    </row>
    <row r="784" spans="1:10" x14ac:dyDescent="0.3">
      <c r="A784" s="22" t="s">
        <v>1097</v>
      </c>
      <c r="B784" s="23">
        <v>5259205</v>
      </c>
      <c r="C784" s="24" t="s">
        <v>2</v>
      </c>
      <c r="D784" s="6">
        <v>3.3885259662613501</v>
      </c>
      <c r="E784" s="6">
        <v>3.47192250027289</v>
      </c>
      <c r="F784" s="27" t="s">
        <v>2006</v>
      </c>
      <c r="G784" s="5">
        <v>104</v>
      </c>
      <c r="I784" s="4">
        <f t="shared" si="26"/>
        <v>0.68400000000000005</v>
      </c>
      <c r="J784" s="4">
        <f t="shared" si="27"/>
        <v>0.16</v>
      </c>
    </row>
    <row r="785" spans="1:10" x14ac:dyDescent="0.3">
      <c r="A785" s="22" t="s">
        <v>1102</v>
      </c>
      <c r="B785" s="23">
        <v>4056949</v>
      </c>
      <c r="C785" s="24" t="s">
        <v>2</v>
      </c>
      <c r="D785" s="6">
        <v>1.24384139955886</v>
      </c>
      <c r="E785" s="6">
        <v>1.37534841563976</v>
      </c>
      <c r="F785" s="6">
        <v>82.18</v>
      </c>
      <c r="G785" s="5">
        <v>439</v>
      </c>
      <c r="I785" s="4">
        <f t="shared" si="26"/>
        <v>0.32900000000000001</v>
      </c>
      <c r="J785" s="4">
        <f t="shared" si="27"/>
        <v>0.57899999999999996</v>
      </c>
    </row>
    <row r="786" spans="1:10" x14ac:dyDescent="0.3">
      <c r="A786" s="22" t="s">
        <v>1103</v>
      </c>
      <c r="B786" s="23">
        <v>4992897</v>
      </c>
      <c r="C786" s="24" t="s">
        <v>2</v>
      </c>
      <c r="D786" s="6">
        <v>1.6463781534742199</v>
      </c>
      <c r="E786" s="6">
        <v>1.6640395256917</v>
      </c>
      <c r="F786" s="6">
        <v>97.13</v>
      </c>
      <c r="G786" s="5">
        <v>835</v>
      </c>
      <c r="I786" s="4">
        <f t="shared" si="26"/>
        <v>0.42599999999999999</v>
      </c>
      <c r="J786" s="4">
        <f t="shared" si="27"/>
        <v>0.85299999999999998</v>
      </c>
    </row>
    <row r="787" spans="1:10" x14ac:dyDescent="0.3">
      <c r="A787" s="22" t="s">
        <v>2553</v>
      </c>
      <c r="B787" s="23">
        <v>4120081</v>
      </c>
      <c r="C787" s="24" t="s">
        <v>2</v>
      </c>
      <c r="D787" s="6">
        <v>1.0738970295499</v>
      </c>
      <c r="E787" s="6">
        <v>1.2862875319035401</v>
      </c>
      <c r="F787" s="6">
        <v>46.16</v>
      </c>
      <c r="G787" s="5">
        <v>180</v>
      </c>
      <c r="I787" s="4">
        <f t="shared" si="26"/>
        <v>0.28499999999999998</v>
      </c>
      <c r="J787" s="4">
        <f t="shared" si="27"/>
        <v>0.28999999999999998</v>
      </c>
    </row>
    <row r="788" spans="1:10" x14ac:dyDescent="0.3">
      <c r="A788" s="22" t="s">
        <v>1105</v>
      </c>
      <c r="B788" s="23">
        <v>4992234</v>
      </c>
      <c r="C788" s="24" t="s">
        <v>2</v>
      </c>
      <c r="D788" s="6">
        <v>1.7970020318320401</v>
      </c>
      <c r="E788" s="6">
        <v>2.11488994243143</v>
      </c>
      <c r="F788" s="6">
        <v>84.08</v>
      </c>
      <c r="G788" s="5">
        <v>1991</v>
      </c>
      <c r="I788" s="4">
        <f t="shared" si="26"/>
        <v>0.44900000000000001</v>
      </c>
      <c r="J788" s="4">
        <f t="shared" si="27"/>
        <v>0.60899999999999999</v>
      </c>
    </row>
    <row r="789" spans="1:10" x14ac:dyDescent="0.3">
      <c r="A789" s="22" t="s">
        <v>134</v>
      </c>
      <c r="B789" s="23">
        <v>4121705</v>
      </c>
      <c r="C789" s="24" t="s">
        <v>2</v>
      </c>
      <c r="D789" s="6">
        <v>9.0536482406035805</v>
      </c>
      <c r="E789" s="6">
        <v>9.6197664046492992</v>
      </c>
      <c r="F789" s="6">
        <v>84.33</v>
      </c>
      <c r="G789" s="5">
        <v>198</v>
      </c>
      <c r="I789" s="4">
        <f t="shared" si="26"/>
        <v>0.91</v>
      </c>
      <c r="J789" s="4">
        <f t="shared" si="27"/>
        <v>0.61499999999999999</v>
      </c>
    </row>
    <row r="790" spans="1:10" x14ac:dyDescent="0.3">
      <c r="A790" s="22" t="s">
        <v>2554</v>
      </c>
      <c r="B790" s="23">
        <v>4235858</v>
      </c>
      <c r="C790" s="24" t="s">
        <v>2</v>
      </c>
      <c r="D790" s="6">
        <v>12.0663144980907</v>
      </c>
      <c r="E790" s="6">
        <v>10.5616699597646</v>
      </c>
      <c r="F790" s="6">
        <v>97.64</v>
      </c>
      <c r="G790" s="5">
        <v>410</v>
      </c>
      <c r="I790" s="4">
        <f t="shared" si="26"/>
        <v>0.95499999999999996</v>
      </c>
      <c r="J790" s="4">
        <f t="shared" si="27"/>
        <v>0.86399999999999999</v>
      </c>
    </row>
    <row r="791" spans="1:10" x14ac:dyDescent="0.3">
      <c r="A791" s="22" t="s">
        <v>1113</v>
      </c>
      <c r="B791" s="23">
        <v>11210307</v>
      </c>
      <c r="C791" s="24" t="s">
        <v>2</v>
      </c>
      <c r="D791" s="6">
        <v>2.07671790941622</v>
      </c>
      <c r="E791" s="6">
        <v>1.9556162443542799</v>
      </c>
      <c r="F791" s="6">
        <v>66.239999999999995</v>
      </c>
      <c r="G791" s="5">
        <v>263</v>
      </c>
      <c r="I791" s="4">
        <f t="shared" si="26"/>
        <v>0.503</v>
      </c>
      <c r="J791" s="4">
        <f t="shared" si="27"/>
        <v>0.41899999999999998</v>
      </c>
    </row>
    <row r="792" spans="1:10" x14ac:dyDescent="0.3">
      <c r="A792" s="22" t="s">
        <v>1114</v>
      </c>
      <c r="B792" s="23">
        <v>4380458</v>
      </c>
      <c r="C792" s="24" t="s">
        <v>2</v>
      </c>
      <c r="D792" s="6">
        <v>2.2742346027525899</v>
      </c>
      <c r="E792" s="6">
        <v>2.4255624338362001</v>
      </c>
      <c r="F792" s="6">
        <v>100.48</v>
      </c>
      <c r="G792" s="5">
        <v>1053</v>
      </c>
      <c r="I792" s="4">
        <f t="shared" si="26"/>
        <v>0.53900000000000003</v>
      </c>
      <c r="J792" s="4">
        <f t="shared" si="27"/>
        <v>0.91500000000000004</v>
      </c>
    </row>
    <row r="793" spans="1:10" x14ac:dyDescent="0.3">
      <c r="A793" s="22" t="s">
        <v>2555</v>
      </c>
      <c r="B793" s="23">
        <v>4986155</v>
      </c>
      <c r="C793" s="24" t="s">
        <v>2</v>
      </c>
      <c r="D793" s="6">
        <v>2.93873511283963</v>
      </c>
      <c r="E793" s="6">
        <v>2.9021513814744599</v>
      </c>
      <c r="F793" s="6">
        <v>98.05</v>
      </c>
      <c r="G793" s="5">
        <v>324</v>
      </c>
      <c r="I793" s="4">
        <f t="shared" si="26"/>
        <v>0.63200000000000001</v>
      </c>
      <c r="J793" s="4">
        <f t="shared" si="27"/>
        <v>0.879</v>
      </c>
    </row>
    <row r="794" spans="1:10" x14ac:dyDescent="0.3">
      <c r="A794" s="22" t="s">
        <v>1115</v>
      </c>
      <c r="B794" s="23">
        <v>4059483</v>
      </c>
      <c r="C794" s="24" t="s">
        <v>2</v>
      </c>
      <c r="D794" s="6">
        <v>0.92990629800307201</v>
      </c>
      <c r="E794" s="6">
        <v>0.94225806451612903</v>
      </c>
      <c r="F794" s="6">
        <v>89.24</v>
      </c>
      <c r="G794" s="5">
        <v>654</v>
      </c>
      <c r="I794" s="4">
        <f t="shared" si="26"/>
        <v>0.252</v>
      </c>
      <c r="J794" s="4">
        <f t="shared" si="27"/>
        <v>0.70099999999999996</v>
      </c>
    </row>
    <row r="795" spans="1:10" x14ac:dyDescent="0.3">
      <c r="A795" s="22" t="s">
        <v>137</v>
      </c>
      <c r="B795" s="23">
        <v>4121453</v>
      </c>
      <c r="C795" s="24" t="s">
        <v>2</v>
      </c>
      <c r="D795" s="6">
        <v>2.2868046219152798</v>
      </c>
      <c r="E795" s="6">
        <v>2.16361663936287</v>
      </c>
      <c r="F795" s="6">
        <v>19.52</v>
      </c>
      <c r="G795" s="5">
        <v>70</v>
      </c>
      <c r="I795" s="4">
        <f t="shared" si="26"/>
        <v>0.54100000000000004</v>
      </c>
      <c r="J795" s="4">
        <f t="shared" si="27"/>
        <v>0.08</v>
      </c>
    </row>
    <row r="796" spans="1:10" x14ac:dyDescent="0.3">
      <c r="A796" s="22" t="s">
        <v>2556</v>
      </c>
      <c r="B796" s="23">
        <v>4835257</v>
      </c>
      <c r="C796" s="24" t="s">
        <v>2</v>
      </c>
      <c r="D796" s="6">
        <v>5.4501450717996196</v>
      </c>
      <c r="E796" s="6">
        <v>5.6130219319025398</v>
      </c>
      <c r="F796" s="6">
        <v>70.17</v>
      </c>
      <c r="G796" s="5">
        <v>460</v>
      </c>
      <c r="I796" s="4">
        <f t="shared" si="26"/>
        <v>0.80300000000000005</v>
      </c>
      <c r="J796" s="4">
        <f t="shared" si="27"/>
        <v>0.45500000000000002</v>
      </c>
    </row>
    <row r="797" spans="1:10" x14ac:dyDescent="0.3">
      <c r="A797" s="22" t="s">
        <v>2557</v>
      </c>
      <c r="B797" s="23">
        <v>5146663</v>
      </c>
      <c r="C797" s="24" t="s">
        <v>2</v>
      </c>
      <c r="D797" s="6">
        <v>0.89676313320840295</v>
      </c>
      <c r="E797" s="6">
        <v>0.97740110841083905</v>
      </c>
      <c r="F797" s="27" t="s">
        <v>2642</v>
      </c>
      <c r="G797" s="5">
        <v>86</v>
      </c>
      <c r="I797" s="4">
        <f t="shared" si="26"/>
        <v>0.24</v>
      </c>
      <c r="J797" s="4">
        <f t="shared" si="27"/>
        <v>0.19</v>
      </c>
    </row>
    <row r="798" spans="1:10" x14ac:dyDescent="0.3">
      <c r="A798" s="22" t="s">
        <v>2558</v>
      </c>
      <c r="B798" s="23">
        <v>5721587</v>
      </c>
      <c r="C798" s="24" t="s">
        <v>2</v>
      </c>
      <c r="D798" s="6">
        <v>0.13078934430873601</v>
      </c>
      <c r="E798" s="6">
        <v>0.1011069210357</v>
      </c>
      <c r="F798" s="6">
        <v>58.02</v>
      </c>
      <c r="G798" s="5">
        <v>43</v>
      </c>
      <c r="I798" s="4">
        <f t="shared" si="26"/>
        <v>8.5999999999999993E-2</v>
      </c>
      <c r="J798" s="4">
        <f t="shared" si="27"/>
        <v>0.371</v>
      </c>
    </row>
    <row r="799" spans="1:10" x14ac:dyDescent="0.3">
      <c r="A799" s="22" t="s">
        <v>1119</v>
      </c>
      <c r="B799" s="23">
        <v>4099023</v>
      </c>
      <c r="C799" s="24" t="s">
        <v>2</v>
      </c>
      <c r="D799" s="6">
        <v>4.21530116117167</v>
      </c>
      <c r="E799" s="6">
        <v>4.1984115845341403</v>
      </c>
      <c r="F799" s="6">
        <v>96.16</v>
      </c>
      <c r="G799" s="5">
        <v>387</v>
      </c>
      <c r="I799" s="4">
        <f t="shared" si="26"/>
        <v>0.74</v>
      </c>
      <c r="J799" s="4">
        <f t="shared" si="27"/>
        <v>0.83299999999999996</v>
      </c>
    </row>
    <row r="800" spans="1:10" x14ac:dyDescent="0.3">
      <c r="A800" s="22" t="s">
        <v>1120</v>
      </c>
      <c r="B800" s="23">
        <v>5176271</v>
      </c>
      <c r="C800" s="24" t="s">
        <v>2</v>
      </c>
      <c r="D800" s="6">
        <v>6.5213154747933002</v>
      </c>
      <c r="E800" s="6">
        <v>6.3807843338808903</v>
      </c>
      <c r="F800" s="27" t="s">
        <v>2643</v>
      </c>
      <c r="G800" s="5">
        <v>407</v>
      </c>
      <c r="I800" s="4">
        <f t="shared" si="26"/>
        <v>0.84599999999999997</v>
      </c>
      <c r="J800" s="4">
        <f t="shared" si="27"/>
        <v>0.997</v>
      </c>
    </row>
    <row r="801" spans="1:10" x14ac:dyDescent="0.3">
      <c r="A801" s="22" t="s">
        <v>1121</v>
      </c>
      <c r="B801" s="23">
        <v>4985176</v>
      </c>
      <c r="C801" s="24" t="s">
        <v>2</v>
      </c>
      <c r="D801" s="6">
        <v>5.9566496289284396</v>
      </c>
      <c r="E801" s="6">
        <v>6.46167418402751</v>
      </c>
      <c r="F801" s="27" t="s">
        <v>2644</v>
      </c>
      <c r="G801" s="5">
        <v>467</v>
      </c>
      <c r="I801" s="4">
        <f t="shared" si="26"/>
        <v>0.82499999999999996</v>
      </c>
      <c r="J801" s="4">
        <f t="shared" si="27"/>
        <v>0.75600000000000001</v>
      </c>
    </row>
    <row r="802" spans="1:10" x14ac:dyDescent="0.3">
      <c r="A802" s="22" t="s">
        <v>2559</v>
      </c>
      <c r="B802" s="23">
        <v>4987231</v>
      </c>
      <c r="C802" s="24" t="s">
        <v>2</v>
      </c>
      <c r="D802" s="6">
        <v>1.6638501004489299</v>
      </c>
      <c r="E802" s="6">
        <v>1.4395434916718099</v>
      </c>
      <c r="F802" s="6">
        <v>83.85</v>
      </c>
      <c r="G802" s="5">
        <v>191</v>
      </c>
      <c r="I802" s="4">
        <f t="shared" si="26"/>
        <v>0.42799999999999999</v>
      </c>
      <c r="J802" s="4">
        <f t="shared" si="27"/>
        <v>0.60399999999999998</v>
      </c>
    </row>
    <row r="803" spans="1:10" x14ac:dyDescent="0.3">
      <c r="A803" s="22" t="s">
        <v>1122</v>
      </c>
      <c r="B803" s="23">
        <v>4972309</v>
      </c>
      <c r="C803" s="24" t="s">
        <v>2</v>
      </c>
      <c r="D803" s="6">
        <v>1.27750201411635</v>
      </c>
      <c r="E803" s="6">
        <v>1.1922429336439</v>
      </c>
      <c r="F803" s="6">
        <v>14.52</v>
      </c>
      <c r="G803" s="5">
        <v>140</v>
      </c>
      <c r="I803" s="4">
        <f t="shared" si="26"/>
        <v>0.33300000000000002</v>
      </c>
      <c r="J803" s="4">
        <f t="shared" si="27"/>
        <v>4.4999999999999998E-2</v>
      </c>
    </row>
    <row r="804" spans="1:10" x14ac:dyDescent="0.3">
      <c r="A804" s="22" t="s">
        <v>1151</v>
      </c>
      <c r="B804" s="23">
        <v>4022445</v>
      </c>
      <c r="C804" s="24" t="s">
        <v>2</v>
      </c>
      <c r="D804" s="6">
        <v>0.92680490797546</v>
      </c>
      <c r="E804" s="6">
        <v>0.50086257668711698</v>
      </c>
      <c r="F804" s="6">
        <v>90.75</v>
      </c>
      <c r="G804" s="5">
        <v>579</v>
      </c>
      <c r="I804" s="4">
        <f t="shared" si="26"/>
        <v>0.25</v>
      </c>
      <c r="J804" s="4">
        <f t="shared" si="27"/>
        <v>0.72499999999999998</v>
      </c>
    </row>
    <row r="805" spans="1:10" x14ac:dyDescent="0.3">
      <c r="A805" s="22" t="s">
        <v>2560</v>
      </c>
      <c r="B805" s="23">
        <v>5721404</v>
      </c>
      <c r="C805" s="24" t="s">
        <v>2</v>
      </c>
      <c r="D805" s="6">
        <v>4.5272071149071703E-2</v>
      </c>
      <c r="E805" s="6">
        <v>3.2216916417085302E-2</v>
      </c>
      <c r="F805" s="6">
        <v>20.76</v>
      </c>
      <c r="G805" s="5">
        <v>77</v>
      </c>
      <c r="I805" s="4">
        <f t="shared" si="26"/>
        <v>2.3E-2</v>
      </c>
      <c r="J805" s="4">
        <f t="shared" si="27"/>
        <v>9.6000000000000002E-2</v>
      </c>
    </row>
    <row r="806" spans="1:10" x14ac:dyDescent="0.3">
      <c r="A806" s="22" t="s">
        <v>2561</v>
      </c>
      <c r="B806" s="23">
        <v>5721410</v>
      </c>
      <c r="C806" s="24" t="s">
        <v>2</v>
      </c>
      <c r="D806" s="6">
        <v>0.109448391953521</v>
      </c>
      <c r="E806" s="6">
        <v>5.1585936993547903E-2</v>
      </c>
      <c r="F806" s="27" t="s">
        <v>1995</v>
      </c>
      <c r="G806" s="5">
        <v>36</v>
      </c>
      <c r="I806" s="4">
        <f t="shared" si="26"/>
        <v>7.0000000000000007E-2</v>
      </c>
      <c r="J806" s="4">
        <f t="shared" si="27"/>
        <v>0.36299999999999999</v>
      </c>
    </row>
    <row r="807" spans="1:10" x14ac:dyDescent="0.3">
      <c r="A807" s="22" t="s">
        <v>2562</v>
      </c>
      <c r="B807" s="23">
        <v>5721431</v>
      </c>
      <c r="C807" s="24" t="s">
        <v>2</v>
      </c>
      <c r="D807" s="6">
        <v>0.318404143748098</v>
      </c>
      <c r="E807" s="6">
        <v>0.31601408283356502</v>
      </c>
      <c r="F807" s="6">
        <v>30.87</v>
      </c>
      <c r="G807" s="5">
        <v>42</v>
      </c>
      <c r="I807" s="4">
        <f t="shared" si="26"/>
        <v>0.15</v>
      </c>
      <c r="J807" s="4">
        <f t="shared" si="27"/>
        <v>0.19</v>
      </c>
    </row>
    <row r="808" spans="1:10" x14ac:dyDescent="0.3">
      <c r="A808" s="22" t="s">
        <v>2563</v>
      </c>
      <c r="B808" s="23">
        <v>5721472</v>
      </c>
      <c r="C808" s="24" t="s">
        <v>2</v>
      </c>
      <c r="D808" s="6">
        <v>0.17468874739053999</v>
      </c>
      <c r="E808" s="6">
        <v>0.22960317694964699</v>
      </c>
      <c r="F808" s="6">
        <v>12.42</v>
      </c>
      <c r="G808" s="5">
        <v>59</v>
      </c>
      <c r="I808" s="4">
        <f t="shared" si="26"/>
        <v>0.107</v>
      </c>
      <c r="J808" s="4">
        <f t="shared" si="27"/>
        <v>3.6999999999999998E-2</v>
      </c>
    </row>
    <row r="809" spans="1:10" x14ac:dyDescent="0.3">
      <c r="A809" s="22" t="s">
        <v>2564</v>
      </c>
      <c r="B809" s="23">
        <v>5721265</v>
      </c>
      <c r="C809" s="24" t="s">
        <v>2</v>
      </c>
      <c r="D809" s="6">
        <v>0.12829545270862699</v>
      </c>
      <c r="E809" s="6">
        <v>0.16691275091721899</v>
      </c>
      <c r="F809" s="6">
        <v>9.49</v>
      </c>
      <c r="G809" s="5">
        <v>49</v>
      </c>
      <c r="I809" s="4">
        <f t="shared" si="26"/>
        <v>8.3000000000000004E-2</v>
      </c>
      <c r="J809" s="4">
        <f t="shared" si="27"/>
        <v>2.9000000000000001E-2</v>
      </c>
    </row>
    <row r="810" spans="1:10" x14ac:dyDescent="0.3">
      <c r="A810" s="22" t="s">
        <v>2565</v>
      </c>
      <c r="B810" s="23">
        <v>5721322</v>
      </c>
      <c r="C810" s="24" t="s">
        <v>2</v>
      </c>
      <c r="D810" s="6">
        <v>7.8909410956868806E-2</v>
      </c>
      <c r="E810" s="6">
        <v>0.30397936221185301</v>
      </c>
      <c r="F810" s="6">
        <v>11.64</v>
      </c>
      <c r="G810" s="5">
        <v>66</v>
      </c>
      <c r="I810" s="4">
        <f t="shared" si="26"/>
        <v>5.2999999999999999E-2</v>
      </c>
      <c r="J810" s="4">
        <f t="shared" si="27"/>
        <v>3.2000000000000001E-2</v>
      </c>
    </row>
    <row r="811" spans="1:10" x14ac:dyDescent="0.3">
      <c r="A811" s="22" t="s">
        <v>2566</v>
      </c>
      <c r="B811" s="23">
        <v>5721766</v>
      </c>
      <c r="C811" s="24" t="s">
        <v>2</v>
      </c>
      <c r="D811" s="6">
        <v>2.6089135507665201E-2</v>
      </c>
      <c r="E811" s="6">
        <v>2.57800996132477E-2</v>
      </c>
      <c r="F811" s="6">
        <v>18.850000000000001</v>
      </c>
      <c r="G811" s="5">
        <v>93</v>
      </c>
      <c r="I811" s="4">
        <f t="shared" si="26"/>
        <v>7.0000000000000001E-3</v>
      </c>
      <c r="J811" s="4">
        <f t="shared" si="27"/>
        <v>7.6999999999999999E-2</v>
      </c>
    </row>
    <row r="812" spans="1:10" x14ac:dyDescent="0.3">
      <c r="A812" s="22" t="s">
        <v>2567</v>
      </c>
      <c r="B812" s="23">
        <v>5721902</v>
      </c>
      <c r="C812" s="24" t="s">
        <v>2</v>
      </c>
      <c r="D812" s="6">
        <v>0.23817571457794601</v>
      </c>
      <c r="E812" s="6">
        <v>0.28403843956777403</v>
      </c>
      <c r="F812" s="6">
        <v>14.56</v>
      </c>
      <c r="G812" s="5">
        <v>95</v>
      </c>
      <c r="I812" s="4">
        <f t="shared" si="26"/>
        <v>0.13100000000000001</v>
      </c>
      <c r="J812" s="4">
        <f t="shared" si="27"/>
        <v>4.5999999999999999E-2</v>
      </c>
    </row>
    <row r="813" spans="1:10" x14ac:dyDescent="0.3">
      <c r="A813" s="22" t="s">
        <v>1182</v>
      </c>
      <c r="B813" s="23">
        <v>11196767</v>
      </c>
      <c r="C813" s="24" t="s">
        <v>2</v>
      </c>
      <c r="D813" s="6">
        <v>4.1283106230745998</v>
      </c>
      <c r="E813" s="6">
        <v>4.1044051912728099</v>
      </c>
      <c r="F813" s="6">
        <v>67.569999999999993</v>
      </c>
      <c r="G813" s="5">
        <v>244</v>
      </c>
      <c r="I813" s="4">
        <f t="shared" si="26"/>
        <v>0.73499999999999999</v>
      </c>
      <c r="J813" s="4">
        <f t="shared" si="27"/>
        <v>0.42799999999999999</v>
      </c>
    </row>
    <row r="814" spans="1:10" x14ac:dyDescent="0.3">
      <c r="A814" s="22" t="s">
        <v>2568</v>
      </c>
      <c r="B814" s="23">
        <v>4853756</v>
      </c>
      <c r="C814" s="24" t="s">
        <v>2</v>
      </c>
      <c r="D814" s="6">
        <v>0.37077160626674299</v>
      </c>
      <c r="E814" s="6">
        <v>0.40292616152571697</v>
      </c>
      <c r="F814" s="27" t="s">
        <v>2645</v>
      </c>
      <c r="G814" s="5">
        <v>45</v>
      </c>
      <c r="I814" s="4">
        <f t="shared" si="26"/>
        <v>0.16400000000000001</v>
      </c>
      <c r="J814" s="4">
        <f t="shared" si="27"/>
        <v>3.4000000000000002E-2</v>
      </c>
    </row>
    <row r="815" spans="1:10" x14ac:dyDescent="0.3">
      <c r="A815" s="22" t="s">
        <v>1388</v>
      </c>
      <c r="B815" s="23">
        <v>9226650</v>
      </c>
      <c r="C815" s="24" t="s">
        <v>2</v>
      </c>
      <c r="D815" s="6">
        <v>12.400393558296299</v>
      </c>
      <c r="E815" s="6">
        <v>8.8279191493728693</v>
      </c>
      <c r="F815" s="27" t="s">
        <v>2040</v>
      </c>
      <c r="G815" s="5">
        <v>95</v>
      </c>
      <c r="I815" s="4">
        <f t="shared" si="26"/>
        <v>0.95599999999999996</v>
      </c>
      <c r="J815" s="4">
        <f t="shared" si="27"/>
        <v>0.16500000000000001</v>
      </c>
    </row>
    <row r="816" spans="1:10" x14ac:dyDescent="0.3">
      <c r="A816" s="22" t="s">
        <v>2569</v>
      </c>
      <c r="B816" s="23">
        <v>4234075</v>
      </c>
      <c r="C816" s="24" t="s">
        <v>2</v>
      </c>
      <c r="D816" s="6">
        <v>3.3431081545778998</v>
      </c>
      <c r="E816" s="6">
        <v>3.3329013784272998</v>
      </c>
      <c r="F816" s="6">
        <v>41.89</v>
      </c>
      <c r="G816" s="5">
        <v>226</v>
      </c>
      <c r="I816" s="4">
        <f t="shared" si="26"/>
        <v>0.67900000000000005</v>
      </c>
      <c r="J816" s="4">
        <f t="shared" si="27"/>
        <v>0.26</v>
      </c>
    </row>
    <row r="817" spans="1:10" x14ac:dyDescent="0.3">
      <c r="A817" s="22" t="s">
        <v>2570</v>
      </c>
      <c r="B817" s="23">
        <v>4295442</v>
      </c>
      <c r="C817" s="24" t="s">
        <v>2</v>
      </c>
      <c r="D817" s="6">
        <v>0.22951130874404799</v>
      </c>
      <c r="E817" s="6">
        <v>0.29447623509255999</v>
      </c>
      <c r="F817" s="6">
        <v>20.29</v>
      </c>
      <c r="G817" s="5">
        <v>42</v>
      </c>
      <c r="I817" s="4">
        <f t="shared" si="26"/>
        <v>0.125</v>
      </c>
      <c r="J817" s="4">
        <f t="shared" si="27"/>
        <v>9.1999999999999998E-2</v>
      </c>
    </row>
    <row r="818" spans="1:10" x14ac:dyDescent="0.3">
      <c r="A818" s="22" t="s">
        <v>2571</v>
      </c>
      <c r="B818" s="23">
        <v>4415522</v>
      </c>
      <c r="C818" s="24" t="s">
        <v>2</v>
      </c>
      <c r="D818" s="6">
        <v>3.9531868818314702</v>
      </c>
      <c r="E818" s="6">
        <v>3.1808147446857902</v>
      </c>
      <c r="F818" s="6">
        <v>31.77</v>
      </c>
      <c r="G818" s="5">
        <v>192</v>
      </c>
      <c r="I818" s="4">
        <f t="shared" si="26"/>
        <v>0.72399999999999998</v>
      </c>
      <c r="J818" s="4">
        <f t="shared" si="27"/>
        <v>0.19500000000000001</v>
      </c>
    </row>
    <row r="819" spans="1:10" x14ac:dyDescent="0.3">
      <c r="A819" s="22" t="s">
        <v>2572</v>
      </c>
      <c r="B819" s="23">
        <v>4103329</v>
      </c>
      <c r="C819" s="24" t="s">
        <v>2</v>
      </c>
      <c r="D819" s="6">
        <v>1.57673640503491</v>
      </c>
      <c r="E819" s="6">
        <v>1.6051523530570599</v>
      </c>
      <c r="F819" s="6">
        <v>24.55</v>
      </c>
      <c r="G819" s="5">
        <v>42</v>
      </c>
      <c r="I819" s="4">
        <f t="shared" si="26"/>
        <v>0.40899999999999997</v>
      </c>
      <c r="J819" s="4">
        <f t="shared" si="27"/>
        <v>0.13500000000000001</v>
      </c>
    </row>
    <row r="820" spans="1:10" x14ac:dyDescent="0.3">
      <c r="A820" s="22" t="s">
        <v>2573</v>
      </c>
      <c r="B820" s="23">
        <v>5720907</v>
      </c>
      <c r="C820" s="24" t="s">
        <v>2</v>
      </c>
      <c r="D820" s="6">
        <v>8.5795786099652008E-3</v>
      </c>
      <c r="E820" s="6">
        <v>1.20641279466149E-2</v>
      </c>
      <c r="F820" s="27" t="s">
        <v>2646</v>
      </c>
      <c r="G820" s="5">
        <v>119</v>
      </c>
      <c r="I820" s="4">
        <f t="shared" si="26"/>
        <v>0</v>
      </c>
      <c r="J820" s="4">
        <f t="shared" si="27"/>
        <v>5.3999999999999999E-2</v>
      </c>
    </row>
    <row r="821" spans="1:10" x14ac:dyDescent="0.3">
      <c r="A821" s="22" t="s">
        <v>1693</v>
      </c>
      <c r="B821" s="23">
        <v>4055465</v>
      </c>
      <c r="C821" s="24" t="s">
        <v>2</v>
      </c>
      <c r="D821" s="6">
        <v>3.13857063802284</v>
      </c>
      <c r="E821" s="6">
        <v>3.1402410386239001</v>
      </c>
      <c r="F821" s="6">
        <v>98.07</v>
      </c>
      <c r="G821" s="5">
        <v>818</v>
      </c>
      <c r="I821" s="4">
        <f t="shared" si="26"/>
        <v>0.65400000000000003</v>
      </c>
      <c r="J821" s="4">
        <f t="shared" si="27"/>
        <v>0.88</v>
      </c>
    </row>
    <row r="822" spans="1:10" x14ac:dyDescent="0.3">
      <c r="A822" s="22" t="s">
        <v>1694</v>
      </c>
      <c r="B822" s="23">
        <v>103247</v>
      </c>
      <c r="C822" s="24" t="s">
        <v>2</v>
      </c>
      <c r="D822" s="6">
        <v>0.73956964436782502</v>
      </c>
      <c r="E822" s="6">
        <v>0.83341056356820498</v>
      </c>
      <c r="F822" s="6">
        <v>79.569999999999993</v>
      </c>
      <c r="G822" s="5">
        <v>1565</v>
      </c>
      <c r="I822" s="4">
        <f t="shared" si="26"/>
        <v>0.214</v>
      </c>
      <c r="J822" s="4">
        <f t="shared" si="27"/>
        <v>0.54400000000000004</v>
      </c>
    </row>
    <row r="823" spans="1:10" x14ac:dyDescent="0.3">
      <c r="A823" s="22" t="s">
        <v>1695</v>
      </c>
      <c r="B823" s="23">
        <v>7129226</v>
      </c>
      <c r="C823" s="24" t="s">
        <v>2</v>
      </c>
      <c r="D823" s="6">
        <v>3.8908527929222698</v>
      </c>
      <c r="E823" s="6">
        <v>3.6180657037253598</v>
      </c>
      <c r="F823" s="6">
        <v>111.18</v>
      </c>
      <c r="G823" s="5">
        <v>458</v>
      </c>
      <c r="I823" s="4">
        <f t="shared" si="26"/>
        <v>0.71799999999999997</v>
      </c>
      <c r="J823" s="4">
        <f t="shared" si="27"/>
        <v>0.98099999999999998</v>
      </c>
    </row>
    <row r="824" spans="1:10" x14ac:dyDescent="0.3">
      <c r="A824" s="22" t="s">
        <v>1697</v>
      </c>
      <c r="B824" s="23">
        <v>100144</v>
      </c>
      <c r="C824" s="24" t="s">
        <v>2</v>
      </c>
      <c r="D824" s="6">
        <v>1.1054341436009301</v>
      </c>
      <c r="E824" s="6">
        <v>1.32387223428695</v>
      </c>
      <c r="F824" s="6">
        <v>88.88</v>
      </c>
      <c r="G824" s="5">
        <v>1514</v>
      </c>
      <c r="I824" s="4">
        <f t="shared" si="26"/>
        <v>0.28899999999999998</v>
      </c>
      <c r="J824" s="4">
        <f t="shared" si="27"/>
        <v>0.69399999999999995</v>
      </c>
    </row>
    <row r="825" spans="1:10" x14ac:dyDescent="0.3">
      <c r="A825" s="22" t="s">
        <v>2574</v>
      </c>
      <c r="B825" s="23">
        <v>25922779</v>
      </c>
      <c r="C825" s="24" t="s">
        <v>2</v>
      </c>
      <c r="D825" s="6">
        <v>3.9193316341737399</v>
      </c>
      <c r="E825" s="6">
        <v>4.0268028414431898</v>
      </c>
      <c r="F825" s="27" t="s">
        <v>2647</v>
      </c>
      <c r="G825" s="5">
        <v>43</v>
      </c>
      <c r="I825" s="4">
        <f t="shared" si="26"/>
        <v>0.72099999999999997</v>
      </c>
      <c r="J825" s="4">
        <f t="shared" si="27"/>
        <v>3.4000000000000002E-2</v>
      </c>
    </row>
    <row r="826" spans="1:10" x14ac:dyDescent="0.3">
      <c r="A826" s="22" t="s">
        <v>260</v>
      </c>
      <c r="B826" s="23">
        <v>4004086</v>
      </c>
      <c r="C826" s="24" t="s">
        <v>2</v>
      </c>
      <c r="D826" s="6">
        <v>2.5269566236732302</v>
      </c>
      <c r="E826" s="6">
        <v>2.3347567352579199</v>
      </c>
      <c r="F826" s="6">
        <v>51.67</v>
      </c>
      <c r="G826" s="5">
        <v>2264</v>
      </c>
      <c r="I826" s="4">
        <f t="shared" si="26"/>
        <v>0.58299999999999996</v>
      </c>
      <c r="J826" s="4">
        <f t="shared" si="27"/>
        <v>0.33300000000000002</v>
      </c>
    </row>
    <row r="827" spans="1:10" x14ac:dyDescent="0.3">
      <c r="A827" s="22" t="s">
        <v>1698</v>
      </c>
      <c r="B827" s="23">
        <v>4915118</v>
      </c>
      <c r="C827" s="24" t="s">
        <v>2</v>
      </c>
      <c r="D827" s="6">
        <v>4.1017627016938798</v>
      </c>
      <c r="E827" s="6">
        <v>4.1708401826277903</v>
      </c>
      <c r="F827" s="6">
        <v>63.05</v>
      </c>
      <c r="G827" s="5">
        <v>375</v>
      </c>
      <c r="I827" s="4">
        <f t="shared" si="26"/>
        <v>0.73399999999999999</v>
      </c>
      <c r="J827" s="4">
        <f t="shared" si="27"/>
        <v>0.39800000000000002</v>
      </c>
    </row>
    <row r="828" spans="1:10" x14ac:dyDescent="0.3">
      <c r="A828" s="22" t="s">
        <v>1699</v>
      </c>
      <c r="B828" s="23">
        <v>4513682</v>
      </c>
      <c r="C828" s="24" t="s">
        <v>2</v>
      </c>
      <c r="D828" s="6">
        <v>2.5862448512585798</v>
      </c>
      <c r="E828" s="6">
        <v>2.56435697940503</v>
      </c>
      <c r="F828" s="27" t="s">
        <v>2612</v>
      </c>
      <c r="G828" s="5">
        <v>366</v>
      </c>
      <c r="I828" s="4">
        <f t="shared" si="26"/>
        <v>0.59099999999999997</v>
      </c>
      <c r="J828" s="4">
        <f t="shared" si="27"/>
        <v>0.90900000000000003</v>
      </c>
    </row>
    <row r="829" spans="1:10" x14ac:dyDescent="0.3">
      <c r="A829" s="22" t="s">
        <v>1700</v>
      </c>
      <c r="B829" s="23">
        <v>4094689</v>
      </c>
      <c r="C829" s="24" t="s">
        <v>2</v>
      </c>
      <c r="D829" s="6">
        <v>5.5361469223691397</v>
      </c>
      <c r="E829" s="6">
        <v>6.2101592447643696</v>
      </c>
      <c r="F829" s="6">
        <v>61.07</v>
      </c>
      <c r="G829" s="5">
        <v>284</v>
      </c>
      <c r="I829" s="4">
        <f t="shared" si="26"/>
        <v>0.80700000000000005</v>
      </c>
      <c r="J829" s="4">
        <f t="shared" si="27"/>
        <v>0.39</v>
      </c>
    </row>
    <row r="830" spans="1:10" x14ac:dyDescent="0.3">
      <c r="A830" s="22" t="s">
        <v>2575</v>
      </c>
      <c r="B830" s="23">
        <v>4912139</v>
      </c>
      <c r="C830" s="24" t="s">
        <v>2</v>
      </c>
      <c r="D830" s="6">
        <v>2.9415928824233801</v>
      </c>
      <c r="E830" s="6">
        <v>3.0268144813793798</v>
      </c>
      <c r="F830" s="6">
        <v>46.42</v>
      </c>
      <c r="G830" s="5">
        <v>104</v>
      </c>
      <c r="I830" s="4">
        <f t="shared" si="26"/>
        <v>0.63300000000000001</v>
      </c>
      <c r="J830" s="4">
        <f t="shared" si="27"/>
        <v>0.29199999999999998</v>
      </c>
    </row>
    <row r="831" spans="1:10" x14ac:dyDescent="0.3">
      <c r="A831" s="22" t="s">
        <v>2576</v>
      </c>
      <c r="B831" s="23">
        <v>5721788</v>
      </c>
      <c r="C831" s="24" t="s">
        <v>2</v>
      </c>
      <c r="D831" s="6">
        <v>0.31685811839282801</v>
      </c>
      <c r="E831" s="6">
        <v>0.28419507327451499</v>
      </c>
      <c r="F831" s="6">
        <v>25.13</v>
      </c>
      <c r="G831" s="5">
        <v>20</v>
      </c>
      <c r="I831" s="4">
        <f t="shared" si="26"/>
        <v>0.14699999999999999</v>
      </c>
      <c r="J831" s="4">
        <f t="shared" si="27"/>
        <v>0.13900000000000001</v>
      </c>
    </row>
    <row r="832" spans="1:10" x14ac:dyDescent="0.3">
      <c r="A832" s="22" t="s">
        <v>1704</v>
      </c>
      <c r="B832" s="23">
        <v>4670681</v>
      </c>
      <c r="C832" s="24" t="s">
        <v>2</v>
      </c>
      <c r="D832" s="6">
        <v>5.1558502853875599</v>
      </c>
      <c r="E832" s="6">
        <v>5.3537831108971501</v>
      </c>
      <c r="F832" s="6">
        <v>77.540000000000006</v>
      </c>
      <c r="G832" s="5">
        <v>500</v>
      </c>
      <c r="I832" s="4">
        <f t="shared" si="26"/>
        <v>0.79200000000000004</v>
      </c>
      <c r="J832" s="4">
        <f t="shared" si="27"/>
        <v>0.53300000000000003</v>
      </c>
    </row>
    <row r="833" spans="1:10" x14ac:dyDescent="0.3">
      <c r="A833" s="22" t="s">
        <v>2577</v>
      </c>
      <c r="B833" s="23">
        <v>5721022</v>
      </c>
      <c r="C833" s="24" t="s">
        <v>2</v>
      </c>
      <c r="D833" s="6">
        <v>0.10874577820435601</v>
      </c>
      <c r="E833" s="6">
        <v>0.19174843926684801</v>
      </c>
      <c r="F833" s="6">
        <v>73.19</v>
      </c>
      <c r="G833" s="5">
        <v>27</v>
      </c>
      <c r="I833" s="4">
        <f t="shared" si="26"/>
        <v>6.9000000000000006E-2</v>
      </c>
      <c r="J833" s="4">
        <f t="shared" si="27"/>
        <v>0.48899999999999999</v>
      </c>
    </row>
    <row r="834" spans="1:10" x14ac:dyDescent="0.3">
      <c r="A834" s="22" t="s">
        <v>1705</v>
      </c>
      <c r="B834" s="23">
        <v>103339</v>
      </c>
      <c r="C834" s="24" t="s">
        <v>2</v>
      </c>
      <c r="D834" s="6">
        <v>1.2418427602292501</v>
      </c>
      <c r="E834" s="6">
        <v>1.01587627171338</v>
      </c>
      <c r="F834" s="6">
        <v>89.76</v>
      </c>
      <c r="G834" s="5">
        <v>2044</v>
      </c>
      <c r="I834" s="4">
        <f t="shared" si="26"/>
        <v>0.32800000000000001</v>
      </c>
      <c r="J834" s="4">
        <f t="shared" si="27"/>
        <v>0.70599999999999996</v>
      </c>
    </row>
    <row r="835" spans="1:10" x14ac:dyDescent="0.3">
      <c r="A835" s="22" t="s">
        <v>1706</v>
      </c>
      <c r="B835" s="23">
        <v>4091914</v>
      </c>
      <c r="C835" s="24" t="s">
        <v>2</v>
      </c>
      <c r="D835" s="6">
        <v>2.5650033876679199</v>
      </c>
      <c r="E835" s="6">
        <v>2.6159671931499999</v>
      </c>
      <c r="F835" s="6">
        <v>82.73</v>
      </c>
      <c r="G835" s="5">
        <v>1308</v>
      </c>
      <c r="I835" s="4">
        <f t="shared" si="26"/>
        <v>0.58799999999999997</v>
      </c>
      <c r="J835" s="4">
        <f t="shared" si="27"/>
        <v>0.58099999999999996</v>
      </c>
    </row>
    <row r="836" spans="1:10" x14ac:dyDescent="0.3">
      <c r="A836" s="22" t="s">
        <v>1707</v>
      </c>
      <c r="B836" s="23">
        <v>4202062</v>
      </c>
      <c r="C836" s="24" t="s">
        <v>2</v>
      </c>
      <c r="D836" s="6">
        <v>0.71536783216090205</v>
      </c>
      <c r="E836" s="6">
        <v>0.73942392111368904</v>
      </c>
      <c r="F836" s="6">
        <v>64.540000000000006</v>
      </c>
      <c r="G836" s="5">
        <v>3598</v>
      </c>
      <c r="I836" s="4">
        <f t="shared" si="26"/>
        <v>0.21</v>
      </c>
      <c r="J836" s="4">
        <f t="shared" si="27"/>
        <v>0.40400000000000003</v>
      </c>
    </row>
    <row r="837" spans="1:10" x14ac:dyDescent="0.3">
      <c r="A837" s="22" t="s">
        <v>2578</v>
      </c>
      <c r="B837" s="23">
        <v>4914335</v>
      </c>
      <c r="C837" s="24" t="s">
        <v>2</v>
      </c>
      <c r="D837" s="6">
        <v>8.0326039637388593</v>
      </c>
      <c r="E837" s="6">
        <v>5.7094450468967697</v>
      </c>
      <c r="F837" s="6">
        <v>26.15</v>
      </c>
      <c r="G837" s="5">
        <v>70</v>
      </c>
      <c r="I837" s="4">
        <f t="shared" si="26"/>
        <v>0.88</v>
      </c>
      <c r="J837" s="4">
        <f t="shared" si="27"/>
        <v>0.151</v>
      </c>
    </row>
    <row r="838" spans="1:10" x14ac:dyDescent="0.3">
      <c r="A838" s="22" t="s">
        <v>2579</v>
      </c>
      <c r="B838" s="23">
        <v>27805717</v>
      </c>
      <c r="C838" s="24" t="s">
        <v>2</v>
      </c>
      <c r="D838" s="6">
        <v>3.3528157757430499</v>
      </c>
      <c r="E838" s="6">
        <v>3.8524564972478501</v>
      </c>
      <c r="F838" s="6">
        <v>35.090000000000003</v>
      </c>
      <c r="G838" s="5">
        <v>180</v>
      </c>
      <c r="I838" s="4">
        <f t="shared" si="26"/>
        <v>0.68</v>
      </c>
      <c r="J838" s="4">
        <f t="shared" si="27"/>
        <v>0.218</v>
      </c>
    </row>
    <row r="839" spans="1:10" x14ac:dyDescent="0.3">
      <c r="A839" s="22" t="s">
        <v>2580</v>
      </c>
      <c r="B839" s="23">
        <v>5721749</v>
      </c>
      <c r="C839" s="24" t="s">
        <v>2</v>
      </c>
      <c r="D839" s="6">
        <v>4.3597953438039801E-2</v>
      </c>
      <c r="E839" s="6">
        <v>7.1350213604701998E-4</v>
      </c>
      <c r="F839" s="27" t="s">
        <v>2648</v>
      </c>
      <c r="G839" s="5">
        <v>25</v>
      </c>
      <c r="I839" s="4">
        <f t="shared" si="26"/>
        <v>2.1999999999999999E-2</v>
      </c>
      <c r="J839" s="4">
        <f t="shared" si="27"/>
        <v>0.36299999999999999</v>
      </c>
    </row>
    <row r="840" spans="1:10" x14ac:dyDescent="0.3">
      <c r="A840" s="22" t="s">
        <v>2581</v>
      </c>
      <c r="B840" s="23">
        <v>1027726</v>
      </c>
      <c r="C840" s="24" t="s">
        <v>2</v>
      </c>
      <c r="D840" s="6">
        <v>1.3456275350084399</v>
      </c>
      <c r="E840" s="6">
        <v>1.3002890018994</v>
      </c>
      <c r="F840" s="6">
        <v>67.66</v>
      </c>
      <c r="G840" s="5">
        <v>162</v>
      </c>
      <c r="I840" s="4">
        <f t="shared" si="26"/>
        <v>0.35299999999999998</v>
      </c>
      <c r="J840" s="4">
        <f t="shared" si="27"/>
        <v>0.43099999999999999</v>
      </c>
    </row>
    <row r="841" spans="1:10" x14ac:dyDescent="0.3">
      <c r="A841" s="22" t="s">
        <v>2582</v>
      </c>
      <c r="B841" s="23">
        <v>5721104</v>
      </c>
      <c r="C841" s="24" t="s">
        <v>2</v>
      </c>
      <c r="D841" s="6">
        <v>3.4480555944663503E-2</v>
      </c>
      <c r="E841" s="6">
        <v>2.8123604602966801E-2</v>
      </c>
      <c r="F841" s="27" t="s">
        <v>2047</v>
      </c>
      <c r="G841" s="5">
        <v>39</v>
      </c>
      <c r="I841" s="4">
        <f t="shared" si="26"/>
        <v>1.4E-2</v>
      </c>
      <c r="J841" s="4">
        <f t="shared" si="27"/>
        <v>9.5000000000000001E-2</v>
      </c>
    </row>
    <row r="842" spans="1:10" x14ac:dyDescent="0.3">
      <c r="A842" s="22" t="s">
        <v>2583</v>
      </c>
      <c r="B842" s="23">
        <v>5721653</v>
      </c>
      <c r="C842" s="24" t="s">
        <v>2</v>
      </c>
      <c r="D842" s="6">
        <v>2.70373398138514E-2</v>
      </c>
      <c r="E842" s="6">
        <v>1.8734710248318E-2</v>
      </c>
      <c r="F842" s="6">
        <v>25.67</v>
      </c>
      <c r="G842" s="5">
        <v>180</v>
      </c>
      <c r="I842" s="4">
        <f t="shared" ref="I842:I861" si="28">IFERROR(_xlfn.PERCENTRANK.INC(D:D,D842),"")</f>
        <v>8.0000000000000002E-3</v>
      </c>
      <c r="J842" s="4">
        <f t="shared" ref="J842:J861" si="29">IFERROR(_xlfn.PERCENTRANK.INC(F:F,F842),"")</f>
        <v>0.14599999999999999</v>
      </c>
    </row>
    <row r="843" spans="1:10" x14ac:dyDescent="0.3">
      <c r="A843" s="22" t="s">
        <v>2584</v>
      </c>
      <c r="B843" s="23">
        <v>4101541</v>
      </c>
      <c r="C843" s="24" t="s">
        <v>2</v>
      </c>
      <c r="D843" s="6">
        <v>5.2836266365101102E-2</v>
      </c>
      <c r="E843" s="6">
        <v>9.6449675301984398E-3</v>
      </c>
      <c r="F843" s="6">
        <v>7.43</v>
      </c>
      <c r="G843" s="5">
        <v>190</v>
      </c>
      <c r="I843" s="4">
        <f t="shared" si="28"/>
        <v>0.03</v>
      </c>
      <c r="J843" s="4">
        <f t="shared" si="29"/>
        <v>1.2999999999999999E-2</v>
      </c>
    </row>
    <row r="844" spans="1:10" x14ac:dyDescent="0.3">
      <c r="A844" s="22" t="s">
        <v>2585</v>
      </c>
      <c r="B844" s="23">
        <v>5720989</v>
      </c>
      <c r="C844" s="24" t="s">
        <v>2</v>
      </c>
      <c r="D844" s="6">
        <v>0.37331977003386102</v>
      </c>
      <c r="E844" s="6">
        <v>0.39585332970050902</v>
      </c>
      <c r="F844" s="6">
        <v>21.57</v>
      </c>
      <c r="G844" s="5">
        <v>52</v>
      </c>
      <c r="I844" s="4">
        <f t="shared" si="28"/>
        <v>0.16500000000000001</v>
      </c>
      <c r="J844" s="4">
        <f t="shared" si="29"/>
        <v>0.107</v>
      </c>
    </row>
    <row r="845" spans="1:10" x14ac:dyDescent="0.3">
      <c r="A845" s="22" t="s">
        <v>2586</v>
      </c>
      <c r="B845" s="23">
        <v>5721192</v>
      </c>
      <c r="C845" s="24" t="s">
        <v>2</v>
      </c>
      <c r="D845" s="6">
        <v>0.78282026280280803</v>
      </c>
      <c r="E845" s="6">
        <v>5.6196860272622597</v>
      </c>
      <c r="F845" s="6">
        <v>8.7200000000000006</v>
      </c>
      <c r="G845" s="5">
        <v>90</v>
      </c>
      <c r="I845" s="4">
        <f t="shared" si="28"/>
        <v>0.221</v>
      </c>
      <c r="J845" s="4">
        <f t="shared" si="29"/>
        <v>2.5999999999999999E-2</v>
      </c>
    </row>
    <row r="846" spans="1:10" x14ac:dyDescent="0.3">
      <c r="A846" s="22" t="s">
        <v>1711</v>
      </c>
      <c r="B846" s="23">
        <v>4054015</v>
      </c>
      <c r="C846" s="24" t="s">
        <v>2</v>
      </c>
      <c r="D846" s="6">
        <v>8.7201475547822298</v>
      </c>
      <c r="E846" s="6">
        <v>7.9434870043789001</v>
      </c>
      <c r="F846" s="6">
        <v>63.14</v>
      </c>
      <c r="G846" s="5">
        <v>543</v>
      </c>
      <c r="I846" s="4">
        <f t="shared" si="28"/>
        <v>0.89700000000000002</v>
      </c>
      <c r="J846" s="4">
        <f t="shared" si="29"/>
        <v>0.4</v>
      </c>
    </row>
    <row r="847" spans="1:10" x14ac:dyDescent="0.3">
      <c r="A847" s="22" t="s">
        <v>341</v>
      </c>
      <c r="B847" s="23">
        <v>4144107</v>
      </c>
      <c r="C847" s="24" t="s">
        <v>2</v>
      </c>
      <c r="D847" s="6">
        <v>4.0514578941700501</v>
      </c>
      <c r="E847" s="6">
        <v>4.0497537333179698</v>
      </c>
      <c r="F847" s="27" t="s">
        <v>2078</v>
      </c>
      <c r="G847" s="5">
        <v>279</v>
      </c>
      <c r="I847" s="4">
        <f t="shared" si="28"/>
        <v>0.72799999999999998</v>
      </c>
      <c r="J847" s="4">
        <f t="shared" si="29"/>
        <v>0.56899999999999995</v>
      </c>
    </row>
    <row r="848" spans="1:10" x14ac:dyDescent="0.3">
      <c r="A848" s="22" t="s">
        <v>1712</v>
      </c>
      <c r="B848" s="23">
        <v>4039450</v>
      </c>
      <c r="C848" s="24" t="s">
        <v>2</v>
      </c>
      <c r="D848" s="6">
        <v>1.37677141583523</v>
      </c>
      <c r="E848" s="6">
        <v>1.4495915791844101</v>
      </c>
      <c r="F848" s="6">
        <v>72.88</v>
      </c>
      <c r="G848" s="5">
        <v>2476</v>
      </c>
      <c r="I848" s="4">
        <f t="shared" si="28"/>
        <v>0.36199999999999999</v>
      </c>
      <c r="J848" s="4">
        <f t="shared" si="29"/>
        <v>0.48599999999999999</v>
      </c>
    </row>
    <row r="849" spans="1:10" x14ac:dyDescent="0.3">
      <c r="A849" s="22" t="s">
        <v>262</v>
      </c>
      <c r="B849" s="23">
        <v>4992321</v>
      </c>
      <c r="C849" s="24" t="s">
        <v>2</v>
      </c>
      <c r="D849" s="6">
        <v>0.40568806681831399</v>
      </c>
      <c r="E849" s="6">
        <v>0.38884317781995598</v>
      </c>
      <c r="F849" s="6">
        <v>64.16</v>
      </c>
      <c r="G849" s="5">
        <v>207</v>
      </c>
      <c r="I849" s="4">
        <f t="shared" si="28"/>
        <v>0.17299999999999999</v>
      </c>
      <c r="J849" s="4">
        <f t="shared" si="29"/>
        <v>0.40300000000000002</v>
      </c>
    </row>
    <row r="850" spans="1:10" x14ac:dyDescent="0.3">
      <c r="A850" s="22" t="s">
        <v>263</v>
      </c>
      <c r="B850" s="23">
        <v>4989049</v>
      </c>
      <c r="C850" s="24" t="s">
        <v>2</v>
      </c>
      <c r="D850" s="6">
        <v>6.2770818104522199</v>
      </c>
      <c r="E850" s="6">
        <v>6.1960655211177098</v>
      </c>
      <c r="F850" s="6">
        <v>101.55</v>
      </c>
      <c r="G850" s="5">
        <v>301</v>
      </c>
      <c r="I850" s="4">
        <f t="shared" si="28"/>
        <v>0.83599999999999997</v>
      </c>
      <c r="J850" s="4">
        <f t="shared" si="29"/>
        <v>0.92600000000000005</v>
      </c>
    </row>
    <row r="851" spans="1:10" x14ac:dyDescent="0.3">
      <c r="A851" s="22" t="s">
        <v>1714</v>
      </c>
      <c r="B851" s="23">
        <v>103541</v>
      </c>
      <c r="C851" s="24" t="s">
        <v>2</v>
      </c>
      <c r="D851" s="6">
        <v>0.68904221536320598</v>
      </c>
      <c r="E851" s="6">
        <v>0.89120006425146603</v>
      </c>
      <c r="F851" s="27" t="s">
        <v>2079</v>
      </c>
      <c r="G851" s="5">
        <v>425</v>
      </c>
      <c r="I851" s="4">
        <f t="shared" si="28"/>
        <v>0.20399999999999999</v>
      </c>
      <c r="J851" s="4">
        <f t="shared" si="29"/>
        <v>0.66500000000000004</v>
      </c>
    </row>
    <row r="852" spans="1:10" x14ac:dyDescent="0.3">
      <c r="A852" s="22" t="s">
        <v>1715</v>
      </c>
      <c r="B852" s="23">
        <v>103647</v>
      </c>
      <c r="C852" s="24" t="s">
        <v>2</v>
      </c>
      <c r="D852" s="6">
        <v>0.96703555762399596</v>
      </c>
      <c r="E852" s="6">
        <v>1.1184372685259201</v>
      </c>
      <c r="F852" s="6">
        <v>95.37</v>
      </c>
      <c r="G852" s="5">
        <v>1156</v>
      </c>
      <c r="I852" s="4">
        <f t="shared" si="28"/>
        <v>0.255</v>
      </c>
      <c r="J852" s="4">
        <f t="shared" si="29"/>
        <v>0.82</v>
      </c>
    </row>
    <row r="853" spans="1:10" x14ac:dyDescent="0.3">
      <c r="A853" s="22" t="s">
        <v>1716</v>
      </c>
      <c r="B853" s="23">
        <v>4914369</v>
      </c>
      <c r="C853" s="24" t="s">
        <v>2</v>
      </c>
      <c r="D853" s="6">
        <v>4.3423641515718998</v>
      </c>
      <c r="E853" s="6">
        <v>4.1943708009228802</v>
      </c>
      <c r="F853" s="6">
        <v>86.68</v>
      </c>
      <c r="G853" s="5">
        <v>1655</v>
      </c>
      <c r="I853" s="4">
        <f t="shared" si="28"/>
        <v>0.746</v>
      </c>
      <c r="J853" s="4">
        <f t="shared" si="29"/>
        <v>0.65400000000000003</v>
      </c>
    </row>
    <row r="854" spans="1:10" x14ac:dyDescent="0.3">
      <c r="A854" s="22" t="s">
        <v>1717</v>
      </c>
      <c r="B854" s="23">
        <v>4004135</v>
      </c>
      <c r="C854" s="24" t="s">
        <v>2</v>
      </c>
      <c r="D854" s="6">
        <v>1.06382688586073</v>
      </c>
      <c r="E854" s="6">
        <v>1.1336164380767799</v>
      </c>
      <c r="F854" s="6">
        <v>72.14</v>
      </c>
      <c r="G854" s="5">
        <v>4125</v>
      </c>
      <c r="I854" s="4">
        <f t="shared" si="28"/>
        <v>0.28100000000000003</v>
      </c>
      <c r="J854" s="4">
        <f t="shared" si="29"/>
        <v>0.47699999999999998</v>
      </c>
    </row>
    <row r="855" spans="1:10" x14ac:dyDescent="0.3">
      <c r="A855" s="22" t="s">
        <v>2587</v>
      </c>
      <c r="B855" s="23">
        <v>5721392</v>
      </c>
      <c r="C855" s="24" t="s">
        <v>2</v>
      </c>
      <c r="D855" s="6">
        <v>0.13026227927387901</v>
      </c>
      <c r="E855" s="6">
        <v>0.15715102498842601</v>
      </c>
      <c r="F855" s="6">
        <v>13.96</v>
      </c>
      <c r="G855" s="5">
        <v>82</v>
      </c>
      <c r="I855" s="4">
        <f t="shared" si="28"/>
        <v>8.5000000000000006E-2</v>
      </c>
      <c r="J855" s="4">
        <f t="shared" si="29"/>
        <v>4.1000000000000002E-2</v>
      </c>
    </row>
    <row r="856" spans="1:10" x14ac:dyDescent="0.3">
      <c r="A856" s="22" t="s">
        <v>1740</v>
      </c>
      <c r="B856" s="23">
        <v>4097175</v>
      </c>
      <c r="C856" s="24" t="s">
        <v>2</v>
      </c>
      <c r="D856" s="6">
        <v>0.96558524229074905</v>
      </c>
      <c r="E856" s="6">
        <v>0.99559895374449303</v>
      </c>
      <c r="F856" s="6">
        <v>69.760000000000005</v>
      </c>
      <c r="G856" s="5">
        <v>3591</v>
      </c>
      <c r="I856" s="4">
        <f t="shared" si="28"/>
        <v>0.254</v>
      </c>
      <c r="J856" s="4">
        <f t="shared" si="29"/>
        <v>0.44700000000000001</v>
      </c>
    </row>
    <row r="857" spans="1:10" x14ac:dyDescent="0.3">
      <c r="A857" s="22" t="s">
        <v>2588</v>
      </c>
      <c r="B857" s="23">
        <v>4912974</v>
      </c>
      <c r="C857" s="24" t="s">
        <v>2</v>
      </c>
      <c r="D857" s="6">
        <v>8.8785830752704307</v>
      </c>
      <c r="E857" s="6">
        <v>9.1406352601096099</v>
      </c>
      <c r="F857" s="27" t="s">
        <v>1975</v>
      </c>
      <c r="G857" s="5">
        <v>379</v>
      </c>
      <c r="I857" s="4">
        <f t="shared" si="28"/>
        <v>0.90400000000000003</v>
      </c>
      <c r="J857" s="4">
        <f t="shared" si="29"/>
        <v>0.53300000000000003</v>
      </c>
    </row>
    <row r="858" spans="1:10" x14ac:dyDescent="0.3">
      <c r="A858" s="22" t="s">
        <v>1780</v>
      </c>
      <c r="B858" s="23">
        <v>4023192</v>
      </c>
      <c r="C858" s="24" t="s">
        <v>2</v>
      </c>
      <c r="D858" s="6">
        <v>7.2838455821737798</v>
      </c>
      <c r="E858" s="6">
        <v>7.4496215483357897</v>
      </c>
      <c r="F858" s="6">
        <v>37.31</v>
      </c>
      <c r="G858" s="5">
        <v>251</v>
      </c>
      <c r="I858" s="4">
        <f t="shared" si="28"/>
        <v>0.87</v>
      </c>
      <c r="J858" s="4">
        <f t="shared" si="29"/>
        <v>0.23400000000000001</v>
      </c>
    </row>
    <row r="859" spans="1:10" x14ac:dyDescent="0.3">
      <c r="A859" s="22" t="s">
        <v>2589</v>
      </c>
      <c r="B859" s="23">
        <v>5017926</v>
      </c>
      <c r="C859" s="24" t="s">
        <v>2</v>
      </c>
      <c r="D859" s="6">
        <v>3.1972354049129801</v>
      </c>
      <c r="E859" s="6">
        <v>3.16452825808424</v>
      </c>
      <c r="F859" s="6">
        <v>85.18</v>
      </c>
      <c r="G859" s="5">
        <v>330</v>
      </c>
      <c r="I859" s="4">
        <f t="shared" si="28"/>
        <v>0.66</v>
      </c>
      <c r="J859" s="4">
        <f t="shared" si="29"/>
        <v>0.628</v>
      </c>
    </row>
    <row r="860" spans="1:10" x14ac:dyDescent="0.3">
      <c r="A860" s="22" t="s">
        <v>1847</v>
      </c>
      <c r="B860" s="23">
        <v>103336</v>
      </c>
      <c r="C860" s="24" t="s">
        <v>2</v>
      </c>
      <c r="D860" s="6">
        <v>1.17780259917151</v>
      </c>
      <c r="E860" s="6">
        <v>1.54702496240811</v>
      </c>
      <c r="F860" s="27" t="s">
        <v>2097</v>
      </c>
      <c r="G860" s="5">
        <v>931</v>
      </c>
      <c r="I860" s="4">
        <f t="shared" si="28"/>
        <v>0.307</v>
      </c>
      <c r="J860" s="4">
        <f t="shared" si="29"/>
        <v>0.433</v>
      </c>
    </row>
    <row r="861" spans="1:10" x14ac:dyDescent="0.3">
      <c r="A861" s="22" t="s">
        <v>1848</v>
      </c>
      <c r="B861" s="23">
        <v>4071818</v>
      </c>
      <c r="C861" s="24" t="s">
        <v>2</v>
      </c>
      <c r="D861" s="6">
        <v>3.2040137851688999</v>
      </c>
      <c r="E861" s="6">
        <v>3.38252719893155</v>
      </c>
      <c r="F861" s="27" t="s">
        <v>2649</v>
      </c>
      <c r="G861" s="5">
        <v>1399</v>
      </c>
      <c r="I861" s="4">
        <f t="shared" si="28"/>
        <v>0.66300000000000003</v>
      </c>
      <c r="J861" s="4">
        <f t="shared" si="29"/>
        <v>0.502</v>
      </c>
    </row>
  </sheetData>
  <autoFilter ref="A8:J861" xr:uid="{8C2CF67B-03D3-416A-B3E0-F428CEB51239}">
    <sortState xmlns:xlrd2="http://schemas.microsoft.com/office/spreadsheetml/2017/richdata2" ref="A118:J668">
      <sortCondition descending="1" ref="I8:I86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613E-11C0-4F2F-BCE4-E1C142D3CFE3}">
  <sheetPr filterMode="1">
    <tabColor theme="7"/>
  </sheetPr>
  <dimension ref="A1:N647"/>
  <sheetViews>
    <sheetView workbookViewId="0">
      <selection activeCell="A148" sqref="A148"/>
    </sheetView>
  </sheetViews>
  <sheetFormatPr defaultRowHeight="14.4" x14ac:dyDescent="0.3"/>
  <cols>
    <col min="1" max="1" width="54.88671875" style="11" bestFit="1" customWidth="1"/>
    <col min="2" max="6" width="8.88671875" style="11"/>
    <col min="7" max="9" width="10.88671875" style="11" bestFit="1" customWidth="1"/>
    <col min="10" max="10" width="14.109375" style="11" bestFit="1" customWidth="1"/>
    <col min="11" max="16384" width="8.88671875" style="11"/>
  </cols>
  <sheetData>
    <row r="1" spans="1:14" s="7" customFormat="1" x14ac:dyDescent="0.3">
      <c r="A1" s="7" t="s">
        <v>7</v>
      </c>
      <c r="C1" s="7" t="s">
        <v>321</v>
      </c>
    </row>
    <row r="2" spans="1:14" s="7" customFormat="1" x14ac:dyDescent="0.3">
      <c r="C2" s="7" t="s">
        <v>327</v>
      </c>
    </row>
    <row r="3" spans="1:14" s="7" customFormat="1" x14ac:dyDescent="0.3">
      <c r="C3" s="7" t="s">
        <v>328</v>
      </c>
    </row>
    <row r="5" spans="1:14" x14ac:dyDescent="0.3">
      <c r="A5" s="11" t="str">
        <f>_xll.SNL.Clients.Office.Excel.Functions.SPGTable($B$10:$B$303,$C$7:$J$7,,"Options:Curr=USD,Mag=Standard,ConvMethod=R,FilingVer=Current/Restated")</f>
        <v>SPGTable</v>
      </c>
    </row>
    <row r="6" spans="1:14" s="18" customFormat="1" ht="43.2" x14ac:dyDescent="0.3">
      <c r="A6" s="17" t="str">
        <f>_xll.SNL.Clients.Office.Excel.Functions.SPGLabel(266637,"SP_ENTITY_NAME","","","Options:Curr=USD,Mag=Standard,ConvMethod=R,FilingVer=Current/Restated")</f>
        <v xml:space="preserve">Entity Name </v>
      </c>
      <c r="B6" s="17" t="str">
        <f>_xll.SNL.Clients.Office.Excel.Functions.SPGLabel(266637,"SP_ENTITY_ID","","","Options:Curr=USD,Mag=Standard,ConvMethod=R,FilingVer=Current/Restated")</f>
        <v xml:space="preserve">Entity ID </v>
      </c>
      <c r="C6" s="17" t="str">
        <f>_xll.SNL.Clients.Office.Excel.Functions.SPGLabel(266637,"SP_EXCHANGE","","","Options:Curr=USD,Mag=Standard,ConvMethod=R,FilingVer=Current/Restated")</f>
        <v xml:space="preserve">Exchange </v>
      </c>
      <c r="D6" s="17" t="str">
        <f>_xll.SNL.Clients.Office.Excel.Functions.SPGLabel(266637,"IQ_ORDER_BACKLOG","FQ-4","","Options:Curr=USD,Mag=Standard,ConvMethod=R,FilingVer=Current/Restated")</f>
        <v>Order Backlog ($000)</v>
      </c>
      <c r="E6" s="17" t="str">
        <f>_xll.SNL.Clients.Office.Excel.Functions.SPGLabel(266637,"IQ_ORDER_BACKLOG","FQ-1","","Options:Curr=USD,Mag=Standard,ConvMethod=R,FilingVer=Current/Restated")</f>
        <v>Order Backlog ($000)</v>
      </c>
      <c r="F6" s="17" t="str">
        <f>_xll.SNL.Clients.Office.Excel.Functions.SPGLabel(266637,"IQ_ORDER_BACKLOG","FQ-5","","Options:Curr=USD,Mag=Standard,ConvMethod=R,FilingVer=Current/Restated")</f>
        <v>Order Backlog ($000)</v>
      </c>
      <c r="G6" s="17" t="str">
        <f>_xll.SNL.Clients.Office.Excel.Functions.SPGLabel(266637,"SP_TOTAL_ASSETS","FY0","","Options:Curr=USD,Mag=Standard,ConvMethod=R,FilingVer=Current/Restated")</f>
        <v>Total Assets ($000)</v>
      </c>
      <c r="H6" s="17" t="str">
        <f>_xll.SNL.Clients.Office.Excel.Functions.SPGLabel(266637,"SP_TOTAL_ASSETS","FY-1","","Options:Curr=USD,Mag=Standard,ConvMethod=R,FilingVer=Current/Restated")</f>
        <v>Total Assets ($000)</v>
      </c>
      <c r="I6" s="17" t="str">
        <f>_xll.SNL.Clients.Office.Excel.Functions.SPGLabel(266637,"IQ_TOTAL_ASSETS","FY-2","","Options:Curr=USD,Mag=Standard,ConvMethod=R,FilingVer=Current/Restated")</f>
        <v>Total Assets ($000)</v>
      </c>
      <c r="J6" s="17" t="str">
        <f>_xll.SNL.Clients.Office.Excel.Functions.SPGLabel(266637,"IQ_ORDER_BACKLOG","FQ0","","Options:Curr=USD,Mag=Standard,ConvMethod=R,FilingVer=Current/Restated")</f>
        <v>Order Backlog ($000)</v>
      </c>
      <c r="L6" s="2" t="s">
        <v>322</v>
      </c>
      <c r="M6" s="2" t="s">
        <v>322</v>
      </c>
      <c r="N6" s="2" t="s">
        <v>325</v>
      </c>
    </row>
    <row r="7" spans="1:14" s="18" customFormat="1" ht="43.2" x14ac:dyDescent="0.3">
      <c r="A7" s="19" t="s">
        <v>315</v>
      </c>
      <c r="B7" s="19" t="s">
        <v>316</v>
      </c>
      <c r="C7" s="19" t="s">
        <v>311</v>
      </c>
      <c r="D7" s="19" t="s">
        <v>312</v>
      </c>
      <c r="E7" s="19" t="s">
        <v>312</v>
      </c>
      <c r="F7" s="19" t="s">
        <v>312</v>
      </c>
      <c r="G7" s="19" t="s">
        <v>313</v>
      </c>
      <c r="H7" s="19" t="s">
        <v>313</v>
      </c>
      <c r="I7" s="19" t="s">
        <v>314</v>
      </c>
      <c r="J7" s="19" t="s">
        <v>312</v>
      </c>
      <c r="L7" s="2" t="s">
        <v>323</v>
      </c>
      <c r="M7" s="2" t="s">
        <v>324</v>
      </c>
      <c r="N7" s="2" t="s">
        <v>326</v>
      </c>
    </row>
    <row r="8" spans="1:14" s="18" customFormat="1" x14ac:dyDescent="0.3">
      <c r="A8" s="20"/>
      <c r="B8" s="20"/>
      <c r="C8" s="20"/>
      <c r="D8" s="20" t="s">
        <v>304</v>
      </c>
      <c r="E8" s="20" t="s">
        <v>305</v>
      </c>
      <c r="F8" s="20" t="s">
        <v>306</v>
      </c>
      <c r="G8" s="20" t="s">
        <v>307</v>
      </c>
      <c r="H8" s="20" t="s">
        <v>308</v>
      </c>
      <c r="I8" s="20" t="s">
        <v>309</v>
      </c>
      <c r="J8" s="20" t="s">
        <v>310</v>
      </c>
      <c r="L8" s="2" t="s">
        <v>310</v>
      </c>
      <c r="M8" s="2" t="s">
        <v>304</v>
      </c>
      <c r="N8" s="2"/>
    </row>
    <row r="9" spans="1:14" x14ac:dyDescent="0.3">
      <c r="A9" s="14"/>
      <c r="B9" s="14"/>
      <c r="C9" s="14"/>
      <c r="D9" s="14"/>
      <c r="E9" s="14"/>
      <c r="F9" s="14"/>
      <c r="G9" s="14"/>
      <c r="H9" s="14"/>
      <c r="I9" s="14"/>
      <c r="J9" s="14"/>
      <c r="L9"/>
      <c r="M9"/>
      <c r="N9"/>
    </row>
    <row r="10" spans="1:14" hidden="1" x14ac:dyDescent="0.3">
      <c r="A10" s="15" t="s">
        <v>11</v>
      </c>
      <c r="B10" s="13">
        <v>4157610</v>
      </c>
      <c r="C10" s="12" t="s">
        <v>2</v>
      </c>
      <c r="D10" s="16" t="s">
        <v>0</v>
      </c>
      <c r="E10" s="16" t="s">
        <v>0</v>
      </c>
      <c r="F10" s="16" t="s">
        <v>0</v>
      </c>
      <c r="G10" s="16">
        <v>2770000</v>
      </c>
      <c r="H10" s="16">
        <v>1833100</v>
      </c>
      <c r="I10" s="16">
        <v>1573900</v>
      </c>
      <c r="J10" s="21">
        <v>725000</v>
      </c>
      <c r="L10">
        <f t="shared" ref="L10:L73" si="0">IF(NOT(J10="NA"),J10,E10)/(G10+H10)*2</f>
        <v>0.31500510525515413</v>
      </c>
      <c r="M10" t="e">
        <f t="shared" ref="M10:M73" si="1">IF(NOT(D10="NA"),D10,F10)/(H10+I10)*2</f>
        <v>#VALUE!</v>
      </c>
      <c r="N10" t="e">
        <f t="shared" ref="N10:N73" si="2">L10-M10</f>
        <v>#VALUE!</v>
      </c>
    </row>
    <row r="11" spans="1:14" hidden="1" x14ac:dyDescent="0.3">
      <c r="A11" s="15" t="s">
        <v>13</v>
      </c>
      <c r="B11" s="13">
        <v>4097321</v>
      </c>
      <c r="C11" s="12" t="s">
        <v>317</v>
      </c>
      <c r="D11" s="16" t="s">
        <v>0</v>
      </c>
      <c r="E11" s="16">
        <v>6368000</v>
      </c>
      <c r="F11" s="16" t="s">
        <v>0</v>
      </c>
      <c r="G11" s="16">
        <v>3444739</v>
      </c>
      <c r="H11" s="16">
        <v>3209895</v>
      </c>
      <c r="I11" s="16">
        <v>3158741</v>
      </c>
      <c r="J11" s="21">
        <v>6443000</v>
      </c>
      <c r="L11">
        <f t="shared" si="0"/>
        <v>1.9363949993342984</v>
      </c>
      <c r="M11" t="e">
        <f t="shared" si="1"/>
        <v>#VALUE!</v>
      </c>
      <c r="N11" t="e">
        <f t="shared" si="2"/>
        <v>#VALUE!</v>
      </c>
    </row>
    <row r="12" spans="1:14" hidden="1" x14ac:dyDescent="0.3">
      <c r="A12" s="15" t="s">
        <v>14</v>
      </c>
      <c r="B12" s="13">
        <v>4987550</v>
      </c>
      <c r="C12" s="12" t="s">
        <v>317</v>
      </c>
      <c r="D12" s="16" t="s">
        <v>0</v>
      </c>
      <c r="E12" s="16" t="s">
        <v>0</v>
      </c>
      <c r="F12" s="16" t="s">
        <v>0</v>
      </c>
      <c r="G12" s="16">
        <v>1015860</v>
      </c>
      <c r="H12" s="16">
        <v>824577</v>
      </c>
      <c r="I12" s="16">
        <v>914200</v>
      </c>
      <c r="J12" s="21">
        <v>514000</v>
      </c>
      <c r="L12">
        <f t="shared" si="0"/>
        <v>0.55856299346296556</v>
      </c>
      <c r="M12" t="e">
        <f t="shared" si="1"/>
        <v>#VALUE!</v>
      </c>
      <c r="N12" t="e">
        <f t="shared" si="2"/>
        <v>#VALUE!</v>
      </c>
    </row>
    <row r="13" spans="1:14" hidden="1" x14ac:dyDescent="0.3">
      <c r="A13" s="15" t="s">
        <v>15</v>
      </c>
      <c r="B13" s="13">
        <v>4987102</v>
      </c>
      <c r="C13" s="12" t="s">
        <v>318</v>
      </c>
      <c r="D13" s="16" t="s">
        <v>0</v>
      </c>
      <c r="E13" s="16">
        <v>99300</v>
      </c>
      <c r="F13" s="16" t="s">
        <v>0</v>
      </c>
      <c r="G13" s="16">
        <v>50715</v>
      </c>
      <c r="H13" s="16">
        <v>53814</v>
      </c>
      <c r="I13" s="16">
        <v>53425</v>
      </c>
      <c r="J13" s="21">
        <v>100700</v>
      </c>
      <c r="L13">
        <f t="shared" si="0"/>
        <v>1.9267380344210698</v>
      </c>
      <c r="M13" t="e">
        <f t="shared" si="1"/>
        <v>#VALUE!</v>
      </c>
      <c r="N13" t="e">
        <f t="shared" si="2"/>
        <v>#VALUE!</v>
      </c>
    </row>
    <row r="14" spans="1:14" hidden="1" x14ac:dyDescent="0.3">
      <c r="A14" s="15" t="s">
        <v>17</v>
      </c>
      <c r="B14" s="13">
        <v>4972986</v>
      </c>
      <c r="C14" s="12" t="s">
        <v>319</v>
      </c>
      <c r="D14" s="16" t="s">
        <v>0</v>
      </c>
      <c r="E14" s="16">
        <v>1000</v>
      </c>
      <c r="F14" s="16" t="s">
        <v>0</v>
      </c>
      <c r="G14" s="16">
        <v>69741</v>
      </c>
      <c r="H14" s="16">
        <v>148917</v>
      </c>
      <c r="I14" s="16">
        <v>161338</v>
      </c>
      <c r="J14" s="21" t="s">
        <v>0</v>
      </c>
      <c r="L14">
        <f t="shared" si="0"/>
        <v>9.1467039852189264E-3</v>
      </c>
      <c r="M14" t="e">
        <f t="shared" si="1"/>
        <v>#VALUE!</v>
      </c>
      <c r="N14" t="e">
        <f t="shared" si="2"/>
        <v>#VALUE!</v>
      </c>
    </row>
    <row r="15" spans="1:14" hidden="1" x14ac:dyDescent="0.3">
      <c r="A15" s="15" t="s">
        <v>20</v>
      </c>
      <c r="B15" s="13">
        <v>4633618</v>
      </c>
      <c r="C15" s="12" t="s">
        <v>317</v>
      </c>
      <c r="D15" s="16" t="s">
        <v>0</v>
      </c>
      <c r="E15" s="16">
        <v>78800000</v>
      </c>
      <c r="F15" s="16" t="s">
        <v>0</v>
      </c>
      <c r="G15" s="16">
        <v>402392000</v>
      </c>
      <c r="H15" s="16">
        <v>365264000</v>
      </c>
      <c r="I15" s="16">
        <v>359268000</v>
      </c>
      <c r="J15" s="21">
        <v>86800000</v>
      </c>
      <c r="L15">
        <f t="shared" si="0"/>
        <v>0.22614295986744062</v>
      </c>
      <c r="M15" t="e">
        <f t="shared" si="1"/>
        <v>#VALUE!</v>
      </c>
      <c r="N15" t="e">
        <f t="shared" si="2"/>
        <v>#VALUE!</v>
      </c>
    </row>
    <row r="16" spans="1:14" hidden="1" x14ac:dyDescent="0.3">
      <c r="A16" s="15" t="s">
        <v>23</v>
      </c>
      <c r="B16" s="13">
        <v>4107063</v>
      </c>
      <c r="C16" s="12" t="s">
        <v>2</v>
      </c>
      <c r="D16" s="16" t="s">
        <v>0</v>
      </c>
      <c r="E16" s="16">
        <v>3403000</v>
      </c>
      <c r="F16" s="16" t="s">
        <v>0</v>
      </c>
      <c r="G16" s="16">
        <v>15023533</v>
      </c>
      <c r="H16" s="16">
        <v>12431120</v>
      </c>
      <c r="I16" s="16">
        <v>11898187</v>
      </c>
      <c r="J16" s="21">
        <v>3437800</v>
      </c>
      <c r="L16">
        <f t="shared" si="0"/>
        <v>0.25043478058163765</v>
      </c>
      <c r="M16" t="e">
        <f t="shared" si="1"/>
        <v>#VALUE!</v>
      </c>
      <c r="N16" t="e">
        <f t="shared" si="2"/>
        <v>#VALUE!</v>
      </c>
    </row>
    <row r="17" spans="1:14" hidden="1" x14ac:dyDescent="0.3">
      <c r="A17" s="15" t="s">
        <v>24</v>
      </c>
      <c r="B17" s="13">
        <v>4004417</v>
      </c>
      <c r="C17" s="12" t="s">
        <v>2</v>
      </c>
      <c r="D17" s="16" t="s">
        <v>0</v>
      </c>
      <c r="E17" s="16">
        <v>348824</v>
      </c>
      <c r="F17" s="16" t="s">
        <v>0</v>
      </c>
      <c r="G17" s="16">
        <v>565654</v>
      </c>
      <c r="H17" s="16">
        <v>502774</v>
      </c>
      <c r="I17" s="16">
        <v>505960</v>
      </c>
      <c r="J17" s="21">
        <v>360375</v>
      </c>
      <c r="L17">
        <f t="shared" si="0"/>
        <v>0.6745892095677013</v>
      </c>
      <c r="M17" t="e">
        <f t="shared" si="1"/>
        <v>#VALUE!</v>
      </c>
      <c r="N17" t="e">
        <f t="shared" si="2"/>
        <v>#VALUE!</v>
      </c>
    </row>
    <row r="18" spans="1:14" hidden="1" x14ac:dyDescent="0.3">
      <c r="A18" s="15" t="s">
        <v>26</v>
      </c>
      <c r="B18" s="13">
        <v>4812798</v>
      </c>
      <c r="C18" s="12" t="s">
        <v>317</v>
      </c>
      <c r="D18" s="16" t="s">
        <v>0</v>
      </c>
      <c r="E18" s="16" t="s">
        <v>0</v>
      </c>
      <c r="F18" s="16" t="s">
        <v>0</v>
      </c>
      <c r="G18" s="16">
        <v>317671</v>
      </c>
      <c r="H18" s="16">
        <v>532637</v>
      </c>
      <c r="I18" s="16">
        <v>552751</v>
      </c>
      <c r="J18" s="21">
        <v>1100</v>
      </c>
      <c r="L18">
        <f t="shared" si="0"/>
        <v>2.5872977791576699E-3</v>
      </c>
      <c r="M18" t="e">
        <f t="shared" si="1"/>
        <v>#VALUE!</v>
      </c>
      <c r="N18" t="e">
        <f t="shared" si="2"/>
        <v>#VALUE!</v>
      </c>
    </row>
    <row r="19" spans="1:14" hidden="1" x14ac:dyDescent="0.3">
      <c r="A19" s="15" t="s">
        <v>27</v>
      </c>
      <c r="B19" s="13">
        <v>4097536</v>
      </c>
      <c r="C19" s="12" t="s">
        <v>317</v>
      </c>
      <c r="D19" s="16" t="s">
        <v>0</v>
      </c>
      <c r="E19" s="16">
        <v>948087</v>
      </c>
      <c r="F19" s="16" t="s">
        <v>0</v>
      </c>
      <c r="G19" s="16">
        <v>7322875</v>
      </c>
      <c r="H19" s="16">
        <v>6687945</v>
      </c>
      <c r="I19" s="16">
        <v>6324314</v>
      </c>
      <c r="J19" s="21">
        <v>1012459</v>
      </c>
      <c r="L19">
        <f t="shared" si="0"/>
        <v>0.1445253025875716</v>
      </c>
      <c r="M19" t="e">
        <f t="shared" si="1"/>
        <v>#VALUE!</v>
      </c>
      <c r="N19" t="e">
        <f t="shared" si="2"/>
        <v>#VALUE!</v>
      </c>
    </row>
    <row r="20" spans="1:14" hidden="1" x14ac:dyDescent="0.3">
      <c r="A20" s="15" t="s">
        <v>28</v>
      </c>
      <c r="B20" s="13">
        <v>4618427</v>
      </c>
      <c r="C20" s="12" t="s">
        <v>317</v>
      </c>
      <c r="D20" s="16" t="s">
        <v>0</v>
      </c>
      <c r="E20" s="16">
        <v>866900</v>
      </c>
      <c r="F20" s="16" t="s">
        <v>0</v>
      </c>
      <c r="G20" s="16">
        <v>884064</v>
      </c>
      <c r="H20" s="16">
        <v>915365</v>
      </c>
      <c r="I20" s="16">
        <v>887863</v>
      </c>
      <c r="J20" s="21">
        <v>792100</v>
      </c>
      <c r="L20">
        <f t="shared" si="0"/>
        <v>0.88039039050721091</v>
      </c>
      <c r="M20" t="e">
        <f t="shared" si="1"/>
        <v>#VALUE!</v>
      </c>
      <c r="N20" t="e">
        <f t="shared" si="2"/>
        <v>#VALUE!</v>
      </c>
    </row>
    <row r="21" spans="1:14" hidden="1" x14ac:dyDescent="0.3">
      <c r="A21" s="15" t="s">
        <v>31</v>
      </c>
      <c r="B21" s="13">
        <v>4212815</v>
      </c>
      <c r="C21" s="12" t="s">
        <v>2</v>
      </c>
      <c r="D21" s="16" t="s">
        <v>0</v>
      </c>
      <c r="E21" s="16">
        <v>800000</v>
      </c>
      <c r="F21" s="16" t="s">
        <v>0</v>
      </c>
      <c r="G21" s="16">
        <v>598229</v>
      </c>
      <c r="H21" s="16">
        <v>489487</v>
      </c>
      <c r="I21" s="16">
        <v>553585</v>
      </c>
      <c r="J21" s="21">
        <v>1000000</v>
      </c>
      <c r="L21">
        <f t="shared" si="0"/>
        <v>1.8387152528785087</v>
      </c>
      <c r="M21" t="e">
        <f t="shared" si="1"/>
        <v>#VALUE!</v>
      </c>
      <c r="N21" t="e">
        <f t="shared" si="2"/>
        <v>#VALUE!</v>
      </c>
    </row>
    <row r="22" spans="1:14" hidden="1" x14ac:dyDescent="0.3">
      <c r="A22" s="15" t="s">
        <v>32</v>
      </c>
      <c r="B22" s="13">
        <v>10812170</v>
      </c>
      <c r="C22" s="12" t="s">
        <v>2</v>
      </c>
      <c r="D22" s="16" t="s">
        <v>0</v>
      </c>
      <c r="E22" s="16">
        <v>46000</v>
      </c>
      <c r="F22" s="16" t="s">
        <v>0</v>
      </c>
      <c r="G22" s="16">
        <v>285538</v>
      </c>
      <c r="H22" s="16">
        <v>272201</v>
      </c>
      <c r="I22" s="16">
        <v>347490</v>
      </c>
      <c r="J22" s="21">
        <v>27900</v>
      </c>
      <c r="L22">
        <f t="shared" si="0"/>
        <v>0.10004679608203837</v>
      </c>
      <c r="M22" t="e">
        <f t="shared" si="1"/>
        <v>#VALUE!</v>
      </c>
      <c r="N22" t="e">
        <f t="shared" si="2"/>
        <v>#VALUE!</v>
      </c>
    </row>
    <row r="23" spans="1:14" hidden="1" x14ac:dyDescent="0.3">
      <c r="A23" s="15" t="s">
        <v>41</v>
      </c>
      <c r="B23" s="13">
        <v>4992370</v>
      </c>
      <c r="C23" s="12" t="s">
        <v>2</v>
      </c>
      <c r="D23" s="16" t="s">
        <v>0</v>
      </c>
      <c r="E23" s="16">
        <v>1505300</v>
      </c>
      <c r="F23" s="16" t="s">
        <v>0</v>
      </c>
      <c r="G23" s="16">
        <v>3308014</v>
      </c>
      <c r="H23" s="16">
        <v>2413730</v>
      </c>
      <c r="I23" s="16">
        <v>2576820</v>
      </c>
      <c r="J23" s="21">
        <v>1797900</v>
      </c>
      <c r="K23" s="13"/>
      <c r="L23">
        <f t="shared" si="0"/>
        <v>0.62844475390720034</v>
      </c>
      <c r="M23" t="e">
        <f t="shared" si="1"/>
        <v>#VALUE!</v>
      </c>
      <c r="N23" t="e">
        <f t="shared" si="2"/>
        <v>#VALUE!</v>
      </c>
    </row>
    <row r="24" spans="1:14" hidden="1" x14ac:dyDescent="0.3">
      <c r="A24" s="15" t="s">
        <v>44</v>
      </c>
      <c r="B24" s="13">
        <v>4963973</v>
      </c>
      <c r="C24" s="12" t="s">
        <v>317</v>
      </c>
      <c r="D24" s="16" t="s">
        <v>0</v>
      </c>
      <c r="E24" s="16">
        <v>304000</v>
      </c>
      <c r="F24" s="16" t="s">
        <v>0</v>
      </c>
      <c r="G24" s="16">
        <v>571631</v>
      </c>
      <c r="H24" s="16">
        <v>560466</v>
      </c>
      <c r="I24" s="16">
        <v>511846</v>
      </c>
      <c r="J24" s="21">
        <v>287400</v>
      </c>
      <c r="K24" s="16"/>
      <c r="L24">
        <f t="shared" si="0"/>
        <v>0.50773034466127898</v>
      </c>
      <c r="M24" t="e">
        <f t="shared" si="1"/>
        <v>#VALUE!</v>
      </c>
      <c r="N24" t="e">
        <f t="shared" si="2"/>
        <v>#VALUE!</v>
      </c>
    </row>
    <row r="25" spans="1:14" hidden="1" x14ac:dyDescent="0.3">
      <c r="A25" s="15" t="s">
        <v>45</v>
      </c>
      <c r="B25" s="13">
        <v>29168779</v>
      </c>
      <c r="C25" s="12" t="s">
        <v>2</v>
      </c>
      <c r="D25" s="16" t="s">
        <v>0</v>
      </c>
      <c r="E25" s="16">
        <v>266497</v>
      </c>
      <c r="F25" s="16" t="s">
        <v>0</v>
      </c>
      <c r="G25" s="16">
        <v>199910</v>
      </c>
      <c r="H25" s="16">
        <v>195308</v>
      </c>
      <c r="I25" s="16">
        <v>383322</v>
      </c>
      <c r="J25" s="21">
        <v>437494</v>
      </c>
      <c r="K25" s="16"/>
      <c r="L25">
        <f t="shared" si="0"/>
        <v>2.2139376242984885</v>
      </c>
      <c r="M25" t="e">
        <f t="shared" si="1"/>
        <v>#VALUE!</v>
      </c>
      <c r="N25" t="e">
        <f t="shared" si="2"/>
        <v>#VALUE!</v>
      </c>
    </row>
    <row r="26" spans="1:14" hidden="1" x14ac:dyDescent="0.3">
      <c r="A26" s="15" t="s">
        <v>46</v>
      </c>
      <c r="B26" s="13">
        <v>4963943</v>
      </c>
      <c r="C26" s="12" t="s">
        <v>318</v>
      </c>
      <c r="D26" s="16" t="s">
        <v>0</v>
      </c>
      <c r="E26" s="16">
        <v>19000</v>
      </c>
      <c r="F26" s="16" t="s">
        <v>0</v>
      </c>
      <c r="G26" s="16">
        <v>49408</v>
      </c>
      <c r="H26" s="16">
        <v>48832</v>
      </c>
      <c r="I26" s="16">
        <v>50385</v>
      </c>
      <c r="J26" s="21">
        <v>26900</v>
      </c>
      <c r="K26" s="16"/>
      <c r="L26">
        <f t="shared" si="0"/>
        <v>0.54763843648208466</v>
      </c>
      <c r="M26" t="e">
        <f t="shared" si="1"/>
        <v>#VALUE!</v>
      </c>
      <c r="N26" t="e">
        <f t="shared" si="2"/>
        <v>#VALUE!</v>
      </c>
    </row>
    <row r="27" spans="1:14" hidden="1" x14ac:dyDescent="0.3">
      <c r="A27" s="15" t="s">
        <v>53</v>
      </c>
      <c r="B27" s="13">
        <v>4082835</v>
      </c>
      <c r="C27" s="12" t="s">
        <v>2</v>
      </c>
      <c r="D27" s="16" t="s">
        <v>0</v>
      </c>
      <c r="E27" s="16">
        <v>3534200</v>
      </c>
      <c r="F27" s="16" t="s">
        <v>0</v>
      </c>
      <c r="G27" s="16">
        <v>2747065</v>
      </c>
      <c r="H27" s="16">
        <v>2618939</v>
      </c>
      <c r="I27" s="16">
        <v>2501380</v>
      </c>
      <c r="J27" s="21">
        <v>3380000</v>
      </c>
      <c r="K27" s="16"/>
      <c r="L27">
        <f t="shared" si="0"/>
        <v>1.2597828849922588</v>
      </c>
      <c r="M27" t="e">
        <f t="shared" si="1"/>
        <v>#VALUE!</v>
      </c>
      <c r="N27" t="e">
        <f t="shared" si="2"/>
        <v>#VALUE!</v>
      </c>
    </row>
    <row r="28" spans="1:14" hidden="1" x14ac:dyDescent="0.3">
      <c r="A28" s="15" t="s">
        <v>57</v>
      </c>
      <c r="B28" s="13">
        <v>4988786</v>
      </c>
      <c r="C28" s="12" t="s">
        <v>318</v>
      </c>
      <c r="D28" s="16" t="s">
        <v>0</v>
      </c>
      <c r="E28" s="16">
        <v>94923.103000000003</v>
      </c>
      <c r="F28" s="16" t="s">
        <v>0</v>
      </c>
      <c r="G28" s="16">
        <v>30107.276999999998</v>
      </c>
      <c r="H28" s="16">
        <v>33043.008000000002</v>
      </c>
      <c r="I28" s="16">
        <v>30756.273000000001</v>
      </c>
      <c r="J28" s="21">
        <v>86377.290999999997</v>
      </c>
      <c r="K28" s="16"/>
      <c r="L28">
        <f t="shared" si="0"/>
        <v>2.735610488535404</v>
      </c>
      <c r="M28" t="e">
        <f t="shared" si="1"/>
        <v>#VALUE!</v>
      </c>
      <c r="N28" t="e">
        <f t="shared" si="2"/>
        <v>#VALUE!</v>
      </c>
    </row>
    <row r="29" spans="1:14" hidden="1" x14ac:dyDescent="0.3">
      <c r="A29" s="15" t="s">
        <v>58</v>
      </c>
      <c r="B29" s="13">
        <v>114523</v>
      </c>
      <c r="C29" s="12" t="s">
        <v>2</v>
      </c>
      <c r="D29" s="16" t="s">
        <v>0</v>
      </c>
      <c r="E29" s="16">
        <v>28600000</v>
      </c>
      <c r="F29" s="16" t="s">
        <v>0</v>
      </c>
      <c r="G29" s="16">
        <v>87476000</v>
      </c>
      <c r="H29" s="16">
        <v>81943000</v>
      </c>
      <c r="I29" s="16">
        <v>82793000</v>
      </c>
      <c r="J29" s="21">
        <v>28700000</v>
      </c>
      <c r="K29" s="16"/>
      <c r="L29">
        <f t="shared" si="0"/>
        <v>0.33880497464865217</v>
      </c>
      <c r="M29" t="e">
        <f t="shared" si="1"/>
        <v>#VALUE!</v>
      </c>
      <c r="N29" t="e">
        <f t="shared" si="2"/>
        <v>#VALUE!</v>
      </c>
    </row>
    <row r="30" spans="1:14" hidden="1" x14ac:dyDescent="0.3">
      <c r="A30" s="15" t="s">
        <v>61</v>
      </c>
      <c r="B30" s="13">
        <v>4988762</v>
      </c>
      <c r="C30" s="12" t="s">
        <v>317</v>
      </c>
      <c r="D30" s="16" t="s">
        <v>0</v>
      </c>
      <c r="E30" s="16">
        <v>390900</v>
      </c>
      <c r="F30" s="16" t="s">
        <v>0</v>
      </c>
      <c r="G30" s="16">
        <v>600291</v>
      </c>
      <c r="H30" s="16">
        <v>504721</v>
      </c>
      <c r="I30" s="16">
        <v>416197</v>
      </c>
      <c r="J30" s="21">
        <v>448300</v>
      </c>
      <c r="K30" s="16"/>
      <c r="L30">
        <f t="shared" si="0"/>
        <v>0.81139390341462359</v>
      </c>
      <c r="M30" t="e">
        <f t="shared" si="1"/>
        <v>#VALUE!</v>
      </c>
      <c r="N30" t="e">
        <f t="shared" si="2"/>
        <v>#VALUE!</v>
      </c>
    </row>
    <row r="31" spans="1:14" hidden="1" x14ac:dyDescent="0.3">
      <c r="A31" s="15" t="s">
        <v>62</v>
      </c>
      <c r="B31" s="13">
        <v>4094268</v>
      </c>
      <c r="C31" s="12" t="s">
        <v>318</v>
      </c>
      <c r="D31" s="16" t="s">
        <v>0</v>
      </c>
      <c r="E31" s="16">
        <v>2700000</v>
      </c>
      <c r="F31" s="16" t="s">
        <v>0</v>
      </c>
      <c r="G31" s="16">
        <v>796200</v>
      </c>
      <c r="H31" s="16">
        <v>705500</v>
      </c>
      <c r="I31" s="16">
        <v>572400</v>
      </c>
      <c r="J31" s="21">
        <v>3800000</v>
      </c>
      <c r="K31" s="16"/>
      <c r="L31">
        <f t="shared" si="0"/>
        <v>5.0609309449290807</v>
      </c>
      <c r="M31" t="e">
        <f t="shared" si="1"/>
        <v>#VALUE!</v>
      </c>
      <c r="N31" t="e">
        <f t="shared" si="2"/>
        <v>#VALUE!</v>
      </c>
    </row>
    <row r="32" spans="1:14" hidden="1" x14ac:dyDescent="0.3">
      <c r="A32" s="15" t="s">
        <v>66</v>
      </c>
      <c r="B32" s="13">
        <v>4388431</v>
      </c>
      <c r="C32" s="12" t="s">
        <v>2</v>
      </c>
      <c r="D32" s="16" t="s">
        <v>0</v>
      </c>
      <c r="E32" s="16">
        <v>2200000</v>
      </c>
      <c r="F32" s="16" t="s">
        <v>0</v>
      </c>
      <c r="G32" s="16">
        <v>8195001</v>
      </c>
      <c r="H32" s="16">
        <v>7602770</v>
      </c>
      <c r="I32" s="16">
        <v>7024292</v>
      </c>
      <c r="J32" s="21">
        <v>2100000</v>
      </c>
      <c r="K32" s="16"/>
      <c r="L32">
        <f t="shared" si="0"/>
        <v>0.26586029130312117</v>
      </c>
      <c r="M32" t="e">
        <f t="shared" si="1"/>
        <v>#VALUE!</v>
      </c>
      <c r="N32" t="e">
        <f t="shared" si="2"/>
        <v>#VALUE!</v>
      </c>
    </row>
    <row r="33" spans="1:14" hidden="1" x14ac:dyDescent="0.3">
      <c r="A33" s="15" t="s">
        <v>68</v>
      </c>
      <c r="B33" s="13">
        <v>4067589</v>
      </c>
      <c r="C33" s="12" t="s">
        <v>2</v>
      </c>
      <c r="D33" s="16" t="s">
        <v>0</v>
      </c>
      <c r="E33" s="16">
        <v>1900000</v>
      </c>
      <c r="F33" s="16" t="s">
        <v>0</v>
      </c>
      <c r="G33" s="16">
        <v>5601495</v>
      </c>
      <c r="H33" s="16">
        <v>5069632</v>
      </c>
      <c r="I33" s="16">
        <v>4865227</v>
      </c>
      <c r="J33" s="21">
        <v>2100000</v>
      </c>
      <c r="K33" s="16"/>
      <c r="L33">
        <f t="shared" si="0"/>
        <v>0.39358541979680312</v>
      </c>
      <c r="M33" t="e">
        <f t="shared" si="1"/>
        <v>#VALUE!</v>
      </c>
      <c r="N33" t="e">
        <f t="shared" si="2"/>
        <v>#VALUE!</v>
      </c>
    </row>
    <row r="34" spans="1:14" hidden="1" x14ac:dyDescent="0.3">
      <c r="A34" s="15" t="s">
        <v>69</v>
      </c>
      <c r="B34" s="13">
        <v>4963940</v>
      </c>
      <c r="C34" s="12" t="s">
        <v>320</v>
      </c>
      <c r="D34" s="16" t="s">
        <v>0</v>
      </c>
      <c r="E34" s="16">
        <v>32582</v>
      </c>
      <c r="F34" s="16" t="s">
        <v>0</v>
      </c>
      <c r="G34" s="16">
        <v>315275</v>
      </c>
      <c r="H34" s="16">
        <v>355517</v>
      </c>
      <c r="I34" s="16">
        <v>229128</v>
      </c>
      <c r="J34" s="21">
        <v>25100</v>
      </c>
      <c r="K34" s="16"/>
      <c r="L34">
        <f t="shared" si="0"/>
        <v>7.4836909205834301E-2</v>
      </c>
      <c r="M34" t="e">
        <f t="shared" si="1"/>
        <v>#VALUE!</v>
      </c>
      <c r="N34" t="e">
        <f t="shared" si="2"/>
        <v>#VALUE!</v>
      </c>
    </row>
    <row r="35" spans="1:14" hidden="1" x14ac:dyDescent="0.3">
      <c r="A35" s="15" t="s">
        <v>72</v>
      </c>
      <c r="B35" s="13">
        <v>6858530</v>
      </c>
      <c r="C35" s="12" t="s">
        <v>317</v>
      </c>
      <c r="D35" s="16" t="s">
        <v>0</v>
      </c>
      <c r="E35" s="16">
        <v>1800000</v>
      </c>
      <c r="F35" s="16" t="s">
        <v>0</v>
      </c>
      <c r="G35" s="16">
        <v>1219665</v>
      </c>
      <c r="H35" s="16">
        <v>1095521</v>
      </c>
      <c r="I35" s="16">
        <v>806620</v>
      </c>
      <c r="J35" s="21">
        <v>1900000</v>
      </c>
      <c r="K35" s="16"/>
      <c r="L35">
        <f t="shared" si="0"/>
        <v>1.6413368083601059</v>
      </c>
      <c r="M35" t="e">
        <f t="shared" si="1"/>
        <v>#VALUE!</v>
      </c>
      <c r="N35" t="e">
        <f t="shared" si="2"/>
        <v>#VALUE!</v>
      </c>
    </row>
    <row r="36" spans="1:14" hidden="1" x14ac:dyDescent="0.3">
      <c r="A36" s="15" t="s">
        <v>73</v>
      </c>
      <c r="B36" s="13">
        <v>4413920</v>
      </c>
      <c r="C36" s="12" t="s">
        <v>318</v>
      </c>
      <c r="D36" s="16" t="s">
        <v>0</v>
      </c>
      <c r="E36" s="16">
        <v>510368</v>
      </c>
      <c r="F36" s="16" t="s">
        <v>0</v>
      </c>
      <c r="G36" s="16">
        <v>74360.131999999998</v>
      </c>
      <c r="H36" s="16">
        <v>59447.08</v>
      </c>
      <c r="I36" s="16">
        <v>55005.544999999998</v>
      </c>
      <c r="J36" s="21">
        <v>511752</v>
      </c>
      <c r="K36" s="16"/>
      <c r="L36">
        <f t="shared" si="0"/>
        <v>7.649094429977362</v>
      </c>
      <c r="M36" t="e">
        <f t="shared" si="1"/>
        <v>#VALUE!</v>
      </c>
      <c r="N36" t="e">
        <f t="shared" si="2"/>
        <v>#VALUE!</v>
      </c>
    </row>
    <row r="37" spans="1:14" hidden="1" x14ac:dyDescent="0.3">
      <c r="A37" s="15" t="s">
        <v>76</v>
      </c>
      <c r="B37" s="13">
        <v>12917530</v>
      </c>
      <c r="C37" s="12" t="s">
        <v>317</v>
      </c>
      <c r="D37" s="16" t="s">
        <v>0</v>
      </c>
      <c r="E37" s="16">
        <v>1700000</v>
      </c>
      <c r="F37" s="16" t="s">
        <v>0</v>
      </c>
      <c r="G37" s="16">
        <v>6646520</v>
      </c>
      <c r="H37" s="16">
        <v>5026540</v>
      </c>
      <c r="I37" s="16">
        <v>3618381</v>
      </c>
      <c r="J37" s="21">
        <v>1800000</v>
      </c>
      <c r="K37" s="16"/>
      <c r="L37">
        <f t="shared" si="0"/>
        <v>0.30840242404305296</v>
      </c>
      <c r="M37" t="e">
        <f t="shared" si="1"/>
        <v>#VALUE!</v>
      </c>
      <c r="N37" t="e">
        <f t="shared" si="2"/>
        <v>#VALUE!</v>
      </c>
    </row>
    <row r="38" spans="1:14" hidden="1" x14ac:dyDescent="0.3">
      <c r="A38" s="15" t="s">
        <v>77</v>
      </c>
      <c r="B38" s="13">
        <v>4074303</v>
      </c>
      <c r="C38" s="12" t="s">
        <v>2</v>
      </c>
      <c r="D38" s="16" t="s">
        <v>0</v>
      </c>
      <c r="E38" s="16">
        <v>328000</v>
      </c>
      <c r="F38" s="16" t="s">
        <v>0</v>
      </c>
      <c r="G38" s="16">
        <v>32005000</v>
      </c>
      <c r="H38" s="16">
        <v>30299000</v>
      </c>
      <c r="I38" s="16">
        <v>23710000</v>
      </c>
      <c r="J38" s="21">
        <v>346000</v>
      </c>
      <c r="K38" s="16"/>
      <c r="L38">
        <f t="shared" si="0"/>
        <v>1.110683102208526E-2</v>
      </c>
      <c r="M38" t="e">
        <f t="shared" si="1"/>
        <v>#VALUE!</v>
      </c>
      <c r="N38" t="e">
        <f t="shared" si="2"/>
        <v>#VALUE!</v>
      </c>
    </row>
    <row r="39" spans="1:14" hidden="1" x14ac:dyDescent="0.3">
      <c r="A39" s="15" t="s">
        <v>78</v>
      </c>
      <c r="B39" s="13">
        <v>4251140</v>
      </c>
      <c r="C39" s="12" t="s">
        <v>2</v>
      </c>
      <c r="D39" s="16" t="s">
        <v>0</v>
      </c>
      <c r="E39" s="16">
        <v>3200000</v>
      </c>
      <c r="F39" s="16" t="s">
        <v>0</v>
      </c>
      <c r="G39" s="16">
        <v>4620969</v>
      </c>
      <c r="H39" s="16">
        <v>4448303</v>
      </c>
      <c r="I39" s="16">
        <v>4103545</v>
      </c>
      <c r="J39" s="21">
        <v>3300000</v>
      </c>
      <c r="K39" s="16"/>
      <c r="L39">
        <f t="shared" si="0"/>
        <v>0.72773206052260864</v>
      </c>
      <c r="M39" t="e">
        <f t="shared" si="1"/>
        <v>#VALUE!</v>
      </c>
      <c r="N39" t="e">
        <f t="shared" si="2"/>
        <v>#VALUE!</v>
      </c>
    </row>
    <row r="40" spans="1:14" hidden="1" x14ac:dyDescent="0.3">
      <c r="A40" s="15" t="s">
        <v>80</v>
      </c>
      <c r="B40" s="13">
        <v>4963987</v>
      </c>
      <c r="C40" s="12" t="s">
        <v>319</v>
      </c>
      <c r="D40" s="16" t="s">
        <v>0</v>
      </c>
      <c r="E40" s="16">
        <v>27100</v>
      </c>
      <c r="F40" s="16" t="s">
        <v>0</v>
      </c>
      <c r="G40" s="16">
        <v>35025</v>
      </c>
      <c r="H40" s="16">
        <v>37912</v>
      </c>
      <c r="I40" s="16">
        <v>35524</v>
      </c>
      <c r="J40" s="21">
        <v>24000</v>
      </c>
      <c r="K40" s="16"/>
      <c r="L40">
        <f t="shared" si="0"/>
        <v>0.6581021977871313</v>
      </c>
      <c r="M40" t="e">
        <f t="shared" si="1"/>
        <v>#VALUE!</v>
      </c>
      <c r="N40" t="e">
        <f t="shared" si="2"/>
        <v>#VALUE!</v>
      </c>
    </row>
    <row r="41" spans="1:14" hidden="1" x14ac:dyDescent="0.3">
      <c r="A41" s="15" t="s">
        <v>84</v>
      </c>
      <c r="B41" s="13">
        <v>6546101</v>
      </c>
      <c r="C41" s="12" t="s">
        <v>2</v>
      </c>
      <c r="D41" s="16" t="s">
        <v>0</v>
      </c>
      <c r="E41" s="16">
        <v>1254900</v>
      </c>
      <c r="F41" s="16" t="s">
        <v>0</v>
      </c>
      <c r="G41" s="16">
        <v>9010900</v>
      </c>
      <c r="H41" s="16">
        <v>8463500</v>
      </c>
      <c r="I41" s="16">
        <v>7166200</v>
      </c>
      <c r="J41" s="21">
        <v>1310400</v>
      </c>
      <c r="K41" s="16"/>
      <c r="L41">
        <f t="shared" si="0"/>
        <v>0.14997939843428101</v>
      </c>
      <c r="M41" t="e">
        <f t="shared" si="1"/>
        <v>#VALUE!</v>
      </c>
      <c r="N41" t="e">
        <f t="shared" si="2"/>
        <v>#VALUE!</v>
      </c>
    </row>
    <row r="42" spans="1:14" hidden="1" x14ac:dyDescent="0.3">
      <c r="A42" s="15" t="s">
        <v>89</v>
      </c>
      <c r="B42" s="13">
        <v>4987110</v>
      </c>
      <c r="C42" s="12" t="s">
        <v>2</v>
      </c>
      <c r="D42" s="16" t="s">
        <v>0</v>
      </c>
      <c r="E42" s="16">
        <v>1068015</v>
      </c>
      <c r="F42" s="16" t="s">
        <v>0</v>
      </c>
      <c r="G42" s="16">
        <v>1120919</v>
      </c>
      <c r="H42" s="16">
        <v>1021506</v>
      </c>
      <c r="I42" s="16">
        <v>978735</v>
      </c>
      <c r="J42" s="21">
        <v>1043913</v>
      </c>
      <c r="K42" s="16"/>
      <c r="L42">
        <f t="shared" si="0"/>
        <v>0.97451532725766365</v>
      </c>
      <c r="M42" t="e">
        <f t="shared" si="1"/>
        <v>#VALUE!</v>
      </c>
      <c r="N42" t="e">
        <f t="shared" si="2"/>
        <v>#VALUE!</v>
      </c>
    </row>
    <row r="43" spans="1:14" hidden="1" x14ac:dyDescent="0.3">
      <c r="A43" s="15" t="s">
        <v>90</v>
      </c>
      <c r="B43" s="13">
        <v>4295787</v>
      </c>
      <c r="C43" s="12" t="s">
        <v>2</v>
      </c>
      <c r="D43" s="16" t="s">
        <v>0</v>
      </c>
      <c r="E43" s="16">
        <v>6364000</v>
      </c>
      <c r="F43" s="16" t="s">
        <v>0</v>
      </c>
      <c r="G43" s="16">
        <v>2516885</v>
      </c>
      <c r="H43" s="16">
        <v>2313254</v>
      </c>
      <c r="I43" s="16">
        <v>2118224</v>
      </c>
      <c r="J43" s="21">
        <v>6834000</v>
      </c>
      <c r="K43" s="16"/>
      <c r="L43">
        <f t="shared" si="0"/>
        <v>2.8297322292381235</v>
      </c>
      <c r="M43" t="e">
        <f t="shared" si="1"/>
        <v>#VALUE!</v>
      </c>
      <c r="N43" t="e">
        <f t="shared" si="2"/>
        <v>#VALUE!</v>
      </c>
    </row>
    <row r="44" spans="1:14" hidden="1" x14ac:dyDescent="0.3">
      <c r="A44" s="15" t="s">
        <v>92</v>
      </c>
      <c r="B44" s="13">
        <v>4991395</v>
      </c>
      <c r="C44" s="12" t="s">
        <v>2</v>
      </c>
      <c r="D44" s="16" t="s">
        <v>0</v>
      </c>
      <c r="E44" s="16">
        <v>15200000</v>
      </c>
      <c r="F44" s="16" t="s">
        <v>0</v>
      </c>
      <c r="G44" s="16">
        <v>38432000</v>
      </c>
      <c r="H44" s="16">
        <v>35014000</v>
      </c>
      <c r="I44" s="16">
        <v>34027000</v>
      </c>
      <c r="J44" s="21">
        <v>15900000</v>
      </c>
      <c r="K44" s="16"/>
      <c r="L44">
        <f t="shared" si="0"/>
        <v>0.43297116248672496</v>
      </c>
      <c r="M44" t="e">
        <f t="shared" si="1"/>
        <v>#VALUE!</v>
      </c>
      <c r="N44" t="e">
        <f t="shared" si="2"/>
        <v>#VALUE!</v>
      </c>
    </row>
    <row r="45" spans="1:14" hidden="1" x14ac:dyDescent="0.3">
      <c r="A45" s="15" t="s">
        <v>93</v>
      </c>
      <c r="B45" s="13">
        <v>4190757</v>
      </c>
      <c r="C45" s="12" t="s">
        <v>317</v>
      </c>
      <c r="D45" s="16" t="s">
        <v>0</v>
      </c>
      <c r="E45" s="16">
        <v>1512000</v>
      </c>
      <c r="F45" s="16" t="s">
        <v>0</v>
      </c>
      <c r="G45" s="16">
        <v>57108894</v>
      </c>
      <c r="H45" s="16">
        <v>58748281</v>
      </c>
      <c r="I45" s="16">
        <v>6045204</v>
      </c>
      <c r="J45" s="21">
        <v>1529000</v>
      </c>
      <c r="K45" s="16"/>
      <c r="L45">
        <f t="shared" si="0"/>
        <v>2.6394567276476402E-2</v>
      </c>
      <c r="M45" t="e">
        <f t="shared" si="1"/>
        <v>#VALUE!</v>
      </c>
      <c r="N45" t="e">
        <f t="shared" si="2"/>
        <v>#VALUE!</v>
      </c>
    </row>
    <row r="46" spans="1:14" hidden="1" x14ac:dyDescent="0.3">
      <c r="A46" s="15" t="s">
        <v>94</v>
      </c>
      <c r="B46" s="13">
        <v>4811509</v>
      </c>
      <c r="C46" s="12" t="s">
        <v>319</v>
      </c>
      <c r="D46" s="16" t="s">
        <v>0</v>
      </c>
      <c r="E46" s="16">
        <v>2872</v>
      </c>
      <c r="F46" s="16" t="s">
        <v>0</v>
      </c>
      <c r="G46" s="16">
        <v>28918</v>
      </c>
      <c r="H46" s="16">
        <v>40903</v>
      </c>
      <c r="I46" s="16">
        <v>49166</v>
      </c>
      <c r="J46" s="21">
        <v>3417</v>
      </c>
      <c r="K46" s="16"/>
      <c r="L46">
        <f t="shared" si="0"/>
        <v>9.7878861660531932E-2</v>
      </c>
      <c r="M46" t="e">
        <f t="shared" si="1"/>
        <v>#VALUE!</v>
      </c>
      <c r="N46" t="e">
        <f t="shared" si="2"/>
        <v>#VALUE!</v>
      </c>
    </row>
    <row r="47" spans="1:14" hidden="1" x14ac:dyDescent="0.3">
      <c r="A47" s="15" t="s">
        <v>95</v>
      </c>
      <c r="B47" s="13">
        <v>4136907</v>
      </c>
      <c r="C47" s="12" t="s">
        <v>2</v>
      </c>
      <c r="D47" s="16" t="s">
        <v>0</v>
      </c>
      <c r="E47" s="16">
        <v>8700000</v>
      </c>
      <c r="F47" s="16" t="s">
        <v>0</v>
      </c>
      <c r="G47" s="16">
        <v>42746000</v>
      </c>
      <c r="H47" s="16">
        <v>35672000</v>
      </c>
      <c r="I47" s="16">
        <v>24715000</v>
      </c>
      <c r="J47" s="21" t="s">
        <v>0</v>
      </c>
      <c r="K47" s="16"/>
      <c r="L47">
        <f t="shared" si="0"/>
        <v>0.22188783187533476</v>
      </c>
      <c r="M47" t="e">
        <f t="shared" si="1"/>
        <v>#VALUE!</v>
      </c>
      <c r="N47" t="e">
        <f t="shared" si="2"/>
        <v>#VALUE!</v>
      </c>
    </row>
    <row r="48" spans="1:14" hidden="1" x14ac:dyDescent="0.3">
      <c r="A48" s="15" t="s">
        <v>97</v>
      </c>
      <c r="B48" s="13">
        <v>14292915</v>
      </c>
      <c r="C48" s="12" t="s">
        <v>2</v>
      </c>
      <c r="D48" s="16" t="s">
        <v>0</v>
      </c>
      <c r="E48" s="16">
        <v>137500</v>
      </c>
      <c r="F48" s="16" t="s">
        <v>0</v>
      </c>
      <c r="G48" s="16">
        <v>340753</v>
      </c>
      <c r="H48" s="16">
        <v>416713</v>
      </c>
      <c r="I48" s="16">
        <v>125294</v>
      </c>
      <c r="J48" s="21">
        <v>263966</v>
      </c>
      <c r="K48" s="16"/>
      <c r="L48">
        <f t="shared" si="0"/>
        <v>0.69697121718994648</v>
      </c>
      <c r="M48" t="e">
        <f t="shared" si="1"/>
        <v>#VALUE!</v>
      </c>
      <c r="N48" t="e">
        <f t="shared" si="2"/>
        <v>#VALUE!</v>
      </c>
    </row>
    <row r="49" spans="1:14" hidden="1" x14ac:dyDescent="0.3">
      <c r="A49" s="15" t="s">
        <v>98</v>
      </c>
      <c r="B49" s="13">
        <v>4286773</v>
      </c>
      <c r="C49" s="12" t="s">
        <v>319</v>
      </c>
      <c r="D49" s="16" t="s">
        <v>0</v>
      </c>
      <c r="E49" s="16">
        <v>10800</v>
      </c>
      <c r="F49" s="16" t="s">
        <v>0</v>
      </c>
      <c r="G49" s="16">
        <v>18787</v>
      </c>
      <c r="H49" s="16">
        <v>30023</v>
      </c>
      <c r="I49" s="16">
        <v>42069</v>
      </c>
      <c r="J49" s="21">
        <v>7700</v>
      </c>
      <c r="K49" s="16"/>
      <c r="L49">
        <f t="shared" si="0"/>
        <v>0.31550911698422457</v>
      </c>
      <c r="M49" t="e">
        <f t="shared" si="1"/>
        <v>#VALUE!</v>
      </c>
      <c r="N49" t="e">
        <f t="shared" si="2"/>
        <v>#VALUE!</v>
      </c>
    </row>
    <row r="50" spans="1:14" hidden="1" x14ac:dyDescent="0.3">
      <c r="A50" s="15" t="s">
        <v>99</v>
      </c>
      <c r="B50" s="13">
        <v>4121899</v>
      </c>
      <c r="C50" s="12" t="s">
        <v>2</v>
      </c>
      <c r="D50" s="16" t="s">
        <v>0</v>
      </c>
      <c r="E50" s="16">
        <v>241900</v>
      </c>
      <c r="F50" s="16" t="s">
        <v>0</v>
      </c>
      <c r="G50" s="16">
        <v>2499500</v>
      </c>
      <c r="H50" s="16">
        <v>2647800</v>
      </c>
      <c r="I50" s="16">
        <v>2974600</v>
      </c>
      <c r="J50" s="21">
        <v>241600</v>
      </c>
      <c r="K50" s="16"/>
      <c r="L50">
        <f t="shared" si="0"/>
        <v>9.3874458453946735E-2</v>
      </c>
      <c r="M50" t="e">
        <f t="shared" si="1"/>
        <v>#VALUE!</v>
      </c>
      <c r="N50" t="e">
        <f t="shared" si="2"/>
        <v>#VALUE!</v>
      </c>
    </row>
    <row r="51" spans="1:14" hidden="1" x14ac:dyDescent="0.3">
      <c r="A51" s="15" t="s">
        <v>100</v>
      </c>
      <c r="B51" s="13">
        <v>4992486</v>
      </c>
      <c r="C51" s="12" t="s">
        <v>2</v>
      </c>
      <c r="D51" s="16" t="s">
        <v>0</v>
      </c>
      <c r="E51" s="16">
        <v>837700</v>
      </c>
      <c r="F51" s="16" t="s">
        <v>0</v>
      </c>
      <c r="G51" s="16">
        <v>1683214</v>
      </c>
      <c r="H51" s="16">
        <v>1654456</v>
      </c>
      <c r="I51" s="16">
        <v>1577345</v>
      </c>
      <c r="J51" s="21">
        <v>888700</v>
      </c>
      <c r="K51" s="16"/>
      <c r="L51">
        <f t="shared" si="0"/>
        <v>0.532527182136041</v>
      </c>
      <c r="M51" t="e">
        <f t="shared" si="1"/>
        <v>#VALUE!</v>
      </c>
      <c r="N51" t="e">
        <f t="shared" si="2"/>
        <v>#VALUE!</v>
      </c>
    </row>
    <row r="52" spans="1:14" hidden="1" x14ac:dyDescent="0.3">
      <c r="A52" s="15" t="s">
        <v>102</v>
      </c>
      <c r="B52" s="13">
        <v>4914403</v>
      </c>
      <c r="C52" s="12" t="s">
        <v>2</v>
      </c>
      <c r="D52" s="16" t="s">
        <v>0</v>
      </c>
      <c r="E52" s="16" t="s">
        <v>0</v>
      </c>
      <c r="F52" s="16" t="s">
        <v>0</v>
      </c>
      <c r="G52" s="16">
        <v>744917</v>
      </c>
      <c r="H52" s="16">
        <v>745453</v>
      </c>
      <c r="I52" s="16">
        <v>719895</v>
      </c>
      <c r="J52" s="21">
        <v>63900</v>
      </c>
      <c r="K52" s="16"/>
      <c r="L52">
        <f t="shared" si="0"/>
        <v>8.5750518327663602E-2</v>
      </c>
      <c r="M52" t="e">
        <f t="shared" si="1"/>
        <v>#VALUE!</v>
      </c>
      <c r="N52" t="e">
        <f t="shared" si="2"/>
        <v>#VALUE!</v>
      </c>
    </row>
    <row r="53" spans="1:14" hidden="1" x14ac:dyDescent="0.3">
      <c r="A53" s="15" t="s">
        <v>103</v>
      </c>
      <c r="B53" s="13">
        <v>4167648</v>
      </c>
      <c r="C53" s="12" t="s">
        <v>2</v>
      </c>
      <c r="D53" s="16" t="s">
        <v>0</v>
      </c>
      <c r="E53" s="16" t="s">
        <v>0</v>
      </c>
      <c r="F53" s="16" t="s">
        <v>0</v>
      </c>
      <c r="G53" s="16">
        <v>1110582</v>
      </c>
      <c r="H53" s="16">
        <v>1135586</v>
      </c>
      <c r="I53" s="16" t="s">
        <v>0</v>
      </c>
      <c r="J53" s="21">
        <v>2403400</v>
      </c>
      <c r="K53" s="16"/>
      <c r="L53">
        <f t="shared" si="0"/>
        <v>2.1400002136972835</v>
      </c>
      <c r="M53" t="e">
        <f t="shared" si="1"/>
        <v>#VALUE!</v>
      </c>
      <c r="N53" t="e">
        <f t="shared" si="2"/>
        <v>#VALUE!</v>
      </c>
    </row>
    <row r="54" spans="1:14" hidden="1" x14ac:dyDescent="0.3">
      <c r="A54" s="15" t="s">
        <v>106</v>
      </c>
      <c r="B54" s="13">
        <v>4992894</v>
      </c>
      <c r="C54" s="12" t="s">
        <v>2</v>
      </c>
      <c r="D54" s="16" t="s">
        <v>0</v>
      </c>
      <c r="E54" s="16">
        <v>2684400</v>
      </c>
      <c r="F54" s="16" t="s">
        <v>0</v>
      </c>
      <c r="G54" s="16">
        <v>5108719</v>
      </c>
      <c r="H54" s="16">
        <v>4790634</v>
      </c>
      <c r="I54" s="16">
        <v>4749768</v>
      </c>
      <c r="J54" s="21">
        <v>2783800</v>
      </c>
      <c r="K54" s="16"/>
      <c r="L54">
        <f t="shared" si="0"/>
        <v>0.56242059455804838</v>
      </c>
      <c r="M54" t="e">
        <f t="shared" si="1"/>
        <v>#VALUE!</v>
      </c>
      <c r="N54" t="e">
        <f t="shared" si="2"/>
        <v>#VALUE!</v>
      </c>
    </row>
    <row r="55" spans="1:14" hidden="1" x14ac:dyDescent="0.3">
      <c r="A55" s="15" t="s">
        <v>109</v>
      </c>
      <c r="B55" s="13">
        <v>111746423</v>
      </c>
      <c r="C55" s="12" t="s">
        <v>317</v>
      </c>
      <c r="D55" s="16" t="s">
        <v>0</v>
      </c>
      <c r="E55" s="16">
        <v>7400000</v>
      </c>
      <c r="F55" s="16" t="s">
        <v>0</v>
      </c>
      <c r="G55" s="16">
        <v>4357200</v>
      </c>
      <c r="H55" s="16">
        <v>4287900</v>
      </c>
      <c r="I55" s="16">
        <v>4368700</v>
      </c>
      <c r="J55" s="21" t="s">
        <v>0</v>
      </c>
      <c r="K55" s="16"/>
      <c r="L55">
        <f t="shared" si="0"/>
        <v>1.7119524354836844</v>
      </c>
      <c r="M55" t="e">
        <f t="shared" si="1"/>
        <v>#VALUE!</v>
      </c>
      <c r="N55" t="e">
        <f t="shared" si="2"/>
        <v>#VALUE!</v>
      </c>
    </row>
    <row r="56" spans="1:14" hidden="1" x14ac:dyDescent="0.3">
      <c r="A56" s="15" t="s">
        <v>110</v>
      </c>
      <c r="B56" s="13">
        <v>4103251</v>
      </c>
      <c r="C56" s="12" t="s">
        <v>317</v>
      </c>
      <c r="D56" s="16" t="s">
        <v>0</v>
      </c>
      <c r="E56" s="16">
        <v>238000</v>
      </c>
      <c r="F56" s="16" t="s">
        <v>0</v>
      </c>
      <c r="G56" s="16">
        <v>259459</v>
      </c>
      <c r="H56" s="16">
        <v>199738</v>
      </c>
      <c r="I56" s="16">
        <v>200664</v>
      </c>
      <c r="J56" s="21">
        <v>382000</v>
      </c>
      <c r="K56" s="16"/>
      <c r="L56">
        <f t="shared" si="0"/>
        <v>1.6637739358053298</v>
      </c>
      <c r="M56" t="e">
        <f t="shared" si="1"/>
        <v>#VALUE!</v>
      </c>
      <c r="N56" t="e">
        <f t="shared" si="2"/>
        <v>#VALUE!</v>
      </c>
    </row>
    <row r="57" spans="1:14" hidden="1" x14ac:dyDescent="0.3">
      <c r="A57" s="15" t="s">
        <v>111</v>
      </c>
      <c r="B57" s="13">
        <v>4830663</v>
      </c>
      <c r="C57" s="12" t="s">
        <v>320</v>
      </c>
      <c r="D57" s="16" t="s">
        <v>0</v>
      </c>
      <c r="E57" s="16" t="s">
        <v>0</v>
      </c>
      <c r="F57" s="16" t="s">
        <v>0</v>
      </c>
      <c r="G57" s="16">
        <v>83253</v>
      </c>
      <c r="H57" s="16">
        <v>74496</v>
      </c>
      <c r="I57" s="16">
        <v>84760</v>
      </c>
      <c r="J57" s="21">
        <v>70000</v>
      </c>
      <c r="K57" s="16"/>
      <c r="L57">
        <f t="shared" si="0"/>
        <v>0.88748581607490384</v>
      </c>
      <c r="M57" t="e">
        <f t="shared" si="1"/>
        <v>#VALUE!</v>
      </c>
      <c r="N57" t="e">
        <f t="shared" si="2"/>
        <v>#VALUE!</v>
      </c>
    </row>
    <row r="58" spans="1:14" hidden="1" x14ac:dyDescent="0.3">
      <c r="A58" s="15" t="s">
        <v>117</v>
      </c>
      <c r="B58" s="13">
        <v>4040505</v>
      </c>
      <c r="C58" s="12" t="s">
        <v>2</v>
      </c>
      <c r="D58" s="16" t="s">
        <v>0</v>
      </c>
      <c r="E58" s="16">
        <v>91301000</v>
      </c>
      <c r="F58" s="16" t="s">
        <v>0</v>
      </c>
      <c r="G58" s="16">
        <v>54810000</v>
      </c>
      <c r="H58" s="16">
        <v>51585000</v>
      </c>
      <c r="I58" s="16">
        <v>50073000</v>
      </c>
      <c r="J58" s="21">
        <v>92634000</v>
      </c>
      <c r="K58" s="16"/>
      <c r="L58">
        <f t="shared" si="0"/>
        <v>1.7413224305653461</v>
      </c>
      <c r="M58" t="e">
        <f t="shared" si="1"/>
        <v>#VALUE!</v>
      </c>
      <c r="N58" t="e">
        <f t="shared" si="2"/>
        <v>#VALUE!</v>
      </c>
    </row>
    <row r="59" spans="1:14" hidden="1" x14ac:dyDescent="0.3">
      <c r="A59" s="15" t="s">
        <v>118</v>
      </c>
      <c r="B59" s="13">
        <v>4987350</v>
      </c>
      <c r="C59" s="12" t="s">
        <v>317</v>
      </c>
      <c r="D59" s="16" t="s">
        <v>0</v>
      </c>
      <c r="E59" s="16">
        <v>389000</v>
      </c>
      <c r="F59" s="16" t="s">
        <v>0</v>
      </c>
      <c r="G59" s="16">
        <v>1256451</v>
      </c>
      <c r="H59" s="16">
        <v>1210613</v>
      </c>
      <c r="I59" s="16">
        <v>1214901</v>
      </c>
      <c r="J59" s="21">
        <v>319000</v>
      </c>
      <c r="K59" s="16"/>
      <c r="L59">
        <f t="shared" si="0"/>
        <v>0.25860699195480946</v>
      </c>
      <c r="M59" t="e">
        <f t="shared" si="1"/>
        <v>#VALUE!</v>
      </c>
      <c r="N59" t="e">
        <f t="shared" si="2"/>
        <v>#VALUE!</v>
      </c>
    </row>
    <row r="60" spans="1:14" hidden="1" x14ac:dyDescent="0.3">
      <c r="A60" s="15" t="s">
        <v>122</v>
      </c>
      <c r="B60" s="13">
        <v>4569754</v>
      </c>
      <c r="C60" s="12" t="s">
        <v>317</v>
      </c>
      <c r="D60" s="16" t="s">
        <v>0</v>
      </c>
      <c r="E60" s="16">
        <v>12435</v>
      </c>
      <c r="F60" s="16" t="s">
        <v>0</v>
      </c>
      <c r="G60" s="16">
        <v>128428</v>
      </c>
      <c r="H60" s="16">
        <v>134866</v>
      </c>
      <c r="I60" s="16">
        <v>135273</v>
      </c>
      <c r="J60" s="21">
        <v>11696</v>
      </c>
      <c r="K60" s="16"/>
      <c r="L60">
        <f t="shared" si="0"/>
        <v>8.8843650064186805E-2</v>
      </c>
      <c r="M60" t="e">
        <f t="shared" si="1"/>
        <v>#VALUE!</v>
      </c>
      <c r="N60" t="e">
        <f t="shared" si="2"/>
        <v>#VALUE!</v>
      </c>
    </row>
    <row r="61" spans="1:14" hidden="1" x14ac:dyDescent="0.3">
      <c r="A61" s="15" t="s">
        <v>123</v>
      </c>
      <c r="B61" s="13">
        <v>4274880</v>
      </c>
      <c r="C61" s="12" t="s">
        <v>317</v>
      </c>
      <c r="D61" s="16" t="s">
        <v>0</v>
      </c>
      <c r="E61" s="16">
        <v>84300</v>
      </c>
      <c r="F61" s="16" t="s">
        <v>0</v>
      </c>
      <c r="G61" s="16">
        <v>1733270</v>
      </c>
      <c r="H61" s="16">
        <v>1841511</v>
      </c>
      <c r="I61" s="16">
        <v>1104429</v>
      </c>
      <c r="J61" s="21">
        <v>88300</v>
      </c>
      <c r="K61" s="16"/>
      <c r="L61">
        <f t="shared" si="0"/>
        <v>4.9401627680129213E-2</v>
      </c>
      <c r="M61" t="e">
        <f t="shared" si="1"/>
        <v>#VALUE!</v>
      </c>
      <c r="N61" t="e">
        <f t="shared" si="2"/>
        <v>#VALUE!</v>
      </c>
    </row>
    <row r="62" spans="1:14" hidden="1" x14ac:dyDescent="0.3">
      <c r="A62" s="15" t="s">
        <v>125</v>
      </c>
      <c r="B62" s="13">
        <v>4987565</v>
      </c>
      <c r="C62" s="12" t="s">
        <v>2</v>
      </c>
      <c r="D62" s="16" t="s">
        <v>0</v>
      </c>
      <c r="E62" s="16">
        <v>1846200</v>
      </c>
      <c r="F62" s="16" t="s">
        <v>0</v>
      </c>
      <c r="G62" s="16">
        <v>7195063</v>
      </c>
      <c r="H62" s="16">
        <v>4095496</v>
      </c>
      <c r="I62" s="16">
        <v>3498407</v>
      </c>
      <c r="J62" s="21">
        <v>1862700</v>
      </c>
      <c r="K62" s="16"/>
      <c r="L62">
        <f t="shared" si="0"/>
        <v>0.32995709069852075</v>
      </c>
      <c r="M62" t="e">
        <f t="shared" si="1"/>
        <v>#VALUE!</v>
      </c>
      <c r="N62" t="e">
        <f t="shared" si="2"/>
        <v>#VALUE!</v>
      </c>
    </row>
    <row r="63" spans="1:14" hidden="1" x14ac:dyDescent="0.3">
      <c r="A63" s="15" t="s">
        <v>126</v>
      </c>
      <c r="B63" s="13">
        <v>4277586</v>
      </c>
      <c r="C63" s="12" t="s">
        <v>2</v>
      </c>
      <c r="D63" s="16" t="s">
        <v>0</v>
      </c>
      <c r="E63" s="16">
        <v>873000</v>
      </c>
      <c r="F63" s="16" t="s">
        <v>0</v>
      </c>
      <c r="G63" s="16">
        <v>2556036</v>
      </c>
      <c r="H63" s="16">
        <v>2389338</v>
      </c>
      <c r="I63" s="16">
        <v>2326028</v>
      </c>
      <c r="J63" s="21">
        <v>1600000</v>
      </c>
      <c r="K63" s="16"/>
      <c r="L63">
        <f t="shared" si="0"/>
        <v>0.6470693621958622</v>
      </c>
      <c r="M63" t="e">
        <f t="shared" si="1"/>
        <v>#VALUE!</v>
      </c>
      <c r="N63" t="e">
        <f t="shared" si="2"/>
        <v>#VALUE!</v>
      </c>
    </row>
    <row r="64" spans="1:14" hidden="1" x14ac:dyDescent="0.3">
      <c r="A64" s="15" t="s">
        <v>131</v>
      </c>
      <c r="B64" s="13">
        <v>4436418</v>
      </c>
      <c r="C64" s="12" t="s">
        <v>2</v>
      </c>
      <c r="D64" s="16" t="s">
        <v>0</v>
      </c>
      <c r="E64" s="16">
        <v>48536000</v>
      </c>
      <c r="F64" s="16" t="s">
        <v>0</v>
      </c>
      <c r="G64" s="16">
        <v>11215000</v>
      </c>
      <c r="H64" s="16">
        <v>10857000</v>
      </c>
      <c r="I64" s="16">
        <v>10627000</v>
      </c>
      <c r="J64" s="21">
        <v>49419000</v>
      </c>
      <c r="K64" s="16"/>
      <c r="L64">
        <f t="shared" si="0"/>
        <v>4.4779811525915187</v>
      </c>
      <c r="M64" t="e">
        <f t="shared" si="1"/>
        <v>#VALUE!</v>
      </c>
      <c r="N64" t="e">
        <f t="shared" si="2"/>
        <v>#VALUE!</v>
      </c>
    </row>
    <row r="65" spans="1:14" hidden="1" x14ac:dyDescent="0.3">
      <c r="A65" s="15" t="s">
        <v>133</v>
      </c>
      <c r="B65" s="13">
        <v>4990350</v>
      </c>
      <c r="C65" s="12" t="s">
        <v>320</v>
      </c>
      <c r="D65" s="16" t="s">
        <v>0</v>
      </c>
      <c r="E65" s="16">
        <v>1362895</v>
      </c>
      <c r="F65" s="16" t="s">
        <v>0</v>
      </c>
      <c r="G65" s="16">
        <v>981600</v>
      </c>
      <c r="H65" s="16">
        <v>934709</v>
      </c>
      <c r="I65" s="16">
        <v>766622</v>
      </c>
      <c r="J65" s="21">
        <v>1697157</v>
      </c>
      <c r="K65" s="16"/>
      <c r="L65">
        <f t="shared" si="0"/>
        <v>1.7712769704677065</v>
      </c>
      <c r="M65" t="e">
        <f t="shared" si="1"/>
        <v>#VALUE!</v>
      </c>
      <c r="N65" t="e">
        <f t="shared" si="2"/>
        <v>#VALUE!</v>
      </c>
    </row>
    <row r="66" spans="1:14" hidden="1" x14ac:dyDescent="0.3">
      <c r="A66" s="15" t="s">
        <v>136</v>
      </c>
      <c r="B66" s="13">
        <v>111770621</v>
      </c>
      <c r="C66" s="12" t="s">
        <v>319</v>
      </c>
      <c r="D66" s="16" t="s">
        <v>0</v>
      </c>
      <c r="E66" s="16">
        <v>19000</v>
      </c>
      <c r="F66" s="16" t="s">
        <v>0</v>
      </c>
      <c r="G66" s="16">
        <v>2545.7620000000002</v>
      </c>
      <c r="H66" s="16">
        <v>3652.1170000000002</v>
      </c>
      <c r="I66" s="16">
        <v>1160.278</v>
      </c>
      <c r="J66" s="21">
        <v>19000</v>
      </c>
      <c r="K66" s="16"/>
      <c r="L66">
        <f t="shared" si="0"/>
        <v>6.1311296977562799</v>
      </c>
      <c r="M66" t="e">
        <f t="shared" si="1"/>
        <v>#VALUE!</v>
      </c>
      <c r="N66" t="e">
        <f t="shared" si="2"/>
        <v>#VALUE!</v>
      </c>
    </row>
    <row r="67" spans="1:14" hidden="1" x14ac:dyDescent="0.3">
      <c r="A67" s="15" t="s">
        <v>138</v>
      </c>
      <c r="B67" s="13">
        <v>4987824</v>
      </c>
      <c r="C67" s="12" t="s">
        <v>317</v>
      </c>
      <c r="D67" s="16" t="s">
        <v>0</v>
      </c>
      <c r="E67" s="16">
        <v>10432.682000000001</v>
      </c>
      <c r="F67" s="16" t="s">
        <v>0</v>
      </c>
      <c r="G67" s="16">
        <v>62957.451000000001</v>
      </c>
      <c r="H67" s="16">
        <v>34705.322999999997</v>
      </c>
      <c r="I67" s="16">
        <v>27086</v>
      </c>
      <c r="J67" s="21">
        <v>9266.5519999999997</v>
      </c>
      <c r="K67" s="16"/>
      <c r="L67">
        <f t="shared" si="0"/>
        <v>0.18976630747760656</v>
      </c>
      <c r="M67" t="e">
        <f t="shared" si="1"/>
        <v>#VALUE!</v>
      </c>
      <c r="N67" t="e">
        <f t="shared" si="2"/>
        <v>#VALUE!</v>
      </c>
    </row>
    <row r="68" spans="1:14" hidden="1" x14ac:dyDescent="0.3">
      <c r="A68" s="15" t="s">
        <v>140</v>
      </c>
      <c r="B68" s="13">
        <v>4994421</v>
      </c>
      <c r="C68" s="12" t="s">
        <v>317</v>
      </c>
      <c r="D68" s="16" t="s">
        <v>0</v>
      </c>
      <c r="E68" s="16">
        <v>244200</v>
      </c>
      <c r="F68" s="16" t="s">
        <v>0</v>
      </c>
      <c r="G68" s="16">
        <v>1230095</v>
      </c>
      <c r="H68" s="16">
        <v>1266503</v>
      </c>
      <c r="I68" s="16">
        <v>1330057</v>
      </c>
      <c r="J68" s="21">
        <v>242300</v>
      </c>
      <c r="K68" s="16"/>
      <c r="L68">
        <f t="shared" si="0"/>
        <v>0.19410413690950645</v>
      </c>
      <c r="M68" t="e">
        <f t="shared" si="1"/>
        <v>#VALUE!</v>
      </c>
      <c r="N68" t="e">
        <f t="shared" si="2"/>
        <v>#VALUE!</v>
      </c>
    </row>
    <row r="69" spans="1:14" hidden="1" x14ac:dyDescent="0.3">
      <c r="A69" s="15" t="s">
        <v>143</v>
      </c>
      <c r="B69" s="13">
        <v>28587405</v>
      </c>
      <c r="C69" s="12" t="s">
        <v>320</v>
      </c>
      <c r="D69" s="16" t="s">
        <v>0</v>
      </c>
      <c r="E69" s="16">
        <v>222380</v>
      </c>
      <c r="F69" s="16" t="s">
        <v>0</v>
      </c>
      <c r="G69" s="16">
        <v>85908</v>
      </c>
      <c r="H69" s="16">
        <v>67004</v>
      </c>
      <c r="I69" s="16">
        <v>43449</v>
      </c>
      <c r="J69" s="21">
        <v>212980</v>
      </c>
      <c r="K69" s="16"/>
      <c r="L69">
        <f t="shared" si="0"/>
        <v>2.785654494088103</v>
      </c>
      <c r="M69" t="e">
        <f t="shared" si="1"/>
        <v>#VALUE!</v>
      </c>
      <c r="N69" t="e">
        <f t="shared" si="2"/>
        <v>#VALUE!</v>
      </c>
    </row>
    <row r="70" spans="1:14" hidden="1" x14ac:dyDescent="0.3">
      <c r="A70" s="15" t="s">
        <v>144</v>
      </c>
      <c r="B70" s="13">
        <v>4326091</v>
      </c>
      <c r="C70" s="12" t="s">
        <v>2</v>
      </c>
      <c r="D70" s="16" t="s">
        <v>0</v>
      </c>
      <c r="E70" s="16">
        <v>30600000</v>
      </c>
      <c r="F70" s="16" t="s">
        <v>0</v>
      </c>
      <c r="G70" s="16">
        <v>26681000</v>
      </c>
      <c r="H70" s="16">
        <v>25337000</v>
      </c>
      <c r="I70" s="16">
        <v>24689000</v>
      </c>
      <c r="J70" s="21">
        <v>31100000</v>
      </c>
      <c r="K70" s="16"/>
      <c r="L70">
        <f t="shared" si="0"/>
        <v>1.1957399361759391</v>
      </c>
      <c r="M70" t="e">
        <f t="shared" si="1"/>
        <v>#VALUE!</v>
      </c>
      <c r="N70" t="e">
        <f t="shared" si="2"/>
        <v>#VALUE!</v>
      </c>
    </row>
    <row r="71" spans="1:14" hidden="1" x14ac:dyDescent="0.3">
      <c r="A71" s="15" t="s">
        <v>147</v>
      </c>
      <c r="B71" s="13">
        <v>5234450</v>
      </c>
      <c r="C71" s="12" t="s">
        <v>2</v>
      </c>
      <c r="D71" s="16" t="s">
        <v>0</v>
      </c>
      <c r="E71" s="16">
        <v>15500000</v>
      </c>
      <c r="F71" s="16" t="s">
        <v>0</v>
      </c>
      <c r="G71" s="16">
        <v>42695000</v>
      </c>
      <c r="H71" s="16">
        <v>42242000</v>
      </c>
      <c r="I71" s="16">
        <v>42158000</v>
      </c>
      <c r="J71" s="21">
        <v>13100000</v>
      </c>
      <c r="K71" s="16"/>
      <c r="L71">
        <f t="shared" si="0"/>
        <v>0.30846392031741171</v>
      </c>
      <c r="M71" t="e">
        <f t="shared" si="1"/>
        <v>#VALUE!</v>
      </c>
      <c r="N71" t="e">
        <f t="shared" si="2"/>
        <v>#VALUE!</v>
      </c>
    </row>
    <row r="72" spans="1:14" hidden="1" x14ac:dyDescent="0.3">
      <c r="A72" s="15" t="s">
        <v>149</v>
      </c>
      <c r="B72" s="13">
        <v>4236367</v>
      </c>
      <c r="C72" s="12" t="s">
        <v>2</v>
      </c>
      <c r="D72" s="16" t="s">
        <v>0</v>
      </c>
      <c r="E72" s="16">
        <v>16813600</v>
      </c>
      <c r="F72" s="16" t="s">
        <v>0</v>
      </c>
      <c r="G72" s="16">
        <v>5565000</v>
      </c>
      <c r="H72" s="16">
        <v>5566000</v>
      </c>
      <c r="I72" s="16">
        <v>6204000</v>
      </c>
      <c r="J72" s="21">
        <v>14700000</v>
      </c>
      <c r="K72" s="16"/>
      <c r="L72">
        <f t="shared" si="0"/>
        <v>2.6412721229000091</v>
      </c>
      <c r="M72" t="e">
        <f t="shared" si="1"/>
        <v>#VALUE!</v>
      </c>
      <c r="N72" t="e">
        <f t="shared" si="2"/>
        <v>#VALUE!</v>
      </c>
    </row>
    <row r="73" spans="1:14" hidden="1" x14ac:dyDescent="0.3">
      <c r="A73" s="15" t="s">
        <v>151</v>
      </c>
      <c r="B73" s="13">
        <v>4076163</v>
      </c>
      <c r="C73" s="12" t="s">
        <v>320</v>
      </c>
      <c r="D73" s="16">
        <v>319800</v>
      </c>
      <c r="E73" s="16" t="s">
        <v>0</v>
      </c>
      <c r="F73" s="16" t="s">
        <v>0</v>
      </c>
      <c r="G73" s="16">
        <v>355343</v>
      </c>
      <c r="H73" s="16">
        <v>418272</v>
      </c>
      <c r="I73" s="16">
        <v>406923</v>
      </c>
      <c r="J73" s="21" t="s">
        <v>0</v>
      </c>
      <c r="K73" s="16"/>
      <c r="L73" t="e">
        <f t="shared" si="0"/>
        <v>#VALUE!</v>
      </c>
      <c r="M73">
        <f t="shared" si="1"/>
        <v>0.7750895242942577</v>
      </c>
      <c r="N73" t="e">
        <f t="shared" si="2"/>
        <v>#VALUE!</v>
      </c>
    </row>
    <row r="74" spans="1:14" hidden="1" x14ac:dyDescent="0.3">
      <c r="A74" s="15" t="s">
        <v>154</v>
      </c>
      <c r="B74" s="13">
        <v>5274273</v>
      </c>
      <c r="C74" s="12" t="s">
        <v>319</v>
      </c>
      <c r="D74" s="16" t="s">
        <v>0</v>
      </c>
      <c r="E74" s="16">
        <v>4300</v>
      </c>
      <c r="F74" s="16" t="s">
        <v>0</v>
      </c>
      <c r="G74" s="16">
        <v>22974</v>
      </c>
      <c r="H74" s="16">
        <v>22082</v>
      </c>
      <c r="I74" s="16">
        <v>17580</v>
      </c>
      <c r="J74" s="21">
        <v>2800</v>
      </c>
      <c r="K74" s="16"/>
      <c r="L74">
        <f t="shared" ref="L74:L137" si="3">IF(NOT(J74="NA"),J74,E74)/(G74+H74)*2</f>
        <v>0.12428977272727272</v>
      </c>
      <c r="M74" t="e">
        <f t="shared" ref="M74:M137" si="4">IF(NOT(D74="NA"),D74,F74)/(H74+I74)*2</f>
        <v>#VALUE!</v>
      </c>
      <c r="N74" t="e">
        <f t="shared" ref="N74:N137" si="5">L74-M74</f>
        <v>#VALUE!</v>
      </c>
    </row>
    <row r="75" spans="1:14" hidden="1" x14ac:dyDescent="0.3">
      <c r="A75" s="15" t="s">
        <v>157</v>
      </c>
      <c r="B75" s="13">
        <v>4104164</v>
      </c>
      <c r="C75" s="12" t="s">
        <v>2</v>
      </c>
      <c r="D75" s="16" t="s">
        <v>0</v>
      </c>
      <c r="E75" s="16">
        <v>31700000</v>
      </c>
      <c r="F75" s="16" t="s">
        <v>0</v>
      </c>
      <c r="G75" s="16">
        <v>41687000</v>
      </c>
      <c r="H75" s="16">
        <v>33524000</v>
      </c>
      <c r="I75" s="16">
        <v>34709000</v>
      </c>
      <c r="J75" s="21">
        <v>33800000</v>
      </c>
      <c r="K75" s="16"/>
      <c r="L75">
        <f t="shared" si="3"/>
        <v>0.89880469612157798</v>
      </c>
      <c r="M75" t="e">
        <f t="shared" si="4"/>
        <v>#VALUE!</v>
      </c>
      <c r="N75" t="e">
        <f t="shared" si="5"/>
        <v>#VALUE!</v>
      </c>
    </row>
    <row r="76" spans="1:14" hidden="1" x14ac:dyDescent="0.3">
      <c r="A76" s="15" t="s">
        <v>163</v>
      </c>
      <c r="B76" s="13">
        <v>4099913</v>
      </c>
      <c r="C76" s="12" t="s">
        <v>319</v>
      </c>
      <c r="D76" s="16">
        <v>21303</v>
      </c>
      <c r="E76" s="16" t="s">
        <v>0</v>
      </c>
      <c r="F76" s="16" t="s">
        <v>0</v>
      </c>
      <c r="G76" s="16">
        <v>48086.964</v>
      </c>
      <c r="H76" s="16">
        <v>53536.184000000001</v>
      </c>
      <c r="I76" s="16">
        <v>50713.921000000002</v>
      </c>
      <c r="J76" s="21" t="s">
        <v>0</v>
      </c>
      <c r="K76" s="16"/>
      <c r="L76" t="e">
        <f t="shared" si="3"/>
        <v>#VALUE!</v>
      </c>
      <c r="M76">
        <f t="shared" si="4"/>
        <v>0.40869023585156095</v>
      </c>
      <c r="N76" t="e">
        <f t="shared" si="5"/>
        <v>#VALUE!</v>
      </c>
    </row>
    <row r="77" spans="1:14" hidden="1" x14ac:dyDescent="0.3">
      <c r="A77" s="15" t="s">
        <v>165</v>
      </c>
      <c r="B77" s="13">
        <v>4062407</v>
      </c>
      <c r="C77" s="12" t="s">
        <v>317</v>
      </c>
      <c r="D77" s="16" t="s">
        <v>0</v>
      </c>
      <c r="E77" s="16">
        <v>4700000</v>
      </c>
      <c r="F77" s="16" t="s">
        <v>0</v>
      </c>
      <c r="G77" s="16">
        <v>80811000</v>
      </c>
      <c r="H77" s="16">
        <v>79658000</v>
      </c>
      <c r="I77" s="16">
        <v>81605000</v>
      </c>
      <c r="J77" s="21">
        <v>7000000</v>
      </c>
      <c r="K77" s="16"/>
      <c r="L77">
        <f t="shared" si="3"/>
        <v>8.7244265247493291E-2</v>
      </c>
      <c r="M77" t="e">
        <f t="shared" si="4"/>
        <v>#VALUE!</v>
      </c>
      <c r="N77" t="e">
        <f t="shared" si="5"/>
        <v>#VALUE!</v>
      </c>
    </row>
    <row r="78" spans="1:14" hidden="1" x14ac:dyDescent="0.3">
      <c r="A78" s="15" t="s">
        <v>166</v>
      </c>
      <c r="B78" s="13">
        <v>4996319</v>
      </c>
      <c r="C78" s="12" t="s">
        <v>2</v>
      </c>
      <c r="D78" s="16" t="s">
        <v>0</v>
      </c>
      <c r="E78" s="16">
        <v>246900</v>
      </c>
      <c r="F78" s="16">
        <v>94500</v>
      </c>
      <c r="G78" s="16">
        <v>745660</v>
      </c>
      <c r="H78" s="16" t="s">
        <v>0</v>
      </c>
      <c r="I78" s="16">
        <v>710653</v>
      </c>
      <c r="J78" s="21" t="s">
        <v>0</v>
      </c>
      <c r="K78" s="16"/>
      <c r="L78" t="e">
        <f t="shared" si="3"/>
        <v>#VALUE!</v>
      </c>
      <c r="M78" t="e">
        <f t="shared" si="4"/>
        <v>#VALUE!</v>
      </c>
      <c r="N78" t="e">
        <f t="shared" si="5"/>
        <v>#VALUE!</v>
      </c>
    </row>
    <row r="79" spans="1:14" hidden="1" x14ac:dyDescent="0.3">
      <c r="A79" s="15" t="s">
        <v>168</v>
      </c>
      <c r="B79" s="13">
        <v>112148335</v>
      </c>
      <c r="C79" s="12" t="s">
        <v>317</v>
      </c>
      <c r="D79" s="16" t="s">
        <v>0</v>
      </c>
      <c r="E79" s="16">
        <v>1804300</v>
      </c>
      <c r="F79" s="16" t="s">
        <v>0</v>
      </c>
      <c r="G79" s="16">
        <v>5103000</v>
      </c>
      <c r="H79" s="16">
        <v>4412700</v>
      </c>
      <c r="I79" s="16">
        <v>4325700</v>
      </c>
      <c r="J79" s="21" t="s">
        <v>0</v>
      </c>
      <c r="K79" s="16"/>
      <c r="L79">
        <f t="shared" si="3"/>
        <v>0.37922591086309992</v>
      </c>
      <c r="M79" t="e">
        <f t="shared" si="4"/>
        <v>#VALUE!</v>
      </c>
      <c r="N79" t="e">
        <f t="shared" si="5"/>
        <v>#VALUE!</v>
      </c>
    </row>
    <row r="80" spans="1:14" hidden="1" x14ac:dyDescent="0.3">
      <c r="A80" s="15" t="s">
        <v>169</v>
      </c>
      <c r="B80" s="13">
        <v>4004271</v>
      </c>
      <c r="C80" s="12" t="s">
        <v>2</v>
      </c>
      <c r="D80" s="16" t="s">
        <v>0</v>
      </c>
      <c r="E80" s="16">
        <v>158300000</v>
      </c>
      <c r="F80" s="16" t="s">
        <v>0</v>
      </c>
      <c r="G80" s="16">
        <v>52456000</v>
      </c>
      <c r="H80" s="16">
        <v>52880000</v>
      </c>
      <c r="I80" s="16">
        <v>50873000</v>
      </c>
      <c r="J80" s="21">
        <v>165700000</v>
      </c>
      <c r="K80" s="16"/>
      <c r="L80">
        <f t="shared" si="3"/>
        <v>3.1461228829649883</v>
      </c>
      <c r="M80" t="e">
        <f t="shared" si="4"/>
        <v>#VALUE!</v>
      </c>
      <c r="N80" t="e">
        <f t="shared" si="5"/>
        <v>#VALUE!</v>
      </c>
    </row>
    <row r="81" spans="1:14" hidden="1" x14ac:dyDescent="0.3">
      <c r="A81" s="15" t="s">
        <v>170</v>
      </c>
      <c r="B81" s="13">
        <v>4967971</v>
      </c>
      <c r="C81" s="12" t="s">
        <v>319</v>
      </c>
      <c r="D81" s="16" t="s">
        <v>0</v>
      </c>
      <c r="E81" s="16">
        <v>52400</v>
      </c>
      <c r="F81" s="16" t="s">
        <v>0</v>
      </c>
      <c r="G81" s="16">
        <v>151007</v>
      </c>
      <c r="H81" s="16">
        <v>130237</v>
      </c>
      <c r="I81" s="16">
        <v>131002</v>
      </c>
      <c r="J81" s="21">
        <v>49000</v>
      </c>
      <c r="K81" s="16"/>
      <c r="L81">
        <f t="shared" si="3"/>
        <v>0.34845187808451022</v>
      </c>
      <c r="M81" t="e">
        <f t="shared" si="4"/>
        <v>#VALUE!</v>
      </c>
      <c r="N81" t="e">
        <f t="shared" si="5"/>
        <v>#VALUE!</v>
      </c>
    </row>
    <row r="82" spans="1:14" hidden="1" x14ac:dyDescent="0.3">
      <c r="A82" s="15" t="s">
        <v>174</v>
      </c>
      <c r="B82" s="13">
        <v>4977226</v>
      </c>
      <c r="C82" s="12" t="s">
        <v>317</v>
      </c>
      <c r="D82" s="16" t="s">
        <v>0</v>
      </c>
      <c r="E82" s="16" t="s">
        <v>0</v>
      </c>
      <c r="F82" s="16" t="s">
        <v>0</v>
      </c>
      <c r="G82" s="16">
        <v>451351</v>
      </c>
      <c r="H82" s="16">
        <v>400504</v>
      </c>
      <c r="I82" s="16">
        <v>440793</v>
      </c>
      <c r="J82" s="21">
        <v>1411871</v>
      </c>
      <c r="K82" s="16"/>
      <c r="L82">
        <f t="shared" si="3"/>
        <v>3.3148153148129671</v>
      </c>
      <c r="M82" t="e">
        <f t="shared" si="4"/>
        <v>#VALUE!</v>
      </c>
      <c r="N82" t="e">
        <f t="shared" si="5"/>
        <v>#VALUE!</v>
      </c>
    </row>
    <row r="83" spans="1:14" hidden="1" x14ac:dyDescent="0.3">
      <c r="A83" s="15" t="s">
        <v>178</v>
      </c>
      <c r="B83" s="13">
        <v>7585696</v>
      </c>
      <c r="C83" s="12" t="s">
        <v>319</v>
      </c>
      <c r="D83" s="16" t="s">
        <v>0</v>
      </c>
      <c r="E83" s="16">
        <v>348300</v>
      </c>
      <c r="F83" s="16" t="s">
        <v>0</v>
      </c>
      <c r="G83" s="16">
        <v>1096732</v>
      </c>
      <c r="H83" s="16">
        <v>984957</v>
      </c>
      <c r="I83" s="16">
        <v>995291</v>
      </c>
      <c r="J83" s="21">
        <v>278600</v>
      </c>
      <c r="K83" s="16"/>
      <c r="L83">
        <f t="shared" si="3"/>
        <v>0.26766726441846023</v>
      </c>
      <c r="M83" t="e">
        <f t="shared" si="4"/>
        <v>#VALUE!</v>
      </c>
      <c r="N83" t="e">
        <f t="shared" si="5"/>
        <v>#VALUE!</v>
      </c>
    </row>
    <row r="84" spans="1:14" hidden="1" x14ac:dyDescent="0.3">
      <c r="A84" s="15" t="s">
        <v>183</v>
      </c>
      <c r="B84" s="13">
        <v>4280272</v>
      </c>
      <c r="C84" s="12" t="s">
        <v>2</v>
      </c>
      <c r="D84" s="16" t="s">
        <v>0</v>
      </c>
      <c r="E84" s="16" t="s">
        <v>0</v>
      </c>
      <c r="F84" s="16" t="s">
        <v>0</v>
      </c>
      <c r="G84" s="16">
        <v>13336000</v>
      </c>
      <c r="H84" s="16">
        <v>12814000</v>
      </c>
      <c r="I84" s="16">
        <v>12189000</v>
      </c>
      <c r="J84" s="21">
        <v>9100000</v>
      </c>
      <c r="K84" s="16"/>
      <c r="L84">
        <f t="shared" si="3"/>
        <v>0.69598470363288722</v>
      </c>
      <c r="M84" t="e">
        <f t="shared" si="4"/>
        <v>#VALUE!</v>
      </c>
      <c r="N84" t="e">
        <f t="shared" si="5"/>
        <v>#VALUE!</v>
      </c>
    </row>
    <row r="85" spans="1:14" hidden="1" x14ac:dyDescent="0.3">
      <c r="A85" s="15" t="s">
        <v>187</v>
      </c>
      <c r="B85" s="13">
        <v>4987134</v>
      </c>
      <c r="C85" s="12" t="s">
        <v>2</v>
      </c>
      <c r="D85" s="16" t="s">
        <v>0</v>
      </c>
      <c r="E85" s="16">
        <v>935247</v>
      </c>
      <c r="F85" s="16" t="s">
        <v>0</v>
      </c>
      <c r="G85" s="16">
        <v>440536</v>
      </c>
      <c r="H85" s="16">
        <v>411847</v>
      </c>
      <c r="I85" s="16">
        <v>420398</v>
      </c>
      <c r="J85" s="21">
        <v>1129031</v>
      </c>
      <c r="K85" s="16"/>
      <c r="L85">
        <f t="shared" si="3"/>
        <v>2.6491166529599957</v>
      </c>
      <c r="M85" t="e">
        <f t="shared" si="4"/>
        <v>#VALUE!</v>
      </c>
      <c r="N85" t="e">
        <f t="shared" si="5"/>
        <v>#VALUE!</v>
      </c>
    </row>
    <row r="86" spans="1:14" hidden="1" x14ac:dyDescent="0.3">
      <c r="A86" s="15" t="s">
        <v>188</v>
      </c>
      <c r="B86" s="13">
        <v>4977197</v>
      </c>
      <c r="C86" s="12" t="s">
        <v>2</v>
      </c>
      <c r="D86" s="16" t="s">
        <v>0</v>
      </c>
      <c r="E86" s="16">
        <v>4230876</v>
      </c>
      <c r="F86" s="16" t="s">
        <v>0</v>
      </c>
      <c r="G86" s="16">
        <v>5507437</v>
      </c>
      <c r="H86" s="16">
        <v>5234864</v>
      </c>
      <c r="I86" s="16">
        <v>2073442</v>
      </c>
      <c r="J86" s="21">
        <v>6489302</v>
      </c>
      <c r="K86" s="16"/>
      <c r="L86">
        <f t="shared" si="3"/>
        <v>1.2081772797094403</v>
      </c>
      <c r="M86" t="e">
        <f t="shared" si="4"/>
        <v>#VALUE!</v>
      </c>
      <c r="N86" t="e">
        <f t="shared" si="5"/>
        <v>#VALUE!</v>
      </c>
    </row>
    <row r="87" spans="1:14" hidden="1" x14ac:dyDescent="0.3">
      <c r="A87" s="15" t="s">
        <v>192</v>
      </c>
      <c r="B87" s="13">
        <v>9396459</v>
      </c>
      <c r="C87" s="12" t="s">
        <v>319</v>
      </c>
      <c r="D87" s="16" t="s">
        <v>0</v>
      </c>
      <c r="E87" s="16">
        <v>18700</v>
      </c>
      <c r="F87" s="16" t="s">
        <v>0</v>
      </c>
      <c r="G87" s="16">
        <v>20950.506000000001</v>
      </c>
      <c r="H87" s="16">
        <v>41199.589999999997</v>
      </c>
      <c r="I87" s="16">
        <v>52914.542999999998</v>
      </c>
      <c r="J87" s="21">
        <v>18200</v>
      </c>
      <c r="K87" s="16"/>
      <c r="L87">
        <f t="shared" si="3"/>
        <v>0.58567890224980512</v>
      </c>
      <c r="M87" t="e">
        <f t="shared" si="4"/>
        <v>#VALUE!</v>
      </c>
      <c r="N87" t="e">
        <f t="shared" si="5"/>
        <v>#VALUE!</v>
      </c>
    </row>
    <row r="88" spans="1:14" hidden="1" x14ac:dyDescent="0.3">
      <c r="A88" s="15" t="s">
        <v>194</v>
      </c>
      <c r="B88" s="13">
        <v>4153733</v>
      </c>
      <c r="C88" s="12" t="s">
        <v>318</v>
      </c>
      <c r="D88" s="16" t="s">
        <v>0</v>
      </c>
      <c r="E88" s="16" t="s">
        <v>0</v>
      </c>
      <c r="F88" s="16" t="s">
        <v>0</v>
      </c>
      <c r="G88" s="16">
        <v>28704</v>
      </c>
      <c r="H88" s="16">
        <v>53374</v>
      </c>
      <c r="I88" s="16">
        <v>73393</v>
      </c>
      <c r="J88" s="21">
        <v>5300</v>
      </c>
      <c r="K88" s="16"/>
      <c r="L88">
        <f t="shared" si="3"/>
        <v>0.12914544701381614</v>
      </c>
      <c r="M88" t="e">
        <f t="shared" si="4"/>
        <v>#VALUE!</v>
      </c>
      <c r="N88" t="e">
        <f t="shared" si="5"/>
        <v>#VALUE!</v>
      </c>
    </row>
    <row r="89" spans="1:14" hidden="1" x14ac:dyDescent="0.3">
      <c r="A89" s="15" t="s">
        <v>199</v>
      </c>
      <c r="B89" s="13">
        <v>4280511</v>
      </c>
      <c r="C89" s="12" t="s">
        <v>320</v>
      </c>
      <c r="D89" s="16" t="s">
        <v>0</v>
      </c>
      <c r="E89" s="16">
        <v>5600</v>
      </c>
      <c r="F89" s="16" t="s">
        <v>0</v>
      </c>
      <c r="G89" s="16">
        <v>43878.900999999998</v>
      </c>
      <c r="H89" s="16">
        <v>40557.805999999997</v>
      </c>
      <c r="I89" s="16">
        <v>37916.53</v>
      </c>
      <c r="J89" s="21">
        <v>6500</v>
      </c>
      <c r="K89" s="16"/>
      <c r="L89">
        <f t="shared" si="3"/>
        <v>0.15396147554641135</v>
      </c>
      <c r="M89" t="e">
        <f t="shared" si="4"/>
        <v>#VALUE!</v>
      </c>
      <c r="N89" t="e">
        <f t="shared" si="5"/>
        <v>#VALUE!</v>
      </c>
    </row>
    <row r="90" spans="1:14" hidden="1" x14ac:dyDescent="0.3">
      <c r="A90" s="15" t="s">
        <v>203</v>
      </c>
      <c r="B90" s="13">
        <v>5140239</v>
      </c>
      <c r="C90" s="12" t="s">
        <v>320</v>
      </c>
      <c r="D90" s="16" t="s">
        <v>0</v>
      </c>
      <c r="E90" s="16">
        <v>4200</v>
      </c>
      <c r="F90" s="16" t="s">
        <v>0</v>
      </c>
      <c r="G90" s="16">
        <v>60426</v>
      </c>
      <c r="H90" s="16">
        <v>167625</v>
      </c>
      <c r="I90" s="16">
        <v>235823</v>
      </c>
      <c r="J90" s="21">
        <v>1500</v>
      </c>
      <c r="K90" s="16"/>
      <c r="L90">
        <f t="shared" si="3"/>
        <v>1.315495218174882E-2</v>
      </c>
      <c r="M90" t="e">
        <f t="shared" si="4"/>
        <v>#VALUE!</v>
      </c>
      <c r="N90" t="e">
        <f t="shared" si="5"/>
        <v>#VALUE!</v>
      </c>
    </row>
    <row r="91" spans="1:14" hidden="1" x14ac:dyDescent="0.3">
      <c r="A91" s="15" t="s">
        <v>206</v>
      </c>
      <c r="B91" s="13">
        <v>4010869</v>
      </c>
      <c r="C91" s="12" t="s">
        <v>317</v>
      </c>
      <c r="D91" s="16" t="s">
        <v>0</v>
      </c>
      <c r="E91" s="16">
        <v>433000</v>
      </c>
      <c r="F91" s="16" t="s">
        <v>0</v>
      </c>
      <c r="G91" s="16">
        <v>7420031</v>
      </c>
      <c r="H91" s="16">
        <v>3143823</v>
      </c>
      <c r="I91" s="16">
        <v>2957848</v>
      </c>
      <c r="J91" s="21">
        <v>401000</v>
      </c>
      <c r="K91" s="16"/>
      <c r="L91">
        <f t="shared" si="3"/>
        <v>7.5919262042053973E-2</v>
      </c>
      <c r="M91" t="e">
        <f t="shared" si="4"/>
        <v>#VALUE!</v>
      </c>
      <c r="N91" t="e">
        <f t="shared" si="5"/>
        <v>#VALUE!</v>
      </c>
    </row>
    <row r="92" spans="1:14" hidden="1" x14ac:dyDescent="0.3">
      <c r="A92" s="15" t="s">
        <v>208</v>
      </c>
      <c r="B92" s="13">
        <v>4765589</v>
      </c>
      <c r="C92" s="12" t="s">
        <v>2</v>
      </c>
      <c r="D92" s="16" t="s">
        <v>0</v>
      </c>
      <c r="E92" s="16">
        <v>490900</v>
      </c>
      <c r="F92" s="16" t="s">
        <v>0</v>
      </c>
      <c r="G92" s="16">
        <v>6563300</v>
      </c>
      <c r="H92" s="16">
        <v>6447500</v>
      </c>
      <c r="I92" s="16">
        <v>4753600</v>
      </c>
      <c r="J92" s="21">
        <v>523600</v>
      </c>
      <c r="K92" s="16"/>
      <c r="L92">
        <f t="shared" si="3"/>
        <v>8.048698004734528E-2</v>
      </c>
      <c r="M92" t="e">
        <f t="shared" si="4"/>
        <v>#VALUE!</v>
      </c>
      <c r="N92" t="e">
        <f t="shared" si="5"/>
        <v>#VALUE!</v>
      </c>
    </row>
    <row r="93" spans="1:14" hidden="1" x14ac:dyDescent="0.3">
      <c r="A93" s="15" t="s">
        <v>209</v>
      </c>
      <c r="B93" s="13">
        <v>5183143</v>
      </c>
      <c r="C93" s="12" t="s">
        <v>319</v>
      </c>
      <c r="D93" s="16" t="s">
        <v>0</v>
      </c>
      <c r="E93" s="16">
        <v>12600</v>
      </c>
      <c r="F93" s="16" t="s">
        <v>0</v>
      </c>
      <c r="G93" s="16">
        <v>10714</v>
      </c>
      <c r="H93" s="16">
        <v>47951</v>
      </c>
      <c r="I93" s="16">
        <v>47951</v>
      </c>
      <c r="J93" s="21">
        <v>9100</v>
      </c>
      <c r="K93" s="16"/>
      <c r="L93">
        <f t="shared" si="3"/>
        <v>0.31023608625245036</v>
      </c>
      <c r="M93" t="e">
        <f t="shared" si="4"/>
        <v>#VALUE!</v>
      </c>
      <c r="N93" t="e">
        <f t="shared" si="5"/>
        <v>#VALUE!</v>
      </c>
    </row>
    <row r="94" spans="1:14" hidden="1" x14ac:dyDescent="0.3">
      <c r="A94" s="15" t="s">
        <v>213</v>
      </c>
      <c r="B94" s="13">
        <v>4905737</v>
      </c>
      <c r="C94" s="12" t="s">
        <v>2</v>
      </c>
      <c r="D94" s="16" t="s">
        <v>0</v>
      </c>
      <c r="E94" s="16">
        <v>219773</v>
      </c>
      <c r="F94" s="16" t="s">
        <v>0</v>
      </c>
      <c r="G94" s="16">
        <v>701997</v>
      </c>
      <c r="H94" s="16">
        <v>752723</v>
      </c>
      <c r="I94" s="16">
        <v>821441</v>
      </c>
      <c r="J94" s="21">
        <v>213500</v>
      </c>
      <c r="K94" s="16"/>
      <c r="L94">
        <f t="shared" si="3"/>
        <v>0.2935272767267928</v>
      </c>
      <c r="M94" t="e">
        <f t="shared" si="4"/>
        <v>#VALUE!</v>
      </c>
      <c r="N94" t="e">
        <f t="shared" si="5"/>
        <v>#VALUE!</v>
      </c>
    </row>
    <row r="95" spans="1:14" hidden="1" x14ac:dyDescent="0.3">
      <c r="A95" s="15" t="s">
        <v>214</v>
      </c>
      <c r="B95" s="13">
        <v>4987669</v>
      </c>
      <c r="C95" s="12" t="s">
        <v>319</v>
      </c>
      <c r="D95" s="16" t="s">
        <v>0</v>
      </c>
      <c r="E95" s="16">
        <v>7700</v>
      </c>
      <c r="F95" s="16" t="s">
        <v>0</v>
      </c>
      <c r="G95" s="16">
        <v>25259</v>
      </c>
      <c r="H95" s="16">
        <v>24188</v>
      </c>
      <c r="I95" s="16">
        <v>27180</v>
      </c>
      <c r="J95" s="21">
        <v>5733</v>
      </c>
      <c r="K95" s="16"/>
      <c r="L95">
        <f t="shared" si="3"/>
        <v>0.23188464416445892</v>
      </c>
      <c r="M95" t="e">
        <f t="shared" si="4"/>
        <v>#VALUE!</v>
      </c>
      <c r="N95" t="e">
        <f t="shared" si="5"/>
        <v>#VALUE!</v>
      </c>
    </row>
    <row r="96" spans="1:14" hidden="1" x14ac:dyDescent="0.3">
      <c r="A96" s="15" t="s">
        <v>217</v>
      </c>
      <c r="B96" s="13">
        <v>111620</v>
      </c>
      <c r="C96" s="12" t="s">
        <v>319</v>
      </c>
      <c r="D96" s="16" t="s">
        <v>0</v>
      </c>
      <c r="E96" s="16" t="s">
        <v>0</v>
      </c>
      <c r="F96" s="16" t="s">
        <v>0</v>
      </c>
      <c r="G96" s="16">
        <v>52477</v>
      </c>
      <c r="H96" s="16">
        <v>51823</v>
      </c>
      <c r="I96" s="16">
        <v>49089</v>
      </c>
      <c r="J96" s="21">
        <v>56800</v>
      </c>
      <c r="K96" s="16"/>
      <c r="L96">
        <f t="shared" si="3"/>
        <v>1.0891658676893576</v>
      </c>
      <c r="M96" t="e">
        <f t="shared" si="4"/>
        <v>#VALUE!</v>
      </c>
      <c r="N96" t="e">
        <f t="shared" si="5"/>
        <v>#VALUE!</v>
      </c>
    </row>
    <row r="97" spans="1:14" hidden="1" x14ac:dyDescent="0.3">
      <c r="A97" s="15" t="s">
        <v>219</v>
      </c>
      <c r="B97" s="13">
        <v>4097102</v>
      </c>
      <c r="C97" s="12" t="s">
        <v>2</v>
      </c>
      <c r="D97" s="16" t="s">
        <v>0</v>
      </c>
      <c r="E97" s="16">
        <v>31310798</v>
      </c>
      <c r="F97" s="16" t="s">
        <v>0</v>
      </c>
      <c r="G97" s="16">
        <v>16237225</v>
      </c>
      <c r="H97" s="16">
        <v>13464337</v>
      </c>
      <c r="I97" s="16">
        <v>12855189</v>
      </c>
      <c r="J97" s="21">
        <v>33964290</v>
      </c>
      <c r="K97" s="16"/>
      <c r="L97">
        <f t="shared" si="3"/>
        <v>2.2870372945369</v>
      </c>
      <c r="M97" t="e">
        <f t="shared" si="4"/>
        <v>#VALUE!</v>
      </c>
      <c r="N97" t="e">
        <f t="shared" si="5"/>
        <v>#VALUE!</v>
      </c>
    </row>
    <row r="98" spans="1:14" hidden="1" x14ac:dyDescent="0.3">
      <c r="A98" s="15" t="s">
        <v>220</v>
      </c>
      <c r="B98" s="13">
        <v>4965975</v>
      </c>
      <c r="C98" s="12" t="s">
        <v>320</v>
      </c>
      <c r="D98" s="16">
        <v>96100</v>
      </c>
      <c r="E98" s="16" t="s">
        <v>0</v>
      </c>
      <c r="F98" s="16" t="s">
        <v>0</v>
      </c>
      <c r="G98" s="16">
        <v>187615</v>
      </c>
      <c r="H98" s="16">
        <v>213657</v>
      </c>
      <c r="I98" s="16">
        <v>201635</v>
      </c>
      <c r="J98" s="21" t="s">
        <v>0</v>
      </c>
      <c r="K98" s="16"/>
      <c r="L98" t="e">
        <f t="shared" si="3"/>
        <v>#VALUE!</v>
      </c>
      <c r="M98">
        <f t="shared" si="4"/>
        <v>0.46280689249973511</v>
      </c>
      <c r="N98" t="e">
        <f t="shared" si="5"/>
        <v>#VALUE!</v>
      </c>
    </row>
    <row r="99" spans="1:14" hidden="1" x14ac:dyDescent="0.3">
      <c r="A99" s="15" t="s">
        <v>221</v>
      </c>
      <c r="B99" s="13">
        <v>4991569</v>
      </c>
      <c r="C99" s="12" t="s">
        <v>2</v>
      </c>
      <c r="D99" s="16" t="s">
        <v>0</v>
      </c>
      <c r="E99" s="16">
        <v>825800</v>
      </c>
      <c r="F99" s="16" t="s">
        <v>0</v>
      </c>
      <c r="G99" s="16">
        <v>4678600</v>
      </c>
      <c r="H99" s="16">
        <v>4690400</v>
      </c>
      <c r="I99" s="16">
        <v>4845400</v>
      </c>
      <c r="J99" s="21">
        <v>864000</v>
      </c>
      <c r="K99" s="16"/>
      <c r="L99">
        <f t="shared" si="3"/>
        <v>0.18443804034582131</v>
      </c>
      <c r="M99" t="e">
        <f t="shared" si="4"/>
        <v>#VALUE!</v>
      </c>
      <c r="N99" t="e">
        <f t="shared" si="5"/>
        <v>#VALUE!</v>
      </c>
    </row>
    <row r="100" spans="1:14" hidden="1" x14ac:dyDescent="0.3">
      <c r="A100" s="15" t="s">
        <v>224</v>
      </c>
      <c r="B100" s="13">
        <v>4965791</v>
      </c>
      <c r="C100" s="12" t="s">
        <v>320</v>
      </c>
      <c r="D100" s="16" t="s">
        <v>0</v>
      </c>
      <c r="E100" s="16">
        <v>18000</v>
      </c>
      <c r="F100" s="16" t="s">
        <v>0</v>
      </c>
      <c r="G100" s="16">
        <v>82278</v>
      </c>
      <c r="H100" s="16">
        <v>89566</v>
      </c>
      <c r="I100" s="16">
        <v>49648</v>
      </c>
      <c r="J100" s="21">
        <v>20100</v>
      </c>
      <c r="K100" s="16"/>
      <c r="L100">
        <f t="shared" si="3"/>
        <v>0.23393310211587254</v>
      </c>
      <c r="M100" t="e">
        <f t="shared" si="4"/>
        <v>#VALUE!</v>
      </c>
      <c r="N100" t="e">
        <f t="shared" si="5"/>
        <v>#VALUE!</v>
      </c>
    </row>
    <row r="101" spans="1:14" hidden="1" x14ac:dyDescent="0.3">
      <c r="A101" s="15" t="s">
        <v>225</v>
      </c>
      <c r="B101" s="13">
        <v>7528766</v>
      </c>
      <c r="C101" s="12" t="s">
        <v>319</v>
      </c>
      <c r="D101" s="16" t="s">
        <v>0</v>
      </c>
      <c r="E101" s="16">
        <v>1015300</v>
      </c>
      <c r="F101" s="16" t="s">
        <v>0</v>
      </c>
      <c r="G101" s="16">
        <v>941211</v>
      </c>
      <c r="H101" s="16">
        <v>989123</v>
      </c>
      <c r="I101" s="16">
        <v>980847</v>
      </c>
      <c r="J101" s="21">
        <v>1066627</v>
      </c>
      <c r="K101" s="16"/>
      <c r="L101">
        <f t="shared" si="3"/>
        <v>1.105121704326816</v>
      </c>
      <c r="M101" t="e">
        <f t="shared" si="4"/>
        <v>#VALUE!</v>
      </c>
      <c r="N101" t="e">
        <f t="shared" si="5"/>
        <v>#VALUE!</v>
      </c>
    </row>
    <row r="102" spans="1:14" hidden="1" x14ac:dyDescent="0.3">
      <c r="A102" s="15" t="s">
        <v>229</v>
      </c>
      <c r="B102" s="13">
        <v>6497056</v>
      </c>
      <c r="C102" s="12" t="s">
        <v>319</v>
      </c>
      <c r="D102" s="16" t="s">
        <v>0</v>
      </c>
      <c r="E102" s="16">
        <v>964.375</v>
      </c>
      <c r="F102" s="16" t="s">
        <v>0</v>
      </c>
      <c r="G102" s="16">
        <v>17211.275000000001</v>
      </c>
      <c r="H102" s="16">
        <v>26555.68</v>
      </c>
      <c r="I102" s="16">
        <v>34924.017999999996</v>
      </c>
      <c r="J102" s="21">
        <v>4079.79</v>
      </c>
      <c r="K102" s="16"/>
      <c r="L102">
        <f t="shared" si="3"/>
        <v>0.18643243515570138</v>
      </c>
      <c r="M102" t="e">
        <f t="shared" si="4"/>
        <v>#VALUE!</v>
      </c>
      <c r="N102" t="e">
        <f t="shared" si="5"/>
        <v>#VALUE!</v>
      </c>
    </row>
    <row r="103" spans="1:14" hidden="1" x14ac:dyDescent="0.3">
      <c r="A103" s="15" t="s">
        <v>230</v>
      </c>
      <c r="B103" s="13">
        <v>4011047</v>
      </c>
      <c r="C103" s="12" t="s">
        <v>2</v>
      </c>
      <c r="D103" s="16" t="s">
        <v>0</v>
      </c>
      <c r="E103" s="16">
        <v>5100000</v>
      </c>
      <c r="F103" s="16" t="s">
        <v>0</v>
      </c>
      <c r="G103" s="16">
        <v>47957000</v>
      </c>
      <c r="H103" s="16">
        <v>43135000</v>
      </c>
      <c r="I103" s="16">
        <v>41511000</v>
      </c>
      <c r="J103" s="21">
        <v>5200000</v>
      </c>
      <c r="K103" s="16"/>
      <c r="L103">
        <f t="shared" si="3"/>
        <v>0.11417028937777192</v>
      </c>
      <c r="M103" t="e">
        <f t="shared" si="4"/>
        <v>#VALUE!</v>
      </c>
      <c r="N103" t="e">
        <f t="shared" si="5"/>
        <v>#VALUE!</v>
      </c>
    </row>
    <row r="104" spans="1:14" hidden="1" x14ac:dyDescent="0.3">
      <c r="A104" s="15" t="s">
        <v>231</v>
      </c>
      <c r="B104" s="13">
        <v>4070675</v>
      </c>
      <c r="C104" s="12" t="s">
        <v>317</v>
      </c>
      <c r="D104" s="16" t="s">
        <v>0</v>
      </c>
      <c r="E104" s="16">
        <v>23564000</v>
      </c>
      <c r="F104" s="16" t="s">
        <v>0</v>
      </c>
      <c r="G104" s="16">
        <v>5314000</v>
      </c>
      <c r="H104" s="16">
        <v>5543000</v>
      </c>
      <c r="I104" s="16">
        <v>5746000</v>
      </c>
      <c r="J104" s="21">
        <v>22899000</v>
      </c>
      <c r="K104" s="16"/>
      <c r="L104">
        <f t="shared" si="3"/>
        <v>4.2182923459519204</v>
      </c>
      <c r="M104" t="e">
        <f t="shared" si="4"/>
        <v>#VALUE!</v>
      </c>
      <c r="N104" t="e">
        <f t="shared" si="5"/>
        <v>#VALUE!</v>
      </c>
    </row>
    <row r="105" spans="1:14" hidden="1" x14ac:dyDescent="0.3">
      <c r="A105" s="15" t="s">
        <v>232</v>
      </c>
      <c r="B105" s="13">
        <v>4277469</v>
      </c>
      <c r="C105" s="12" t="s">
        <v>2</v>
      </c>
      <c r="D105" s="16" t="s">
        <v>0</v>
      </c>
      <c r="E105" s="16" t="s">
        <v>0</v>
      </c>
      <c r="F105" s="16" t="s">
        <v>0</v>
      </c>
      <c r="G105" s="16">
        <v>4218000</v>
      </c>
      <c r="H105" s="16">
        <v>2801000</v>
      </c>
      <c r="I105" s="16">
        <v>3897000</v>
      </c>
      <c r="J105" s="21">
        <v>2626000</v>
      </c>
      <c r="K105" s="16"/>
      <c r="L105">
        <f t="shared" si="3"/>
        <v>0.74825473714204305</v>
      </c>
      <c r="M105" t="e">
        <f t="shared" si="4"/>
        <v>#VALUE!</v>
      </c>
      <c r="N105" t="e">
        <f t="shared" si="5"/>
        <v>#VALUE!</v>
      </c>
    </row>
    <row r="106" spans="1:14" hidden="1" x14ac:dyDescent="0.3">
      <c r="A106" s="15" t="s">
        <v>233</v>
      </c>
      <c r="B106" s="13">
        <v>4973225</v>
      </c>
      <c r="C106" s="12" t="s">
        <v>317</v>
      </c>
      <c r="D106" s="16" t="s">
        <v>0</v>
      </c>
      <c r="E106" s="16">
        <v>623</v>
      </c>
      <c r="F106" s="16" t="s">
        <v>0</v>
      </c>
      <c r="G106" s="16">
        <v>724779</v>
      </c>
      <c r="H106" s="16">
        <v>840870</v>
      </c>
      <c r="I106" s="16">
        <v>987302</v>
      </c>
      <c r="J106" s="21">
        <v>4611</v>
      </c>
      <c r="K106" s="16"/>
      <c r="L106">
        <f t="shared" si="3"/>
        <v>5.890209108171755E-3</v>
      </c>
      <c r="M106" t="e">
        <f t="shared" si="4"/>
        <v>#VALUE!</v>
      </c>
      <c r="N106" t="e">
        <f t="shared" si="5"/>
        <v>#VALUE!</v>
      </c>
    </row>
    <row r="107" spans="1:14" hidden="1" x14ac:dyDescent="0.3">
      <c r="A107" s="15" t="s">
        <v>234</v>
      </c>
      <c r="B107" s="13">
        <v>4024109</v>
      </c>
      <c r="C107" s="12" t="s">
        <v>2</v>
      </c>
      <c r="D107" s="16" t="s">
        <v>0</v>
      </c>
      <c r="E107" s="16">
        <v>15400000</v>
      </c>
      <c r="F107" s="16" t="s">
        <v>0</v>
      </c>
      <c r="G107" s="16">
        <v>16355400</v>
      </c>
      <c r="H107" s="16">
        <v>15066037</v>
      </c>
      <c r="I107" s="16">
        <v>15691178</v>
      </c>
      <c r="J107" s="21">
        <v>15990000</v>
      </c>
      <c r="K107" s="16"/>
      <c r="L107">
        <f t="shared" si="3"/>
        <v>1.0177764944359482</v>
      </c>
      <c r="M107" t="e">
        <f t="shared" si="4"/>
        <v>#VALUE!</v>
      </c>
      <c r="N107" t="e">
        <f t="shared" si="5"/>
        <v>#VALUE!</v>
      </c>
    </row>
    <row r="108" spans="1:14" hidden="1" x14ac:dyDescent="0.3">
      <c r="A108" s="15" t="s">
        <v>235</v>
      </c>
      <c r="B108" s="13">
        <v>4980638</v>
      </c>
      <c r="C108" s="12" t="s">
        <v>2</v>
      </c>
      <c r="D108" s="16" t="s">
        <v>0</v>
      </c>
      <c r="E108" s="16" t="s">
        <v>0</v>
      </c>
      <c r="F108" s="16" t="s">
        <v>0</v>
      </c>
      <c r="G108" s="16">
        <v>3731389</v>
      </c>
      <c r="H108" s="16">
        <v>3861330</v>
      </c>
      <c r="I108" s="16">
        <v>3459297</v>
      </c>
      <c r="J108" s="21">
        <v>4700000</v>
      </c>
      <c r="K108" s="16"/>
      <c r="L108">
        <f t="shared" si="3"/>
        <v>1.2380281688285844</v>
      </c>
      <c r="M108" t="e">
        <f t="shared" si="4"/>
        <v>#VALUE!</v>
      </c>
      <c r="N108" t="e">
        <f t="shared" si="5"/>
        <v>#VALUE!</v>
      </c>
    </row>
    <row r="109" spans="1:14" hidden="1" x14ac:dyDescent="0.3">
      <c r="A109" s="15" t="s">
        <v>236</v>
      </c>
      <c r="B109" s="13">
        <v>114084613</v>
      </c>
      <c r="C109" s="12" t="s">
        <v>320</v>
      </c>
      <c r="D109" s="16" t="s">
        <v>0</v>
      </c>
      <c r="E109" s="16">
        <v>1000000</v>
      </c>
      <c r="F109" s="16" t="s">
        <v>0</v>
      </c>
      <c r="G109" s="16">
        <v>426652</v>
      </c>
      <c r="H109" s="16">
        <v>446799</v>
      </c>
      <c r="I109" s="16">
        <v>491996</v>
      </c>
      <c r="J109" s="21">
        <v>923000</v>
      </c>
      <c r="K109" s="16"/>
      <c r="L109">
        <f t="shared" si="3"/>
        <v>2.1134557061586738</v>
      </c>
      <c r="M109" t="e">
        <f t="shared" si="4"/>
        <v>#VALUE!</v>
      </c>
      <c r="N109" t="e">
        <f t="shared" si="5"/>
        <v>#VALUE!</v>
      </c>
    </row>
    <row r="110" spans="1:14" hidden="1" x14ac:dyDescent="0.3">
      <c r="A110" s="15" t="s">
        <v>237</v>
      </c>
      <c r="B110" s="13">
        <v>5221858</v>
      </c>
      <c r="C110" s="12" t="s">
        <v>320</v>
      </c>
      <c r="D110" s="16" t="s">
        <v>0</v>
      </c>
      <c r="E110" s="16">
        <v>615200</v>
      </c>
      <c r="F110" s="16" t="s">
        <v>0</v>
      </c>
      <c r="G110" s="16">
        <v>843993</v>
      </c>
      <c r="H110" s="16">
        <v>594895</v>
      </c>
      <c r="I110" s="16">
        <v>426414</v>
      </c>
      <c r="J110" s="21">
        <v>642300</v>
      </c>
      <c r="K110" s="16"/>
      <c r="L110">
        <f t="shared" si="3"/>
        <v>0.89277275229204778</v>
      </c>
      <c r="M110" t="e">
        <f t="shared" si="4"/>
        <v>#VALUE!</v>
      </c>
      <c r="N110" t="e">
        <f t="shared" si="5"/>
        <v>#VALUE!</v>
      </c>
    </row>
    <row r="111" spans="1:14" hidden="1" x14ac:dyDescent="0.3">
      <c r="A111" s="15" t="s">
        <v>239</v>
      </c>
      <c r="B111" s="13">
        <v>4587847</v>
      </c>
      <c r="C111" s="12" t="s">
        <v>319</v>
      </c>
      <c r="D111" s="16" t="s">
        <v>0</v>
      </c>
      <c r="E111" s="16" t="s">
        <v>0</v>
      </c>
      <c r="F111" s="16" t="s">
        <v>0</v>
      </c>
      <c r="G111" s="16">
        <v>15512.405000000001</v>
      </c>
      <c r="H111" s="16">
        <v>16142.531000000001</v>
      </c>
      <c r="I111" s="16">
        <v>12050.589</v>
      </c>
      <c r="J111" s="21">
        <v>7000</v>
      </c>
      <c r="K111" s="16"/>
      <c r="L111">
        <f t="shared" si="3"/>
        <v>0.44226909825374466</v>
      </c>
      <c r="M111" t="e">
        <f t="shared" si="4"/>
        <v>#VALUE!</v>
      </c>
      <c r="N111" t="e">
        <f t="shared" si="5"/>
        <v>#VALUE!</v>
      </c>
    </row>
    <row r="112" spans="1:14" hidden="1" x14ac:dyDescent="0.3">
      <c r="A112" s="15" t="s">
        <v>243</v>
      </c>
      <c r="B112" s="13">
        <v>12161504</v>
      </c>
      <c r="C112" s="12" t="s">
        <v>318</v>
      </c>
      <c r="D112" s="16" t="s">
        <v>0</v>
      </c>
      <c r="E112" s="16">
        <v>2638912</v>
      </c>
      <c r="F112" s="16" t="s">
        <v>0</v>
      </c>
      <c r="G112" s="16">
        <v>1201068</v>
      </c>
      <c r="H112" s="16">
        <v>1125305</v>
      </c>
      <c r="I112" s="16">
        <v>1035753</v>
      </c>
      <c r="J112" s="21">
        <v>2743749</v>
      </c>
      <c r="K112" s="16"/>
      <c r="L112">
        <f t="shared" si="3"/>
        <v>2.3588212208446366</v>
      </c>
      <c r="M112" t="e">
        <f t="shared" si="4"/>
        <v>#VALUE!</v>
      </c>
      <c r="N112" t="e">
        <f t="shared" si="5"/>
        <v>#VALUE!</v>
      </c>
    </row>
    <row r="113" spans="1:14" hidden="1" x14ac:dyDescent="0.3">
      <c r="A113" s="15" t="s">
        <v>250</v>
      </c>
      <c r="B113" s="13">
        <v>4089979</v>
      </c>
      <c r="C113" s="12" t="s">
        <v>317</v>
      </c>
      <c r="D113" s="16" t="s">
        <v>0</v>
      </c>
      <c r="E113" s="16">
        <v>7900000</v>
      </c>
      <c r="F113" s="16" t="s">
        <v>0</v>
      </c>
      <c r="G113" s="16">
        <v>10333131</v>
      </c>
      <c r="H113" s="16">
        <v>9418087</v>
      </c>
      <c r="I113" s="16">
        <v>8752260</v>
      </c>
      <c r="J113" s="21">
        <v>7900000</v>
      </c>
      <c r="K113" s="16"/>
      <c r="L113">
        <f t="shared" si="3"/>
        <v>0.79995066633359013</v>
      </c>
      <c r="M113" t="e">
        <f t="shared" si="4"/>
        <v>#VALUE!</v>
      </c>
      <c r="N113" t="e">
        <f t="shared" si="5"/>
        <v>#VALUE!</v>
      </c>
    </row>
    <row r="114" spans="1:14" hidden="1" x14ac:dyDescent="0.3">
      <c r="A114" s="15" t="s">
        <v>253</v>
      </c>
      <c r="B114" s="13">
        <v>6618669</v>
      </c>
      <c r="C114" s="12" t="s">
        <v>2</v>
      </c>
      <c r="D114" s="16" t="s">
        <v>0</v>
      </c>
      <c r="E114" s="16">
        <v>13898800</v>
      </c>
      <c r="F114" s="16" t="s">
        <v>0</v>
      </c>
      <c r="G114" s="16">
        <v>9847200</v>
      </c>
      <c r="H114" s="16">
        <v>9651900</v>
      </c>
      <c r="I114" s="16">
        <v>10020100</v>
      </c>
      <c r="J114" s="21">
        <v>14698900</v>
      </c>
      <c r="K114" s="16"/>
      <c r="L114">
        <f t="shared" si="3"/>
        <v>1.5076490709827632</v>
      </c>
      <c r="M114" t="e">
        <f t="shared" si="4"/>
        <v>#VALUE!</v>
      </c>
      <c r="N114" t="e">
        <f t="shared" si="5"/>
        <v>#VALUE!</v>
      </c>
    </row>
    <row r="115" spans="1:14" hidden="1" x14ac:dyDescent="0.3">
      <c r="A115" s="15" t="s">
        <v>254</v>
      </c>
      <c r="B115" s="13">
        <v>4991863</v>
      </c>
      <c r="C115" s="12" t="s">
        <v>319</v>
      </c>
      <c r="D115" s="16">
        <v>46300</v>
      </c>
      <c r="E115" s="16" t="s">
        <v>0</v>
      </c>
      <c r="F115" s="16" t="s">
        <v>0</v>
      </c>
      <c r="G115" s="16">
        <v>34746.695</v>
      </c>
      <c r="H115" s="16">
        <v>36207.741000000002</v>
      </c>
      <c r="I115" s="16">
        <v>37852.559000000001</v>
      </c>
      <c r="J115" s="21" t="s">
        <v>0</v>
      </c>
      <c r="K115" s="16"/>
      <c r="L115" t="e">
        <f t="shared" si="3"/>
        <v>#VALUE!</v>
      </c>
      <c r="M115">
        <f t="shared" si="4"/>
        <v>1.2503324993282501</v>
      </c>
      <c r="N115" t="e">
        <f t="shared" si="5"/>
        <v>#VALUE!</v>
      </c>
    </row>
    <row r="116" spans="1:14" hidden="1" x14ac:dyDescent="0.3">
      <c r="A116" s="15" t="s">
        <v>255</v>
      </c>
      <c r="B116" s="13">
        <v>4071224</v>
      </c>
      <c r="C116" s="12" t="s">
        <v>320</v>
      </c>
      <c r="D116" s="16" t="s">
        <v>0</v>
      </c>
      <c r="E116" s="16">
        <v>36100</v>
      </c>
      <c r="F116" s="16" t="s">
        <v>0</v>
      </c>
      <c r="G116" s="16">
        <v>208699</v>
      </c>
      <c r="H116" s="16">
        <v>237397</v>
      </c>
      <c r="I116" s="16">
        <v>246081</v>
      </c>
      <c r="J116" s="21">
        <v>31200</v>
      </c>
      <c r="K116" s="16"/>
      <c r="L116">
        <f t="shared" si="3"/>
        <v>0.13988020515763422</v>
      </c>
      <c r="M116" t="e">
        <f t="shared" si="4"/>
        <v>#VALUE!</v>
      </c>
      <c r="N116" t="e">
        <f t="shared" si="5"/>
        <v>#VALUE!</v>
      </c>
    </row>
    <row r="117" spans="1:14" hidden="1" x14ac:dyDescent="0.3">
      <c r="A117" s="15" t="s">
        <v>256</v>
      </c>
      <c r="B117" s="13">
        <v>4007197</v>
      </c>
      <c r="C117" s="12" t="s">
        <v>2</v>
      </c>
      <c r="D117" s="16" t="s">
        <v>0</v>
      </c>
      <c r="E117" s="16">
        <v>110000</v>
      </c>
      <c r="F117" s="16" t="s">
        <v>0</v>
      </c>
      <c r="G117" s="16">
        <v>1113400</v>
      </c>
      <c r="H117" s="16">
        <v>1085100</v>
      </c>
      <c r="I117" s="16">
        <v>1061700</v>
      </c>
      <c r="J117" s="21">
        <v>76800</v>
      </c>
      <c r="K117" s="16"/>
      <c r="L117">
        <f t="shared" si="3"/>
        <v>6.9865817602911079E-2</v>
      </c>
      <c r="M117" t="e">
        <f t="shared" si="4"/>
        <v>#VALUE!</v>
      </c>
      <c r="N117" t="e">
        <f t="shared" si="5"/>
        <v>#VALUE!</v>
      </c>
    </row>
    <row r="118" spans="1:14" hidden="1" x14ac:dyDescent="0.3">
      <c r="A118" s="15" t="s">
        <v>257</v>
      </c>
      <c r="B118" s="13">
        <v>4218241</v>
      </c>
      <c r="C118" s="12" t="s">
        <v>2</v>
      </c>
      <c r="D118" s="16" t="s">
        <v>0</v>
      </c>
      <c r="E118" s="16">
        <v>2358000</v>
      </c>
      <c r="F118" s="16" t="s">
        <v>0</v>
      </c>
      <c r="G118" s="16">
        <v>3615500</v>
      </c>
      <c r="H118" s="16">
        <v>3118100</v>
      </c>
      <c r="I118" s="16">
        <v>2863500</v>
      </c>
      <c r="J118" s="21">
        <v>1600000</v>
      </c>
      <c r="K118" s="16"/>
      <c r="L118">
        <f t="shared" si="3"/>
        <v>0.47522870381371035</v>
      </c>
      <c r="M118" t="e">
        <f t="shared" si="4"/>
        <v>#VALUE!</v>
      </c>
      <c r="N118" t="e">
        <f t="shared" si="5"/>
        <v>#VALUE!</v>
      </c>
    </row>
    <row r="119" spans="1:14" hidden="1" x14ac:dyDescent="0.3">
      <c r="A119" s="15" t="s">
        <v>258</v>
      </c>
      <c r="B119" s="13">
        <v>4309013</v>
      </c>
      <c r="C119" s="12" t="s">
        <v>317</v>
      </c>
      <c r="D119" s="16" t="s">
        <v>0</v>
      </c>
      <c r="E119" s="16">
        <v>4739000</v>
      </c>
      <c r="F119" s="16" t="s">
        <v>0</v>
      </c>
      <c r="G119" s="16">
        <v>3820477</v>
      </c>
      <c r="H119" s="16">
        <v>2622776</v>
      </c>
      <c r="I119" s="16">
        <v>2576562</v>
      </c>
      <c r="J119" s="21">
        <v>5230000</v>
      </c>
      <c r="K119" s="16"/>
      <c r="L119">
        <f t="shared" si="3"/>
        <v>1.6234035820105155</v>
      </c>
      <c r="M119" t="e">
        <f t="shared" si="4"/>
        <v>#VALUE!</v>
      </c>
      <c r="N119" t="e">
        <f t="shared" si="5"/>
        <v>#VALUE!</v>
      </c>
    </row>
    <row r="120" spans="1:14" hidden="1" x14ac:dyDescent="0.3">
      <c r="A120" s="15" t="s">
        <v>263</v>
      </c>
      <c r="B120" s="13">
        <v>4989049</v>
      </c>
      <c r="C120" s="12" t="s">
        <v>2</v>
      </c>
      <c r="D120" s="16" t="s">
        <v>0</v>
      </c>
      <c r="E120" s="16">
        <v>3700000</v>
      </c>
      <c r="F120" s="16" t="s">
        <v>0</v>
      </c>
      <c r="G120" s="16">
        <v>4254500</v>
      </c>
      <c r="H120" s="16">
        <v>3978400</v>
      </c>
      <c r="I120" s="16">
        <v>3851500</v>
      </c>
      <c r="J120" s="21" t="s">
        <v>0</v>
      </c>
      <c r="K120" s="16"/>
      <c r="L120">
        <f t="shared" si="3"/>
        <v>0.89883273208711389</v>
      </c>
      <c r="M120" t="e">
        <f t="shared" si="4"/>
        <v>#VALUE!</v>
      </c>
      <c r="N120" t="e">
        <f t="shared" si="5"/>
        <v>#VALUE!</v>
      </c>
    </row>
    <row r="121" spans="1:14" hidden="1" x14ac:dyDescent="0.3">
      <c r="A121" s="15" t="s">
        <v>267</v>
      </c>
      <c r="B121" s="13">
        <v>4990886</v>
      </c>
      <c r="C121" s="12" t="s">
        <v>2</v>
      </c>
      <c r="D121" s="16" t="s">
        <v>0</v>
      </c>
      <c r="E121" s="16">
        <v>198500</v>
      </c>
      <c r="F121" s="16" t="s">
        <v>0</v>
      </c>
      <c r="G121" s="16">
        <v>767740</v>
      </c>
      <c r="H121" s="16">
        <v>649629</v>
      </c>
      <c r="I121" s="16">
        <v>636669</v>
      </c>
      <c r="J121" s="21">
        <v>214900</v>
      </c>
      <c r="K121" s="16"/>
      <c r="L121">
        <f t="shared" si="3"/>
        <v>0.30323790064549178</v>
      </c>
      <c r="M121" t="e">
        <f t="shared" si="4"/>
        <v>#VALUE!</v>
      </c>
      <c r="N121" t="e">
        <f t="shared" si="5"/>
        <v>#VALUE!</v>
      </c>
    </row>
    <row r="122" spans="1:14" hidden="1" x14ac:dyDescent="0.3">
      <c r="A122" s="15" t="s">
        <v>270</v>
      </c>
      <c r="B122" s="13">
        <v>4667986</v>
      </c>
      <c r="C122" s="12" t="s">
        <v>319</v>
      </c>
      <c r="D122" s="16" t="s">
        <v>0</v>
      </c>
      <c r="E122" s="16" t="s">
        <v>0</v>
      </c>
      <c r="F122" s="16" t="s">
        <v>0</v>
      </c>
      <c r="G122" s="16">
        <v>13357.614</v>
      </c>
      <c r="H122" s="16">
        <v>15499.799000000001</v>
      </c>
      <c r="I122" s="16">
        <v>16272.918</v>
      </c>
      <c r="J122" s="21">
        <v>500</v>
      </c>
      <c r="K122" s="16"/>
      <c r="L122">
        <f t="shared" si="3"/>
        <v>3.465314094510135E-2</v>
      </c>
      <c r="M122" t="e">
        <f t="shared" si="4"/>
        <v>#VALUE!</v>
      </c>
      <c r="N122" t="e">
        <f t="shared" si="5"/>
        <v>#VALUE!</v>
      </c>
    </row>
    <row r="123" spans="1:14" hidden="1" x14ac:dyDescent="0.3">
      <c r="A123" s="15" t="s">
        <v>272</v>
      </c>
      <c r="B123" s="13">
        <v>4011135</v>
      </c>
      <c r="C123" s="12" t="s">
        <v>2</v>
      </c>
      <c r="D123" s="16" t="s">
        <v>0</v>
      </c>
      <c r="E123" s="16">
        <v>8641000</v>
      </c>
      <c r="F123" s="16" t="s">
        <v>0</v>
      </c>
      <c r="G123" s="16">
        <v>20254000</v>
      </c>
      <c r="H123" s="16">
        <v>20436000</v>
      </c>
      <c r="I123" s="16">
        <v>20681000</v>
      </c>
      <c r="J123" s="21">
        <v>9288000</v>
      </c>
      <c r="K123" s="16"/>
      <c r="L123">
        <f t="shared" si="3"/>
        <v>0.45652494470385846</v>
      </c>
      <c r="M123" t="e">
        <f t="shared" si="4"/>
        <v>#VALUE!</v>
      </c>
      <c r="N123" t="e">
        <f t="shared" si="5"/>
        <v>#VALUE!</v>
      </c>
    </row>
    <row r="124" spans="1:14" hidden="1" x14ac:dyDescent="0.3">
      <c r="A124" s="15" t="s">
        <v>276</v>
      </c>
      <c r="B124" s="13">
        <v>4964204</v>
      </c>
      <c r="C124" s="12" t="s">
        <v>318</v>
      </c>
      <c r="D124" s="16" t="s">
        <v>0</v>
      </c>
      <c r="E124" s="16" t="s">
        <v>0</v>
      </c>
      <c r="F124" s="16" t="s">
        <v>0</v>
      </c>
      <c r="G124" s="16">
        <v>42186</v>
      </c>
      <c r="H124" s="16">
        <v>43421</v>
      </c>
      <c r="I124" s="16">
        <v>38306</v>
      </c>
      <c r="J124" s="21">
        <v>14422</v>
      </c>
      <c r="K124" s="16"/>
      <c r="L124">
        <f t="shared" si="3"/>
        <v>0.33693506372142468</v>
      </c>
      <c r="M124" t="e">
        <f t="shared" si="4"/>
        <v>#VALUE!</v>
      </c>
      <c r="N124" t="e">
        <f t="shared" si="5"/>
        <v>#VALUE!</v>
      </c>
    </row>
    <row r="125" spans="1:14" hidden="1" x14ac:dyDescent="0.3">
      <c r="A125" s="15" t="s">
        <v>277</v>
      </c>
      <c r="B125" s="13">
        <v>4286786</v>
      </c>
      <c r="C125" s="12" t="s">
        <v>2</v>
      </c>
      <c r="D125" s="16" t="s">
        <v>0</v>
      </c>
      <c r="E125" s="16">
        <v>1900000</v>
      </c>
      <c r="F125" s="16" t="s">
        <v>0</v>
      </c>
      <c r="G125" s="16">
        <v>1686270</v>
      </c>
      <c r="H125" s="16">
        <v>1714844</v>
      </c>
      <c r="I125" s="16">
        <v>1761166</v>
      </c>
      <c r="J125" s="21">
        <v>1870000</v>
      </c>
      <c r="K125" s="16"/>
      <c r="L125">
        <f t="shared" si="3"/>
        <v>1.0996397062844703</v>
      </c>
      <c r="M125" t="e">
        <f t="shared" si="4"/>
        <v>#VALUE!</v>
      </c>
      <c r="N125" t="e">
        <f t="shared" si="5"/>
        <v>#VALUE!</v>
      </c>
    </row>
    <row r="126" spans="1:14" hidden="1" x14ac:dyDescent="0.3">
      <c r="A126" s="15" t="s">
        <v>281</v>
      </c>
      <c r="B126" s="13">
        <v>4964207</v>
      </c>
      <c r="C126" s="12" t="s">
        <v>2</v>
      </c>
      <c r="D126" s="16" t="s">
        <v>0</v>
      </c>
      <c r="E126" s="16">
        <v>2090000</v>
      </c>
      <c r="F126" s="16" t="s">
        <v>0</v>
      </c>
      <c r="G126" s="16">
        <v>4676663</v>
      </c>
      <c r="H126" s="16">
        <v>4687417</v>
      </c>
      <c r="I126" s="16">
        <v>4732161</v>
      </c>
      <c r="J126" s="21">
        <v>2130000</v>
      </c>
      <c r="K126" s="16"/>
      <c r="L126">
        <f t="shared" si="3"/>
        <v>0.4549299023502576</v>
      </c>
      <c r="M126" t="e">
        <f t="shared" si="4"/>
        <v>#VALUE!</v>
      </c>
      <c r="N126" t="e">
        <f t="shared" si="5"/>
        <v>#VALUE!</v>
      </c>
    </row>
    <row r="127" spans="1:14" hidden="1" x14ac:dyDescent="0.3">
      <c r="A127" s="15" t="s">
        <v>284</v>
      </c>
      <c r="B127" s="13">
        <v>8216780</v>
      </c>
      <c r="C127" s="12" t="s">
        <v>320</v>
      </c>
      <c r="D127" s="16" t="s">
        <v>0</v>
      </c>
      <c r="E127" s="16" t="s">
        <v>0</v>
      </c>
      <c r="F127" s="16" t="s">
        <v>0</v>
      </c>
      <c r="G127" s="16">
        <v>298647.32799999998</v>
      </c>
      <c r="H127" s="16">
        <v>208344.88</v>
      </c>
      <c r="I127" s="16">
        <v>202259.98499999999</v>
      </c>
      <c r="J127" s="21">
        <v>79900</v>
      </c>
      <c r="K127" s="16"/>
      <c r="L127">
        <f t="shared" si="3"/>
        <v>0.3151922208634812</v>
      </c>
      <c r="M127" t="e">
        <f t="shared" si="4"/>
        <v>#VALUE!</v>
      </c>
      <c r="N127" t="e">
        <f t="shared" si="5"/>
        <v>#VALUE!</v>
      </c>
    </row>
    <row r="128" spans="1:14" hidden="1" x14ac:dyDescent="0.3">
      <c r="A128" s="15" t="s">
        <v>286</v>
      </c>
      <c r="B128" s="13">
        <v>4965935</v>
      </c>
      <c r="C128" s="12" t="s">
        <v>317</v>
      </c>
      <c r="D128" s="16" t="s">
        <v>0</v>
      </c>
      <c r="E128" s="16">
        <v>50800</v>
      </c>
      <c r="F128" s="16" t="s">
        <v>0</v>
      </c>
      <c r="G128" s="16">
        <v>1668961</v>
      </c>
      <c r="H128" s="16">
        <v>1532820</v>
      </c>
      <c r="I128" s="16">
        <v>1466919</v>
      </c>
      <c r="J128" s="21">
        <v>24400</v>
      </c>
      <c r="K128" s="16"/>
      <c r="L128">
        <f t="shared" si="3"/>
        <v>1.5241517143115035E-2</v>
      </c>
      <c r="M128" t="e">
        <f t="shared" si="4"/>
        <v>#VALUE!</v>
      </c>
      <c r="N128" t="e">
        <f t="shared" si="5"/>
        <v>#VALUE!</v>
      </c>
    </row>
    <row r="129" spans="1:14" hidden="1" x14ac:dyDescent="0.3">
      <c r="A129" s="15" t="s">
        <v>287</v>
      </c>
      <c r="B129" s="13">
        <v>4984563</v>
      </c>
      <c r="C129" s="12" t="s">
        <v>317</v>
      </c>
      <c r="D129" s="16" t="s">
        <v>0</v>
      </c>
      <c r="E129" s="16">
        <v>296500</v>
      </c>
      <c r="F129" s="16" t="s">
        <v>0</v>
      </c>
      <c r="G129" s="16">
        <v>356690</v>
      </c>
      <c r="H129" s="16">
        <v>363334</v>
      </c>
      <c r="I129" s="16">
        <v>330632</v>
      </c>
      <c r="J129" s="21">
        <v>260100</v>
      </c>
      <c r="K129" s="16"/>
      <c r="L129">
        <f t="shared" si="3"/>
        <v>0.72247591746941764</v>
      </c>
      <c r="M129" t="e">
        <f t="shared" si="4"/>
        <v>#VALUE!</v>
      </c>
      <c r="N129" t="e">
        <f t="shared" si="5"/>
        <v>#VALUE!</v>
      </c>
    </row>
    <row r="130" spans="1:14" hidden="1" x14ac:dyDescent="0.3">
      <c r="A130" s="15" t="s">
        <v>288</v>
      </c>
      <c r="B130" s="13">
        <v>7297070</v>
      </c>
      <c r="C130" s="12" t="s">
        <v>319</v>
      </c>
      <c r="D130" s="16" t="s">
        <v>0</v>
      </c>
      <c r="E130" s="16" t="s">
        <v>0</v>
      </c>
      <c r="F130" s="16" t="s">
        <v>0</v>
      </c>
      <c r="G130" s="16">
        <v>64379.042999999998</v>
      </c>
      <c r="H130" s="16">
        <v>62065.552000000003</v>
      </c>
      <c r="I130" s="16">
        <v>74156.042000000001</v>
      </c>
      <c r="J130" s="21">
        <v>99000</v>
      </c>
      <c r="K130" s="16"/>
      <c r="L130">
        <f t="shared" si="3"/>
        <v>1.5659032321626718</v>
      </c>
      <c r="M130" t="e">
        <f t="shared" si="4"/>
        <v>#VALUE!</v>
      </c>
      <c r="N130" t="e">
        <f t="shared" si="5"/>
        <v>#VALUE!</v>
      </c>
    </row>
    <row r="131" spans="1:14" hidden="1" x14ac:dyDescent="0.3">
      <c r="A131" s="15" t="s">
        <v>289</v>
      </c>
      <c r="B131" s="13">
        <v>4649403</v>
      </c>
      <c r="C131" s="12" t="s">
        <v>2</v>
      </c>
      <c r="D131" s="16" t="s">
        <v>0</v>
      </c>
      <c r="E131" s="16">
        <v>12246000</v>
      </c>
      <c r="F131" s="16" t="s">
        <v>0</v>
      </c>
      <c r="G131" s="16">
        <v>3081900</v>
      </c>
      <c r="H131" s="16">
        <v>3233103</v>
      </c>
      <c r="I131" s="16">
        <v>889459</v>
      </c>
      <c r="J131" s="21">
        <v>12229000</v>
      </c>
      <c r="K131" s="16"/>
      <c r="L131">
        <f t="shared" si="3"/>
        <v>3.8729989518611472</v>
      </c>
      <c r="M131" t="e">
        <f t="shared" si="4"/>
        <v>#VALUE!</v>
      </c>
      <c r="N131" t="e">
        <f t="shared" si="5"/>
        <v>#VALUE!</v>
      </c>
    </row>
    <row r="132" spans="1:14" hidden="1" x14ac:dyDescent="0.3">
      <c r="A132" s="15" t="s">
        <v>290</v>
      </c>
      <c r="B132" s="13">
        <v>4010598</v>
      </c>
      <c r="C132" s="12" t="s">
        <v>2</v>
      </c>
      <c r="D132" s="16" t="s">
        <v>0</v>
      </c>
      <c r="E132" s="16">
        <v>4307500</v>
      </c>
      <c r="F132" s="16" t="s">
        <v>0</v>
      </c>
      <c r="G132" s="16">
        <v>4322200</v>
      </c>
      <c r="H132" s="16">
        <v>2860300</v>
      </c>
      <c r="I132" s="16">
        <v>2603100</v>
      </c>
      <c r="J132" s="21">
        <v>4104800</v>
      </c>
      <c r="K132" s="16"/>
      <c r="L132">
        <f t="shared" si="3"/>
        <v>1.1430003480682214</v>
      </c>
      <c r="M132" t="e">
        <f t="shared" si="4"/>
        <v>#VALUE!</v>
      </c>
      <c r="N132" t="e">
        <f t="shared" si="5"/>
        <v>#VALUE!</v>
      </c>
    </row>
    <row r="133" spans="1:14" hidden="1" x14ac:dyDescent="0.3">
      <c r="A133" s="15" t="s">
        <v>291</v>
      </c>
      <c r="B133" s="13">
        <v>5327992</v>
      </c>
      <c r="C133" s="12" t="s">
        <v>317</v>
      </c>
      <c r="D133" s="16" t="s">
        <v>0</v>
      </c>
      <c r="E133" s="16">
        <v>330000</v>
      </c>
      <c r="F133" s="16" t="s">
        <v>0</v>
      </c>
      <c r="G133" s="16">
        <v>1249600</v>
      </c>
      <c r="H133" s="16">
        <v>1184400</v>
      </c>
      <c r="I133" s="16">
        <v>1147500</v>
      </c>
      <c r="J133" s="21">
        <v>310000</v>
      </c>
      <c r="K133" s="16"/>
      <c r="L133">
        <f t="shared" si="3"/>
        <v>0.25472473294987674</v>
      </c>
      <c r="M133" t="e">
        <f t="shared" si="4"/>
        <v>#VALUE!</v>
      </c>
      <c r="N133" t="e">
        <f t="shared" si="5"/>
        <v>#VALUE!</v>
      </c>
    </row>
    <row r="134" spans="1:14" hidden="1" x14ac:dyDescent="0.3">
      <c r="A134" s="15" t="s">
        <v>293</v>
      </c>
      <c r="B134" s="13">
        <v>4991114</v>
      </c>
      <c r="C134" s="12" t="s">
        <v>317</v>
      </c>
      <c r="D134" s="16" t="s">
        <v>0</v>
      </c>
      <c r="E134" s="16">
        <v>153794</v>
      </c>
      <c r="F134" s="16" t="s">
        <v>0</v>
      </c>
      <c r="G134" s="16">
        <v>594887</v>
      </c>
      <c r="H134" s="16">
        <v>536901</v>
      </c>
      <c r="I134" s="16">
        <v>477205</v>
      </c>
      <c r="J134" s="21">
        <v>150590</v>
      </c>
      <c r="K134" s="16"/>
      <c r="L134">
        <f t="shared" si="3"/>
        <v>0.26610990750918018</v>
      </c>
      <c r="M134" t="e">
        <f t="shared" si="4"/>
        <v>#VALUE!</v>
      </c>
      <c r="N134" t="e">
        <f t="shared" si="5"/>
        <v>#VALUE!</v>
      </c>
    </row>
    <row r="135" spans="1:14" hidden="1" x14ac:dyDescent="0.3">
      <c r="A135" s="15" t="s">
        <v>295</v>
      </c>
      <c r="B135" s="13">
        <v>4987795</v>
      </c>
      <c r="C135" s="12" t="s">
        <v>319</v>
      </c>
      <c r="D135" s="16" t="s">
        <v>0</v>
      </c>
      <c r="E135" s="16">
        <v>14000</v>
      </c>
      <c r="F135" s="16" t="s">
        <v>0</v>
      </c>
      <c r="G135" s="16">
        <v>69634.042000000001</v>
      </c>
      <c r="H135" s="16">
        <v>53814.491000000002</v>
      </c>
      <c r="I135" s="16">
        <v>49575.392</v>
      </c>
      <c r="J135" s="21">
        <v>13800</v>
      </c>
      <c r="K135" s="16"/>
      <c r="L135">
        <f t="shared" si="3"/>
        <v>0.22357495329652885</v>
      </c>
      <c r="M135" t="e">
        <f t="shared" si="4"/>
        <v>#VALUE!</v>
      </c>
      <c r="N135" t="e">
        <f t="shared" si="5"/>
        <v>#VALUE!</v>
      </c>
    </row>
    <row r="136" spans="1:14" hidden="1" x14ac:dyDescent="0.3">
      <c r="A136" s="15" t="s">
        <v>301</v>
      </c>
      <c r="B136" s="13">
        <v>5996145</v>
      </c>
      <c r="C136" s="12" t="s">
        <v>319</v>
      </c>
      <c r="D136" s="16" t="s">
        <v>0</v>
      </c>
      <c r="E136" s="16">
        <v>734</v>
      </c>
      <c r="F136" s="16" t="s">
        <v>0</v>
      </c>
      <c r="G136" s="16">
        <v>28501</v>
      </c>
      <c r="H136" s="16">
        <v>30571</v>
      </c>
      <c r="I136" s="16">
        <v>44231</v>
      </c>
      <c r="J136" s="21">
        <v>260</v>
      </c>
      <c r="K136" s="16"/>
      <c r="L136">
        <f t="shared" si="3"/>
        <v>8.8028169014084511E-3</v>
      </c>
      <c r="M136" t="e">
        <f t="shared" si="4"/>
        <v>#VALUE!</v>
      </c>
      <c r="N136" t="e">
        <f t="shared" si="5"/>
        <v>#VALUE!</v>
      </c>
    </row>
    <row r="137" spans="1:14" hidden="1" x14ac:dyDescent="0.3">
      <c r="A137" s="15" t="s">
        <v>303</v>
      </c>
      <c r="B137" s="13">
        <v>4992124</v>
      </c>
      <c r="C137" s="12" t="s">
        <v>2</v>
      </c>
      <c r="D137" s="16" t="s">
        <v>0</v>
      </c>
      <c r="E137" s="16">
        <v>59600</v>
      </c>
      <c r="F137" s="16" t="s">
        <v>0</v>
      </c>
      <c r="G137" s="16">
        <v>2667000</v>
      </c>
      <c r="H137" s="16">
        <v>2864000</v>
      </c>
      <c r="I137" s="16">
        <v>1077700</v>
      </c>
      <c r="J137" s="21">
        <v>46700</v>
      </c>
      <c r="K137" s="16"/>
      <c r="L137">
        <f t="shared" si="3"/>
        <v>1.6886638944133069E-2</v>
      </c>
      <c r="M137" t="e">
        <f t="shared" si="4"/>
        <v>#VALUE!</v>
      </c>
      <c r="N137" t="e">
        <f t="shared" si="5"/>
        <v>#VALUE!</v>
      </c>
    </row>
    <row r="138" spans="1:14" x14ac:dyDescent="0.3">
      <c r="A138" s="15" t="s">
        <v>186</v>
      </c>
      <c r="B138" s="13">
        <v>4120398</v>
      </c>
      <c r="C138" s="12" t="s">
        <v>317</v>
      </c>
      <c r="D138" s="16" t="s">
        <v>0</v>
      </c>
      <c r="E138" s="16">
        <v>2543834</v>
      </c>
      <c r="F138" s="16">
        <v>2730000</v>
      </c>
      <c r="G138" s="16">
        <v>1578746</v>
      </c>
      <c r="H138" s="16">
        <v>1398858</v>
      </c>
      <c r="I138" s="16">
        <v>1121092</v>
      </c>
      <c r="J138" s="21">
        <v>5218193</v>
      </c>
      <c r="K138" s="16"/>
      <c r="L138">
        <f t="shared" ref="L138:L201" si="6">IF(NOT(J138="NA"),J138,E138)/(G138+H138)*2</f>
        <v>3.5049610357858199</v>
      </c>
      <c r="M138">
        <f t="shared" ref="M138:M201" si="7">IF(NOT(D138="NA"),D138,F138)/(H138+I138)*2</f>
        <v>2.1667096569376376</v>
      </c>
      <c r="N138">
        <f t="shared" ref="N138:N201" si="8">L138-M138</f>
        <v>1.3382513788481822</v>
      </c>
    </row>
    <row r="139" spans="1:14" x14ac:dyDescent="0.3">
      <c r="A139" s="15" t="s">
        <v>279</v>
      </c>
      <c r="B139" s="13">
        <v>4990006</v>
      </c>
      <c r="C139" s="12" t="s">
        <v>2</v>
      </c>
      <c r="D139" s="16">
        <v>10158400</v>
      </c>
      <c r="E139" s="16">
        <v>10418900</v>
      </c>
      <c r="F139" s="16" t="s">
        <v>0</v>
      </c>
      <c r="G139" s="16">
        <v>4429856</v>
      </c>
      <c r="H139" s="16">
        <v>4542800</v>
      </c>
      <c r="I139" s="16">
        <v>4724898</v>
      </c>
      <c r="J139" s="21">
        <v>14025200</v>
      </c>
      <c r="K139" s="16"/>
      <c r="L139">
        <f t="shared" si="6"/>
        <v>3.1262092294633828</v>
      </c>
      <c r="M139">
        <f t="shared" si="7"/>
        <v>2.1922164490038409</v>
      </c>
      <c r="N139">
        <f t="shared" si="8"/>
        <v>0.93399278045954182</v>
      </c>
    </row>
    <row r="140" spans="1:14" x14ac:dyDescent="0.3">
      <c r="A140" s="15" t="s">
        <v>212</v>
      </c>
      <c r="B140" s="13">
        <v>4987747</v>
      </c>
      <c r="C140" s="12" t="s">
        <v>319</v>
      </c>
      <c r="D140" s="16">
        <v>32371</v>
      </c>
      <c r="E140" s="16">
        <v>45911</v>
      </c>
      <c r="F140" s="16">
        <v>35995</v>
      </c>
      <c r="G140" s="16">
        <v>33022</v>
      </c>
      <c r="H140" s="16">
        <v>35388</v>
      </c>
      <c r="I140" s="16">
        <v>27927</v>
      </c>
      <c r="J140" s="21">
        <v>66921</v>
      </c>
      <c r="K140" s="16"/>
      <c r="L140">
        <f t="shared" si="6"/>
        <v>1.9564683525800322</v>
      </c>
      <c r="M140">
        <f t="shared" si="7"/>
        <v>1.0225381031351182</v>
      </c>
      <c r="N140">
        <f t="shared" si="8"/>
        <v>0.93393024944491398</v>
      </c>
    </row>
    <row r="141" spans="1:14" x14ac:dyDescent="0.3">
      <c r="A141" s="15" t="s">
        <v>216</v>
      </c>
      <c r="B141" s="13">
        <v>4246742</v>
      </c>
      <c r="C141" s="12" t="s">
        <v>2</v>
      </c>
      <c r="D141" s="16">
        <v>6686900</v>
      </c>
      <c r="E141" s="16">
        <v>10453800</v>
      </c>
      <c r="F141" s="16" t="s">
        <v>0</v>
      </c>
      <c r="G141" s="16">
        <v>3827427</v>
      </c>
      <c r="H141" s="16">
        <v>3544020</v>
      </c>
      <c r="I141" s="16">
        <v>2543327</v>
      </c>
      <c r="J141" s="21">
        <v>11261100</v>
      </c>
      <c r="K141" s="16"/>
      <c r="L141">
        <f t="shared" si="6"/>
        <v>3.0553295709783983</v>
      </c>
      <c r="M141">
        <f t="shared" si="7"/>
        <v>2.1969833492324327</v>
      </c>
      <c r="N141">
        <f t="shared" si="8"/>
        <v>0.85834622174596564</v>
      </c>
    </row>
    <row r="142" spans="1:14" x14ac:dyDescent="0.3">
      <c r="A142" s="15" t="s">
        <v>107</v>
      </c>
      <c r="B142" s="13">
        <v>4089622</v>
      </c>
      <c r="C142" s="12" t="s">
        <v>2</v>
      </c>
      <c r="D142" s="16">
        <v>26004000</v>
      </c>
      <c r="E142" s="16">
        <v>32304000</v>
      </c>
      <c r="F142" s="16" t="s">
        <v>0</v>
      </c>
      <c r="G142" s="16">
        <v>6973000</v>
      </c>
      <c r="H142" s="16">
        <v>6827000</v>
      </c>
      <c r="I142" s="16">
        <v>7089000</v>
      </c>
      <c r="J142" s="21">
        <v>31319000</v>
      </c>
      <c r="K142" s="16"/>
      <c r="L142">
        <f t="shared" si="6"/>
        <v>4.5389855072463767</v>
      </c>
      <c r="M142">
        <f t="shared" si="7"/>
        <v>3.7372808278240872</v>
      </c>
      <c r="N142">
        <f t="shared" si="8"/>
        <v>0.80170467942228951</v>
      </c>
    </row>
    <row r="143" spans="1:14" x14ac:dyDescent="0.3">
      <c r="A143" s="15" t="s">
        <v>54</v>
      </c>
      <c r="B143" s="13">
        <v>4200091</v>
      </c>
      <c r="C143" s="12" t="s">
        <v>2</v>
      </c>
      <c r="D143" s="16">
        <v>26700000</v>
      </c>
      <c r="E143" s="16" t="s">
        <v>0</v>
      </c>
      <c r="F143" s="16" t="s">
        <v>0</v>
      </c>
      <c r="G143" s="16">
        <v>6796101</v>
      </c>
      <c r="H143" s="16">
        <v>6600808</v>
      </c>
      <c r="I143" s="16">
        <v>6629431</v>
      </c>
      <c r="J143" s="21">
        <v>32400000</v>
      </c>
      <c r="K143" s="16"/>
      <c r="L143">
        <f t="shared" si="6"/>
        <v>4.8369366396382931</v>
      </c>
      <c r="M143">
        <f t="shared" si="7"/>
        <v>4.0362082650207602</v>
      </c>
      <c r="N143">
        <f t="shared" si="8"/>
        <v>0.80072837461753288</v>
      </c>
    </row>
    <row r="144" spans="1:14" x14ac:dyDescent="0.3">
      <c r="A144" s="15" t="s">
        <v>161</v>
      </c>
      <c r="B144" s="13">
        <v>6617441</v>
      </c>
      <c r="C144" s="12" t="s">
        <v>317</v>
      </c>
      <c r="D144" s="16">
        <v>4719000</v>
      </c>
      <c r="E144" s="16">
        <v>7925000</v>
      </c>
      <c r="F144" s="16">
        <v>4357000</v>
      </c>
      <c r="G144" s="16">
        <v>3921000</v>
      </c>
      <c r="H144" s="16">
        <v>3677000</v>
      </c>
      <c r="I144" s="16">
        <v>3069000</v>
      </c>
      <c r="J144" s="21">
        <v>8264000</v>
      </c>
      <c r="K144" s="16"/>
      <c r="L144">
        <f t="shared" si="6"/>
        <v>2.1753092919189259</v>
      </c>
      <c r="M144">
        <f t="shared" si="7"/>
        <v>1.3990512896531277</v>
      </c>
      <c r="N144">
        <f t="shared" si="8"/>
        <v>0.77625800226579811</v>
      </c>
    </row>
    <row r="145" spans="1:14" x14ac:dyDescent="0.3">
      <c r="A145" s="15" t="s">
        <v>49</v>
      </c>
      <c r="B145" s="13">
        <v>6620630</v>
      </c>
      <c r="C145" s="12" t="s">
        <v>320</v>
      </c>
      <c r="D145" s="16">
        <v>68400</v>
      </c>
      <c r="E145" s="16">
        <v>351400</v>
      </c>
      <c r="F145" s="16" t="s">
        <v>0</v>
      </c>
      <c r="G145" s="16">
        <v>402785</v>
      </c>
      <c r="H145" s="16">
        <v>255757</v>
      </c>
      <c r="I145" s="16">
        <v>138170</v>
      </c>
      <c r="J145" s="21" t="s">
        <v>0</v>
      </c>
      <c r="K145" s="16"/>
      <c r="L145">
        <f t="shared" si="6"/>
        <v>1.0672060400095971</v>
      </c>
      <c r="M145">
        <f t="shared" si="7"/>
        <v>0.34727246418752711</v>
      </c>
      <c r="N145">
        <f t="shared" si="8"/>
        <v>0.71993357582206996</v>
      </c>
    </row>
    <row r="146" spans="1:14" x14ac:dyDescent="0.3">
      <c r="A146" s="15" t="s">
        <v>48</v>
      </c>
      <c r="B146" s="13">
        <v>4963866</v>
      </c>
      <c r="C146" s="12" t="s">
        <v>2</v>
      </c>
      <c r="D146" s="16">
        <v>35040000</v>
      </c>
      <c r="E146" s="16">
        <v>36178000</v>
      </c>
      <c r="F146" s="16">
        <v>31277000</v>
      </c>
      <c r="G146" s="16">
        <v>6563688</v>
      </c>
      <c r="H146" s="16">
        <v>6550652</v>
      </c>
      <c r="I146" s="16">
        <v>6025575</v>
      </c>
      <c r="J146" s="21">
        <v>41254000</v>
      </c>
      <c r="K146" s="16"/>
      <c r="L146">
        <f t="shared" si="6"/>
        <v>6.2914336520175622</v>
      </c>
      <c r="M146">
        <f t="shared" si="7"/>
        <v>5.5724185003976157</v>
      </c>
      <c r="N146">
        <f t="shared" si="8"/>
        <v>0.71901515161994656</v>
      </c>
    </row>
    <row r="147" spans="1:14" x14ac:dyDescent="0.3">
      <c r="A147" s="15" t="s">
        <v>21</v>
      </c>
      <c r="B147" s="13">
        <v>6924454</v>
      </c>
      <c r="C147" s="12" t="s">
        <v>2</v>
      </c>
      <c r="D147" s="16">
        <v>25900000</v>
      </c>
      <c r="E147" s="16">
        <v>27200000</v>
      </c>
      <c r="F147" s="16">
        <v>26100000</v>
      </c>
      <c r="G147" s="16">
        <v>4167000</v>
      </c>
      <c r="H147" s="16">
        <v>4220000</v>
      </c>
      <c r="I147" s="16">
        <v>4220000</v>
      </c>
      <c r="J147" s="21" t="s">
        <v>0</v>
      </c>
      <c r="L147">
        <f t="shared" si="6"/>
        <v>6.4862286872540835</v>
      </c>
      <c r="M147">
        <f t="shared" si="7"/>
        <v>6.1374407582938391</v>
      </c>
      <c r="N147">
        <f t="shared" si="8"/>
        <v>0.34878792896024446</v>
      </c>
    </row>
    <row r="148" spans="1:14" x14ac:dyDescent="0.3">
      <c r="A148" s="15" t="s">
        <v>180</v>
      </c>
      <c r="B148" s="13">
        <v>4087089</v>
      </c>
      <c r="C148" s="12" t="s">
        <v>319</v>
      </c>
      <c r="D148" s="16">
        <v>17000</v>
      </c>
      <c r="E148" s="16">
        <v>31000</v>
      </c>
      <c r="F148" s="16">
        <v>18100</v>
      </c>
      <c r="G148" s="16">
        <v>33491</v>
      </c>
      <c r="H148" s="16">
        <v>32858</v>
      </c>
      <c r="I148" s="16">
        <v>42020</v>
      </c>
      <c r="J148" s="21">
        <v>26200</v>
      </c>
      <c r="K148" s="16"/>
      <c r="L148">
        <f t="shared" si="6"/>
        <v>0.78976322175164659</v>
      </c>
      <c r="M148">
        <f t="shared" si="7"/>
        <v>0.45407195705013487</v>
      </c>
      <c r="N148">
        <f t="shared" si="8"/>
        <v>0.33569126470151173</v>
      </c>
    </row>
    <row r="149" spans="1:14" x14ac:dyDescent="0.3">
      <c r="A149" s="15" t="s">
        <v>75</v>
      </c>
      <c r="B149" s="13">
        <v>4966000</v>
      </c>
      <c r="C149" s="12" t="s">
        <v>319</v>
      </c>
      <c r="D149" s="16">
        <v>63433</v>
      </c>
      <c r="E149" s="16">
        <v>71162</v>
      </c>
      <c r="F149" s="16">
        <v>51221</v>
      </c>
      <c r="G149" s="16">
        <v>56160</v>
      </c>
      <c r="H149" s="16">
        <v>55634</v>
      </c>
      <c r="I149" s="16">
        <v>77152</v>
      </c>
      <c r="J149" s="21" t="s">
        <v>0</v>
      </c>
      <c r="K149" s="16"/>
      <c r="L149">
        <f t="shared" si="6"/>
        <v>1.2730915791545163</v>
      </c>
      <c r="M149">
        <f t="shared" si="7"/>
        <v>0.95541698673052877</v>
      </c>
      <c r="N149">
        <f t="shared" si="8"/>
        <v>0.31767459242398755</v>
      </c>
    </row>
    <row r="150" spans="1:14" x14ac:dyDescent="0.3">
      <c r="A150" s="15" t="s">
        <v>238</v>
      </c>
      <c r="B150" s="13">
        <v>4987793</v>
      </c>
      <c r="C150" s="12" t="s">
        <v>318</v>
      </c>
      <c r="D150" s="16">
        <v>122800</v>
      </c>
      <c r="E150" s="16">
        <v>137800</v>
      </c>
      <c r="F150" s="16">
        <v>96700</v>
      </c>
      <c r="G150" s="16">
        <v>95993</v>
      </c>
      <c r="H150" s="16">
        <v>97266</v>
      </c>
      <c r="I150" s="16">
        <v>110668</v>
      </c>
      <c r="J150" s="21">
        <v>139200</v>
      </c>
      <c r="K150" s="16"/>
      <c r="L150">
        <f t="shared" si="6"/>
        <v>1.4405538681251584</v>
      </c>
      <c r="M150">
        <f t="shared" si="7"/>
        <v>1.1811440168515011</v>
      </c>
      <c r="N150">
        <f t="shared" si="8"/>
        <v>0.25940985127365734</v>
      </c>
    </row>
    <row r="151" spans="1:14" x14ac:dyDescent="0.3">
      <c r="A151" s="15" t="s">
        <v>159</v>
      </c>
      <c r="B151" s="13">
        <v>4276840</v>
      </c>
      <c r="C151" s="12" t="s">
        <v>2</v>
      </c>
      <c r="D151" s="16">
        <v>38043000</v>
      </c>
      <c r="E151" s="16">
        <v>36487000</v>
      </c>
      <c r="F151" s="16">
        <v>34152000</v>
      </c>
      <c r="G151" s="16">
        <v>12695000</v>
      </c>
      <c r="H151" s="16">
        <v>13071000</v>
      </c>
      <c r="I151" s="16">
        <v>13261000</v>
      </c>
      <c r="J151" s="21">
        <v>40561000</v>
      </c>
      <c r="K151" s="16"/>
      <c r="L151">
        <f t="shared" si="6"/>
        <v>3.1484126368081968</v>
      </c>
      <c r="M151">
        <f t="shared" si="7"/>
        <v>2.8894880753455872</v>
      </c>
      <c r="N151">
        <f t="shared" si="8"/>
        <v>0.25892456146260967</v>
      </c>
    </row>
    <row r="152" spans="1:14" x14ac:dyDescent="0.3">
      <c r="A152" s="15" t="s">
        <v>47</v>
      </c>
      <c r="B152" s="13">
        <v>7693592</v>
      </c>
      <c r="C152" s="12" t="s">
        <v>2</v>
      </c>
      <c r="D152" s="16">
        <v>252400</v>
      </c>
      <c r="E152" s="16">
        <v>260600</v>
      </c>
      <c r="F152" s="16" t="s">
        <v>0</v>
      </c>
      <c r="G152" s="16">
        <v>224066</v>
      </c>
      <c r="H152" s="16">
        <v>234090</v>
      </c>
      <c r="I152" s="16">
        <v>305763</v>
      </c>
      <c r="J152" s="21" t="s">
        <v>0</v>
      </c>
      <c r="K152" s="16"/>
      <c r="L152">
        <f t="shared" si="6"/>
        <v>1.1376037856101415</v>
      </c>
      <c r="M152">
        <f t="shared" si="7"/>
        <v>0.93506936147432729</v>
      </c>
      <c r="N152">
        <f t="shared" si="8"/>
        <v>0.20253442413581424</v>
      </c>
    </row>
    <row r="153" spans="1:14" x14ac:dyDescent="0.3">
      <c r="A153" s="15" t="s">
        <v>119</v>
      </c>
      <c r="B153" s="13">
        <v>4992153</v>
      </c>
      <c r="C153" s="12" t="s">
        <v>2</v>
      </c>
      <c r="D153" s="16">
        <v>313343</v>
      </c>
      <c r="E153" s="16">
        <v>396775</v>
      </c>
      <c r="F153" s="16">
        <v>322003</v>
      </c>
      <c r="G153" s="16">
        <v>233879</v>
      </c>
      <c r="H153" s="16">
        <v>203918</v>
      </c>
      <c r="I153" s="16">
        <v>183691</v>
      </c>
      <c r="J153" s="21" t="s">
        <v>0</v>
      </c>
      <c r="K153" s="16"/>
      <c r="L153">
        <f t="shared" si="6"/>
        <v>1.8125980762773615</v>
      </c>
      <c r="M153">
        <f t="shared" si="7"/>
        <v>1.6167994035226221</v>
      </c>
      <c r="N153">
        <f t="shared" si="8"/>
        <v>0.19579867275473939</v>
      </c>
    </row>
    <row r="154" spans="1:14" x14ac:dyDescent="0.3">
      <c r="A154" s="15" t="s">
        <v>207</v>
      </c>
      <c r="B154" s="13">
        <v>4093995</v>
      </c>
      <c r="C154" s="12" t="s">
        <v>317</v>
      </c>
      <c r="D154" s="16">
        <v>1265367</v>
      </c>
      <c r="E154" s="16">
        <v>1406249</v>
      </c>
      <c r="F154" s="16">
        <v>1266096</v>
      </c>
      <c r="G154" s="16">
        <v>1510736</v>
      </c>
      <c r="H154" s="16">
        <v>1357672</v>
      </c>
      <c r="I154" s="16">
        <v>1593531</v>
      </c>
      <c r="J154" s="21">
        <v>1475283</v>
      </c>
      <c r="K154" s="16"/>
      <c r="L154">
        <f t="shared" si="6"/>
        <v>1.0286423688680271</v>
      </c>
      <c r="M154">
        <f t="shared" si="7"/>
        <v>0.85752623591125376</v>
      </c>
      <c r="N154">
        <f t="shared" si="8"/>
        <v>0.1711161329567733</v>
      </c>
    </row>
    <row r="155" spans="1:14" x14ac:dyDescent="0.3">
      <c r="A155" s="15" t="s">
        <v>176</v>
      </c>
      <c r="B155" s="13">
        <v>4972894</v>
      </c>
      <c r="C155" s="12" t="s">
        <v>317</v>
      </c>
      <c r="D155" s="16">
        <v>2689500</v>
      </c>
      <c r="E155" s="16">
        <v>2924900</v>
      </c>
      <c r="F155" s="16">
        <v>2571900</v>
      </c>
      <c r="G155" s="16">
        <v>1656828</v>
      </c>
      <c r="H155" s="16">
        <v>1352495</v>
      </c>
      <c r="I155" s="16">
        <v>1659935</v>
      </c>
      <c r="J155" s="21">
        <v>2927400</v>
      </c>
      <c r="K155" s="16"/>
      <c r="L155">
        <f t="shared" si="6"/>
        <v>1.945553867099012</v>
      </c>
      <c r="M155">
        <f t="shared" si="7"/>
        <v>1.7856016571339417</v>
      </c>
      <c r="N155">
        <f t="shared" si="8"/>
        <v>0.15995220996507031</v>
      </c>
    </row>
    <row r="156" spans="1:14" x14ac:dyDescent="0.3">
      <c r="A156" s="15" t="s">
        <v>227</v>
      </c>
      <c r="B156" s="13">
        <v>4001600</v>
      </c>
      <c r="C156" s="12" t="s">
        <v>2</v>
      </c>
      <c r="D156" s="16">
        <v>196000000</v>
      </c>
      <c r="E156" s="16">
        <v>206000000</v>
      </c>
      <c r="F156" s="16" t="s">
        <v>0</v>
      </c>
      <c r="G156" s="16">
        <v>161869000</v>
      </c>
      <c r="H156" s="16">
        <v>158864000</v>
      </c>
      <c r="I156" s="16">
        <v>161404000</v>
      </c>
      <c r="J156" s="21">
        <v>221000000</v>
      </c>
      <c r="K156" s="16"/>
      <c r="L156">
        <f t="shared" si="6"/>
        <v>1.3780933050231812</v>
      </c>
      <c r="M156">
        <f t="shared" si="7"/>
        <v>1.2239749210036595</v>
      </c>
      <c r="N156">
        <f t="shared" si="8"/>
        <v>0.15411838401952171</v>
      </c>
    </row>
    <row r="157" spans="1:14" x14ac:dyDescent="0.3">
      <c r="A157" s="15" t="s">
        <v>91</v>
      </c>
      <c r="B157" s="13">
        <v>4415447</v>
      </c>
      <c r="C157" s="12" t="s">
        <v>2</v>
      </c>
      <c r="D157" s="16" t="s">
        <v>0</v>
      </c>
      <c r="E157" s="16">
        <v>1070000</v>
      </c>
      <c r="F157" s="16">
        <v>960000</v>
      </c>
      <c r="G157" s="16">
        <v>908913</v>
      </c>
      <c r="H157" s="16">
        <v>947712</v>
      </c>
      <c r="I157" s="16">
        <v>965481</v>
      </c>
      <c r="J157" s="21" t="s">
        <v>0</v>
      </c>
      <c r="K157" s="16"/>
      <c r="L157">
        <f t="shared" si="6"/>
        <v>1.1526290984986198</v>
      </c>
      <c r="M157">
        <f t="shared" si="7"/>
        <v>1.0035579264611567</v>
      </c>
      <c r="N157">
        <f t="shared" si="8"/>
        <v>0.14907117203746312</v>
      </c>
    </row>
    <row r="158" spans="1:14" x14ac:dyDescent="0.3">
      <c r="A158" s="15" t="s">
        <v>70</v>
      </c>
      <c r="B158" s="13">
        <v>4990366</v>
      </c>
      <c r="C158" s="12" t="s">
        <v>2</v>
      </c>
      <c r="D158" s="16">
        <v>4287586</v>
      </c>
      <c r="E158" s="16">
        <v>5772220</v>
      </c>
      <c r="F158" s="16">
        <v>4185533</v>
      </c>
      <c r="G158" s="16">
        <v>3305579</v>
      </c>
      <c r="H158" s="16">
        <v>2597478</v>
      </c>
      <c r="I158" s="16">
        <v>2209114</v>
      </c>
      <c r="J158" s="21">
        <v>5680781</v>
      </c>
      <c r="K158" s="16"/>
      <c r="L158">
        <f t="shared" si="6"/>
        <v>1.9246912235473925</v>
      </c>
      <c r="M158">
        <f t="shared" si="7"/>
        <v>1.7840440794642025</v>
      </c>
      <c r="N158">
        <f t="shared" si="8"/>
        <v>0.14064714408319001</v>
      </c>
    </row>
    <row r="159" spans="1:14" x14ac:dyDescent="0.3">
      <c r="A159" s="15" t="s">
        <v>74</v>
      </c>
      <c r="B159" s="13">
        <v>4211657</v>
      </c>
      <c r="C159" s="12" t="s">
        <v>2</v>
      </c>
      <c r="D159" s="16">
        <v>1045400</v>
      </c>
      <c r="E159" s="16">
        <v>1225800</v>
      </c>
      <c r="F159" s="16">
        <v>1042500</v>
      </c>
      <c r="G159" s="16">
        <v>2333600</v>
      </c>
      <c r="H159" s="16">
        <v>4391600</v>
      </c>
      <c r="I159" s="16">
        <v>4486600</v>
      </c>
      <c r="J159" s="21">
        <v>1237600</v>
      </c>
      <c r="K159" s="16"/>
      <c r="L159">
        <f t="shared" si="6"/>
        <v>0.36804853387259856</v>
      </c>
      <c r="M159">
        <f t="shared" si="7"/>
        <v>0.23549818656934965</v>
      </c>
      <c r="N159">
        <f t="shared" si="8"/>
        <v>0.13255034730324891</v>
      </c>
    </row>
    <row r="160" spans="1:14" x14ac:dyDescent="0.3">
      <c r="A160" s="15" t="s">
        <v>39</v>
      </c>
      <c r="B160" s="13">
        <v>4812726</v>
      </c>
      <c r="C160" s="12" t="s">
        <v>319</v>
      </c>
      <c r="D160" s="16">
        <v>189000</v>
      </c>
      <c r="E160" s="16" t="s">
        <v>0</v>
      </c>
      <c r="F160" s="16" t="s">
        <v>0</v>
      </c>
      <c r="G160" s="16">
        <v>336557</v>
      </c>
      <c r="H160" s="16">
        <v>451567</v>
      </c>
      <c r="I160" s="16">
        <v>429843</v>
      </c>
      <c r="J160" s="21">
        <v>219000</v>
      </c>
      <c r="L160">
        <f t="shared" si="6"/>
        <v>0.55575011038872058</v>
      </c>
      <c r="M160">
        <f t="shared" si="7"/>
        <v>0.42885830657696189</v>
      </c>
      <c r="N160">
        <f t="shared" si="8"/>
        <v>0.12689180381175869</v>
      </c>
    </row>
    <row r="161" spans="1:14" x14ac:dyDescent="0.3">
      <c r="A161" s="15" t="s">
        <v>198</v>
      </c>
      <c r="B161" s="13">
        <v>4987570</v>
      </c>
      <c r="C161" s="12" t="s">
        <v>319</v>
      </c>
      <c r="D161" s="16">
        <v>41600</v>
      </c>
      <c r="E161" s="16">
        <v>44200</v>
      </c>
      <c r="F161" s="16">
        <v>41600</v>
      </c>
      <c r="G161" s="16">
        <v>22219</v>
      </c>
      <c r="H161" s="16">
        <v>18537</v>
      </c>
      <c r="I161" s="16">
        <v>20855</v>
      </c>
      <c r="J161" s="21">
        <v>45600</v>
      </c>
      <c r="K161" s="16"/>
      <c r="L161">
        <f t="shared" si="6"/>
        <v>2.2377073314358622</v>
      </c>
      <c r="M161">
        <f t="shared" si="7"/>
        <v>2.1121039805036554</v>
      </c>
      <c r="N161">
        <f t="shared" si="8"/>
        <v>0.12560335093220676</v>
      </c>
    </row>
    <row r="162" spans="1:14" x14ac:dyDescent="0.3">
      <c r="A162" s="15" t="s">
        <v>146</v>
      </c>
      <c r="B162" s="13">
        <v>4004212</v>
      </c>
      <c r="C162" s="12" t="s">
        <v>2</v>
      </c>
      <c r="D162" s="16">
        <v>28915000</v>
      </c>
      <c r="E162" s="16">
        <v>29408000</v>
      </c>
      <c r="F162" s="16">
        <v>28974000</v>
      </c>
      <c r="G162" s="16">
        <v>14617109</v>
      </c>
      <c r="H162" s="16">
        <v>14660419</v>
      </c>
      <c r="I162" s="16">
        <v>14632609</v>
      </c>
      <c r="J162" s="21">
        <v>30617000</v>
      </c>
      <c r="K162" s="16"/>
      <c r="L162">
        <f t="shared" si="6"/>
        <v>2.091501714215763</v>
      </c>
      <c r="M162">
        <f t="shared" si="7"/>
        <v>1.9741898993849321</v>
      </c>
      <c r="N162">
        <f t="shared" si="8"/>
        <v>0.11731181483083097</v>
      </c>
    </row>
    <row r="163" spans="1:14" x14ac:dyDescent="0.3">
      <c r="A163" s="15" t="s">
        <v>120</v>
      </c>
      <c r="B163" s="13">
        <v>4990467</v>
      </c>
      <c r="C163" s="12" t="s">
        <v>317</v>
      </c>
      <c r="D163" s="16">
        <v>1033729</v>
      </c>
      <c r="E163" s="16">
        <v>807874</v>
      </c>
      <c r="F163" s="16">
        <v>434555</v>
      </c>
      <c r="G163" s="16">
        <v>1110840</v>
      </c>
      <c r="H163" s="16">
        <v>981780</v>
      </c>
      <c r="I163" s="16">
        <v>997670</v>
      </c>
      <c r="J163" s="21">
        <v>1213139</v>
      </c>
      <c r="K163" s="16"/>
      <c r="L163">
        <f t="shared" si="6"/>
        <v>1.1594450975332358</v>
      </c>
      <c r="M163">
        <f t="shared" si="7"/>
        <v>1.0444608350804516</v>
      </c>
      <c r="N163">
        <f t="shared" si="8"/>
        <v>0.11498426245278415</v>
      </c>
    </row>
    <row r="164" spans="1:14" x14ac:dyDescent="0.3">
      <c r="A164" s="15" t="s">
        <v>249</v>
      </c>
      <c r="B164" s="13">
        <v>4912216</v>
      </c>
      <c r="C164" s="12" t="s">
        <v>2</v>
      </c>
      <c r="D164" s="16">
        <v>234800</v>
      </c>
      <c r="E164" s="16">
        <v>272200</v>
      </c>
      <c r="F164" s="16">
        <v>293700</v>
      </c>
      <c r="G164" s="16">
        <v>398817</v>
      </c>
      <c r="H164" s="16">
        <v>484763</v>
      </c>
      <c r="I164" s="16">
        <v>442343</v>
      </c>
      <c r="J164" s="21">
        <v>268700</v>
      </c>
      <c r="K164" s="16"/>
      <c r="L164">
        <f t="shared" si="6"/>
        <v>0.60820751940967432</v>
      </c>
      <c r="M164">
        <f t="shared" si="7"/>
        <v>0.5065224472714015</v>
      </c>
      <c r="N164">
        <f t="shared" si="8"/>
        <v>0.10168507213827283</v>
      </c>
    </row>
    <row r="165" spans="1:14" x14ac:dyDescent="0.3">
      <c r="A165" s="15" t="s">
        <v>259</v>
      </c>
      <c r="B165" s="13">
        <v>3002287</v>
      </c>
      <c r="C165" s="12" t="s">
        <v>2</v>
      </c>
      <c r="D165" s="16">
        <v>13899000</v>
      </c>
      <c r="E165" s="16">
        <v>13418000</v>
      </c>
      <c r="F165" s="16" t="s">
        <v>0</v>
      </c>
      <c r="G165" s="16">
        <v>16856000</v>
      </c>
      <c r="H165" s="16">
        <v>16293000</v>
      </c>
      <c r="I165" s="16">
        <v>15827000</v>
      </c>
      <c r="J165" s="21">
        <v>15993000</v>
      </c>
      <c r="K165" s="16"/>
      <c r="L165">
        <f t="shared" si="6"/>
        <v>0.96491598539925794</v>
      </c>
      <c r="M165">
        <f t="shared" si="7"/>
        <v>0.86544209215442092</v>
      </c>
      <c r="N165">
        <f t="shared" si="8"/>
        <v>9.9473893244837019E-2</v>
      </c>
    </row>
    <row r="166" spans="1:14" x14ac:dyDescent="0.3">
      <c r="A166" s="15" t="s">
        <v>113</v>
      </c>
      <c r="B166" s="13">
        <v>4102085</v>
      </c>
      <c r="C166" s="12" t="s">
        <v>320</v>
      </c>
      <c r="D166" s="16">
        <v>1060000</v>
      </c>
      <c r="E166" s="16">
        <v>1060000</v>
      </c>
      <c r="F166" s="16">
        <v>1020000</v>
      </c>
      <c r="G166" s="16">
        <v>955520</v>
      </c>
      <c r="H166" s="16">
        <v>939717</v>
      </c>
      <c r="I166" s="16">
        <v>875248</v>
      </c>
      <c r="J166" s="21">
        <v>1200000</v>
      </c>
      <c r="K166" s="16"/>
      <c r="L166">
        <f t="shared" si="6"/>
        <v>1.2663323900915822</v>
      </c>
      <c r="M166">
        <f t="shared" si="7"/>
        <v>1.1680666018352972</v>
      </c>
      <c r="N166">
        <f t="shared" si="8"/>
        <v>9.8265788256284958E-2</v>
      </c>
    </row>
    <row r="167" spans="1:14" x14ac:dyDescent="0.3">
      <c r="A167" s="15" t="s">
        <v>116</v>
      </c>
      <c r="B167" s="13">
        <v>4993067</v>
      </c>
      <c r="C167" s="12" t="s">
        <v>318</v>
      </c>
      <c r="D167" s="16">
        <v>27900</v>
      </c>
      <c r="E167" s="16">
        <v>50400</v>
      </c>
      <c r="F167" s="16">
        <v>37400</v>
      </c>
      <c r="G167" s="16">
        <v>195748</v>
      </c>
      <c r="H167" s="16">
        <v>179313</v>
      </c>
      <c r="I167" s="16">
        <v>179462</v>
      </c>
      <c r="J167" s="21">
        <v>46600</v>
      </c>
      <c r="K167" s="16"/>
      <c r="L167">
        <f t="shared" si="6"/>
        <v>0.24849291181967734</v>
      </c>
      <c r="M167">
        <f t="shared" si="7"/>
        <v>0.15552923141244512</v>
      </c>
      <c r="N167">
        <f t="shared" si="8"/>
        <v>9.2963680407232213E-2</v>
      </c>
    </row>
    <row r="168" spans="1:14" x14ac:dyDescent="0.3">
      <c r="A168" s="15" t="s">
        <v>83</v>
      </c>
      <c r="B168" s="13">
        <v>4069009</v>
      </c>
      <c r="C168" s="12" t="s">
        <v>319</v>
      </c>
      <c r="D168" s="16">
        <v>2500</v>
      </c>
      <c r="E168" s="16">
        <v>5400</v>
      </c>
      <c r="F168" s="16" t="s">
        <v>0</v>
      </c>
      <c r="G168" s="16">
        <v>27401</v>
      </c>
      <c r="H168" s="16">
        <v>27165</v>
      </c>
      <c r="I168" s="16">
        <v>29057</v>
      </c>
      <c r="J168" s="21">
        <v>4700</v>
      </c>
      <c r="K168" s="16"/>
      <c r="L168">
        <f t="shared" si="6"/>
        <v>0.17226844555217535</v>
      </c>
      <c r="M168">
        <f t="shared" si="7"/>
        <v>8.8933157838568533E-2</v>
      </c>
      <c r="N168">
        <f t="shared" si="8"/>
        <v>8.333528771360682E-2</v>
      </c>
    </row>
    <row r="169" spans="1:14" x14ac:dyDescent="0.3">
      <c r="A169" s="15" t="s">
        <v>211</v>
      </c>
      <c r="B169" s="13">
        <v>5200947</v>
      </c>
      <c r="C169" s="12" t="s">
        <v>319</v>
      </c>
      <c r="D169" s="16">
        <v>2529</v>
      </c>
      <c r="E169" s="16">
        <v>3545</v>
      </c>
      <c r="F169" s="16" t="s">
        <v>0</v>
      </c>
      <c r="G169" s="16">
        <v>6728</v>
      </c>
      <c r="H169" s="16">
        <v>54835</v>
      </c>
      <c r="I169" s="16">
        <v>98016</v>
      </c>
      <c r="J169" s="21" t="s">
        <v>0</v>
      </c>
      <c r="K169" s="16"/>
      <c r="L169">
        <f t="shared" si="6"/>
        <v>0.11516657732729074</v>
      </c>
      <c r="M169">
        <f t="shared" si="7"/>
        <v>3.3091049453389247E-2</v>
      </c>
      <c r="N169">
        <f t="shared" si="8"/>
        <v>8.2075527873901488E-2</v>
      </c>
    </row>
    <row r="170" spans="1:14" x14ac:dyDescent="0.3">
      <c r="A170" s="15" t="s">
        <v>155</v>
      </c>
      <c r="B170" s="13">
        <v>4225417</v>
      </c>
      <c r="C170" s="12" t="s">
        <v>317</v>
      </c>
      <c r="D170" s="16">
        <v>1165000</v>
      </c>
      <c r="E170" s="16">
        <v>1302700</v>
      </c>
      <c r="F170" s="16">
        <v>1157300</v>
      </c>
      <c r="G170" s="16">
        <v>1632500</v>
      </c>
      <c r="H170" s="16">
        <v>1551500</v>
      </c>
      <c r="I170" s="16">
        <v>1589500</v>
      </c>
      <c r="J170" s="21" t="s">
        <v>0</v>
      </c>
      <c r="K170" s="16"/>
      <c r="L170">
        <f t="shared" si="6"/>
        <v>0.8182788944723618</v>
      </c>
      <c r="M170">
        <f t="shared" si="7"/>
        <v>0.74180197389366442</v>
      </c>
      <c r="N170">
        <f t="shared" si="8"/>
        <v>7.6476920578697372E-2</v>
      </c>
    </row>
    <row r="171" spans="1:14" x14ac:dyDescent="0.3">
      <c r="A171" s="15" t="s">
        <v>175</v>
      </c>
      <c r="B171" s="13">
        <v>4010692</v>
      </c>
      <c r="C171" s="12" t="s">
        <v>2</v>
      </c>
      <c r="D171" s="16">
        <v>1850000</v>
      </c>
      <c r="E171" s="16">
        <v>2403000</v>
      </c>
      <c r="F171" s="16">
        <v>1937000</v>
      </c>
      <c r="G171" s="16">
        <v>7833159</v>
      </c>
      <c r="H171" s="16">
        <v>9660781</v>
      </c>
      <c r="I171" s="16">
        <v>8910435</v>
      </c>
      <c r="J171" s="21" t="s">
        <v>0</v>
      </c>
      <c r="K171" s="16"/>
      <c r="L171">
        <f t="shared" si="6"/>
        <v>0.27472370432275406</v>
      </c>
      <c r="M171">
        <f t="shared" si="7"/>
        <v>0.19923304968290714</v>
      </c>
      <c r="N171">
        <f t="shared" si="8"/>
        <v>7.5490654639846916E-2</v>
      </c>
    </row>
    <row r="172" spans="1:14" x14ac:dyDescent="0.3">
      <c r="A172" s="15" t="s">
        <v>150</v>
      </c>
      <c r="B172" s="13">
        <v>4810607</v>
      </c>
      <c r="C172" s="12" t="s">
        <v>320</v>
      </c>
      <c r="D172" s="16">
        <v>140800</v>
      </c>
      <c r="E172" s="16" t="s">
        <v>0</v>
      </c>
      <c r="F172" s="16" t="s">
        <v>0</v>
      </c>
      <c r="G172" s="16">
        <v>134766</v>
      </c>
      <c r="H172" s="16">
        <v>118898</v>
      </c>
      <c r="I172" s="16">
        <v>118773</v>
      </c>
      <c r="J172" s="21">
        <v>159400</v>
      </c>
      <c r="K172" s="16"/>
      <c r="L172">
        <f t="shared" si="6"/>
        <v>1.2567806231865775</v>
      </c>
      <c r="M172">
        <f t="shared" si="7"/>
        <v>1.1848311321111957</v>
      </c>
      <c r="N172">
        <f t="shared" si="8"/>
        <v>7.1949491075381733E-2</v>
      </c>
    </row>
    <row r="173" spans="1:14" x14ac:dyDescent="0.3">
      <c r="A173" s="15" t="s">
        <v>59</v>
      </c>
      <c r="B173" s="13">
        <v>4281313</v>
      </c>
      <c r="C173" s="12" t="s">
        <v>317</v>
      </c>
      <c r="D173" s="16">
        <v>170000</v>
      </c>
      <c r="E173" s="16">
        <v>232000</v>
      </c>
      <c r="F173" s="16">
        <v>177000</v>
      </c>
      <c r="G173" s="16">
        <v>1354160</v>
      </c>
      <c r="H173" s="16">
        <v>1307975</v>
      </c>
      <c r="I173" s="16">
        <v>1154972</v>
      </c>
      <c r="J173" s="21">
        <v>276000</v>
      </c>
      <c r="K173" s="16"/>
      <c r="L173">
        <f t="shared" si="6"/>
        <v>0.20735236943280488</v>
      </c>
      <c r="M173">
        <f t="shared" si="7"/>
        <v>0.13804600748615378</v>
      </c>
      <c r="N173">
        <f t="shared" si="8"/>
        <v>6.9306361946651102E-2</v>
      </c>
    </row>
    <row r="174" spans="1:14" x14ac:dyDescent="0.3">
      <c r="A174" s="15" t="s">
        <v>10</v>
      </c>
      <c r="B174" s="13">
        <v>4987250</v>
      </c>
      <c r="C174" s="12" t="s">
        <v>317</v>
      </c>
      <c r="D174" s="16">
        <v>490591</v>
      </c>
      <c r="E174" s="16">
        <v>650005</v>
      </c>
      <c r="F174" s="16">
        <v>526209</v>
      </c>
      <c r="G174" s="16">
        <v>941436</v>
      </c>
      <c r="H174" s="16">
        <v>813903</v>
      </c>
      <c r="I174" s="16">
        <v>650180</v>
      </c>
      <c r="J174" s="21">
        <v>647694</v>
      </c>
      <c r="L174">
        <f t="shared" si="6"/>
        <v>0.73797027240891933</v>
      </c>
      <c r="M174">
        <f t="shared" si="7"/>
        <v>0.67016828963931685</v>
      </c>
      <c r="N174">
        <f t="shared" si="8"/>
        <v>6.7801982769602476E-2</v>
      </c>
    </row>
    <row r="175" spans="1:14" x14ac:dyDescent="0.3">
      <c r="A175" s="15" t="s">
        <v>65</v>
      </c>
      <c r="B175" s="13">
        <v>7560886</v>
      </c>
      <c r="C175" s="12" t="s">
        <v>2</v>
      </c>
      <c r="D175" s="16">
        <v>257800</v>
      </c>
      <c r="E175" s="16">
        <v>404800</v>
      </c>
      <c r="F175" s="16">
        <v>260000</v>
      </c>
      <c r="G175" s="16">
        <v>1923341</v>
      </c>
      <c r="H175" s="16">
        <v>1562724</v>
      </c>
      <c r="I175" s="16">
        <v>1234619</v>
      </c>
      <c r="J175" s="21">
        <v>427500</v>
      </c>
      <c r="K175" s="16"/>
      <c r="L175">
        <f t="shared" si="6"/>
        <v>0.24526220824912903</v>
      </c>
      <c r="M175">
        <f t="shared" si="7"/>
        <v>0.18431776153299756</v>
      </c>
      <c r="N175">
        <f t="shared" si="8"/>
        <v>6.0944446716131473E-2</v>
      </c>
    </row>
    <row r="176" spans="1:14" x14ac:dyDescent="0.3">
      <c r="A176" s="15" t="s">
        <v>261</v>
      </c>
      <c r="B176" s="13">
        <v>4991560</v>
      </c>
      <c r="C176" s="12" t="s">
        <v>320</v>
      </c>
      <c r="D176" s="16">
        <v>86200</v>
      </c>
      <c r="E176" s="16" t="s">
        <v>0</v>
      </c>
      <c r="F176" s="16" t="s">
        <v>0</v>
      </c>
      <c r="G176" s="16">
        <v>252039.201</v>
      </c>
      <c r="H176" s="16">
        <v>261523.033</v>
      </c>
      <c r="I176" s="16">
        <v>266328.935</v>
      </c>
      <c r="J176" s="21">
        <v>97200</v>
      </c>
      <c r="K176" s="16"/>
      <c r="L176">
        <f t="shared" si="6"/>
        <v>0.37853250712356706</v>
      </c>
      <c r="M176">
        <f t="shared" si="7"/>
        <v>0.32660672016287717</v>
      </c>
      <c r="N176">
        <f t="shared" si="8"/>
        <v>5.192578696068989E-2</v>
      </c>
    </row>
    <row r="177" spans="1:14" x14ac:dyDescent="0.3">
      <c r="A177" s="15" t="s">
        <v>280</v>
      </c>
      <c r="B177" s="13">
        <v>4008676</v>
      </c>
      <c r="C177" s="12" t="s">
        <v>317</v>
      </c>
      <c r="D177" s="16">
        <v>122500</v>
      </c>
      <c r="E177" s="16" t="s">
        <v>0</v>
      </c>
      <c r="F177" s="16" t="s">
        <v>0</v>
      </c>
      <c r="G177" s="16">
        <v>312058</v>
      </c>
      <c r="H177" s="16">
        <v>289181</v>
      </c>
      <c r="I177" s="16">
        <v>276523</v>
      </c>
      <c r="J177" s="21">
        <v>144300</v>
      </c>
      <c r="K177" s="16"/>
      <c r="L177">
        <f t="shared" si="6"/>
        <v>0.48000878186544788</v>
      </c>
      <c r="M177">
        <f t="shared" si="7"/>
        <v>0.43308868242048848</v>
      </c>
      <c r="N177">
        <f t="shared" si="8"/>
        <v>4.6920099444959396E-2</v>
      </c>
    </row>
    <row r="178" spans="1:14" x14ac:dyDescent="0.3">
      <c r="A178" s="15" t="s">
        <v>127</v>
      </c>
      <c r="B178" s="13">
        <v>4005497</v>
      </c>
      <c r="C178" s="12" t="s">
        <v>2</v>
      </c>
      <c r="D178" s="16">
        <v>1400000</v>
      </c>
      <c r="E178" s="16">
        <v>1700000</v>
      </c>
      <c r="F178" s="16" t="s">
        <v>0</v>
      </c>
      <c r="G178" s="16">
        <v>4381956</v>
      </c>
      <c r="H178" s="16">
        <v>4355531</v>
      </c>
      <c r="I178" s="16">
        <v>5034128</v>
      </c>
      <c r="J178" s="21">
        <v>1500000</v>
      </c>
      <c r="K178" s="16"/>
      <c r="L178">
        <f t="shared" si="6"/>
        <v>0.34334815033201194</v>
      </c>
      <c r="M178">
        <f t="shared" si="7"/>
        <v>0.29820039258081682</v>
      </c>
      <c r="N178">
        <f t="shared" si="8"/>
        <v>4.5147757751195117E-2</v>
      </c>
    </row>
    <row r="179" spans="1:14" x14ac:dyDescent="0.3">
      <c r="A179" s="15" t="s">
        <v>105</v>
      </c>
      <c r="B179" s="13">
        <v>4914439</v>
      </c>
      <c r="C179" s="12" t="s">
        <v>317</v>
      </c>
      <c r="D179" s="16">
        <v>48000</v>
      </c>
      <c r="E179" s="16" t="s">
        <v>0</v>
      </c>
      <c r="F179" s="16" t="s">
        <v>0</v>
      </c>
      <c r="G179" s="16">
        <v>274462</v>
      </c>
      <c r="H179" s="16">
        <v>290550</v>
      </c>
      <c r="I179" s="16">
        <v>268741</v>
      </c>
      <c r="J179" s="21">
        <v>61000</v>
      </c>
      <c r="K179" s="16"/>
      <c r="L179">
        <f t="shared" si="6"/>
        <v>0.21592461753024714</v>
      </c>
      <c r="M179">
        <f t="shared" si="7"/>
        <v>0.17164588738241809</v>
      </c>
      <c r="N179">
        <f t="shared" si="8"/>
        <v>4.4278730147829043E-2</v>
      </c>
    </row>
    <row r="180" spans="1:14" x14ac:dyDescent="0.3">
      <c r="A180" s="15" t="s">
        <v>50</v>
      </c>
      <c r="B180" s="13">
        <v>4292584</v>
      </c>
      <c r="C180" s="12" t="s">
        <v>317</v>
      </c>
      <c r="D180" s="16">
        <v>174200</v>
      </c>
      <c r="E180" s="16">
        <v>182200</v>
      </c>
      <c r="F180" s="16">
        <v>176700</v>
      </c>
      <c r="G180" s="16">
        <v>216107</v>
      </c>
      <c r="H180" s="16">
        <v>227813</v>
      </c>
      <c r="I180" s="16">
        <v>216468</v>
      </c>
      <c r="J180" s="21">
        <v>183200</v>
      </c>
      <c r="K180" s="16"/>
      <c r="L180">
        <f t="shared" si="6"/>
        <v>0.82537394125067576</v>
      </c>
      <c r="M180">
        <f t="shared" si="7"/>
        <v>0.78418838527868628</v>
      </c>
      <c r="N180">
        <f t="shared" si="8"/>
        <v>4.1185555971989474E-2</v>
      </c>
    </row>
    <row r="181" spans="1:14" x14ac:dyDescent="0.3">
      <c r="A181" s="15" t="s">
        <v>244</v>
      </c>
      <c r="B181" s="13">
        <v>4149685</v>
      </c>
      <c r="C181" s="12" t="s">
        <v>2</v>
      </c>
      <c r="D181" s="16">
        <v>571800</v>
      </c>
      <c r="E181" s="16">
        <v>639100</v>
      </c>
      <c r="F181" s="16">
        <v>571100</v>
      </c>
      <c r="G181" s="16">
        <v>2439700</v>
      </c>
      <c r="H181" s="16">
        <v>1930900</v>
      </c>
      <c r="I181" s="16">
        <v>2628600</v>
      </c>
      <c r="J181" s="21">
        <v>631200</v>
      </c>
      <c r="K181" s="16"/>
      <c r="L181">
        <f t="shared" si="6"/>
        <v>0.28883906099848988</v>
      </c>
      <c r="M181">
        <f t="shared" si="7"/>
        <v>0.2508169755455642</v>
      </c>
      <c r="N181">
        <f t="shared" si="8"/>
        <v>3.802208545292568E-2</v>
      </c>
    </row>
    <row r="182" spans="1:14" x14ac:dyDescent="0.3">
      <c r="A182" s="15" t="s">
        <v>195</v>
      </c>
      <c r="B182" s="13">
        <v>4010843</v>
      </c>
      <c r="C182" s="12" t="s">
        <v>2</v>
      </c>
      <c r="D182" s="16">
        <v>556000</v>
      </c>
      <c r="E182" s="16">
        <v>713000</v>
      </c>
      <c r="F182" s="16">
        <v>418000</v>
      </c>
      <c r="G182" s="16">
        <v>2239006</v>
      </c>
      <c r="H182" s="16">
        <v>2031683</v>
      </c>
      <c r="I182" s="16">
        <v>1962859</v>
      </c>
      <c r="J182" s="21">
        <v>671000</v>
      </c>
      <c r="K182" s="16"/>
      <c r="L182">
        <f t="shared" si="6"/>
        <v>0.3142350098543818</v>
      </c>
      <c r="M182">
        <f t="shared" si="7"/>
        <v>0.27837984930437581</v>
      </c>
      <c r="N182">
        <f t="shared" si="8"/>
        <v>3.5855160550005982E-2</v>
      </c>
    </row>
    <row r="183" spans="1:14" x14ac:dyDescent="0.3">
      <c r="A183" s="15" t="s">
        <v>135</v>
      </c>
      <c r="B183" s="13">
        <v>4811762</v>
      </c>
      <c r="C183" s="12" t="s">
        <v>319</v>
      </c>
      <c r="D183" s="16" t="s">
        <v>0</v>
      </c>
      <c r="E183" s="16" t="s">
        <v>0</v>
      </c>
      <c r="F183" s="16">
        <v>7500</v>
      </c>
      <c r="G183" s="16">
        <v>43808.101999999999</v>
      </c>
      <c r="H183" s="16">
        <v>44860.648999999998</v>
      </c>
      <c r="I183" s="16">
        <v>44465.688000000002</v>
      </c>
      <c r="J183" s="21">
        <v>8900</v>
      </c>
      <c r="K183" s="16"/>
      <c r="L183">
        <f t="shared" si="6"/>
        <v>0.20074716063159614</v>
      </c>
      <c r="M183">
        <f t="shared" si="7"/>
        <v>0.16792359906127124</v>
      </c>
      <c r="N183">
        <f t="shared" si="8"/>
        <v>3.28235615703249E-2</v>
      </c>
    </row>
    <row r="184" spans="1:14" x14ac:dyDescent="0.3">
      <c r="A184" s="15" t="s">
        <v>193</v>
      </c>
      <c r="B184" s="13">
        <v>4094401</v>
      </c>
      <c r="C184" s="12" t="s">
        <v>2</v>
      </c>
      <c r="D184" s="16">
        <v>4802807</v>
      </c>
      <c r="E184" s="16">
        <v>5454470</v>
      </c>
      <c r="F184" s="16">
        <v>5150347</v>
      </c>
      <c r="G184" s="16">
        <v>6601757</v>
      </c>
      <c r="H184" s="16">
        <v>5660973</v>
      </c>
      <c r="I184" s="16">
        <v>5834475</v>
      </c>
      <c r="J184" s="21">
        <v>5320000</v>
      </c>
      <c r="K184" s="16"/>
      <c r="L184">
        <f t="shared" si="6"/>
        <v>0.86766976032253829</v>
      </c>
      <c r="M184">
        <f t="shared" si="7"/>
        <v>0.83560153549474536</v>
      </c>
      <c r="N184">
        <f t="shared" si="8"/>
        <v>3.2068224827792924E-2</v>
      </c>
    </row>
    <row r="185" spans="1:14" x14ac:dyDescent="0.3">
      <c r="A185" s="15" t="s">
        <v>179</v>
      </c>
      <c r="B185" s="13">
        <v>4217540</v>
      </c>
      <c r="C185" s="12" t="s">
        <v>317</v>
      </c>
      <c r="D185" s="16">
        <v>694000</v>
      </c>
      <c r="E185" s="16" t="s">
        <v>0</v>
      </c>
      <c r="F185" s="16" t="s">
        <v>0</v>
      </c>
      <c r="G185" s="16">
        <v>4043600</v>
      </c>
      <c r="H185" s="16">
        <v>4274800</v>
      </c>
      <c r="I185" s="16">
        <v>4514000</v>
      </c>
      <c r="J185" s="21">
        <v>758000</v>
      </c>
      <c r="K185" s="16"/>
      <c r="L185">
        <f t="shared" si="6"/>
        <v>0.18224658588190037</v>
      </c>
      <c r="M185">
        <f t="shared" si="7"/>
        <v>0.15792827234662296</v>
      </c>
      <c r="N185">
        <f t="shared" si="8"/>
        <v>2.4318313535277414E-2</v>
      </c>
    </row>
    <row r="186" spans="1:14" x14ac:dyDescent="0.3">
      <c r="A186" s="15" t="s">
        <v>40</v>
      </c>
      <c r="B186" s="13">
        <v>4599506</v>
      </c>
      <c r="C186" s="12" t="s">
        <v>2</v>
      </c>
      <c r="D186" s="16">
        <v>492900</v>
      </c>
      <c r="E186" s="16">
        <v>532800</v>
      </c>
      <c r="F186" s="16">
        <v>628000</v>
      </c>
      <c r="G186" s="16">
        <v>775698</v>
      </c>
      <c r="H186" s="16">
        <v>941689</v>
      </c>
      <c r="I186" s="16">
        <v>913265</v>
      </c>
      <c r="J186" s="21">
        <v>472400</v>
      </c>
      <c r="K186" s="12"/>
      <c r="L186">
        <f t="shared" si="6"/>
        <v>0.55013808768786532</v>
      </c>
      <c r="M186">
        <f t="shared" si="7"/>
        <v>0.53144175003800631</v>
      </c>
      <c r="N186">
        <f t="shared" si="8"/>
        <v>1.8696337649859007E-2</v>
      </c>
    </row>
    <row r="187" spans="1:14" x14ac:dyDescent="0.3">
      <c r="A187" s="15" t="s">
        <v>191</v>
      </c>
      <c r="B187" s="13">
        <v>4135913</v>
      </c>
      <c r="C187" s="12" t="s">
        <v>2</v>
      </c>
      <c r="D187" s="16">
        <v>3993000</v>
      </c>
      <c r="E187" s="16">
        <v>4331000</v>
      </c>
      <c r="F187" s="16">
        <v>3859000</v>
      </c>
      <c r="G187" s="16">
        <v>11294000</v>
      </c>
      <c r="H187" s="16">
        <v>10135000</v>
      </c>
      <c r="I187" s="16">
        <v>9550000</v>
      </c>
      <c r="J187" s="21">
        <v>4478000</v>
      </c>
      <c r="K187" s="16"/>
      <c r="L187">
        <f t="shared" si="6"/>
        <v>0.41793830790050868</v>
      </c>
      <c r="M187">
        <f t="shared" si="7"/>
        <v>0.40568961137922277</v>
      </c>
      <c r="N187">
        <f t="shared" si="8"/>
        <v>1.2248696521285907E-2</v>
      </c>
    </row>
    <row r="188" spans="1:14" x14ac:dyDescent="0.3">
      <c r="A188" s="15" t="s">
        <v>264</v>
      </c>
      <c r="B188" s="13">
        <v>4964102</v>
      </c>
      <c r="C188" s="12" t="s">
        <v>318</v>
      </c>
      <c r="D188" s="16">
        <v>324</v>
      </c>
      <c r="E188" s="16">
        <v>341</v>
      </c>
      <c r="F188" s="16">
        <v>399</v>
      </c>
      <c r="G188" s="16">
        <v>41850</v>
      </c>
      <c r="H188" s="16">
        <v>39785</v>
      </c>
      <c r="I188" s="16">
        <v>60313</v>
      </c>
      <c r="J188" s="21">
        <v>737</v>
      </c>
      <c r="K188" s="16"/>
      <c r="L188">
        <f t="shared" si="6"/>
        <v>1.8055980890549397E-2</v>
      </c>
      <c r="M188">
        <f t="shared" si="7"/>
        <v>6.4736558172990471E-3</v>
      </c>
      <c r="N188">
        <f t="shared" si="8"/>
        <v>1.1582325073250351E-2</v>
      </c>
    </row>
    <row r="189" spans="1:14" x14ac:dyDescent="0.3">
      <c r="A189" s="15" t="s">
        <v>55</v>
      </c>
      <c r="B189" s="13">
        <v>29388582</v>
      </c>
      <c r="C189" s="12" t="s">
        <v>2</v>
      </c>
      <c r="D189" s="16">
        <v>126184</v>
      </c>
      <c r="E189" s="16">
        <v>151138</v>
      </c>
      <c r="F189" s="16" t="s">
        <v>0</v>
      </c>
      <c r="G189" s="16">
        <v>431179</v>
      </c>
      <c r="H189" s="16">
        <v>391952</v>
      </c>
      <c r="I189" s="16">
        <v>311796</v>
      </c>
      <c r="J189" s="21" t="s">
        <v>0</v>
      </c>
      <c r="K189" s="16"/>
      <c r="L189">
        <f t="shared" si="6"/>
        <v>0.36722708779040031</v>
      </c>
      <c r="M189">
        <f t="shared" si="7"/>
        <v>0.35860563724515027</v>
      </c>
      <c r="N189">
        <f t="shared" si="8"/>
        <v>8.6214505452500423E-3</v>
      </c>
    </row>
    <row r="190" spans="1:14" x14ac:dyDescent="0.3">
      <c r="A190" s="15" t="s">
        <v>71</v>
      </c>
      <c r="B190" s="13">
        <v>4208010</v>
      </c>
      <c r="C190" s="12" t="s">
        <v>317</v>
      </c>
      <c r="D190" s="16" t="s">
        <v>0</v>
      </c>
      <c r="E190" s="16">
        <v>653400</v>
      </c>
      <c r="F190" s="16">
        <v>668400</v>
      </c>
      <c r="G190" s="16">
        <v>912434</v>
      </c>
      <c r="H190" s="16">
        <v>996237</v>
      </c>
      <c r="I190" s="16">
        <v>974297</v>
      </c>
      <c r="J190" s="21" t="s">
        <v>0</v>
      </c>
      <c r="K190" s="16"/>
      <c r="L190">
        <f t="shared" si="6"/>
        <v>0.68466487938466081</v>
      </c>
      <c r="M190">
        <f t="shared" si="7"/>
        <v>0.67839479044766549</v>
      </c>
      <c r="N190">
        <f t="shared" si="8"/>
        <v>6.2700889369953217E-3</v>
      </c>
    </row>
    <row r="191" spans="1:14" x14ac:dyDescent="0.3">
      <c r="A191" s="15" t="s">
        <v>42</v>
      </c>
      <c r="B191" s="13">
        <v>4004286</v>
      </c>
      <c r="C191" s="12" t="s">
        <v>317</v>
      </c>
      <c r="D191" s="16">
        <v>52597</v>
      </c>
      <c r="E191" s="16">
        <v>50918</v>
      </c>
      <c r="F191" s="16">
        <v>52587</v>
      </c>
      <c r="G191" s="16">
        <v>370424</v>
      </c>
      <c r="H191" s="16">
        <v>406273</v>
      </c>
      <c r="I191" s="16">
        <v>421660</v>
      </c>
      <c r="J191" s="21">
        <v>51732</v>
      </c>
      <c r="K191" s="14"/>
      <c r="L191">
        <f t="shared" si="6"/>
        <v>0.13321024801177292</v>
      </c>
      <c r="M191">
        <f t="shared" si="7"/>
        <v>0.12705617483540335</v>
      </c>
      <c r="N191">
        <f t="shared" si="8"/>
        <v>6.1540731763695677E-3</v>
      </c>
    </row>
    <row r="192" spans="1:14" x14ac:dyDescent="0.3">
      <c r="A192" s="15" t="s">
        <v>181</v>
      </c>
      <c r="B192" s="13">
        <v>4570533</v>
      </c>
      <c r="C192" s="12" t="s">
        <v>2</v>
      </c>
      <c r="D192" s="16">
        <v>857100</v>
      </c>
      <c r="E192" s="16">
        <v>824700</v>
      </c>
      <c r="F192" s="16" t="s">
        <v>0</v>
      </c>
      <c r="G192" s="16">
        <v>2718500</v>
      </c>
      <c r="H192" s="16">
        <v>2738700</v>
      </c>
      <c r="I192" s="16">
        <v>3118000</v>
      </c>
      <c r="J192" s="21">
        <v>814900</v>
      </c>
      <c r="K192" s="16"/>
      <c r="L192">
        <f t="shared" si="6"/>
        <v>0.29865132302279557</v>
      </c>
      <c r="M192">
        <f t="shared" si="7"/>
        <v>0.29269042293441699</v>
      </c>
      <c r="N192">
        <f t="shared" si="8"/>
        <v>5.9609000883785734E-3</v>
      </c>
    </row>
    <row r="193" spans="1:14" x14ac:dyDescent="0.3">
      <c r="A193" s="15" t="s">
        <v>114</v>
      </c>
      <c r="B193" s="13">
        <v>4094069</v>
      </c>
      <c r="C193" s="12" t="s">
        <v>2</v>
      </c>
      <c r="D193" s="16">
        <v>180900</v>
      </c>
      <c r="E193" s="16">
        <v>199400</v>
      </c>
      <c r="F193" s="16">
        <v>172300</v>
      </c>
      <c r="G193" s="16">
        <v>7835919</v>
      </c>
      <c r="H193" s="16">
        <v>7299736</v>
      </c>
      <c r="I193" s="16">
        <v>7416324</v>
      </c>
      <c r="J193" s="21">
        <v>218300</v>
      </c>
      <c r="K193" s="16"/>
      <c r="L193">
        <f t="shared" si="6"/>
        <v>2.8845794912740811E-2</v>
      </c>
      <c r="M193">
        <f t="shared" si="7"/>
        <v>2.458538494678603E-2</v>
      </c>
      <c r="N193">
        <f t="shared" si="8"/>
        <v>4.2604099659547812E-3</v>
      </c>
    </row>
    <row r="194" spans="1:14" x14ac:dyDescent="0.3">
      <c r="A194" s="15" t="s">
        <v>56</v>
      </c>
      <c r="B194" s="13">
        <v>4294958</v>
      </c>
      <c r="C194" s="12" t="s">
        <v>2</v>
      </c>
      <c r="D194" s="16">
        <v>246800</v>
      </c>
      <c r="E194" s="16">
        <v>257000</v>
      </c>
      <c r="F194" s="16">
        <v>272900</v>
      </c>
      <c r="G194" s="16">
        <v>1804746</v>
      </c>
      <c r="H194" s="16">
        <v>1836472</v>
      </c>
      <c r="I194" s="16">
        <v>1843926</v>
      </c>
      <c r="J194" s="21">
        <v>251600</v>
      </c>
      <c r="K194" s="16"/>
      <c r="L194">
        <f t="shared" si="6"/>
        <v>0.13819551589605455</v>
      </c>
      <c r="M194">
        <f t="shared" si="7"/>
        <v>0.1341159298532387</v>
      </c>
      <c r="N194">
        <f t="shared" si="8"/>
        <v>4.0795860428158581E-3</v>
      </c>
    </row>
    <row r="195" spans="1:14" x14ac:dyDescent="0.3">
      <c r="A195" s="15" t="s">
        <v>38</v>
      </c>
      <c r="B195" s="13">
        <v>4121020</v>
      </c>
      <c r="C195" s="12" t="s">
        <v>2</v>
      </c>
      <c r="D195" s="16">
        <v>3600000</v>
      </c>
      <c r="E195" s="16">
        <v>4100000</v>
      </c>
      <c r="F195" s="16">
        <v>3500000</v>
      </c>
      <c r="G195" s="16">
        <v>4985100</v>
      </c>
      <c r="H195" s="16">
        <v>4445600</v>
      </c>
      <c r="I195" s="16">
        <v>4285200</v>
      </c>
      <c r="J195" s="21">
        <v>3900000</v>
      </c>
      <c r="L195">
        <f t="shared" si="6"/>
        <v>0.82708600634099272</v>
      </c>
      <c r="M195">
        <f t="shared" si="7"/>
        <v>0.82466669720987762</v>
      </c>
      <c r="N195">
        <f t="shared" si="8"/>
        <v>2.4193091311150994E-3</v>
      </c>
    </row>
    <row r="196" spans="1:14" x14ac:dyDescent="0.3">
      <c r="A196" s="15" t="s">
        <v>285</v>
      </c>
      <c r="B196" s="13">
        <v>4584941</v>
      </c>
      <c r="C196" s="12" t="s">
        <v>317</v>
      </c>
      <c r="D196" s="16">
        <v>61200</v>
      </c>
      <c r="E196" s="16">
        <v>72700</v>
      </c>
      <c r="F196" s="16" t="s">
        <v>0</v>
      </c>
      <c r="G196" s="16">
        <v>5025129</v>
      </c>
      <c r="H196" s="16">
        <v>4851229</v>
      </c>
      <c r="I196" s="16">
        <v>4809243</v>
      </c>
      <c r="J196" s="21" t="s">
        <v>0</v>
      </c>
      <c r="K196" s="16"/>
      <c r="L196">
        <f t="shared" si="6"/>
        <v>1.4722026074793967E-2</v>
      </c>
      <c r="M196">
        <f t="shared" si="7"/>
        <v>1.2670188371748296E-2</v>
      </c>
      <c r="N196">
        <f t="shared" si="8"/>
        <v>2.0518377030456711E-3</v>
      </c>
    </row>
    <row r="197" spans="1:14" x14ac:dyDescent="0.3">
      <c r="A197" s="15" t="s">
        <v>37</v>
      </c>
      <c r="B197" s="13">
        <v>4987823</v>
      </c>
      <c r="C197" s="12" t="s">
        <v>317</v>
      </c>
      <c r="D197" s="16">
        <v>598600</v>
      </c>
      <c r="E197" s="16">
        <v>633400</v>
      </c>
      <c r="F197" s="16">
        <v>611100</v>
      </c>
      <c r="G197" s="16">
        <v>633792</v>
      </c>
      <c r="H197" s="16">
        <v>615031</v>
      </c>
      <c r="I197" s="16">
        <v>609138</v>
      </c>
      <c r="J197" s="21">
        <v>611900</v>
      </c>
      <c r="L197">
        <f t="shared" si="6"/>
        <v>0.97996273290930735</v>
      </c>
      <c r="M197">
        <f t="shared" si="7"/>
        <v>0.97796954505464528</v>
      </c>
      <c r="N197">
        <f t="shared" si="8"/>
        <v>1.9931878546620707E-3</v>
      </c>
    </row>
    <row r="198" spans="1:14" x14ac:dyDescent="0.3">
      <c r="A198" s="15" t="s">
        <v>87</v>
      </c>
      <c r="B198" s="13">
        <v>4991750</v>
      </c>
      <c r="C198" s="12" t="s">
        <v>317</v>
      </c>
      <c r="D198" s="16">
        <v>59357</v>
      </c>
      <c r="E198" s="16">
        <v>63902</v>
      </c>
      <c r="F198" s="16" t="s">
        <v>0</v>
      </c>
      <c r="G198" s="16">
        <v>884495</v>
      </c>
      <c r="H198" s="16">
        <v>878978</v>
      </c>
      <c r="I198" s="16">
        <v>864412</v>
      </c>
      <c r="J198" s="21">
        <v>59028</v>
      </c>
      <c r="K198" s="16"/>
      <c r="L198">
        <f t="shared" si="6"/>
        <v>6.6945170127356637E-2</v>
      </c>
      <c r="M198">
        <f t="shared" si="7"/>
        <v>6.8093771330568612E-2</v>
      </c>
      <c r="N198">
        <f t="shared" si="8"/>
        <v>-1.1486012032119741E-3</v>
      </c>
    </row>
    <row r="199" spans="1:14" x14ac:dyDescent="0.3">
      <c r="A199" s="15" t="s">
        <v>167</v>
      </c>
      <c r="B199" s="13">
        <v>4121683</v>
      </c>
      <c r="C199" s="12" t="s">
        <v>2</v>
      </c>
      <c r="D199" s="16">
        <v>1500000</v>
      </c>
      <c r="E199" s="16">
        <v>1300000</v>
      </c>
      <c r="F199" s="16" t="s">
        <v>0</v>
      </c>
      <c r="G199" s="16">
        <v>7092700</v>
      </c>
      <c r="H199" s="16">
        <v>7426200</v>
      </c>
      <c r="I199" s="16">
        <v>8991200</v>
      </c>
      <c r="J199" s="21" t="s">
        <v>0</v>
      </c>
      <c r="K199" s="16"/>
      <c r="L199">
        <f t="shared" si="6"/>
        <v>0.17907692731543023</v>
      </c>
      <c r="M199">
        <f t="shared" si="7"/>
        <v>0.18273295406093534</v>
      </c>
      <c r="N199">
        <f t="shared" si="8"/>
        <v>-3.6560267455051088E-3</v>
      </c>
    </row>
    <row r="200" spans="1:14" x14ac:dyDescent="0.3">
      <c r="A200" s="15" t="s">
        <v>29</v>
      </c>
      <c r="B200" s="13">
        <v>6588860</v>
      </c>
      <c r="C200" s="12" t="s">
        <v>319</v>
      </c>
      <c r="D200" s="16">
        <v>1500</v>
      </c>
      <c r="E200" s="16">
        <v>1000</v>
      </c>
      <c r="F200" s="16">
        <v>400</v>
      </c>
      <c r="G200" s="16">
        <v>50485</v>
      </c>
      <c r="H200" s="16">
        <v>60830</v>
      </c>
      <c r="I200" s="16">
        <v>105346</v>
      </c>
      <c r="J200" s="21">
        <v>800</v>
      </c>
      <c r="L200">
        <f t="shared" si="6"/>
        <v>1.4373624399227418E-2</v>
      </c>
      <c r="M200">
        <f t="shared" si="7"/>
        <v>1.8053148469093009E-2</v>
      </c>
      <c r="N200">
        <f t="shared" si="8"/>
        <v>-3.6795240698655907E-3</v>
      </c>
    </row>
    <row r="201" spans="1:14" x14ac:dyDescent="0.3">
      <c r="A201" s="15" t="s">
        <v>226</v>
      </c>
      <c r="B201" s="13">
        <v>4677071</v>
      </c>
      <c r="C201" s="12" t="s">
        <v>317</v>
      </c>
      <c r="D201" s="16">
        <v>2913700</v>
      </c>
      <c r="E201" s="16">
        <v>2836400</v>
      </c>
      <c r="F201" s="16">
        <v>2746800</v>
      </c>
      <c r="G201" s="16">
        <v>28167500</v>
      </c>
      <c r="H201" s="16">
        <v>26980800</v>
      </c>
      <c r="I201" s="16">
        <v>23713900</v>
      </c>
      <c r="J201" s="21">
        <v>3026100</v>
      </c>
      <c r="K201" s="16"/>
      <c r="L201">
        <f t="shared" si="6"/>
        <v>0.10974409002634714</v>
      </c>
      <c r="M201">
        <f t="shared" si="7"/>
        <v>0.11495087257642318</v>
      </c>
      <c r="N201">
        <f t="shared" si="8"/>
        <v>-5.2067825500760473E-3</v>
      </c>
    </row>
    <row r="202" spans="1:14" x14ac:dyDescent="0.3">
      <c r="A202" s="15" t="s">
        <v>247</v>
      </c>
      <c r="B202" s="13">
        <v>4810920</v>
      </c>
      <c r="C202" s="12" t="s">
        <v>2</v>
      </c>
      <c r="D202" s="16">
        <v>548200</v>
      </c>
      <c r="E202" s="16">
        <v>434200</v>
      </c>
      <c r="F202" s="16">
        <v>596600</v>
      </c>
      <c r="G202" s="16">
        <v>11063697</v>
      </c>
      <c r="H202" s="16">
        <v>10821839</v>
      </c>
      <c r="I202" s="16">
        <v>11423594</v>
      </c>
      <c r="J202" s="21">
        <v>480900</v>
      </c>
      <c r="K202" s="16"/>
      <c r="L202">
        <f t="shared" ref="L202:L265" si="9">IF(NOT(J202="NA"),J202,E202)/(G202+H202)*2</f>
        <v>4.3946833196134655E-2</v>
      </c>
      <c r="M202">
        <f t="shared" ref="M202:M265" si="10">IF(NOT(D202="NA"),D202,F202)/(H202+I202)*2</f>
        <v>4.9286520968146584E-2</v>
      </c>
      <c r="N202">
        <f t="shared" ref="N202:N265" si="11">L202-M202</f>
        <v>-5.3396877720119293E-3</v>
      </c>
    </row>
    <row r="203" spans="1:14" x14ac:dyDescent="0.3">
      <c r="A203" s="15" t="s">
        <v>282</v>
      </c>
      <c r="B203" s="13">
        <v>4013931</v>
      </c>
      <c r="C203" s="12" t="s">
        <v>317</v>
      </c>
      <c r="D203" s="16">
        <v>91000</v>
      </c>
      <c r="E203" s="16">
        <v>81900</v>
      </c>
      <c r="F203" s="16">
        <v>112600</v>
      </c>
      <c r="G203" s="16">
        <v>4017797</v>
      </c>
      <c r="H203" s="16">
        <v>3672073</v>
      </c>
      <c r="I203" s="16">
        <v>3245271</v>
      </c>
      <c r="J203" s="21">
        <v>80000</v>
      </c>
      <c r="K203" s="16"/>
      <c r="L203">
        <f t="shared" si="9"/>
        <v>2.0806593609514857E-2</v>
      </c>
      <c r="M203">
        <f t="shared" si="10"/>
        <v>2.6310676467730967E-2</v>
      </c>
      <c r="N203">
        <f t="shared" si="11"/>
        <v>-5.5040828582161097E-3</v>
      </c>
    </row>
    <row r="204" spans="1:14" x14ac:dyDescent="0.3">
      <c r="A204" s="15" t="s">
        <v>210</v>
      </c>
      <c r="B204" s="13">
        <v>5225613</v>
      </c>
      <c r="C204" s="12" t="s">
        <v>320</v>
      </c>
      <c r="D204" s="16">
        <v>8200</v>
      </c>
      <c r="E204" s="16">
        <v>4700</v>
      </c>
      <c r="F204" s="16" t="s">
        <v>0</v>
      </c>
      <c r="G204" s="16">
        <v>225099</v>
      </c>
      <c r="H204" s="16">
        <v>292700</v>
      </c>
      <c r="I204" s="16">
        <v>396528</v>
      </c>
      <c r="J204" s="21" t="s">
        <v>0</v>
      </c>
      <c r="K204" s="16"/>
      <c r="L204">
        <f t="shared" si="9"/>
        <v>1.8153762367250612E-2</v>
      </c>
      <c r="M204">
        <f t="shared" si="10"/>
        <v>2.3794738461002746E-2</v>
      </c>
      <c r="N204">
        <f t="shared" si="11"/>
        <v>-5.6409760937521335E-3</v>
      </c>
    </row>
    <row r="205" spans="1:14" x14ac:dyDescent="0.3">
      <c r="A205" s="15" t="s">
        <v>141</v>
      </c>
      <c r="B205" s="13">
        <v>4965853</v>
      </c>
      <c r="C205" s="12" t="s">
        <v>318</v>
      </c>
      <c r="D205" s="16">
        <v>40500</v>
      </c>
      <c r="E205" s="16">
        <v>47700</v>
      </c>
      <c r="F205" s="16">
        <v>44600</v>
      </c>
      <c r="G205" s="16">
        <v>134829</v>
      </c>
      <c r="H205" s="16">
        <v>110066</v>
      </c>
      <c r="I205" s="16">
        <v>103905</v>
      </c>
      <c r="J205" s="21">
        <v>45500</v>
      </c>
      <c r="K205" s="16"/>
      <c r="L205">
        <f t="shared" si="9"/>
        <v>0.3715878233528655</v>
      </c>
      <c r="M205">
        <f t="shared" si="10"/>
        <v>0.37855597253833462</v>
      </c>
      <c r="N205">
        <f t="shared" si="11"/>
        <v>-6.9681491854691191E-3</v>
      </c>
    </row>
    <row r="206" spans="1:14" x14ac:dyDescent="0.3">
      <c r="A206" s="15" t="s">
        <v>52</v>
      </c>
      <c r="B206" s="13">
        <v>4292388</v>
      </c>
      <c r="C206" s="12" t="s">
        <v>2</v>
      </c>
      <c r="D206" s="16">
        <v>5097000</v>
      </c>
      <c r="E206" s="16">
        <v>5180000</v>
      </c>
      <c r="F206" s="16" t="s">
        <v>0</v>
      </c>
      <c r="G206" s="16">
        <v>100784000</v>
      </c>
      <c r="H206" s="16">
        <v>72969000</v>
      </c>
      <c r="I206" s="16">
        <v>73961000</v>
      </c>
      <c r="J206" s="21" t="s">
        <v>0</v>
      </c>
      <c r="K206" s="16"/>
      <c r="L206">
        <f t="shared" si="9"/>
        <v>5.9624869786420953E-2</v>
      </c>
      <c r="M206">
        <f t="shared" si="10"/>
        <v>6.9379976859729117E-2</v>
      </c>
      <c r="N206">
        <f t="shared" si="11"/>
        <v>-9.7551070733081641E-3</v>
      </c>
    </row>
    <row r="207" spans="1:14" x14ac:dyDescent="0.3">
      <c r="A207" s="15" t="s">
        <v>273</v>
      </c>
      <c r="B207" s="13">
        <v>4986278</v>
      </c>
      <c r="C207" s="12" t="s">
        <v>2</v>
      </c>
      <c r="D207" s="16" t="s">
        <v>0</v>
      </c>
      <c r="E207" s="16">
        <v>17693.076000000001</v>
      </c>
      <c r="F207" s="16">
        <v>25415.866999999998</v>
      </c>
      <c r="G207" s="16">
        <v>446461</v>
      </c>
      <c r="H207" s="16">
        <v>542093</v>
      </c>
      <c r="I207" s="16">
        <v>523584</v>
      </c>
      <c r="J207" s="21" t="s">
        <v>0</v>
      </c>
      <c r="K207" s="16"/>
      <c r="L207">
        <f t="shared" si="9"/>
        <v>3.5795871545712225E-2</v>
      </c>
      <c r="M207">
        <f t="shared" si="10"/>
        <v>4.769900635933777E-2</v>
      </c>
      <c r="N207">
        <f t="shared" si="11"/>
        <v>-1.1903134813625545E-2</v>
      </c>
    </row>
    <row r="208" spans="1:14" x14ac:dyDescent="0.3">
      <c r="A208" s="15" t="s">
        <v>204</v>
      </c>
      <c r="B208" s="13">
        <v>4004412</v>
      </c>
      <c r="C208" s="12" t="s">
        <v>2</v>
      </c>
      <c r="D208" s="16">
        <v>10808000</v>
      </c>
      <c r="E208" s="16" t="s">
        <v>0</v>
      </c>
      <c r="F208" s="16" t="s">
        <v>0</v>
      </c>
      <c r="G208" s="16">
        <v>29297842</v>
      </c>
      <c r="H208" s="16">
        <v>29964472</v>
      </c>
      <c r="I208" s="16">
        <v>25943943</v>
      </c>
      <c r="J208" s="21">
        <v>11049000</v>
      </c>
      <c r="K208" s="16"/>
      <c r="L208">
        <f t="shared" si="9"/>
        <v>0.37288452826867341</v>
      </c>
      <c r="M208">
        <f t="shared" si="10"/>
        <v>0.38663231644109386</v>
      </c>
      <c r="N208">
        <f t="shared" si="11"/>
        <v>-1.374778817242045E-2</v>
      </c>
    </row>
    <row r="209" spans="1:14" x14ac:dyDescent="0.3">
      <c r="A209" s="15" t="s">
        <v>16</v>
      </c>
      <c r="B209" s="13">
        <v>4995184</v>
      </c>
      <c r="C209" s="12" t="s">
        <v>319</v>
      </c>
      <c r="D209" s="16">
        <v>13700</v>
      </c>
      <c r="E209" s="16" t="s">
        <v>0</v>
      </c>
      <c r="F209" s="16" t="s">
        <v>0</v>
      </c>
      <c r="G209" s="16">
        <v>177167</v>
      </c>
      <c r="H209" s="16">
        <v>189562</v>
      </c>
      <c r="I209" s="16">
        <v>207599</v>
      </c>
      <c r="J209" s="21">
        <v>9900</v>
      </c>
      <c r="L209">
        <f t="shared" si="9"/>
        <v>5.3990821560334745E-2</v>
      </c>
      <c r="M209">
        <f t="shared" si="10"/>
        <v>6.8989654069760126E-2</v>
      </c>
      <c r="N209">
        <f t="shared" si="11"/>
        <v>-1.499883250942538E-2</v>
      </c>
    </row>
    <row r="210" spans="1:14" x14ac:dyDescent="0.3">
      <c r="A210" s="15" t="s">
        <v>271</v>
      </c>
      <c r="B210" s="13">
        <v>4993467</v>
      </c>
      <c r="C210" s="12" t="s">
        <v>320</v>
      </c>
      <c r="D210" s="16">
        <v>6332</v>
      </c>
      <c r="E210" s="16">
        <v>4713</v>
      </c>
      <c r="F210" s="16">
        <v>7109</v>
      </c>
      <c r="G210" s="16">
        <v>287552</v>
      </c>
      <c r="H210" s="16">
        <v>195749</v>
      </c>
      <c r="I210" s="16">
        <v>177762</v>
      </c>
      <c r="J210" s="21">
        <v>4102</v>
      </c>
      <c r="K210" s="16"/>
      <c r="L210">
        <f t="shared" si="9"/>
        <v>1.6974928667641904E-2</v>
      </c>
      <c r="M210">
        <f t="shared" si="10"/>
        <v>3.3905293284535128E-2</v>
      </c>
      <c r="N210">
        <f t="shared" si="11"/>
        <v>-1.6930364616893224E-2</v>
      </c>
    </row>
    <row r="211" spans="1:14" x14ac:dyDescent="0.3">
      <c r="A211" s="15" t="s">
        <v>43</v>
      </c>
      <c r="B211" s="13">
        <v>4089273</v>
      </c>
      <c r="C211" s="12" t="s">
        <v>2</v>
      </c>
      <c r="D211" s="16">
        <v>1009800</v>
      </c>
      <c r="E211" s="16">
        <v>1075100</v>
      </c>
      <c r="F211" s="16">
        <v>987200</v>
      </c>
      <c r="G211" s="16">
        <v>2411033</v>
      </c>
      <c r="H211" s="16">
        <v>2251963</v>
      </c>
      <c r="I211" s="16">
        <v>2078810</v>
      </c>
      <c r="J211" s="21">
        <v>1046500</v>
      </c>
      <c r="K211" s="14"/>
      <c r="L211">
        <f t="shared" si="9"/>
        <v>0.44885305498868111</v>
      </c>
      <c r="M211">
        <f t="shared" si="10"/>
        <v>0.46633707192688234</v>
      </c>
      <c r="N211">
        <f t="shared" si="11"/>
        <v>-1.748401693820123E-2</v>
      </c>
    </row>
    <row r="212" spans="1:14" x14ac:dyDescent="0.3">
      <c r="A212" s="15" t="s">
        <v>182</v>
      </c>
      <c r="B212" s="13">
        <v>4016692</v>
      </c>
      <c r="C212" s="12" t="s">
        <v>2</v>
      </c>
      <c r="D212" s="16" t="s">
        <v>0</v>
      </c>
      <c r="E212" s="16">
        <v>2450000</v>
      </c>
      <c r="F212" s="16">
        <v>2300000</v>
      </c>
      <c r="G212" s="16">
        <v>4128452</v>
      </c>
      <c r="H212" s="16">
        <v>3808036</v>
      </c>
      <c r="I212" s="16">
        <v>3431841</v>
      </c>
      <c r="J212" s="21" t="s">
        <v>0</v>
      </c>
      <c r="K212" s="16"/>
      <c r="L212">
        <f t="shared" si="9"/>
        <v>0.61740155091269588</v>
      </c>
      <c r="M212">
        <f t="shared" si="10"/>
        <v>0.63536991028991241</v>
      </c>
      <c r="N212">
        <f t="shared" si="11"/>
        <v>-1.7968359377216525E-2</v>
      </c>
    </row>
    <row r="213" spans="1:14" x14ac:dyDescent="0.3">
      <c r="A213" s="15" t="s">
        <v>34</v>
      </c>
      <c r="B213" s="13">
        <v>4996329</v>
      </c>
      <c r="C213" s="12" t="s">
        <v>319</v>
      </c>
      <c r="D213" s="16">
        <v>5605</v>
      </c>
      <c r="E213" s="16">
        <v>7867</v>
      </c>
      <c r="F213" s="16">
        <v>10236</v>
      </c>
      <c r="G213" s="16">
        <v>24402.114000000001</v>
      </c>
      <c r="H213" s="16">
        <v>23948.313999999998</v>
      </c>
      <c r="I213" s="16">
        <v>20854.047999999999</v>
      </c>
      <c r="J213" s="21">
        <v>5600</v>
      </c>
      <c r="L213">
        <f t="shared" si="9"/>
        <v>0.23164221007516211</v>
      </c>
      <c r="M213">
        <f t="shared" si="10"/>
        <v>0.25021002240908641</v>
      </c>
      <c r="N213">
        <f t="shared" si="11"/>
        <v>-1.8567812333924294E-2</v>
      </c>
    </row>
    <row r="214" spans="1:14" x14ac:dyDescent="0.3">
      <c r="A214" s="15" t="s">
        <v>153</v>
      </c>
      <c r="B214" s="13">
        <v>4095791</v>
      </c>
      <c r="C214" s="12" t="s">
        <v>2</v>
      </c>
      <c r="D214" s="16">
        <v>732200</v>
      </c>
      <c r="E214" s="16">
        <v>988500</v>
      </c>
      <c r="F214" s="16">
        <v>1040900</v>
      </c>
      <c r="G214" s="16">
        <v>2599813</v>
      </c>
      <c r="H214" s="16">
        <v>2294319</v>
      </c>
      <c r="I214" s="16">
        <v>2181824</v>
      </c>
      <c r="J214" s="21">
        <v>755100</v>
      </c>
      <c r="K214" s="16"/>
      <c r="L214">
        <f t="shared" si="9"/>
        <v>0.3085736142793043</v>
      </c>
      <c r="M214">
        <f t="shared" si="10"/>
        <v>0.32715666143820693</v>
      </c>
      <c r="N214">
        <f t="shared" si="11"/>
        <v>-1.8583047158902632E-2</v>
      </c>
    </row>
    <row r="215" spans="1:14" x14ac:dyDescent="0.3">
      <c r="A215" s="15" t="s">
        <v>129</v>
      </c>
      <c r="B215" s="13">
        <v>4910587</v>
      </c>
      <c r="C215" s="12" t="s">
        <v>317</v>
      </c>
      <c r="D215" s="16">
        <v>88233</v>
      </c>
      <c r="E215" s="16">
        <v>85761</v>
      </c>
      <c r="F215" s="16">
        <v>87360</v>
      </c>
      <c r="G215" s="16">
        <v>343586</v>
      </c>
      <c r="H215" s="16">
        <v>381716</v>
      </c>
      <c r="I215" s="16">
        <v>374559</v>
      </c>
      <c r="J215" s="21">
        <v>77879</v>
      </c>
      <c r="K215" s="16"/>
      <c r="L215">
        <f t="shared" si="9"/>
        <v>0.21474916655406989</v>
      </c>
      <c r="M215">
        <f t="shared" si="10"/>
        <v>0.23333575749561997</v>
      </c>
      <c r="N215">
        <f t="shared" si="11"/>
        <v>-1.8586590941550074E-2</v>
      </c>
    </row>
    <row r="216" spans="1:14" x14ac:dyDescent="0.3">
      <c r="A216" s="15" t="s">
        <v>196</v>
      </c>
      <c r="B216" s="13">
        <v>4978020</v>
      </c>
      <c r="C216" s="12" t="s">
        <v>2</v>
      </c>
      <c r="D216" s="16">
        <v>341000</v>
      </c>
      <c r="E216" s="16">
        <v>300000</v>
      </c>
      <c r="F216" s="16">
        <v>328000</v>
      </c>
      <c r="G216" s="16">
        <v>1046486</v>
      </c>
      <c r="H216" s="16">
        <v>1064392</v>
      </c>
      <c r="I216" s="16">
        <v>1085748</v>
      </c>
      <c r="J216" s="21">
        <v>313000</v>
      </c>
      <c r="K216" s="16"/>
      <c r="L216">
        <f t="shared" si="9"/>
        <v>0.29655906215328409</v>
      </c>
      <c r="M216">
        <f t="shared" si="10"/>
        <v>0.31718864818104869</v>
      </c>
      <c r="N216">
        <f t="shared" si="11"/>
        <v>-2.0629586027764601E-2</v>
      </c>
    </row>
    <row r="217" spans="1:14" x14ac:dyDescent="0.3">
      <c r="A217" s="15" t="s">
        <v>64</v>
      </c>
      <c r="B217" s="13">
        <v>4535992</v>
      </c>
      <c r="C217" s="12" t="s">
        <v>2</v>
      </c>
      <c r="D217" s="16">
        <v>707169</v>
      </c>
      <c r="E217" s="16">
        <v>754623</v>
      </c>
      <c r="F217" s="16">
        <v>750079</v>
      </c>
      <c r="G217" s="16">
        <v>4139362</v>
      </c>
      <c r="H217" s="16">
        <v>3773767</v>
      </c>
      <c r="I217" s="16">
        <v>3496876</v>
      </c>
      <c r="J217" s="21">
        <v>671404</v>
      </c>
      <c r="K217" s="16"/>
      <c r="L217">
        <f t="shared" si="9"/>
        <v>0.16969368248640962</v>
      </c>
      <c r="M217">
        <f t="shared" si="10"/>
        <v>0.1945272240708284</v>
      </c>
      <c r="N217">
        <f t="shared" si="11"/>
        <v>-2.4833541584418778E-2</v>
      </c>
    </row>
    <row r="218" spans="1:14" x14ac:dyDescent="0.3">
      <c r="A218" s="15" t="s">
        <v>112</v>
      </c>
      <c r="B218" s="13">
        <v>4102067</v>
      </c>
      <c r="C218" s="12" t="s">
        <v>319</v>
      </c>
      <c r="D218" s="16">
        <v>5624</v>
      </c>
      <c r="E218" s="16">
        <v>4250</v>
      </c>
      <c r="F218" s="16" t="s">
        <v>0</v>
      </c>
      <c r="G218" s="16">
        <v>50388</v>
      </c>
      <c r="H218" s="16">
        <v>50124</v>
      </c>
      <c r="I218" s="16">
        <v>49974</v>
      </c>
      <c r="J218" s="21" t="s">
        <v>0</v>
      </c>
      <c r="K218" s="16"/>
      <c r="L218">
        <f t="shared" si="9"/>
        <v>8.4567016873607126E-2</v>
      </c>
      <c r="M218">
        <f t="shared" si="10"/>
        <v>0.11236987752003037</v>
      </c>
      <c r="N218">
        <f t="shared" si="11"/>
        <v>-2.7802860646423247E-2</v>
      </c>
    </row>
    <row r="219" spans="1:14" x14ac:dyDescent="0.3">
      <c r="A219" s="15" t="s">
        <v>197</v>
      </c>
      <c r="B219" s="13">
        <v>4355874</v>
      </c>
      <c r="C219" s="12" t="s">
        <v>319</v>
      </c>
      <c r="D219" s="16">
        <v>46549</v>
      </c>
      <c r="E219" s="16">
        <v>42814</v>
      </c>
      <c r="F219" s="16" t="s">
        <v>0</v>
      </c>
      <c r="G219" s="16">
        <v>754609</v>
      </c>
      <c r="H219" s="16">
        <v>644856</v>
      </c>
      <c r="I219" s="16">
        <v>380844</v>
      </c>
      <c r="J219" s="21" t="s">
        <v>0</v>
      </c>
      <c r="K219" s="16"/>
      <c r="L219">
        <f t="shared" si="9"/>
        <v>6.118623902705677E-2</v>
      </c>
      <c r="M219">
        <f t="shared" si="10"/>
        <v>9.0765330993467869E-2</v>
      </c>
      <c r="N219">
        <f t="shared" si="11"/>
        <v>-2.9579091966411099E-2</v>
      </c>
    </row>
    <row r="220" spans="1:14" x14ac:dyDescent="0.3">
      <c r="A220" s="15" t="s">
        <v>252</v>
      </c>
      <c r="B220" s="13">
        <v>4344712</v>
      </c>
      <c r="C220" s="12" t="s">
        <v>2</v>
      </c>
      <c r="D220" s="16">
        <v>4097002</v>
      </c>
      <c r="E220" s="16">
        <v>4197819</v>
      </c>
      <c r="F220" s="16">
        <v>4094471</v>
      </c>
      <c r="G220" s="16">
        <v>8672087</v>
      </c>
      <c r="H220" s="16">
        <v>8470724</v>
      </c>
      <c r="I220" s="16">
        <v>8727777</v>
      </c>
      <c r="J220" s="21">
        <v>3830004</v>
      </c>
      <c r="K220" s="16"/>
      <c r="L220">
        <f t="shared" si="9"/>
        <v>0.44683500273088234</v>
      </c>
      <c r="M220">
        <f t="shared" si="10"/>
        <v>0.47643710344291051</v>
      </c>
      <c r="N220">
        <f t="shared" si="11"/>
        <v>-2.9602100712028179E-2</v>
      </c>
    </row>
    <row r="221" spans="1:14" x14ac:dyDescent="0.3">
      <c r="A221" s="15" t="s">
        <v>85</v>
      </c>
      <c r="B221" s="13">
        <v>4151710</v>
      </c>
      <c r="C221" s="12" t="s">
        <v>2</v>
      </c>
      <c r="D221" s="16">
        <v>64328</v>
      </c>
      <c r="E221" s="16">
        <v>58825</v>
      </c>
      <c r="F221" s="16">
        <v>65389</v>
      </c>
      <c r="G221" s="16">
        <v>225202</v>
      </c>
      <c r="H221" s="16">
        <v>226704</v>
      </c>
      <c r="I221" s="16">
        <v>221578</v>
      </c>
      <c r="J221" s="21">
        <v>58037</v>
      </c>
      <c r="K221" s="16"/>
      <c r="L221">
        <f t="shared" si="9"/>
        <v>0.25685430155828864</v>
      </c>
      <c r="M221">
        <f t="shared" si="10"/>
        <v>0.28699791649006651</v>
      </c>
      <c r="N221">
        <f t="shared" si="11"/>
        <v>-3.0143614931777862E-2</v>
      </c>
    </row>
    <row r="222" spans="1:14" x14ac:dyDescent="0.3">
      <c r="A222" s="15" t="s">
        <v>242</v>
      </c>
      <c r="B222" s="13">
        <v>4964178</v>
      </c>
      <c r="C222" s="12" t="s">
        <v>319</v>
      </c>
      <c r="D222" s="16">
        <v>10707</v>
      </c>
      <c r="E222" s="16">
        <v>7830</v>
      </c>
      <c r="F222" s="16" t="s">
        <v>0</v>
      </c>
      <c r="G222" s="16">
        <v>23132.264999999999</v>
      </c>
      <c r="H222" s="16">
        <v>20174.718000000001</v>
      </c>
      <c r="I222" s="16">
        <v>17625.534</v>
      </c>
      <c r="J222" s="21">
        <v>11472</v>
      </c>
      <c r="K222" s="16"/>
      <c r="L222">
        <f t="shared" si="9"/>
        <v>0.52979908575021262</v>
      </c>
      <c r="M222">
        <f t="shared" si="10"/>
        <v>0.56650415981353774</v>
      </c>
      <c r="N222">
        <f t="shared" si="11"/>
        <v>-3.6705074063325127E-2</v>
      </c>
    </row>
    <row r="223" spans="1:14" x14ac:dyDescent="0.3">
      <c r="A223" s="15" t="s">
        <v>134</v>
      </c>
      <c r="B223" s="13">
        <v>4121705</v>
      </c>
      <c r="C223" s="12" t="s">
        <v>2</v>
      </c>
      <c r="D223" s="16">
        <v>287163</v>
      </c>
      <c r="E223" s="16">
        <v>256964</v>
      </c>
      <c r="F223" s="16">
        <v>292481</v>
      </c>
      <c r="G223" s="16">
        <v>814669</v>
      </c>
      <c r="H223" s="16">
        <v>821154</v>
      </c>
      <c r="I223" s="16">
        <v>883247</v>
      </c>
      <c r="J223" s="21">
        <v>245389</v>
      </c>
      <c r="K223" s="16"/>
      <c r="L223">
        <f t="shared" si="9"/>
        <v>0.3000190118368552</v>
      </c>
      <c r="M223">
        <f t="shared" si="10"/>
        <v>0.33696647678568598</v>
      </c>
      <c r="N223">
        <f t="shared" si="11"/>
        <v>-3.6947464948830777E-2</v>
      </c>
    </row>
    <row r="224" spans="1:14" x14ac:dyDescent="0.3">
      <c r="A224" s="15" t="s">
        <v>173</v>
      </c>
      <c r="B224" s="13">
        <v>4385530</v>
      </c>
      <c r="C224" s="12" t="s">
        <v>2</v>
      </c>
      <c r="D224" s="16">
        <v>12490000</v>
      </c>
      <c r="E224" s="16">
        <v>13338000</v>
      </c>
      <c r="F224" s="16">
        <v>13442000</v>
      </c>
      <c r="G224" s="16">
        <v>9373511</v>
      </c>
      <c r="H224" s="16">
        <v>9293259</v>
      </c>
      <c r="I224" s="16">
        <v>7121393</v>
      </c>
      <c r="J224" s="21">
        <v>13858000</v>
      </c>
      <c r="K224" s="16"/>
      <c r="L224">
        <f t="shared" si="9"/>
        <v>1.4847774949817243</v>
      </c>
      <c r="M224">
        <f t="shared" si="10"/>
        <v>1.5218111233792833</v>
      </c>
      <c r="N224">
        <f t="shared" si="11"/>
        <v>-3.7033628397558971E-2</v>
      </c>
    </row>
    <row r="225" spans="1:14" x14ac:dyDescent="0.3">
      <c r="A225" s="15" t="s">
        <v>128</v>
      </c>
      <c r="B225" s="13">
        <v>4992571</v>
      </c>
      <c r="C225" s="12" t="s">
        <v>2</v>
      </c>
      <c r="D225" s="16">
        <v>1604000</v>
      </c>
      <c r="E225" s="16">
        <v>2106900</v>
      </c>
      <c r="F225" s="16">
        <v>1971600</v>
      </c>
      <c r="G225" s="16">
        <v>5547700</v>
      </c>
      <c r="H225" s="16">
        <v>3867500</v>
      </c>
      <c r="I225" s="16">
        <v>4014900</v>
      </c>
      <c r="J225" s="21">
        <v>1735700</v>
      </c>
      <c r="K225" s="16"/>
      <c r="L225">
        <f t="shared" si="9"/>
        <v>0.36870167388903052</v>
      </c>
      <c r="M225">
        <f t="shared" si="10"/>
        <v>0.40698264487973207</v>
      </c>
      <c r="N225">
        <f t="shared" si="11"/>
        <v>-3.8280970990701546E-2</v>
      </c>
    </row>
    <row r="226" spans="1:14" x14ac:dyDescent="0.3">
      <c r="A226" s="15" t="s">
        <v>12</v>
      </c>
      <c r="B226" s="13">
        <v>4811251</v>
      </c>
      <c r="C226" s="12" t="s">
        <v>317</v>
      </c>
      <c r="D226" s="16">
        <v>489031</v>
      </c>
      <c r="E226" s="16" t="s">
        <v>0</v>
      </c>
      <c r="F226" s="16" t="s">
        <v>0</v>
      </c>
      <c r="G226" s="16">
        <v>468627</v>
      </c>
      <c r="H226" s="16">
        <v>479214</v>
      </c>
      <c r="I226" s="16">
        <v>472849</v>
      </c>
      <c r="J226" s="21">
        <v>468607</v>
      </c>
      <c r="L226">
        <f t="shared" si="9"/>
        <v>0.98878820392871802</v>
      </c>
      <c r="M226">
        <f t="shared" si="10"/>
        <v>1.0273080667981005</v>
      </c>
      <c r="N226">
        <f t="shared" si="11"/>
        <v>-3.8519862869382471E-2</v>
      </c>
    </row>
    <row r="227" spans="1:14" x14ac:dyDescent="0.3">
      <c r="A227" s="15" t="s">
        <v>104</v>
      </c>
      <c r="B227" s="13">
        <v>4210001</v>
      </c>
      <c r="C227" s="12" t="s">
        <v>2</v>
      </c>
      <c r="D227" s="16">
        <v>1005800</v>
      </c>
      <c r="E227" s="16">
        <v>1079900</v>
      </c>
      <c r="F227" s="16">
        <v>1006500</v>
      </c>
      <c r="G227" s="16">
        <v>1620500</v>
      </c>
      <c r="H227" s="16">
        <v>1524300</v>
      </c>
      <c r="I227" s="16">
        <v>1366100</v>
      </c>
      <c r="J227" s="21">
        <v>1032800</v>
      </c>
      <c r="K227" s="16"/>
      <c r="L227">
        <f t="shared" si="9"/>
        <v>0.65683032307300937</v>
      </c>
      <c r="M227">
        <f t="shared" si="10"/>
        <v>0.69595903681151394</v>
      </c>
      <c r="N227">
        <f t="shared" si="11"/>
        <v>-3.9128713738504572E-2</v>
      </c>
    </row>
    <row r="228" spans="1:14" x14ac:dyDescent="0.3">
      <c r="A228" s="15" t="s">
        <v>223</v>
      </c>
      <c r="B228" s="13">
        <v>6631637</v>
      </c>
      <c r="C228" s="12" t="s">
        <v>2</v>
      </c>
      <c r="D228" s="16">
        <v>4136800</v>
      </c>
      <c r="E228" s="16">
        <v>4339100</v>
      </c>
      <c r="F228" s="16">
        <v>3853500</v>
      </c>
      <c r="G228" s="16">
        <v>1410400</v>
      </c>
      <c r="H228" s="16">
        <v>1344600</v>
      </c>
      <c r="I228" s="16">
        <v>1238300</v>
      </c>
      <c r="J228" s="21">
        <v>4354700</v>
      </c>
      <c r="K228" s="16"/>
      <c r="L228">
        <f t="shared" si="9"/>
        <v>3.161306715063521</v>
      </c>
      <c r="M228">
        <f t="shared" si="10"/>
        <v>3.2032211854891788</v>
      </c>
      <c r="N228">
        <f t="shared" si="11"/>
        <v>-4.1914470425657768E-2</v>
      </c>
    </row>
    <row r="229" spans="1:14" x14ac:dyDescent="0.3">
      <c r="A229" s="15" t="s">
        <v>300</v>
      </c>
      <c r="B229" s="13">
        <v>4334777</v>
      </c>
      <c r="C229" s="12" t="s">
        <v>317</v>
      </c>
      <c r="D229" s="16">
        <v>17847000</v>
      </c>
      <c r="E229" s="16">
        <v>20681000</v>
      </c>
      <c r="F229" s="16">
        <v>16651000</v>
      </c>
      <c r="G229" s="16">
        <v>16452000</v>
      </c>
      <c r="H229" s="16">
        <v>13486000</v>
      </c>
      <c r="I229" s="16">
        <v>10498505</v>
      </c>
      <c r="J229" s="21">
        <v>21582000</v>
      </c>
      <c r="K229" s="16"/>
      <c r="L229">
        <f t="shared" si="9"/>
        <v>1.4417796780012024</v>
      </c>
      <c r="M229">
        <f t="shared" si="10"/>
        <v>1.4882108261146103</v>
      </c>
      <c r="N229">
        <f t="shared" si="11"/>
        <v>-4.6431148113407872E-2</v>
      </c>
    </row>
    <row r="230" spans="1:14" x14ac:dyDescent="0.3">
      <c r="A230" s="15" t="s">
        <v>35</v>
      </c>
      <c r="B230" s="13">
        <v>4588939</v>
      </c>
      <c r="C230" s="12" t="s">
        <v>2</v>
      </c>
      <c r="D230" s="16">
        <v>3278800</v>
      </c>
      <c r="E230" s="16">
        <v>2774400</v>
      </c>
      <c r="F230" s="16">
        <v>3111900</v>
      </c>
      <c r="G230" s="16">
        <v>3544600</v>
      </c>
      <c r="H230" s="16">
        <v>3585700</v>
      </c>
      <c r="I230" s="16">
        <v>3502800</v>
      </c>
      <c r="J230" s="21">
        <v>3128500</v>
      </c>
      <c r="L230">
        <f t="shared" si="9"/>
        <v>0.87752268488001905</v>
      </c>
      <c r="M230">
        <f t="shared" si="10"/>
        <v>0.92510404175777672</v>
      </c>
      <c r="N230">
        <f t="shared" si="11"/>
        <v>-4.7581356877757663E-2</v>
      </c>
    </row>
    <row r="231" spans="1:14" x14ac:dyDescent="0.3">
      <c r="A231" s="15" t="s">
        <v>260</v>
      </c>
      <c r="B231" s="13">
        <v>4004086</v>
      </c>
      <c r="C231" s="12" t="s">
        <v>2</v>
      </c>
      <c r="D231" s="16">
        <v>520195000</v>
      </c>
      <c r="E231" s="16">
        <v>515874000</v>
      </c>
      <c r="F231" s="16" t="s">
        <v>0</v>
      </c>
      <c r="G231" s="16">
        <v>137012000</v>
      </c>
      <c r="H231" s="16">
        <v>137100000</v>
      </c>
      <c r="I231" s="16">
        <v>138552000</v>
      </c>
      <c r="J231" s="21">
        <v>510509000</v>
      </c>
      <c r="K231" s="16"/>
      <c r="L231">
        <f t="shared" si="9"/>
        <v>3.7248205113238386</v>
      </c>
      <c r="M231">
        <f t="shared" si="10"/>
        <v>3.7742878702131675</v>
      </c>
      <c r="N231">
        <f t="shared" si="11"/>
        <v>-4.946735888932885E-2</v>
      </c>
    </row>
    <row r="232" spans="1:14" x14ac:dyDescent="0.3">
      <c r="A232" s="15" t="s">
        <v>278</v>
      </c>
      <c r="B232" s="13">
        <v>4812771</v>
      </c>
      <c r="C232" s="12" t="s">
        <v>317</v>
      </c>
      <c r="D232" s="16">
        <v>331000</v>
      </c>
      <c r="E232" s="16">
        <v>332000</v>
      </c>
      <c r="F232" s="16">
        <v>332000</v>
      </c>
      <c r="G232" s="16">
        <v>434422</v>
      </c>
      <c r="H232" s="16">
        <v>430963</v>
      </c>
      <c r="I232" s="16">
        <v>383350</v>
      </c>
      <c r="J232" s="21">
        <v>328000</v>
      </c>
      <c r="K232" s="16"/>
      <c r="L232">
        <f t="shared" si="9"/>
        <v>0.75804410753595219</v>
      </c>
      <c r="M232">
        <f t="shared" si="10"/>
        <v>0.812955215009462</v>
      </c>
      <c r="N232">
        <f t="shared" si="11"/>
        <v>-5.4911107473509801E-2</v>
      </c>
    </row>
    <row r="233" spans="1:14" x14ac:dyDescent="0.3">
      <c r="A233" s="15" t="s">
        <v>171</v>
      </c>
      <c r="B233" s="13">
        <v>4006323</v>
      </c>
      <c r="C233" s="12" t="s">
        <v>2</v>
      </c>
      <c r="D233" s="16">
        <v>1751442</v>
      </c>
      <c r="E233" s="16">
        <v>1822686</v>
      </c>
      <c r="F233" s="16">
        <v>1777657</v>
      </c>
      <c r="G233" s="16">
        <v>4022440</v>
      </c>
      <c r="H233" s="16">
        <v>3714923</v>
      </c>
      <c r="I233" s="16">
        <v>3239853</v>
      </c>
      <c r="J233" s="21">
        <v>1725423</v>
      </c>
      <c r="K233" s="16"/>
      <c r="L233">
        <f t="shared" si="9"/>
        <v>0.44599768680880036</v>
      </c>
      <c r="M233">
        <f t="shared" si="10"/>
        <v>0.50366596997516522</v>
      </c>
      <c r="N233">
        <f t="shared" si="11"/>
        <v>-5.7668283166364853E-2</v>
      </c>
    </row>
    <row r="234" spans="1:14" x14ac:dyDescent="0.3">
      <c r="A234" s="15" t="s">
        <v>162</v>
      </c>
      <c r="B234" s="13">
        <v>4398514</v>
      </c>
      <c r="C234" s="12" t="s">
        <v>317</v>
      </c>
      <c r="D234" s="16">
        <v>509932</v>
      </c>
      <c r="E234" s="16">
        <v>553604</v>
      </c>
      <c r="F234" s="16">
        <v>601275</v>
      </c>
      <c r="G234" s="16">
        <v>3407851</v>
      </c>
      <c r="H234" s="16">
        <v>3124828</v>
      </c>
      <c r="I234" s="16">
        <v>2351865</v>
      </c>
      <c r="J234" s="21">
        <v>417798</v>
      </c>
      <c r="K234" s="16"/>
      <c r="L234">
        <f t="shared" si="9"/>
        <v>0.12791015753261412</v>
      </c>
      <c r="M234">
        <f t="shared" si="10"/>
        <v>0.18621894636051353</v>
      </c>
      <c r="N234">
        <f t="shared" si="11"/>
        <v>-5.8308788827899416E-2</v>
      </c>
    </row>
    <row r="235" spans="1:14" x14ac:dyDescent="0.3">
      <c r="A235" s="15" t="s">
        <v>200</v>
      </c>
      <c r="B235" s="13">
        <v>4991254</v>
      </c>
      <c r="C235" s="12" t="s">
        <v>319</v>
      </c>
      <c r="D235" s="16">
        <v>21200</v>
      </c>
      <c r="E235" s="16">
        <v>14100</v>
      </c>
      <c r="F235" s="16" t="s">
        <v>0</v>
      </c>
      <c r="G235" s="16">
        <v>63169</v>
      </c>
      <c r="H235" s="16">
        <v>71579</v>
      </c>
      <c r="I235" s="16">
        <v>86817</v>
      </c>
      <c r="J235" s="21" t="s">
        <v>0</v>
      </c>
      <c r="K235" s="16"/>
      <c r="L235">
        <f t="shared" si="9"/>
        <v>0.20927954403775936</v>
      </c>
      <c r="M235">
        <f t="shared" si="10"/>
        <v>0.26768352736180206</v>
      </c>
      <c r="N235">
        <f t="shared" si="11"/>
        <v>-5.8403983324042702E-2</v>
      </c>
    </row>
    <row r="236" spans="1:14" x14ac:dyDescent="0.3">
      <c r="A236" s="15" t="s">
        <v>251</v>
      </c>
      <c r="B236" s="13">
        <v>4992735</v>
      </c>
      <c r="C236" s="12" t="s">
        <v>319</v>
      </c>
      <c r="D236" s="16">
        <v>28300</v>
      </c>
      <c r="E236" s="16" t="s">
        <v>0</v>
      </c>
      <c r="F236" s="16" t="s">
        <v>0</v>
      </c>
      <c r="G236" s="16">
        <v>63077.417999999998</v>
      </c>
      <c r="H236" s="16">
        <v>57881.178999999996</v>
      </c>
      <c r="I236" s="16">
        <v>49219.061000000002</v>
      </c>
      <c r="J236" s="21">
        <v>28400</v>
      </c>
      <c r="K236" s="16"/>
      <c r="L236">
        <f t="shared" si="9"/>
        <v>0.46958216620187815</v>
      </c>
      <c r="M236">
        <f t="shared" si="10"/>
        <v>0.52847687362792095</v>
      </c>
      <c r="N236">
        <f t="shared" si="11"/>
        <v>-5.8894707426042803E-2</v>
      </c>
    </row>
    <row r="237" spans="1:14" x14ac:dyDescent="0.3">
      <c r="A237" s="15" t="s">
        <v>297</v>
      </c>
      <c r="B237" s="13">
        <v>4282812</v>
      </c>
      <c r="C237" s="12" t="s">
        <v>2</v>
      </c>
      <c r="D237" s="16">
        <v>128800</v>
      </c>
      <c r="E237" s="16">
        <v>104858</v>
      </c>
      <c r="F237" s="16">
        <v>139700</v>
      </c>
      <c r="G237" s="16">
        <v>471566</v>
      </c>
      <c r="H237" s="16">
        <v>476742</v>
      </c>
      <c r="I237" s="16">
        <v>461889</v>
      </c>
      <c r="J237" s="21">
        <v>100191</v>
      </c>
      <c r="K237" s="16"/>
      <c r="L237">
        <f t="shared" si="9"/>
        <v>0.21130476596211359</v>
      </c>
      <c r="M237">
        <f t="shared" si="10"/>
        <v>0.27444224620750862</v>
      </c>
      <c r="N237">
        <f t="shared" si="11"/>
        <v>-6.3137480245395033E-2</v>
      </c>
    </row>
    <row r="238" spans="1:14" x14ac:dyDescent="0.3">
      <c r="A238" s="15" t="s">
        <v>96</v>
      </c>
      <c r="B238" s="13">
        <v>4978188</v>
      </c>
      <c r="C238" s="12" t="s">
        <v>319</v>
      </c>
      <c r="D238" s="16">
        <v>185900</v>
      </c>
      <c r="E238" s="16">
        <v>222800</v>
      </c>
      <c r="F238" s="16">
        <v>224600</v>
      </c>
      <c r="G238" s="16">
        <v>142509.149</v>
      </c>
      <c r="H238" s="16">
        <v>112626.845</v>
      </c>
      <c r="I238" s="16">
        <v>70171.460999999996</v>
      </c>
      <c r="J238" s="21">
        <v>250900</v>
      </c>
      <c r="K238" s="16"/>
      <c r="L238">
        <f t="shared" si="9"/>
        <v>1.9667942266115537</v>
      </c>
      <c r="M238">
        <f t="shared" si="10"/>
        <v>2.0339356974128635</v>
      </c>
      <c r="N238">
        <f t="shared" si="11"/>
        <v>-6.7141470801309833E-2</v>
      </c>
    </row>
    <row r="239" spans="1:14" x14ac:dyDescent="0.3">
      <c r="A239" s="15" t="s">
        <v>60</v>
      </c>
      <c r="B239" s="13">
        <v>4987321</v>
      </c>
      <c r="C239" s="12" t="s">
        <v>319</v>
      </c>
      <c r="D239" s="16">
        <v>1066</v>
      </c>
      <c r="E239" s="16">
        <v>535</v>
      </c>
      <c r="F239" s="16">
        <v>1869</v>
      </c>
      <c r="G239" s="16">
        <v>13772.083000000001</v>
      </c>
      <c r="H239" s="16">
        <v>21026.059000000001</v>
      </c>
      <c r="I239" s="16">
        <v>5281.9620000000004</v>
      </c>
      <c r="J239" s="21">
        <v>227</v>
      </c>
      <c r="K239" s="16"/>
      <c r="L239">
        <f t="shared" si="9"/>
        <v>1.3046673583894221E-2</v>
      </c>
      <c r="M239">
        <f t="shared" si="10"/>
        <v>8.1039923147392959E-2</v>
      </c>
      <c r="N239">
        <f t="shared" si="11"/>
        <v>-6.7993249563498739E-2</v>
      </c>
    </row>
    <row r="240" spans="1:14" x14ac:dyDescent="0.3">
      <c r="A240" s="15" t="s">
        <v>156</v>
      </c>
      <c r="B240" s="13">
        <v>4992122</v>
      </c>
      <c r="C240" s="12" t="s">
        <v>317</v>
      </c>
      <c r="D240" s="16">
        <v>243219</v>
      </c>
      <c r="E240" s="16">
        <v>249805</v>
      </c>
      <c r="F240" s="16">
        <v>290076</v>
      </c>
      <c r="G240" s="16">
        <v>312401</v>
      </c>
      <c r="H240" s="16">
        <v>365310</v>
      </c>
      <c r="I240" s="16">
        <v>342595</v>
      </c>
      <c r="J240" s="21">
        <v>209005</v>
      </c>
      <c r="K240" s="16"/>
      <c r="L240">
        <f t="shared" si="9"/>
        <v>0.61679683522917583</v>
      </c>
      <c r="M240">
        <f t="shared" si="10"/>
        <v>0.68715152456897466</v>
      </c>
      <c r="N240">
        <f t="shared" si="11"/>
        <v>-7.0354689339798826E-2</v>
      </c>
    </row>
    <row r="241" spans="1:14" x14ac:dyDescent="0.3">
      <c r="A241" s="15" t="s">
        <v>190</v>
      </c>
      <c r="B241" s="13">
        <v>4069910</v>
      </c>
      <c r="C241" s="12" t="s">
        <v>2</v>
      </c>
      <c r="D241" s="16">
        <v>84230000</v>
      </c>
      <c r="E241" s="16">
        <v>83118000</v>
      </c>
      <c r="F241" s="16" t="s">
        <v>0</v>
      </c>
      <c r="G241" s="16">
        <v>46544000</v>
      </c>
      <c r="H241" s="16">
        <v>43755000</v>
      </c>
      <c r="I241" s="16">
        <v>42579000</v>
      </c>
      <c r="J241" s="21">
        <v>84800000</v>
      </c>
      <c r="K241" s="16"/>
      <c r="L241">
        <f t="shared" si="9"/>
        <v>1.8782046312805236</v>
      </c>
      <c r="M241">
        <f t="shared" si="10"/>
        <v>1.9512590636365743</v>
      </c>
      <c r="N241">
        <f t="shared" si="11"/>
        <v>-7.3054432356050691E-2</v>
      </c>
    </row>
    <row r="242" spans="1:14" x14ac:dyDescent="0.3">
      <c r="A242" s="15" t="s">
        <v>160</v>
      </c>
      <c r="B242" s="13">
        <v>4054537</v>
      </c>
      <c r="C242" s="12" t="s">
        <v>2</v>
      </c>
      <c r="D242" s="16">
        <v>9753731</v>
      </c>
      <c r="E242" s="16">
        <v>8171835</v>
      </c>
      <c r="F242" s="16">
        <v>9441988</v>
      </c>
      <c r="G242" s="16">
        <v>39234303</v>
      </c>
      <c r="H242" s="16">
        <v>37984295</v>
      </c>
      <c r="I242" s="16">
        <v>33207778</v>
      </c>
      <c r="J242" s="21">
        <v>7666842</v>
      </c>
      <c r="K242" s="16"/>
      <c r="L242">
        <f t="shared" si="9"/>
        <v>0.19857501168306629</v>
      </c>
      <c r="M242">
        <f t="shared" si="10"/>
        <v>0.27401171475931035</v>
      </c>
      <c r="N242">
        <f t="shared" si="11"/>
        <v>-7.543670307624406E-2</v>
      </c>
    </row>
    <row r="243" spans="1:14" x14ac:dyDescent="0.3">
      <c r="A243" s="15" t="s">
        <v>121</v>
      </c>
      <c r="B243" s="13">
        <v>4984693</v>
      </c>
      <c r="C243" s="12" t="s">
        <v>2</v>
      </c>
      <c r="D243" s="16">
        <v>622560</v>
      </c>
      <c r="E243" s="16">
        <v>650349</v>
      </c>
      <c r="F243" s="16">
        <v>585951</v>
      </c>
      <c r="G243" s="16">
        <v>1902832</v>
      </c>
      <c r="H243" s="16">
        <v>1655675</v>
      </c>
      <c r="I243" s="16">
        <v>1421867</v>
      </c>
      <c r="J243" s="21">
        <v>581848</v>
      </c>
      <c r="K243" s="16"/>
      <c r="L243">
        <f t="shared" si="9"/>
        <v>0.32701804436523518</v>
      </c>
      <c r="M243">
        <f t="shared" si="10"/>
        <v>0.40458261820634778</v>
      </c>
      <c r="N243">
        <f t="shared" si="11"/>
        <v>-7.7564573841112594E-2</v>
      </c>
    </row>
    <row r="244" spans="1:14" x14ac:dyDescent="0.3">
      <c r="A244" s="15" t="s">
        <v>139</v>
      </c>
      <c r="B244" s="13">
        <v>4810308</v>
      </c>
      <c r="C244" s="12" t="s">
        <v>319</v>
      </c>
      <c r="D244" s="16">
        <v>149148</v>
      </c>
      <c r="E244" s="16">
        <v>142100</v>
      </c>
      <c r="F244" s="16">
        <v>145700</v>
      </c>
      <c r="G244" s="16">
        <v>856530</v>
      </c>
      <c r="H244" s="16">
        <v>962900</v>
      </c>
      <c r="I244" s="16">
        <v>321856</v>
      </c>
      <c r="J244" s="21">
        <v>139384</v>
      </c>
      <c r="K244" s="16"/>
      <c r="L244">
        <f t="shared" si="9"/>
        <v>0.15321721638095448</v>
      </c>
      <c r="M244">
        <f t="shared" si="10"/>
        <v>0.23218105227763092</v>
      </c>
      <c r="N244">
        <f t="shared" si="11"/>
        <v>-7.8963835896676438E-2</v>
      </c>
    </row>
    <row r="245" spans="1:14" x14ac:dyDescent="0.3">
      <c r="A245" s="15" t="s">
        <v>218</v>
      </c>
      <c r="B245" s="13">
        <v>4006246</v>
      </c>
      <c r="C245" s="12" t="s">
        <v>2</v>
      </c>
      <c r="D245" s="16">
        <v>8125182</v>
      </c>
      <c r="E245" s="16">
        <v>8109128</v>
      </c>
      <c r="F245" s="16">
        <v>8188502</v>
      </c>
      <c r="G245" s="16">
        <v>16087050</v>
      </c>
      <c r="H245" s="16">
        <v>14796515</v>
      </c>
      <c r="I245" s="16">
        <v>13352631</v>
      </c>
      <c r="J245" s="21">
        <v>7694761</v>
      </c>
      <c r="K245" s="16"/>
      <c r="L245">
        <f t="shared" si="9"/>
        <v>0.49830782165206639</v>
      </c>
      <c r="M245">
        <f t="shared" si="10"/>
        <v>0.57729509804666901</v>
      </c>
      <c r="N245">
        <f t="shared" si="11"/>
        <v>-7.8987276394602624E-2</v>
      </c>
    </row>
    <row r="246" spans="1:14" x14ac:dyDescent="0.3">
      <c r="A246" s="15" t="s">
        <v>245</v>
      </c>
      <c r="B246" s="13">
        <v>4150603</v>
      </c>
      <c r="C246" s="12" t="s">
        <v>2</v>
      </c>
      <c r="D246" s="16">
        <v>277916</v>
      </c>
      <c r="E246" s="16" t="s">
        <v>0</v>
      </c>
      <c r="F246" s="16" t="s">
        <v>0</v>
      </c>
      <c r="G246" s="16">
        <v>1005057</v>
      </c>
      <c r="H246" s="16">
        <v>1024929</v>
      </c>
      <c r="I246" s="16">
        <v>934439</v>
      </c>
      <c r="J246" s="21">
        <v>206953</v>
      </c>
      <c r="K246" s="16"/>
      <c r="L246">
        <f t="shared" si="9"/>
        <v>0.20389598746001203</v>
      </c>
      <c r="M246">
        <f t="shared" si="10"/>
        <v>0.28367922717937621</v>
      </c>
      <c r="N246">
        <f t="shared" si="11"/>
        <v>-7.9783239719364185E-2</v>
      </c>
    </row>
    <row r="247" spans="1:14" x14ac:dyDescent="0.3">
      <c r="A247" s="15" t="s">
        <v>30</v>
      </c>
      <c r="B247" s="13">
        <v>10660585</v>
      </c>
      <c r="C247" s="12" t="s">
        <v>2</v>
      </c>
      <c r="D247" s="16">
        <v>1691200</v>
      </c>
      <c r="E247" s="16">
        <v>1590200</v>
      </c>
      <c r="F247" s="16">
        <v>1794500</v>
      </c>
      <c r="G247" s="16">
        <v>3577900</v>
      </c>
      <c r="H247" s="16">
        <v>3340600</v>
      </c>
      <c r="I247" s="16">
        <v>3188100</v>
      </c>
      <c r="J247" s="21">
        <v>1509300</v>
      </c>
      <c r="L247">
        <f t="shared" si="9"/>
        <v>0.43630844836308447</v>
      </c>
      <c r="M247">
        <f t="shared" si="10"/>
        <v>0.51808170079801497</v>
      </c>
      <c r="N247">
        <f t="shared" si="11"/>
        <v>-8.1773252434930499E-2</v>
      </c>
    </row>
    <row r="248" spans="1:14" x14ac:dyDescent="0.3">
      <c r="A248" s="15" t="s">
        <v>130</v>
      </c>
      <c r="B248" s="13">
        <v>4094394</v>
      </c>
      <c r="C248" s="12" t="s">
        <v>2</v>
      </c>
      <c r="D248" s="16">
        <v>1326258</v>
      </c>
      <c r="E248" s="16">
        <v>1129490</v>
      </c>
      <c r="F248" s="16">
        <v>1324785</v>
      </c>
      <c r="G248" s="16">
        <v>2492940</v>
      </c>
      <c r="H248" s="16">
        <v>2562030</v>
      </c>
      <c r="I248" s="16">
        <v>2320508</v>
      </c>
      <c r="J248" s="21">
        <v>1158768</v>
      </c>
      <c r="K248" s="16"/>
      <c r="L248">
        <f t="shared" si="9"/>
        <v>0.45846681582680016</v>
      </c>
      <c r="M248">
        <f t="shared" si="10"/>
        <v>0.54326581790044437</v>
      </c>
      <c r="N248">
        <f t="shared" si="11"/>
        <v>-8.4799002073644214E-2</v>
      </c>
    </row>
    <row r="249" spans="1:14" x14ac:dyDescent="0.3">
      <c r="A249" s="15" t="s">
        <v>269</v>
      </c>
      <c r="B249" s="13">
        <v>4094404</v>
      </c>
      <c r="C249" s="12" t="s">
        <v>2</v>
      </c>
      <c r="D249" s="16">
        <v>7874800</v>
      </c>
      <c r="E249" s="16">
        <v>7378000</v>
      </c>
      <c r="F249" s="16">
        <v>8376300</v>
      </c>
      <c r="G249" s="16">
        <v>12527018</v>
      </c>
      <c r="H249" s="16">
        <v>12288714</v>
      </c>
      <c r="I249" s="16">
        <v>11537850</v>
      </c>
      <c r="J249" s="21">
        <v>7066600</v>
      </c>
      <c r="K249" s="16"/>
      <c r="L249">
        <f t="shared" si="9"/>
        <v>0.56952581531747681</v>
      </c>
      <c r="M249">
        <f t="shared" si="10"/>
        <v>0.6610101229870996</v>
      </c>
      <c r="N249">
        <f t="shared" si="11"/>
        <v>-9.1484307669622789E-2</v>
      </c>
    </row>
    <row r="250" spans="1:14" x14ac:dyDescent="0.3">
      <c r="A250" s="15" t="s">
        <v>142</v>
      </c>
      <c r="B250" s="13">
        <v>4963417</v>
      </c>
      <c r="C250" s="12" t="s">
        <v>317</v>
      </c>
      <c r="D250" s="16">
        <v>58157</v>
      </c>
      <c r="E250" s="16">
        <v>53079</v>
      </c>
      <c r="F250" s="16">
        <v>120658</v>
      </c>
      <c r="G250" s="16">
        <v>156506</v>
      </c>
      <c r="H250" s="16">
        <v>173059</v>
      </c>
      <c r="I250" s="16">
        <v>157769</v>
      </c>
      <c r="J250" s="21">
        <v>42486</v>
      </c>
      <c r="K250" s="16"/>
      <c r="L250">
        <f t="shared" si="9"/>
        <v>0.25783077693323014</v>
      </c>
      <c r="M250">
        <f t="shared" si="10"/>
        <v>0.35158450917092871</v>
      </c>
      <c r="N250">
        <f t="shared" si="11"/>
        <v>-9.3753732237698562E-2</v>
      </c>
    </row>
    <row r="251" spans="1:14" x14ac:dyDescent="0.3">
      <c r="A251" s="15" t="s">
        <v>184</v>
      </c>
      <c r="B251" s="13">
        <v>4326704</v>
      </c>
      <c r="C251" s="12" t="s">
        <v>2</v>
      </c>
      <c r="D251" s="16">
        <v>718000</v>
      </c>
      <c r="E251" s="16">
        <v>636000</v>
      </c>
      <c r="F251" s="16">
        <v>764000</v>
      </c>
      <c r="G251" s="16">
        <v>1886000</v>
      </c>
      <c r="H251" s="16">
        <v>1895000</v>
      </c>
      <c r="I251" s="16">
        <v>1671000</v>
      </c>
      <c r="J251" s="21">
        <v>580000</v>
      </c>
      <c r="K251" s="16"/>
      <c r="L251">
        <f t="shared" si="9"/>
        <v>0.30679714361280086</v>
      </c>
      <c r="M251">
        <f t="shared" si="10"/>
        <v>0.40269209197980932</v>
      </c>
      <c r="N251">
        <f t="shared" si="11"/>
        <v>-9.5894948367008459E-2</v>
      </c>
    </row>
    <row r="252" spans="1:14" x14ac:dyDescent="0.3">
      <c r="A252" s="15" t="s">
        <v>81</v>
      </c>
      <c r="B252" s="13">
        <v>4049266</v>
      </c>
      <c r="C252" s="12" t="s">
        <v>2</v>
      </c>
      <c r="D252" s="16" t="s">
        <v>0</v>
      </c>
      <c r="E252" s="16">
        <v>6554000</v>
      </c>
      <c r="F252" s="16">
        <v>7447700</v>
      </c>
      <c r="G252" s="16">
        <v>36104300</v>
      </c>
      <c r="H252" s="16">
        <v>32582400</v>
      </c>
      <c r="I252" s="16">
        <v>30351100</v>
      </c>
      <c r="J252" s="21">
        <v>4770300</v>
      </c>
      <c r="K252" s="16"/>
      <c r="L252">
        <f t="shared" si="9"/>
        <v>0.13890025288738578</v>
      </c>
      <c r="M252">
        <f t="shared" si="10"/>
        <v>0.23668475454249327</v>
      </c>
      <c r="N252">
        <f t="shared" si="11"/>
        <v>-9.7784501655107492E-2</v>
      </c>
    </row>
    <row r="253" spans="1:14" x14ac:dyDescent="0.3">
      <c r="A253" s="15" t="s">
        <v>158</v>
      </c>
      <c r="B253" s="13">
        <v>19747532</v>
      </c>
      <c r="C253" s="12" t="s">
        <v>319</v>
      </c>
      <c r="D253" s="16">
        <v>482739</v>
      </c>
      <c r="E253" s="16">
        <v>391135</v>
      </c>
      <c r="F253" s="16">
        <v>455761</v>
      </c>
      <c r="G253" s="16">
        <v>1471232</v>
      </c>
      <c r="H253" s="16">
        <v>1440496</v>
      </c>
      <c r="I253" s="16">
        <v>1265514</v>
      </c>
      <c r="J253" s="21">
        <v>373114</v>
      </c>
      <c r="K253" s="16"/>
      <c r="L253">
        <f t="shared" si="9"/>
        <v>0.25628355395833674</v>
      </c>
      <c r="M253">
        <f t="shared" si="10"/>
        <v>0.35679025576402157</v>
      </c>
      <c r="N253">
        <f t="shared" si="11"/>
        <v>-0.10050670180568483</v>
      </c>
    </row>
    <row r="254" spans="1:14" x14ac:dyDescent="0.3">
      <c r="A254" s="15" t="s">
        <v>148</v>
      </c>
      <c r="B254" s="13">
        <v>4094395</v>
      </c>
      <c r="C254" s="12" t="s">
        <v>2</v>
      </c>
      <c r="D254" s="16">
        <v>3395389</v>
      </c>
      <c r="E254" s="16">
        <v>3122135</v>
      </c>
      <c r="F254" s="16">
        <v>3456693</v>
      </c>
      <c r="G254" s="16">
        <v>6648362</v>
      </c>
      <c r="H254" s="16">
        <v>6651930</v>
      </c>
      <c r="I254" s="16">
        <v>5835918</v>
      </c>
      <c r="J254" s="21">
        <v>2919304</v>
      </c>
      <c r="K254" s="16"/>
      <c r="L254">
        <f t="shared" si="9"/>
        <v>0.43898344487474411</v>
      </c>
      <c r="M254">
        <f t="shared" si="10"/>
        <v>0.54379089175332695</v>
      </c>
      <c r="N254">
        <f t="shared" si="11"/>
        <v>-0.10480744687858284</v>
      </c>
    </row>
    <row r="255" spans="1:14" x14ac:dyDescent="0.3">
      <c r="A255" s="15" t="s">
        <v>115</v>
      </c>
      <c r="B255" s="13">
        <v>5265242</v>
      </c>
      <c r="C255" s="12" t="s">
        <v>320</v>
      </c>
      <c r="D255" s="16">
        <v>26964</v>
      </c>
      <c r="E255" s="16">
        <v>36852</v>
      </c>
      <c r="F255" s="16">
        <v>26432</v>
      </c>
      <c r="G255" s="16">
        <v>127944</v>
      </c>
      <c r="H255" s="16">
        <v>109540</v>
      </c>
      <c r="I255" s="16">
        <v>22008</v>
      </c>
      <c r="J255" s="21">
        <v>36162</v>
      </c>
      <c r="K255" s="16"/>
      <c r="L255">
        <f t="shared" si="9"/>
        <v>0.30454262181873304</v>
      </c>
      <c r="M255">
        <f t="shared" si="10"/>
        <v>0.40994922005655732</v>
      </c>
      <c r="N255">
        <f t="shared" si="11"/>
        <v>-0.10540659823782428</v>
      </c>
    </row>
    <row r="256" spans="1:14" x14ac:dyDescent="0.3">
      <c r="A256" s="15" t="s">
        <v>274</v>
      </c>
      <c r="B256" s="13">
        <v>4347328</v>
      </c>
      <c r="C256" s="12" t="s">
        <v>2</v>
      </c>
      <c r="D256" s="16">
        <v>2117319</v>
      </c>
      <c r="E256" s="16">
        <v>1999852</v>
      </c>
      <c r="F256" s="16">
        <v>1922895</v>
      </c>
      <c r="G256" s="16">
        <v>4914588</v>
      </c>
      <c r="H256" s="16">
        <v>4719940</v>
      </c>
      <c r="I256" s="16">
        <v>4336223</v>
      </c>
      <c r="J256" s="21">
        <v>1731590</v>
      </c>
      <c r="K256" s="16"/>
      <c r="L256">
        <f t="shared" si="9"/>
        <v>0.35945507657458675</v>
      </c>
      <c r="M256">
        <f t="shared" si="10"/>
        <v>0.46759736987949535</v>
      </c>
      <c r="N256">
        <f t="shared" si="11"/>
        <v>-0.1081422933049086</v>
      </c>
    </row>
    <row r="257" spans="1:14" x14ac:dyDescent="0.3">
      <c r="A257" s="15" t="s">
        <v>241</v>
      </c>
      <c r="B257" s="13">
        <v>4985104</v>
      </c>
      <c r="C257" s="12" t="s">
        <v>319</v>
      </c>
      <c r="D257" s="16">
        <v>60900</v>
      </c>
      <c r="E257" s="16">
        <v>64600</v>
      </c>
      <c r="F257" s="16">
        <v>51400</v>
      </c>
      <c r="G257" s="16">
        <v>61348</v>
      </c>
      <c r="H257" s="16">
        <v>54313</v>
      </c>
      <c r="I257" s="16">
        <v>53275</v>
      </c>
      <c r="J257" s="21">
        <v>59200</v>
      </c>
      <c r="K257" s="16"/>
      <c r="L257">
        <f t="shared" si="9"/>
        <v>1.0236812754515352</v>
      </c>
      <c r="M257">
        <f t="shared" si="10"/>
        <v>1.1320965163401122</v>
      </c>
      <c r="N257">
        <f t="shared" si="11"/>
        <v>-0.10841524088857701</v>
      </c>
    </row>
    <row r="258" spans="1:14" x14ac:dyDescent="0.3">
      <c r="A258" s="15" t="s">
        <v>294</v>
      </c>
      <c r="B258" s="13">
        <v>4098505</v>
      </c>
      <c r="C258" s="12" t="s">
        <v>320</v>
      </c>
      <c r="D258" s="16">
        <v>74000</v>
      </c>
      <c r="E258" s="16">
        <v>90200</v>
      </c>
      <c r="F258" s="16">
        <v>104600</v>
      </c>
      <c r="G258" s="16">
        <v>146445</v>
      </c>
      <c r="H258" s="16">
        <v>150126</v>
      </c>
      <c r="I258" s="16">
        <v>126445</v>
      </c>
      <c r="J258" s="21">
        <v>61300</v>
      </c>
      <c r="K258" s="16"/>
      <c r="L258">
        <f t="shared" si="9"/>
        <v>0.41339173418844055</v>
      </c>
      <c r="M258">
        <f t="shared" si="10"/>
        <v>0.53512479616445685</v>
      </c>
      <c r="N258">
        <f t="shared" si="11"/>
        <v>-0.1217330619760163</v>
      </c>
    </row>
    <row r="259" spans="1:14" x14ac:dyDescent="0.3">
      <c r="A259" s="15" t="s">
        <v>262</v>
      </c>
      <c r="B259" s="13">
        <v>4992321</v>
      </c>
      <c r="C259" s="12" t="s">
        <v>2</v>
      </c>
      <c r="D259" s="16">
        <v>237500</v>
      </c>
      <c r="E259" s="16">
        <v>224400</v>
      </c>
      <c r="F259" s="16">
        <v>249800</v>
      </c>
      <c r="G259" s="16">
        <v>890358</v>
      </c>
      <c r="H259" s="16">
        <v>872830</v>
      </c>
      <c r="I259" s="16">
        <v>420754</v>
      </c>
      <c r="J259" s="21">
        <v>207800</v>
      </c>
      <c r="K259" s="16"/>
      <c r="L259">
        <f t="shared" si="9"/>
        <v>0.23570940818562741</v>
      </c>
      <c r="M259">
        <f t="shared" si="10"/>
        <v>0.36719687318334177</v>
      </c>
      <c r="N259">
        <f t="shared" si="11"/>
        <v>-0.13148746499771435</v>
      </c>
    </row>
    <row r="260" spans="1:14" x14ac:dyDescent="0.3">
      <c r="A260" s="15" t="s">
        <v>177</v>
      </c>
      <c r="B260" s="13">
        <v>4019729</v>
      </c>
      <c r="C260" s="12" t="s">
        <v>2</v>
      </c>
      <c r="D260" s="16">
        <v>1558637</v>
      </c>
      <c r="E260" s="16">
        <v>1109687</v>
      </c>
      <c r="F260" s="16">
        <v>1687536</v>
      </c>
      <c r="G260" s="16">
        <v>6353134</v>
      </c>
      <c r="H260" s="16">
        <v>5772101</v>
      </c>
      <c r="I260" s="16">
        <v>4807533</v>
      </c>
      <c r="J260" s="21">
        <v>931656</v>
      </c>
      <c r="K260" s="16"/>
      <c r="L260">
        <f t="shared" si="9"/>
        <v>0.15367223810507591</v>
      </c>
      <c r="M260">
        <f t="shared" si="10"/>
        <v>0.29464856723777022</v>
      </c>
      <c r="N260">
        <f t="shared" si="11"/>
        <v>-0.14097632913269431</v>
      </c>
    </row>
    <row r="261" spans="1:14" x14ac:dyDescent="0.3">
      <c r="A261" s="15" t="s">
        <v>240</v>
      </c>
      <c r="B261" s="13">
        <v>7690857</v>
      </c>
      <c r="C261" s="12" t="s">
        <v>2</v>
      </c>
      <c r="D261" s="16">
        <v>330258</v>
      </c>
      <c r="E261" s="16">
        <v>381155</v>
      </c>
      <c r="F261" s="16">
        <v>305643</v>
      </c>
      <c r="G261" s="16">
        <v>352692</v>
      </c>
      <c r="H261" s="16">
        <v>223372</v>
      </c>
      <c r="I261" s="16">
        <v>201188</v>
      </c>
      <c r="J261" s="21">
        <v>404750</v>
      </c>
      <c r="K261" s="16"/>
      <c r="L261">
        <f t="shared" si="9"/>
        <v>1.4052258082435285</v>
      </c>
      <c r="M261">
        <f t="shared" si="10"/>
        <v>1.5557659694742794</v>
      </c>
      <c r="N261">
        <f t="shared" si="11"/>
        <v>-0.15054016123075087</v>
      </c>
    </row>
    <row r="262" spans="1:14" x14ac:dyDescent="0.3">
      <c r="A262" s="15" t="s">
        <v>79</v>
      </c>
      <c r="B262" s="13">
        <v>14836300</v>
      </c>
      <c r="C262" s="12" t="s">
        <v>2</v>
      </c>
      <c r="D262" s="16">
        <v>779295</v>
      </c>
      <c r="E262" s="16">
        <v>478244</v>
      </c>
      <c r="F262" s="16">
        <v>863757</v>
      </c>
      <c r="G262" s="16">
        <v>3367797</v>
      </c>
      <c r="H262" s="16">
        <v>2938212</v>
      </c>
      <c r="I262" s="16">
        <v>2683766</v>
      </c>
      <c r="J262" s="21">
        <v>395603</v>
      </c>
      <c r="K262" s="16"/>
      <c r="L262">
        <f t="shared" si="9"/>
        <v>0.12546858084090903</v>
      </c>
      <c r="M262">
        <f t="shared" si="10"/>
        <v>0.27723160780778577</v>
      </c>
      <c r="N262">
        <f t="shared" si="11"/>
        <v>-0.15176302696687674</v>
      </c>
    </row>
    <row r="263" spans="1:14" x14ac:dyDescent="0.3">
      <c r="A263" s="15" t="s">
        <v>296</v>
      </c>
      <c r="B263" s="13">
        <v>4165163</v>
      </c>
      <c r="C263" s="12" t="s">
        <v>2</v>
      </c>
      <c r="D263" s="16">
        <v>1552400</v>
      </c>
      <c r="E263" s="16">
        <v>1145400</v>
      </c>
      <c r="F263" s="16">
        <v>1895100</v>
      </c>
      <c r="G263" s="16">
        <v>4239923</v>
      </c>
      <c r="H263" s="16">
        <v>3865653</v>
      </c>
      <c r="I263" s="16">
        <v>3543257</v>
      </c>
      <c r="J263" s="21">
        <v>1075800</v>
      </c>
      <c r="K263" s="16"/>
      <c r="L263">
        <f t="shared" si="9"/>
        <v>0.26544689729637966</v>
      </c>
      <c r="M263">
        <f t="shared" si="10"/>
        <v>0.41906299307185535</v>
      </c>
      <c r="N263">
        <f t="shared" si="11"/>
        <v>-0.15361609577547569</v>
      </c>
    </row>
    <row r="264" spans="1:14" x14ac:dyDescent="0.3">
      <c r="A264" s="15" t="s">
        <v>275</v>
      </c>
      <c r="B264" s="13">
        <v>4041526</v>
      </c>
      <c r="C264" s="12" t="s">
        <v>2</v>
      </c>
      <c r="D264" s="16">
        <v>3598400</v>
      </c>
      <c r="E264" s="16">
        <v>2702800</v>
      </c>
      <c r="F264" s="16" t="s">
        <v>0</v>
      </c>
      <c r="G264" s="16">
        <v>8906500</v>
      </c>
      <c r="H264" s="16">
        <v>8724300</v>
      </c>
      <c r="I264" s="16">
        <v>8235900</v>
      </c>
      <c r="J264" s="21">
        <v>2371000</v>
      </c>
      <c r="K264" s="16"/>
      <c r="L264">
        <f t="shared" si="9"/>
        <v>0.26896113619347961</v>
      </c>
      <c r="M264">
        <f t="shared" si="10"/>
        <v>0.42433461869553424</v>
      </c>
      <c r="N264">
        <f t="shared" si="11"/>
        <v>-0.15537348250205463</v>
      </c>
    </row>
    <row r="265" spans="1:14" x14ac:dyDescent="0.3">
      <c r="A265" s="15" t="s">
        <v>265</v>
      </c>
      <c r="B265" s="13">
        <v>4278724</v>
      </c>
      <c r="C265" s="12" t="s">
        <v>2</v>
      </c>
      <c r="D265" s="16">
        <v>1028100</v>
      </c>
      <c r="E265" s="16">
        <v>836300</v>
      </c>
      <c r="F265" s="16">
        <v>1024600</v>
      </c>
      <c r="G265" s="16">
        <v>1706700</v>
      </c>
      <c r="H265" s="16">
        <v>1615500</v>
      </c>
      <c r="I265" s="16">
        <v>1775200</v>
      </c>
      <c r="J265" s="21">
        <v>742100</v>
      </c>
      <c r="K265" s="16"/>
      <c r="L265">
        <f t="shared" si="9"/>
        <v>0.44675215218830894</v>
      </c>
      <c r="M265">
        <f t="shared" si="10"/>
        <v>0.60642345238446338</v>
      </c>
      <c r="N265">
        <f t="shared" si="11"/>
        <v>-0.15967130019615444</v>
      </c>
    </row>
    <row r="266" spans="1:14" x14ac:dyDescent="0.3">
      <c r="A266" s="15" t="s">
        <v>33</v>
      </c>
      <c r="B266" s="13">
        <v>4379352</v>
      </c>
      <c r="C266" s="12" t="s">
        <v>2</v>
      </c>
      <c r="D266" s="16">
        <v>513578</v>
      </c>
      <c r="E266" s="16">
        <v>302850</v>
      </c>
      <c r="F266" s="16">
        <v>592786</v>
      </c>
      <c r="G266" s="16">
        <v>2562898</v>
      </c>
      <c r="H266" s="16">
        <v>2242310</v>
      </c>
      <c r="I266" s="16">
        <v>1938063</v>
      </c>
      <c r="J266" s="21">
        <v>193122</v>
      </c>
      <c r="L266">
        <f t="shared" ref="L266:L303" si="12">IF(NOT(J266="NA"),J266,E266)/(G266+H266)*2</f>
        <v>8.0380287388183827E-2</v>
      </c>
      <c r="M266">
        <f t="shared" ref="M266:M303" si="13">IF(NOT(D266="NA"),D266,F266)/(H266+I266)*2</f>
        <v>0.24570917475545842</v>
      </c>
      <c r="N266">
        <f t="shared" ref="N266:N303" si="14">L266-M266</f>
        <v>-0.16532888736727458</v>
      </c>
    </row>
    <row r="267" spans="1:14" x14ac:dyDescent="0.3">
      <c r="A267" s="15" t="s">
        <v>283</v>
      </c>
      <c r="B267" s="13">
        <v>4220463</v>
      </c>
      <c r="C267" s="12" t="s">
        <v>320</v>
      </c>
      <c r="D267" s="16">
        <v>101087</v>
      </c>
      <c r="E267" s="16" t="s">
        <v>0</v>
      </c>
      <c r="F267" s="16" t="s">
        <v>0</v>
      </c>
      <c r="G267" s="16">
        <v>178276</v>
      </c>
      <c r="H267" s="16">
        <v>168430</v>
      </c>
      <c r="I267" s="16">
        <v>159538</v>
      </c>
      <c r="J267" s="21">
        <v>78000</v>
      </c>
      <c r="K267" s="16"/>
      <c r="L267">
        <f t="shared" si="12"/>
        <v>0.44994894810011943</v>
      </c>
      <c r="M267">
        <f t="shared" si="13"/>
        <v>0.6164442872475363</v>
      </c>
      <c r="N267">
        <f t="shared" si="14"/>
        <v>-0.16649533914741688</v>
      </c>
    </row>
    <row r="268" spans="1:14" x14ac:dyDescent="0.3">
      <c r="A268" s="15" t="s">
        <v>18</v>
      </c>
      <c r="B268" s="13">
        <v>4995937</v>
      </c>
      <c r="C268" s="12" t="s">
        <v>2</v>
      </c>
      <c r="D268" s="16">
        <v>890900</v>
      </c>
      <c r="E268" s="16">
        <v>768900</v>
      </c>
      <c r="F268" s="16">
        <v>891200</v>
      </c>
      <c r="G268" s="16">
        <v>1409386</v>
      </c>
      <c r="H268" s="16">
        <v>1308508</v>
      </c>
      <c r="I268" s="16">
        <v>1205742</v>
      </c>
      <c r="J268" s="21">
        <v>728800</v>
      </c>
      <c r="L268">
        <f t="shared" si="12"/>
        <v>0.53629758923637194</v>
      </c>
      <c r="M268">
        <f t="shared" si="13"/>
        <v>0.70868052103012824</v>
      </c>
      <c r="N268">
        <f t="shared" si="14"/>
        <v>-0.1723829317937563</v>
      </c>
    </row>
    <row r="269" spans="1:14" x14ac:dyDescent="0.3">
      <c r="A269" s="15" t="s">
        <v>82</v>
      </c>
      <c r="B269" s="13">
        <v>4096141</v>
      </c>
      <c r="C269" s="12" t="s">
        <v>317</v>
      </c>
      <c r="D269" s="16">
        <v>323700</v>
      </c>
      <c r="E269" s="16" t="s">
        <v>0</v>
      </c>
      <c r="F269" s="16" t="s">
        <v>0</v>
      </c>
      <c r="G269" s="16">
        <v>527884</v>
      </c>
      <c r="H269" s="16">
        <v>468104</v>
      </c>
      <c r="I269" s="16">
        <v>440876</v>
      </c>
      <c r="J269" s="21">
        <v>267200</v>
      </c>
      <c r="K269" s="16"/>
      <c r="L269">
        <f t="shared" si="12"/>
        <v>0.5365526492287056</v>
      </c>
      <c r="M269">
        <f t="shared" si="13"/>
        <v>0.71222689168078501</v>
      </c>
      <c r="N269">
        <f t="shared" si="14"/>
        <v>-0.17567424245207941</v>
      </c>
    </row>
    <row r="270" spans="1:14" x14ac:dyDescent="0.3">
      <c r="A270" s="15" t="s">
        <v>63</v>
      </c>
      <c r="B270" s="13">
        <v>4790262</v>
      </c>
      <c r="C270" s="12" t="s">
        <v>2</v>
      </c>
      <c r="D270" s="16" t="s">
        <v>0</v>
      </c>
      <c r="E270" s="16">
        <v>4700000</v>
      </c>
      <c r="F270" s="16">
        <v>5100000</v>
      </c>
      <c r="G270" s="16">
        <v>2189908</v>
      </c>
      <c r="H270" s="16">
        <v>2453856</v>
      </c>
      <c r="I270" s="16">
        <v>2567643</v>
      </c>
      <c r="J270" s="21">
        <v>4300000</v>
      </c>
      <c r="K270" s="16"/>
      <c r="L270">
        <f t="shared" si="12"/>
        <v>1.8519459645236063</v>
      </c>
      <c r="M270">
        <f t="shared" si="13"/>
        <v>2.0312659626139524</v>
      </c>
      <c r="N270">
        <f t="shared" si="14"/>
        <v>-0.17931999809034616</v>
      </c>
    </row>
    <row r="271" spans="1:14" x14ac:dyDescent="0.3">
      <c r="A271" s="15" t="s">
        <v>36</v>
      </c>
      <c r="B271" s="13">
        <v>4994267</v>
      </c>
      <c r="C271" s="12" t="s">
        <v>317</v>
      </c>
      <c r="D271" s="16">
        <v>614700</v>
      </c>
      <c r="E271" s="16">
        <v>531100</v>
      </c>
      <c r="F271" s="16">
        <v>688800</v>
      </c>
      <c r="G271" s="16">
        <v>1059300</v>
      </c>
      <c r="H271" s="16">
        <v>1014400</v>
      </c>
      <c r="I271" s="16">
        <v>905800</v>
      </c>
      <c r="J271" s="21">
        <v>475800</v>
      </c>
      <c r="L271">
        <f t="shared" si="12"/>
        <v>0.45888990692964265</v>
      </c>
      <c r="M271">
        <f t="shared" si="13"/>
        <v>0.64024580772836159</v>
      </c>
      <c r="N271">
        <f t="shared" si="14"/>
        <v>-0.18135590079871894</v>
      </c>
    </row>
    <row r="272" spans="1:14" x14ac:dyDescent="0.3">
      <c r="A272" s="15" t="s">
        <v>19</v>
      </c>
      <c r="B272" s="13">
        <v>4991212</v>
      </c>
      <c r="C272" s="12" t="s">
        <v>320</v>
      </c>
      <c r="D272" s="16">
        <v>309636</v>
      </c>
      <c r="E272" s="16">
        <v>259002</v>
      </c>
      <c r="F272" s="16">
        <v>298695</v>
      </c>
      <c r="G272" s="16">
        <v>597542</v>
      </c>
      <c r="H272" s="16">
        <v>588347</v>
      </c>
      <c r="I272" s="16">
        <v>470785</v>
      </c>
      <c r="J272" s="21">
        <v>238492</v>
      </c>
      <c r="L272">
        <f t="shared" si="12"/>
        <v>0.40221639630690564</v>
      </c>
      <c r="M272">
        <f t="shared" si="13"/>
        <v>0.58469765808227869</v>
      </c>
      <c r="N272">
        <f t="shared" si="14"/>
        <v>-0.18248126177537305</v>
      </c>
    </row>
    <row r="273" spans="1:14" x14ac:dyDescent="0.3">
      <c r="A273" s="15" t="s">
        <v>145</v>
      </c>
      <c r="B273" s="13">
        <v>4092673</v>
      </c>
      <c r="C273" s="12" t="s">
        <v>317</v>
      </c>
      <c r="D273" s="16">
        <v>4241000</v>
      </c>
      <c r="E273" s="16">
        <v>8490000</v>
      </c>
      <c r="F273" s="16" t="s">
        <v>0</v>
      </c>
      <c r="G273" s="16">
        <v>2604263</v>
      </c>
      <c r="H273" s="16">
        <v>2378078</v>
      </c>
      <c r="I273" s="16">
        <v>2393790</v>
      </c>
      <c r="J273" s="21">
        <v>3970000</v>
      </c>
      <c r="K273" s="16"/>
      <c r="L273">
        <f t="shared" si="12"/>
        <v>1.5936283767008319</v>
      </c>
      <c r="M273">
        <f t="shared" si="13"/>
        <v>1.7775009702699236</v>
      </c>
      <c r="N273">
        <f t="shared" si="14"/>
        <v>-0.18387259356909169</v>
      </c>
    </row>
    <row r="274" spans="1:14" x14ac:dyDescent="0.3">
      <c r="A274" s="15" t="s">
        <v>222</v>
      </c>
      <c r="B274" s="13">
        <v>6592824</v>
      </c>
      <c r="C274" s="12" t="s">
        <v>2</v>
      </c>
      <c r="D274" s="16">
        <v>372790</v>
      </c>
      <c r="E274" s="16">
        <v>354344</v>
      </c>
      <c r="F274" s="16" t="s">
        <v>0</v>
      </c>
      <c r="G274" s="16">
        <v>271269</v>
      </c>
      <c r="H274" s="16">
        <v>257698</v>
      </c>
      <c r="I274" s="16">
        <v>261756</v>
      </c>
      <c r="J274" s="21">
        <v>330061</v>
      </c>
      <c r="K274" s="16"/>
      <c r="L274">
        <f t="shared" si="12"/>
        <v>1.2479455240118948</v>
      </c>
      <c r="M274">
        <f t="shared" si="13"/>
        <v>1.4353147728191524</v>
      </c>
      <c r="N274">
        <f t="shared" si="14"/>
        <v>-0.18736924880725758</v>
      </c>
    </row>
    <row r="275" spans="1:14" x14ac:dyDescent="0.3">
      <c r="A275" s="15" t="s">
        <v>124</v>
      </c>
      <c r="B275" s="13">
        <v>4984717</v>
      </c>
      <c r="C275" s="12" t="s">
        <v>317</v>
      </c>
      <c r="D275" s="16">
        <v>468132</v>
      </c>
      <c r="E275" s="16">
        <v>438625</v>
      </c>
      <c r="F275" s="16">
        <v>446749</v>
      </c>
      <c r="G275" s="16">
        <v>706281</v>
      </c>
      <c r="H275" s="16">
        <v>632295</v>
      </c>
      <c r="I275" s="16">
        <v>546455</v>
      </c>
      <c r="J275" s="21">
        <v>405687</v>
      </c>
      <c r="K275" s="16"/>
      <c r="L275">
        <f t="shared" si="12"/>
        <v>0.60614712948685767</v>
      </c>
      <c r="M275">
        <f t="shared" si="13"/>
        <v>0.7942854718981972</v>
      </c>
      <c r="N275">
        <f t="shared" si="14"/>
        <v>-0.18813834241133953</v>
      </c>
    </row>
    <row r="276" spans="1:14" x14ac:dyDescent="0.3">
      <c r="A276" s="15" t="s">
        <v>302</v>
      </c>
      <c r="B276" s="13">
        <v>4317520</v>
      </c>
      <c r="C276" s="12" t="s">
        <v>2</v>
      </c>
      <c r="D276" s="16">
        <v>5169000</v>
      </c>
      <c r="E276" s="16">
        <v>5156000</v>
      </c>
      <c r="F276" s="16">
        <v>5271000</v>
      </c>
      <c r="G276" s="16">
        <v>16112000</v>
      </c>
      <c r="H276" s="16">
        <v>7952000</v>
      </c>
      <c r="I276" s="16">
        <v>8276000</v>
      </c>
      <c r="J276" s="21">
        <v>5253000</v>
      </c>
      <c r="K276" s="16"/>
      <c r="L276">
        <f t="shared" si="12"/>
        <v>0.43658577127659576</v>
      </c>
      <c r="M276">
        <f t="shared" si="13"/>
        <v>0.63704707912250436</v>
      </c>
      <c r="N276">
        <f t="shared" si="14"/>
        <v>-0.2004613078459086</v>
      </c>
    </row>
    <row r="277" spans="1:14" x14ac:dyDescent="0.3">
      <c r="A277" s="15" t="s">
        <v>292</v>
      </c>
      <c r="B277" s="13">
        <v>4242781</v>
      </c>
      <c r="C277" s="12" t="s">
        <v>317</v>
      </c>
      <c r="D277" s="16">
        <v>3644200</v>
      </c>
      <c r="E277" s="16">
        <v>3639600</v>
      </c>
      <c r="F277" s="16" t="s">
        <v>0</v>
      </c>
      <c r="G277" s="16">
        <v>16329364</v>
      </c>
      <c r="H277" s="16">
        <v>7730337</v>
      </c>
      <c r="I277" s="16">
        <v>6389346</v>
      </c>
      <c r="J277" s="21">
        <v>3746900</v>
      </c>
      <c r="K277" s="16"/>
      <c r="L277">
        <f t="shared" si="12"/>
        <v>0.31146687982531451</v>
      </c>
      <c r="M277">
        <f t="shared" si="13"/>
        <v>0.51618722601633482</v>
      </c>
      <c r="N277">
        <f t="shared" si="14"/>
        <v>-0.20472034619102031</v>
      </c>
    </row>
    <row r="278" spans="1:14" x14ac:dyDescent="0.3">
      <c r="A278" s="15" t="s">
        <v>22</v>
      </c>
      <c r="B278" s="13">
        <v>4089956</v>
      </c>
      <c r="C278" s="12" t="s">
        <v>2</v>
      </c>
      <c r="D278" s="16">
        <v>4939325</v>
      </c>
      <c r="E278" s="16">
        <v>5598933</v>
      </c>
      <c r="F278" s="16">
        <v>4474210</v>
      </c>
      <c r="G278" s="16">
        <v>3713776</v>
      </c>
      <c r="H278" s="16">
        <v>2876821</v>
      </c>
      <c r="I278" s="16">
        <v>2224821</v>
      </c>
      <c r="J278" s="21" t="s">
        <v>0</v>
      </c>
      <c r="L278">
        <f t="shared" si="12"/>
        <v>1.6990670192700297</v>
      </c>
      <c r="M278">
        <f t="shared" si="13"/>
        <v>1.9363667619170455</v>
      </c>
      <c r="N278">
        <f t="shared" si="14"/>
        <v>-0.23729974264701581</v>
      </c>
    </row>
    <row r="279" spans="1:14" x14ac:dyDescent="0.3">
      <c r="A279" s="15" t="s">
        <v>205</v>
      </c>
      <c r="B279" s="13">
        <v>4241013</v>
      </c>
      <c r="C279" s="12" t="s">
        <v>2</v>
      </c>
      <c r="D279" s="16">
        <v>8815561</v>
      </c>
      <c r="E279" s="16">
        <v>8831606</v>
      </c>
      <c r="F279" s="16">
        <v>8901587</v>
      </c>
      <c r="G279" s="16">
        <v>4804061</v>
      </c>
      <c r="H279" s="16">
        <v>4198142</v>
      </c>
      <c r="I279" s="16">
        <v>3830940</v>
      </c>
      <c r="J279" s="21">
        <v>8784047</v>
      </c>
      <c r="K279" s="16"/>
      <c r="L279">
        <f t="shared" si="12"/>
        <v>1.9515327525940038</v>
      </c>
      <c r="M279">
        <f t="shared" si="13"/>
        <v>2.1959075769807805</v>
      </c>
      <c r="N279">
        <f t="shared" si="14"/>
        <v>-0.24437482438677671</v>
      </c>
    </row>
    <row r="280" spans="1:14" x14ac:dyDescent="0.3">
      <c r="A280" s="15" t="s">
        <v>299</v>
      </c>
      <c r="B280" s="13">
        <v>4087437</v>
      </c>
      <c r="C280" s="12" t="s">
        <v>2</v>
      </c>
      <c r="D280" s="16" t="s">
        <v>0</v>
      </c>
      <c r="E280" s="16">
        <v>570000</v>
      </c>
      <c r="F280" s="16">
        <v>1182700</v>
      </c>
      <c r="G280" s="16">
        <v>2384200</v>
      </c>
      <c r="H280" s="16">
        <v>2432400</v>
      </c>
      <c r="I280" s="16">
        <v>2416700</v>
      </c>
      <c r="J280" s="21" t="s">
        <v>0</v>
      </c>
      <c r="K280" s="16"/>
      <c r="L280">
        <f t="shared" si="12"/>
        <v>0.2366814765602292</v>
      </c>
      <c r="M280">
        <f t="shared" si="13"/>
        <v>0.48780186013899485</v>
      </c>
      <c r="N280">
        <f t="shared" si="14"/>
        <v>-0.25112038357876565</v>
      </c>
    </row>
    <row r="281" spans="1:14" x14ac:dyDescent="0.3">
      <c r="A281" s="15" t="s">
        <v>25</v>
      </c>
      <c r="B281" s="13">
        <v>4963960</v>
      </c>
      <c r="C281" s="12" t="s">
        <v>317</v>
      </c>
      <c r="D281" s="16">
        <v>61315</v>
      </c>
      <c r="E281" s="16">
        <v>44316</v>
      </c>
      <c r="F281" s="16">
        <v>65838</v>
      </c>
      <c r="G281" s="16">
        <v>137021</v>
      </c>
      <c r="H281" s="16">
        <v>133534</v>
      </c>
      <c r="I281" s="16">
        <v>116913</v>
      </c>
      <c r="J281" s="21">
        <v>31837</v>
      </c>
      <c r="L281">
        <f t="shared" si="12"/>
        <v>0.2353458631331892</v>
      </c>
      <c r="M281">
        <f t="shared" si="13"/>
        <v>0.48964451560609629</v>
      </c>
      <c r="N281">
        <f t="shared" si="14"/>
        <v>-0.25429865247290706</v>
      </c>
    </row>
    <row r="282" spans="1:14" x14ac:dyDescent="0.3">
      <c r="A282" s="15" t="s">
        <v>268</v>
      </c>
      <c r="B282" s="13">
        <v>4914214</v>
      </c>
      <c r="C282" s="12" t="s">
        <v>2</v>
      </c>
      <c r="D282" s="16" t="s">
        <v>0</v>
      </c>
      <c r="E282" s="16">
        <v>3602250</v>
      </c>
      <c r="F282" s="16">
        <v>5494522</v>
      </c>
      <c r="G282" s="16">
        <v>7020823</v>
      </c>
      <c r="H282" s="16">
        <v>6654088</v>
      </c>
      <c r="I282" s="16">
        <v>7408132</v>
      </c>
      <c r="J282" s="21" t="s">
        <v>0</v>
      </c>
      <c r="K282" s="16"/>
      <c r="L282">
        <f t="shared" si="12"/>
        <v>0.52684072313158015</v>
      </c>
      <c r="M282">
        <f t="shared" si="13"/>
        <v>0.78145868859966638</v>
      </c>
      <c r="N282">
        <f t="shared" si="14"/>
        <v>-0.25461796546808624</v>
      </c>
    </row>
    <row r="283" spans="1:14" x14ac:dyDescent="0.3">
      <c r="A283" s="15" t="s">
        <v>101</v>
      </c>
      <c r="B283" s="13">
        <v>4990856</v>
      </c>
      <c r="C283" s="12" t="s">
        <v>318</v>
      </c>
      <c r="D283" s="16" t="s">
        <v>0</v>
      </c>
      <c r="E283" s="16">
        <v>84200</v>
      </c>
      <c r="F283" s="16">
        <v>82100</v>
      </c>
      <c r="G283" s="16">
        <v>56542.930999999997</v>
      </c>
      <c r="H283" s="16">
        <v>47501.523000000001</v>
      </c>
      <c r="I283" s="16">
        <v>39897.228999999999</v>
      </c>
      <c r="J283" s="21" t="s">
        <v>0</v>
      </c>
      <c r="K283" s="16"/>
      <c r="L283">
        <f t="shared" si="12"/>
        <v>1.6185389372123573</v>
      </c>
      <c r="M283">
        <f t="shared" si="13"/>
        <v>1.8787453624051746</v>
      </c>
      <c r="N283">
        <f t="shared" si="14"/>
        <v>-0.26020642519281734</v>
      </c>
    </row>
    <row r="284" spans="1:14" x14ac:dyDescent="0.3">
      <c r="A284" s="15" t="s">
        <v>164</v>
      </c>
      <c r="B284" s="13">
        <v>4773096</v>
      </c>
      <c r="C284" s="12" t="s">
        <v>319</v>
      </c>
      <c r="D284" s="16">
        <v>384700</v>
      </c>
      <c r="E284" s="16">
        <v>329300</v>
      </c>
      <c r="F284" s="16" t="s">
        <v>0</v>
      </c>
      <c r="G284" s="16">
        <v>304439</v>
      </c>
      <c r="H284" s="16">
        <v>294556</v>
      </c>
      <c r="I284" s="16">
        <v>267512</v>
      </c>
      <c r="J284" s="21" t="s">
        <v>0</v>
      </c>
      <c r="K284" s="16"/>
      <c r="L284">
        <f t="shared" si="12"/>
        <v>1.0995083431414285</v>
      </c>
      <c r="M284">
        <f t="shared" si="13"/>
        <v>1.3688735170833422</v>
      </c>
      <c r="N284">
        <f t="shared" si="14"/>
        <v>-0.26936517394191362</v>
      </c>
    </row>
    <row r="285" spans="1:14" x14ac:dyDescent="0.3">
      <c r="A285" s="15" t="s">
        <v>266</v>
      </c>
      <c r="B285" s="13">
        <v>4912118</v>
      </c>
      <c r="C285" s="12" t="s">
        <v>317</v>
      </c>
      <c r="D285" s="16">
        <v>464431</v>
      </c>
      <c r="E285" s="16">
        <v>354442</v>
      </c>
      <c r="F285" s="16">
        <v>510204</v>
      </c>
      <c r="G285" s="16">
        <v>530049</v>
      </c>
      <c r="H285" s="16">
        <v>580481</v>
      </c>
      <c r="I285" s="16">
        <v>447867</v>
      </c>
      <c r="J285" s="21">
        <v>345408</v>
      </c>
      <c r="K285" s="16"/>
      <c r="L285">
        <f t="shared" si="12"/>
        <v>0.6220597372425779</v>
      </c>
      <c r="M285">
        <f t="shared" si="13"/>
        <v>0.90325648515872059</v>
      </c>
      <c r="N285">
        <f t="shared" si="14"/>
        <v>-0.28119674791614269</v>
      </c>
    </row>
    <row r="286" spans="1:14" x14ac:dyDescent="0.3">
      <c r="A286" s="15" t="s">
        <v>108</v>
      </c>
      <c r="B286" s="13">
        <v>4991354</v>
      </c>
      <c r="C286" s="12" t="s">
        <v>319</v>
      </c>
      <c r="D286" s="16">
        <v>25016</v>
      </c>
      <c r="E286" s="16">
        <v>30057</v>
      </c>
      <c r="F286" s="16">
        <v>30352</v>
      </c>
      <c r="G286" s="16">
        <v>35705</v>
      </c>
      <c r="H286" s="16">
        <v>30881</v>
      </c>
      <c r="I286" s="16">
        <v>26262</v>
      </c>
      <c r="J286" s="21">
        <v>19630</v>
      </c>
      <c r="K286" s="16"/>
      <c r="L286">
        <f t="shared" si="12"/>
        <v>0.5896134322530262</v>
      </c>
      <c r="M286">
        <f t="shared" si="13"/>
        <v>0.87555781110547226</v>
      </c>
      <c r="N286">
        <f t="shared" si="14"/>
        <v>-0.28594437885244606</v>
      </c>
    </row>
    <row r="287" spans="1:14" x14ac:dyDescent="0.3">
      <c r="A287" s="15" t="s">
        <v>246</v>
      </c>
      <c r="B287" s="13">
        <v>4566317</v>
      </c>
      <c r="C287" s="12" t="s">
        <v>2</v>
      </c>
      <c r="D287" s="16">
        <v>1836600</v>
      </c>
      <c r="E287" s="16">
        <v>1578500</v>
      </c>
      <c r="F287" s="16">
        <v>1364300</v>
      </c>
      <c r="G287" s="16">
        <v>1356977</v>
      </c>
      <c r="H287" s="16">
        <v>1421893</v>
      </c>
      <c r="I287" s="16">
        <v>1191830</v>
      </c>
      <c r="J287" s="21">
        <v>1547400</v>
      </c>
      <c r="K287" s="16"/>
      <c r="L287">
        <f t="shared" si="12"/>
        <v>1.1136900970538384</v>
      </c>
      <c r="M287">
        <f t="shared" si="13"/>
        <v>1.405351676516601</v>
      </c>
      <c r="N287">
        <f t="shared" si="14"/>
        <v>-0.29166157946276261</v>
      </c>
    </row>
    <row r="288" spans="1:14" x14ac:dyDescent="0.3">
      <c r="A288" s="15" t="s">
        <v>152</v>
      </c>
      <c r="B288" s="13">
        <v>4967120</v>
      </c>
      <c r="C288" s="12" t="s">
        <v>317</v>
      </c>
      <c r="D288" s="16">
        <v>907000</v>
      </c>
      <c r="E288" s="16" t="s">
        <v>0</v>
      </c>
      <c r="F288" s="16" t="s">
        <v>0</v>
      </c>
      <c r="G288" s="16">
        <v>1207919</v>
      </c>
      <c r="H288" s="16">
        <v>1259719</v>
      </c>
      <c r="I288" s="16">
        <v>1035767</v>
      </c>
      <c r="J288" s="21">
        <v>594000</v>
      </c>
      <c r="K288" s="16"/>
      <c r="L288">
        <f t="shared" si="12"/>
        <v>0.48143204149068869</v>
      </c>
      <c r="M288">
        <f t="shared" si="13"/>
        <v>0.79024659701692801</v>
      </c>
      <c r="N288">
        <f t="shared" si="14"/>
        <v>-0.30881455552623932</v>
      </c>
    </row>
    <row r="289" spans="1:14" x14ac:dyDescent="0.3">
      <c r="A289" s="15" t="s">
        <v>248</v>
      </c>
      <c r="B289" s="13">
        <v>4991506</v>
      </c>
      <c r="C289" s="12" t="s">
        <v>317</v>
      </c>
      <c r="D289" s="16">
        <v>2390000</v>
      </c>
      <c r="E289" s="16">
        <v>2100000</v>
      </c>
      <c r="F289" s="16" t="s">
        <v>0</v>
      </c>
      <c r="G289" s="16">
        <v>1777184</v>
      </c>
      <c r="H289" s="16">
        <v>1441620</v>
      </c>
      <c r="I289" s="16">
        <v>1234774</v>
      </c>
      <c r="J289" s="21">
        <v>2370000</v>
      </c>
      <c r="K289" s="16"/>
      <c r="L289">
        <f t="shared" si="12"/>
        <v>1.4725966539124469</v>
      </c>
      <c r="M289">
        <f t="shared" si="13"/>
        <v>1.7859851725866969</v>
      </c>
      <c r="N289">
        <f t="shared" si="14"/>
        <v>-0.31338851867424999</v>
      </c>
    </row>
    <row r="290" spans="1:14" x14ac:dyDescent="0.3">
      <c r="A290" s="15" t="s">
        <v>88</v>
      </c>
      <c r="B290" s="13">
        <v>6566086</v>
      </c>
      <c r="C290" s="12" t="s">
        <v>2</v>
      </c>
      <c r="D290" s="16">
        <v>2410182</v>
      </c>
      <c r="E290" s="16">
        <v>2123618</v>
      </c>
      <c r="F290" s="16">
        <v>2486375</v>
      </c>
      <c r="G290" s="16">
        <v>2562439</v>
      </c>
      <c r="H290" s="16">
        <v>2371137</v>
      </c>
      <c r="I290" s="16">
        <v>1894248</v>
      </c>
      <c r="J290" s="21">
        <v>2004091</v>
      </c>
      <c r="K290" s="16"/>
      <c r="L290">
        <f t="shared" si="12"/>
        <v>0.81242936158275458</v>
      </c>
      <c r="M290">
        <f t="shared" si="13"/>
        <v>1.1301122876364034</v>
      </c>
      <c r="N290">
        <f t="shared" si="14"/>
        <v>-0.31768292605364878</v>
      </c>
    </row>
    <row r="291" spans="1:14" x14ac:dyDescent="0.3">
      <c r="A291" s="15" t="s">
        <v>67</v>
      </c>
      <c r="B291" s="13">
        <v>4295886</v>
      </c>
      <c r="C291" s="12" t="s">
        <v>2</v>
      </c>
      <c r="D291" s="16">
        <v>4140700</v>
      </c>
      <c r="E291" s="16">
        <v>4426000</v>
      </c>
      <c r="F291" s="16">
        <v>3964900</v>
      </c>
      <c r="G291" s="16">
        <v>9102400</v>
      </c>
      <c r="H291" s="16">
        <v>5901900</v>
      </c>
      <c r="I291" s="16">
        <v>3043800</v>
      </c>
      <c r="J291" s="21">
        <v>4535300</v>
      </c>
      <c r="K291" s="16"/>
      <c r="L291">
        <f t="shared" si="12"/>
        <v>0.60453336710143091</v>
      </c>
      <c r="M291">
        <f t="shared" si="13"/>
        <v>0.92574085873659973</v>
      </c>
      <c r="N291">
        <f t="shared" si="14"/>
        <v>-0.32120749163516882</v>
      </c>
    </row>
    <row r="292" spans="1:14" x14ac:dyDescent="0.3">
      <c r="A292" s="15" t="s">
        <v>137</v>
      </c>
      <c r="B292" s="13">
        <v>4121453</v>
      </c>
      <c r="C292" s="12" t="s">
        <v>2</v>
      </c>
      <c r="D292" s="16">
        <v>1265500</v>
      </c>
      <c r="E292" s="16">
        <v>822700</v>
      </c>
      <c r="F292" s="16" t="s">
        <v>0</v>
      </c>
      <c r="G292" s="16">
        <v>1043600</v>
      </c>
      <c r="H292" s="16">
        <v>1151700</v>
      </c>
      <c r="I292" s="16">
        <v>1080600</v>
      </c>
      <c r="J292" s="21" t="s">
        <v>0</v>
      </c>
      <c r="K292" s="16"/>
      <c r="L292">
        <f t="shared" si="12"/>
        <v>0.74951031749646968</v>
      </c>
      <c r="M292">
        <f t="shared" si="13"/>
        <v>1.1338081799041348</v>
      </c>
      <c r="N292">
        <f t="shared" si="14"/>
        <v>-0.38429786240766517</v>
      </c>
    </row>
    <row r="293" spans="1:14" x14ac:dyDescent="0.3">
      <c r="A293" s="15" t="s">
        <v>202</v>
      </c>
      <c r="B293" s="13">
        <v>4399014</v>
      </c>
      <c r="C293" s="12" t="s">
        <v>2</v>
      </c>
      <c r="D293" s="16">
        <v>15730000</v>
      </c>
      <c r="E293" s="16">
        <v>15370000</v>
      </c>
      <c r="F293" s="16">
        <v>14970000</v>
      </c>
      <c r="G293" s="16">
        <v>9129200</v>
      </c>
      <c r="H293" s="16">
        <v>7729000</v>
      </c>
      <c r="I293" s="16">
        <v>6849700</v>
      </c>
      <c r="J293" s="21">
        <v>14320000</v>
      </c>
      <c r="K293" s="16"/>
      <c r="L293">
        <f t="shared" si="12"/>
        <v>1.6988765111340476</v>
      </c>
      <c r="M293">
        <f t="shared" si="13"/>
        <v>2.1579427520972376</v>
      </c>
      <c r="N293">
        <f t="shared" si="14"/>
        <v>-0.45906624096319004</v>
      </c>
    </row>
    <row r="294" spans="1:14" x14ac:dyDescent="0.3">
      <c r="A294" s="15" t="s">
        <v>172</v>
      </c>
      <c r="B294" s="13">
        <v>4994575</v>
      </c>
      <c r="C294" s="12" t="s">
        <v>319</v>
      </c>
      <c r="D294" s="16">
        <v>197000</v>
      </c>
      <c r="E294" s="16">
        <v>116000</v>
      </c>
      <c r="F294" s="16" t="s">
        <v>0</v>
      </c>
      <c r="G294" s="16">
        <v>255731</v>
      </c>
      <c r="H294" s="16">
        <v>236603</v>
      </c>
      <c r="I294" s="16">
        <v>179775</v>
      </c>
      <c r="J294" s="21" t="s">
        <v>0</v>
      </c>
      <c r="K294" s="16"/>
      <c r="L294">
        <f t="shared" si="12"/>
        <v>0.47122481892373874</v>
      </c>
      <c r="M294">
        <f t="shared" si="13"/>
        <v>0.9462555658560251</v>
      </c>
      <c r="N294">
        <f t="shared" si="14"/>
        <v>-0.47503074693228636</v>
      </c>
    </row>
    <row r="295" spans="1:14" x14ac:dyDescent="0.3">
      <c r="A295" s="15" t="s">
        <v>189</v>
      </c>
      <c r="B295" s="13">
        <v>3004134</v>
      </c>
      <c r="C295" s="12" t="s">
        <v>319</v>
      </c>
      <c r="D295" s="16">
        <v>102300</v>
      </c>
      <c r="E295" s="16">
        <v>73296</v>
      </c>
      <c r="F295" s="16">
        <v>101018</v>
      </c>
      <c r="G295" s="16">
        <v>75127</v>
      </c>
      <c r="H295" s="16">
        <v>69540</v>
      </c>
      <c r="I295" s="16">
        <v>67091</v>
      </c>
      <c r="J295" s="21" t="s">
        <v>0</v>
      </c>
      <c r="K295" s="16"/>
      <c r="L295">
        <f t="shared" si="12"/>
        <v>1.0133064209529472</v>
      </c>
      <c r="M295">
        <f t="shared" si="13"/>
        <v>1.4974639723049674</v>
      </c>
      <c r="N295">
        <f t="shared" si="14"/>
        <v>-0.48415755135202021</v>
      </c>
    </row>
    <row r="296" spans="1:14" x14ac:dyDescent="0.3">
      <c r="A296" s="15" t="s">
        <v>228</v>
      </c>
      <c r="B296" s="13">
        <v>4156274</v>
      </c>
      <c r="C296" s="12" t="s">
        <v>317</v>
      </c>
      <c r="D296" s="16">
        <v>3297400</v>
      </c>
      <c r="E296" s="16">
        <v>1812100</v>
      </c>
      <c r="F296" s="16">
        <v>4041600</v>
      </c>
      <c r="G296" s="16">
        <v>4364241</v>
      </c>
      <c r="H296" s="16">
        <v>3821066</v>
      </c>
      <c r="I296" s="16">
        <v>3119977</v>
      </c>
      <c r="J296" s="21" t="s">
        <v>0</v>
      </c>
      <c r="K296" s="16"/>
      <c r="L296">
        <f t="shared" si="12"/>
        <v>0.44276897616668504</v>
      </c>
      <c r="M296">
        <f t="shared" si="13"/>
        <v>0.95011657469922028</v>
      </c>
      <c r="N296">
        <f t="shared" si="14"/>
        <v>-0.5073475985325353</v>
      </c>
    </row>
    <row r="297" spans="1:14" x14ac:dyDescent="0.3">
      <c r="A297" s="15" t="s">
        <v>185</v>
      </c>
      <c r="B297" s="13">
        <v>5037327</v>
      </c>
      <c r="C297" s="12" t="s">
        <v>318</v>
      </c>
      <c r="D297" s="16">
        <v>51591</v>
      </c>
      <c r="E297" s="16">
        <v>46130</v>
      </c>
      <c r="F297" s="16">
        <v>45538</v>
      </c>
      <c r="G297" s="16">
        <v>24305</v>
      </c>
      <c r="H297" s="16">
        <v>19273</v>
      </c>
      <c r="I297" s="16">
        <v>20006</v>
      </c>
      <c r="J297" s="21">
        <v>45322</v>
      </c>
      <c r="K297" s="16"/>
      <c r="L297">
        <f t="shared" si="12"/>
        <v>2.0800403873514157</v>
      </c>
      <c r="M297">
        <f t="shared" si="13"/>
        <v>2.6268998701596273</v>
      </c>
      <c r="N297">
        <f t="shared" si="14"/>
        <v>-0.54685948280821162</v>
      </c>
    </row>
    <row r="298" spans="1:14" x14ac:dyDescent="0.3">
      <c r="A298" s="15" t="s">
        <v>132</v>
      </c>
      <c r="B298" s="13">
        <v>4574295</v>
      </c>
      <c r="C298" s="12" t="s">
        <v>2</v>
      </c>
      <c r="D298" s="16">
        <v>3540000</v>
      </c>
      <c r="E298" s="16">
        <v>2560000</v>
      </c>
      <c r="F298" s="16">
        <v>3610000</v>
      </c>
      <c r="G298" s="16">
        <v>2079100</v>
      </c>
      <c r="H298" s="16">
        <v>2026200</v>
      </c>
      <c r="I298" s="16">
        <v>1970100</v>
      </c>
      <c r="J298" s="21">
        <v>2300000</v>
      </c>
      <c r="K298" s="16"/>
      <c r="L298">
        <f t="shared" si="12"/>
        <v>1.1205027647187782</v>
      </c>
      <c r="M298">
        <f t="shared" si="13"/>
        <v>1.771638765858419</v>
      </c>
      <c r="N298">
        <f t="shared" si="14"/>
        <v>-0.65113600113964076</v>
      </c>
    </row>
    <row r="299" spans="1:14" x14ac:dyDescent="0.3">
      <c r="A299" s="15" t="s">
        <v>201</v>
      </c>
      <c r="B299" s="13">
        <v>4990004</v>
      </c>
      <c r="C299" s="12" t="s">
        <v>2</v>
      </c>
      <c r="D299" s="16">
        <v>877500</v>
      </c>
      <c r="E299" s="16">
        <v>758400</v>
      </c>
      <c r="F299" s="16">
        <v>818700</v>
      </c>
      <c r="G299" s="16">
        <v>416893</v>
      </c>
      <c r="H299" s="16">
        <v>367155</v>
      </c>
      <c r="I299" s="16">
        <v>351750</v>
      </c>
      <c r="J299" s="21">
        <v>690500</v>
      </c>
      <c r="K299" s="16"/>
      <c r="L299">
        <f t="shared" si="12"/>
        <v>1.7613717527498316</v>
      </c>
      <c r="M299">
        <f t="shared" si="13"/>
        <v>2.441212677613871</v>
      </c>
      <c r="N299">
        <f t="shared" si="14"/>
        <v>-0.67984092486403935</v>
      </c>
    </row>
    <row r="300" spans="1:14" x14ac:dyDescent="0.3">
      <c r="A300" s="15" t="s">
        <v>215</v>
      </c>
      <c r="B300" s="13">
        <v>4991010</v>
      </c>
      <c r="C300" s="12" t="s">
        <v>317</v>
      </c>
      <c r="D300" s="16">
        <v>1300000</v>
      </c>
      <c r="E300" s="16">
        <v>1300000</v>
      </c>
      <c r="F300" s="16">
        <v>1000000</v>
      </c>
      <c r="G300" s="16">
        <v>752242</v>
      </c>
      <c r="H300" s="16">
        <v>493380</v>
      </c>
      <c r="I300" s="16">
        <v>436192</v>
      </c>
      <c r="J300" s="21">
        <v>1300000</v>
      </c>
      <c r="K300" s="16"/>
      <c r="L300">
        <f t="shared" si="12"/>
        <v>2.0873105966336496</v>
      </c>
      <c r="M300">
        <f t="shared" si="13"/>
        <v>2.7969861398579132</v>
      </c>
      <c r="N300">
        <f t="shared" si="14"/>
        <v>-0.70967554322426363</v>
      </c>
    </row>
    <row r="301" spans="1:14" x14ac:dyDescent="0.3">
      <c r="A301" s="15" t="s">
        <v>298</v>
      </c>
      <c r="B301" s="13">
        <v>4056927</v>
      </c>
      <c r="C301" s="12" t="s">
        <v>2</v>
      </c>
      <c r="D301" s="16">
        <v>1857000</v>
      </c>
      <c r="E301" s="16">
        <v>1301000</v>
      </c>
      <c r="F301" s="16">
        <v>2423000</v>
      </c>
      <c r="G301" s="16">
        <v>1362814</v>
      </c>
      <c r="H301" s="16">
        <v>1203523</v>
      </c>
      <c r="I301" s="16">
        <v>1107071</v>
      </c>
      <c r="J301" s="21">
        <v>1020000</v>
      </c>
      <c r="K301" s="16"/>
      <c r="L301">
        <f t="shared" si="12"/>
        <v>0.79490729393684456</v>
      </c>
      <c r="M301">
        <f t="shared" si="13"/>
        <v>1.6073788817940322</v>
      </c>
      <c r="N301">
        <f t="shared" si="14"/>
        <v>-0.81247158785718765</v>
      </c>
    </row>
    <row r="302" spans="1:14" x14ac:dyDescent="0.3">
      <c r="A302" s="15" t="s">
        <v>51</v>
      </c>
      <c r="B302" s="13">
        <v>4235589</v>
      </c>
      <c r="C302" s="12" t="s">
        <v>319</v>
      </c>
      <c r="D302" s="16">
        <v>262180</v>
      </c>
      <c r="E302" s="16">
        <v>159912</v>
      </c>
      <c r="F302" s="16">
        <v>287808</v>
      </c>
      <c r="G302" s="16">
        <v>135156</v>
      </c>
      <c r="H302" s="16">
        <v>144540</v>
      </c>
      <c r="I302" s="16">
        <v>118047</v>
      </c>
      <c r="J302" s="21">
        <v>139060</v>
      </c>
      <c r="K302" s="16"/>
      <c r="L302">
        <f t="shared" si="12"/>
        <v>0.99436531090898694</v>
      </c>
      <c r="M302">
        <f t="shared" si="13"/>
        <v>1.9969000750227544</v>
      </c>
      <c r="N302">
        <f t="shared" si="14"/>
        <v>-1.0025347641137674</v>
      </c>
    </row>
    <row r="303" spans="1:14" x14ac:dyDescent="0.3">
      <c r="A303" s="15" t="s">
        <v>86</v>
      </c>
      <c r="B303" s="13">
        <v>4996689</v>
      </c>
      <c r="C303" s="12" t="s">
        <v>319</v>
      </c>
      <c r="D303" s="16">
        <v>704800</v>
      </c>
      <c r="E303" s="16">
        <v>736200</v>
      </c>
      <c r="F303" s="16" t="s">
        <v>0</v>
      </c>
      <c r="G303" s="16">
        <v>339841</v>
      </c>
      <c r="H303" s="16">
        <v>169012</v>
      </c>
      <c r="I303" s="16">
        <v>197170</v>
      </c>
      <c r="J303" s="21">
        <v>670500</v>
      </c>
      <c r="K303" s="16"/>
      <c r="L303">
        <f t="shared" si="12"/>
        <v>2.635338693099972</v>
      </c>
      <c r="M303">
        <f t="shared" si="13"/>
        <v>3.8494519118908084</v>
      </c>
      <c r="N303">
        <f t="shared" si="14"/>
        <v>-1.2141132187908363</v>
      </c>
    </row>
    <row r="304" spans="1:14" x14ac:dyDescent="0.3">
      <c r="D304" s="15"/>
      <c r="E304" s="13"/>
      <c r="F304" s="12"/>
      <c r="G304" s="16"/>
      <c r="H304" s="16"/>
      <c r="I304" s="16"/>
      <c r="J304" s="16"/>
      <c r="K304" s="16"/>
      <c r="L304" s="1"/>
      <c r="M304" s="1"/>
      <c r="N304"/>
    </row>
    <row r="305" spans="4:14" x14ac:dyDescent="0.3">
      <c r="D305" s="15"/>
      <c r="E305" s="13"/>
      <c r="F305" s="12"/>
      <c r="G305" s="16"/>
      <c r="H305" s="16"/>
      <c r="I305" s="16"/>
      <c r="J305" s="16"/>
      <c r="K305" s="16"/>
      <c r="L305" s="1"/>
      <c r="M305" s="1"/>
      <c r="N305"/>
    </row>
    <row r="306" spans="4:14" x14ac:dyDescent="0.3">
      <c r="D306" s="15"/>
      <c r="E306" s="13"/>
      <c r="F306" s="12"/>
      <c r="G306" s="16"/>
      <c r="H306" s="16"/>
      <c r="I306" s="16"/>
      <c r="J306" s="16"/>
      <c r="K306" s="16"/>
      <c r="L306" s="1"/>
      <c r="M306" s="1"/>
      <c r="N306"/>
    </row>
    <row r="307" spans="4:14" x14ac:dyDescent="0.3">
      <c r="D307" s="15"/>
      <c r="E307" s="13"/>
      <c r="F307" s="12"/>
      <c r="G307" s="16"/>
      <c r="H307" s="16"/>
      <c r="I307" s="16"/>
      <c r="J307" s="16"/>
      <c r="K307" s="16"/>
      <c r="L307" s="1"/>
      <c r="M307" s="1"/>
      <c r="N307"/>
    </row>
    <row r="308" spans="4:14" x14ac:dyDescent="0.3">
      <c r="D308" s="15"/>
      <c r="E308" s="13"/>
      <c r="F308" s="12"/>
      <c r="G308" s="16"/>
      <c r="H308" s="16"/>
      <c r="I308" s="16"/>
      <c r="J308" s="16"/>
      <c r="K308" s="16"/>
      <c r="L308" s="1"/>
      <c r="M308" s="1"/>
      <c r="N308"/>
    </row>
    <row r="309" spans="4:14" x14ac:dyDescent="0.3">
      <c r="D309" s="15"/>
      <c r="E309" s="13"/>
      <c r="F309" s="12"/>
      <c r="G309" s="16"/>
      <c r="H309" s="16"/>
      <c r="I309" s="16"/>
      <c r="J309" s="16"/>
      <c r="K309" s="16"/>
      <c r="L309" s="1"/>
      <c r="M309" s="1"/>
      <c r="N309"/>
    </row>
    <row r="310" spans="4:14" x14ac:dyDescent="0.3">
      <c r="D310" s="15"/>
      <c r="E310" s="13"/>
      <c r="F310" s="12"/>
      <c r="G310" s="16"/>
      <c r="H310" s="16"/>
      <c r="I310" s="16"/>
      <c r="J310" s="16"/>
      <c r="K310" s="16"/>
      <c r="L310" s="1"/>
      <c r="M310" s="1"/>
      <c r="N310"/>
    </row>
    <row r="311" spans="4:14" x14ac:dyDescent="0.3">
      <c r="D311" s="15"/>
      <c r="E311" s="13"/>
      <c r="F311" s="12"/>
      <c r="G311" s="16"/>
      <c r="H311" s="16"/>
      <c r="I311" s="16"/>
      <c r="J311" s="16"/>
      <c r="K311" s="16"/>
      <c r="L311" s="1"/>
      <c r="M311" s="1"/>
      <c r="N311"/>
    </row>
    <row r="312" spans="4:14" x14ac:dyDescent="0.3">
      <c r="D312" s="15"/>
      <c r="E312" s="13"/>
      <c r="F312" s="12"/>
      <c r="G312" s="16"/>
      <c r="H312" s="16"/>
      <c r="I312" s="16"/>
      <c r="J312" s="16"/>
      <c r="K312" s="16"/>
      <c r="L312" s="1"/>
      <c r="M312" s="1"/>
      <c r="N312"/>
    </row>
    <row r="313" spans="4:14" x14ac:dyDescent="0.3">
      <c r="D313" s="15"/>
      <c r="E313" s="13"/>
      <c r="F313" s="12"/>
      <c r="G313" s="16"/>
      <c r="H313" s="16"/>
      <c r="I313" s="16"/>
      <c r="J313" s="16"/>
      <c r="K313" s="16"/>
      <c r="L313" s="1"/>
      <c r="M313" s="1"/>
      <c r="N313"/>
    </row>
    <row r="314" spans="4:14" x14ac:dyDescent="0.3">
      <c r="D314" s="15"/>
      <c r="E314" s="13"/>
      <c r="F314" s="12"/>
      <c r="G314" s="16"/>
      <c r="H314" s="16"/>
      <c r="I314" s="16"/>
      <c r="J314" s="16"/>
      <c r="K314" s="16"/>
      <c r="L314" s="1"/>
      <c r="M314" s="1"/>
      <c r="N314"/>
    </row>
    <row r="315" spans="4:14" x14ac:dyDescent="0.3">
      <c r="D315" s="15"/>
      <c r="E315" s="13"/>
      <c r="F315" s="12"/>
      <c r="G315" s="16"/>
      <c r="H315" s="16"/>
      <c r="I315" s="16"/>
      <c r="J315" s="16"/>
      <c r="K315" s="16"/>
      <c r="L315" s="1"/>
      <c r="M315" s="1"/>
      <c r="N315"/>
    </row>
    <row r="316" spans="4:14" x14ac:dyDescent="0.3">
      <c r="D316" s="15"/>
      <c r="E316" s="13"/>
      <c r="F316" s="12"/>
      <c r="G316" s="16"/>
      <c r="H316" s="16"/>
      <c r="I316" s="16"/>
      <c r="J316" s="16"/>
      <c r="K316" s="16"/>
      <c r="L316" s="1"/>
      <c r="M316" s="1"/>
      <c r="N316"/>
    </row>
    <row r="317" spans="4:14" x14ac:dyDescent="0.3">
      <c r="D317" s="15"/>
      <c r="E317" s="13"/>
      <c r="F317" s="12"/>
      <c r="G317" s="16"/>
      <c r="H317" s="16"/>
      <c r="I317" s="16"/>
      <c r="J317" s="16"/>
      <c r="K317" s="16"/>
      <c r="L317" s="1"/>
      <c r="M317" s="1"/>
      <c r="N317"/>
    </row>
    <row r="318" spans="4:14" x14ac:dyDescent="0.3">
      <c r="D318" s="15"/>
      <c r="E318" s="13"/>
      <c r="F318" s="12"/>
      <c r="G318" s="16"/>
      <c r="H318" s="16"/>
      <c r="I318" s="16"/>
      <c r="J318" s="16"/>
      <c r="K318" s="16"/>
      <c r="L318" s="1"/>
      <c r="M318" s="1"/>
      <c r="N318"/>
    </row>
    <row r="319" spans="4:14" x14ac:dyDescent="0.3">
      <c r="D319" s="15"/>
      <c r="E319" s="13"/>
      <c r="F319" s="12"/>
      <c r="G319" s="16"/>
      <c r="H319" s="16"/>
      <c r="I319" s="16"/>
      <c r="J319" s="16"/>
      <c r="K319" s="16"/>
      <c r="L319" s="1"/>
      <c r="M319" s="1"/>
      <c r="N319"/>
    </row>
    <row r="320" spans="4:14" x14ac:dyDescent="0.3">
      <c r="D320" s="15"/>
      <c r="E320" s="13"/>
      <c r="F320" s="12"/>
      <c r="G320" s="16"/>
      <c r="H320" s="16"/>
      <c r="I320" s="16"/>
      <c r="J320" s="16"/>
      <c r="K320" s="16"/>
      <c r="L320" s="1"/>
      <c r="M320" s="1"/>
      <c r="N320"/>
    </row>
    <row r="321" spans="4:14" x14ac:dyDescent="0.3">
      <c r="D321" s="15"/>
      <c r="E321" s="13"/>
      <c r="F321" s="12"/>
      <c r="G321" s="16"/>
      <c r="H321" s="16"/>
      <c r="I321" s="16"/>
      <c r="J321" s="16"/>
      <c r="K321" s="16"/>
      <c r="L321" s="1"/>
      <c r="M321" s="1"/>
      <c r="N321"/>
    </row>
    <row r="322" spans="4:14" x14ac:dyDescent="0.3">
      <c r="D322" s="15"/>
      <c r="E322" s="13"/>
      <c r="F322" s="12"/>
      <c r="G322" s="16"/>
      <c r="H322" s="16"/>
      <c r="I322" s="16"/>
      <c r="J322" s="16"/>
      <c r="K322" s="16"/>
      <c r="L322" s="1"/>
      <c r="M322" s="1"/>
      <c r="N322"/>
    </row>
    <row r="323" spans="4:14" x14ac:dyDescent="0.3">
      <c r="D323" s="15"/>
      <c r="E323" s="13"/>
      <c r="F323" s="12"/>
      <c r="G323" s="16"/>
      <c r="H323" s="16"/>
      <c r="I323" s="16"/>
      <c r="J323" s="16"/>
      <c r="K323" s="16"/>
      <c r="L323" s="1"/>
      <c r="M323" s="1"/>
      <c r="N323"/>
    </row>
    <row r="324" spans="4:14" x14ac:dyDescent="0.3">
      <c r="D324" s="15"/>
      <c r="E324" s="13"/>
      <c r="F324" s="12"/>
      <c r="G324" s="16"/>
      <c r="H324" s="16"/>
      <c r="I324" s="16"/>
      <c r="J324" s="16"/>
      <c r="K324" s="16"/>
      <c r="L324" s="1"/>
      <c r="M324" s="1"/>
      <c r="N324"/>
    </row>
    <row r="325" spans="4:14" x14ac:dyDescent="0.3">
      <c r="D325" s="15"/>
      <c r="E325" s="13"/>
      <c r="F325" s="12"/>
      <c r="G325" s="16"/>
      <c r="H325" s="16"/>
      <c r="I325" s="16"/>
      <c r="J325" s="16"/>
      <c r="K325" s="16"/>
      <c r="L325" s="1"/>
      <c r="M325" s="1"/>
      <c r="N325"/>
    </row>
    <row r="326" spans="4:14" x14ac:dyDescent="0.3">
      <c r="D326" s="15"/>
      <c r="E326" s="13"/>
      <c r="F326" s="12"/>
      <c r="G326" s="16"/>
      <c r="H326" s="16"/>
      <c r="I326" s="16"/>
      <c r="J326" s="16"/>
      <c r="K326" s="16"/>
      <c r="L326" s="1"/>
      <c r="M326" s="1"/>
      <c r="N326"/>
    </row>
    <row r="327" spans="4:14" x14ac:dyDescent="0.3">
      <c r="D327" s="15"/>
      <c r="E327" s="13"/>
      <c r="F327" s="12"/>
      <c r="G327" s="16"/>
      <c r="H327" s="16"/>
      <c r="I327" s="16"/>
      <c r="J327" s="16"/>
      <c r="K327" s="16"/>
      <c r="L327" s="1"/>
      <c r="M327" s="1"/>
      <c r="N327"/>
    </row>
    <row r="328" spans="4:14" x14ac:dyDescent="0.3">
      <c r="D328" s="15"/>
      <c r="E328" s="13"/>
      <c r="F328" s="12"/>
      <c r="G328" s="16"/>
      <c r="H328" s="16"/>
      <c r="I328" s="16"/>
      <c r="J328" s="16"/>
      <c r="K328" s="16"/>
      <c r="L328" s="1"/>
      <c r="M328" s="1"/>
      <c r="N328"/>
    </row>
    <row r="329" spans="4:14" x14ac:dyDescent="0.3">
      <c r="D329" s="15"/>
      <c r="E329" s="13"/>
      <c r="F329" s="12"/>
      <c r="G329" s="16"/>
      <c r="H329" s="16"/>
      <c r="I329" s="16"/>
      <c r="J329" s="16"/>
      <c r="K329" s="16"/>
      <c r="L329" s="1"/>
      <c r="M329" s="1"/>
      <c r="N329"/>
    </row>
    <row r="330" spans="4:14" x14ac:dyDescent="0.3">
      <c r="D330" s="15"/>
      <c r="E330" s="13"/>
      <c r="F330" s="12"/>
      <c r="G330" s="16"/>
      <c r="H330" s="16"/>
      <c r="I330" s="16"/>
      <c r="J330" s="16"/>
      <c r="K330" s="16"/>
      <c r="L330" s="1"/>
      <c r="M330" s="1"/>
      <c r="N330"/>
    </row>
    <row r="331" spans="4:14" x14ac:dyDescent="0.3">
      <c r="D331" s="15"/>
      <c r="E331" s="13"/>
      <c r="F331" s="12"/>
      <c r="G331" s="16"/>
      <c r="H331" s="16"/>
      <c r="I331" s="16"/>
      <c r="J331" s="16"/>
      <c r="K331" s="16"/>
      <c r="L331" s="1"/>
      <c r="M331" s="1"/>
      <c r="N331"/>
    </row>
    <row r="332" spans="4:14" x14ac:dyDescent="0.3">
      <c r="D332" s="15"/>
      <c r="E332" s="13"/>
      <c r="F332" s="12"/>
      <c r="G332" s="16"/>
      <c r="H332" s="16"/>
      <c r="I332" s="16"/>
      <c r="J332" s="16"/>
      <c r="K332" s="16"/>
      <c r="L332" s="1"/>
      <c r="M332" s="1"/>
      <c r="N332"/>
    </row>
    <row r="333" spans="4:14" x14ac:dyDescent="0.3">
      <c r="D333" s="15"/>
      <c r="E333" s="13"/>
      <c r="F333" s="12"/>
      <c r="G333" s="16"/>
      <c r="H333" s="16"/>
      <c r="I333" s="16"/>
      <c r="J333" s="16"/>
      <c r="K333" s="16"/>
      <c r="L333" s="1"/>
      <c r="M333" s="1"/>
      <c r="N333"/>
    </row>
    <row r="334" spans="4:14" x14ac:dyDescent="0.3">
      <c r="D334" s="15"/>
      <c r="E334" s="13"/>
      <c r="F334" s="12"/>
      <c r="G334" s="16"/>
      <c r="H334" s="16"/>
      <c r="I334" s="16"/>
      <c r="J334" s="16"/>
      <c r="K334" s="16"/>
      <c r="L334" s="1"/>
      <c r="M334" s="1"/>
      <c r="N334"/>
    </row>
    <row r="335" spans="4:14" x14ac:dyDescent="0.3">
      <c r="D335" s="15"/>
      <c r="E335" s="13"/>
      <c r="F335" s="12"/>
      <c r="G335" s="16"/>
      <c r="H335" s="16"/>
      <c r="I335" s="16"/>
      <c r="J335" s="16"/>
      <c r="K335" s="16"/>
      <c r="L335" s="1"/>
      <c r="M335" s="1"/>
      <c r="N335"/>
    </row>
    <row r="336" spans="4:14" x14ac:dyDescent="0.3">
      <c r="D336" s="15"/>
      <c r="E336" s="13"/>
      <c r="F336" s="12"/>
      <c r="G336" s="16"/>
      <c r="H336" s="16"/>
      <c r="I336" s="16"/>
      <c r="J336" s="16"/>
      <c r="K336" s="16"/>
      <c r="L336" s="1"/>
      <c r="M336" s="1"/>
      <c r="N336"/>
    </row>
    <row r="337" spans="4:14" x14ac:dyDescent="0.3">
      <c r="D337" s="15"/>
      <c r="E337" s="13"/>
      <c r="F337" s="12"/>
      <c r="G337" s="16"/>
      <c r="H337" s="16"/>
      <c r="I337" s="16"/>
      <c r="J337" s="16"/>
      <c r="K337" s="16"/>
      <c r="L337" s="1"/>
      <c r="M337" s="1"/>
      <c r="N337"/>
    </row>
    <row r="338" spans="4:14" x14ac:dyDescent="0.3">
      <c r="L338"/>
      <c r="M338"/>
      <c r="N338"/>
    </row>
    <row r="339" spans="4:14" x14ac:dyDescent="0.3">
      <c r="L339"/>
      <c r="M339"/>
      <c r="N339"/>
    </row>
    <row r="340" spans="4:14" x14ac:dyDescent="0.3">
      <c r="L340"/>
      <c r="M340"/>
      <c r="N340"/>
    </row>
    <row r="341" spans="4:14" x14ac:dyDescent="0.3">
      <c r="L341"/>
      <c r="M341"/>
      <c r="N341"/>
    </row>
    <row r="342" spans="4:14" x14ac:dyDescent="0.3">
      <c r="L342"/>
      <c r="M342"/>
      <c r="N342"/>
    </row>
    <row r="343" spans="4:14" x14ac:dyDescent="0.3">
      <c r="L343"/>
      <c r="M343"/>
      <c r="N343"/>
    </row>
    <row r="344" spans="4:14" x14ac:dyDescent="0.3">
      <c r="L344"/>
      <c r="M344"/>
      <c r="N344"/>
    </row>
    <row r="345" spans="4:14" x14ac:dyDescent="0.3">
      <c r="L345"/>
      <c r="M345"/>
      <c r="N345"/>
    </row>
    <row r="346" spans="4:14" x14ac:dyDescent="0.3">
      <c r="L346"/>
      <c r="M346"/>
      <c r="N346"/>
    </row>
    <row r="347" spans="4:14" x14ac:dyDescent="0.3">
      <c r="L347"/>
      <c r="M347"/>
      <c r="N347"/>
    </row>
    <row r="348" spans="4:14" x14ac:dyDescent="0.3">
      <c r="L348"/>
      <c r="M348"/>
      <c r="N348"/>
    </row>
    <row r="349" spans="4:14" x14ac:dyDescent="0.3">
      <c r="L349"/>
      <c r="M349"/>
      <c r="N349"/>
    </row>
    <row r="350" spans="4:14" x14ac:dyDescent="0.3">
      <c r="L350"/>
      <c r="M350"/>
      <c r="N350"/>
    </row>
    <row r="351" spans="4:14" x14ac:dyDescent="0.3">
      <c r="L351"/>
      <c r="M351"/>
      <c r="N351"/>
    </row>
    <row r="352" spans="4:14" x14ac:dyDescent="0.3">
      <c r="L352"/>
      <c r="M352"/>
      <c r="N352"/>
    </row>
    <row r="353" spans="12:14" x14ac:dyDescent="0.3">
      <c r="L353"/>
      <c r="M353"/>
      <c r="N353"/>
    </row>
    <row r="354" spans="12:14" x14ac:dyDescent="0.3">
      <c r="L354"/>
      <c r="M354"/>
      <c r="N354"/>
    </row>
    <row r="355" spans="12:14" x14ac:dyDescent="0.3">
      <c r="L355"/>
      <c r="M355"/>
      <c r="N355"/>
    </row>
    <row r="356" spans="12:14" x14ac:dyDescent="0.3">
      <c r="L356"/>
      <c r="M356"/>
      <c r="N356"/>
    </row>
    <row r="357" spans="12:14" x14ac:dyDescent="0.3">
      <c r="L357"/>
      <c r="M357"/>
      <c r="N357"/>
    </row>
    <row r="358" spans="12:14" x14ac:dyDescent="0.3">
      <c r="L358"/>
      <c r="M358"/>
      <c r="N358"/>
    </row>
    <row r="359" spans="12:14" x14ac:dyDescent="0.3">
      <c r="L359"/>
      <c r="M359"/>
      <c r="N359"/>
    </row>
    <row r="360" spans="12:14" x14ac:dyDescent="0.3">
      <c r="L360"/>
      <c r="M360"/>
      <c r="N360"/>
    </row>
    <row r="361" spans="12:14" x14ac:dyDescent="0.3">
      <c r="L361"/>
      <c r="M361"/>
      <c r="N361"/>
    </row>
    <row r="362" spans="12:14" x14ac:dyDescent="0.3">
      <c r="L362"/>
      <c r="M362"/>
      <c r="N362"/>
    </row>
    <row r="363" spans="12:14" x14ac:dyDescent="0.3">
      <c r="L363"/>
      <c r="M363"/>
      <c r="N363"/>
    </row>
    <row r="364" spans="12:14" x14ac:dyDescent="0.3">
      <c r="L364"/>
      <c r="M364"/>
      <c r="N364"/>
    </row>
    <row r="365" spans="12:14" x14ac:dyDescent="0.3">
      <c r="L365"/>
      <c r="M365"/>
      <c r="N365"/>
    </row>
    <row r="366" spans="12:14" x14ac:dyDescent="0.3">
      <c r="L366"/>
      <c r="M366"/>
      <c r="N366"/>
    </row>
    <row r="367" spans="12:14" x14ac:dyDescent="0.3">
      <c r="L367"/>
      <c r="M367"/>
      <c r="N367"/>
    </row>
    <row r="368" spans="12:14" x14ac:dyDescent="0.3">
      <c r="L368"/>
      <c r="M368"/>
      <c r="N368"/>
    </row>
    <row r="369" spans="12:14" x14ac:dyDescent="0.3">
      <c r="L369"/>
      <c r="M369"/>
      <c r="N369"/>
    </row>
    <row r="370" spans="12:14" x14ac:dyDescent="0.3">
      <c r="L370"/>
      <c r="M370"/>
      <c r="N370"/>
    </row>
    <row r="371" spans="12:14" x14ac:dyDescent="0.3">
      <c r="L371"/>
      <c r="M371"/>
      <c r="N371"/>
    </row>
    <row r="372" spans="12:14" x14ac:dyDescent="0.3">
      <c r="L372"/>
      <c r="M372"/>
      <c r="N372"/>
    </row>
    <row r="373" spans="12:14" x14ac:dyDescent="0.3">
      <c r="L373"/>
      <c r="M373"/>
      <c r="N373"/>
    </row>
    <row r="374" spans="12:14" x14ac:dyDescent="0.3">
      <c r="L374"/>
      <c r="M374"/>
      <c r="N374"/>
    </row>
    <row r="375" spans="12:14" x14ac:dyDescent="0.3">
      <c r="L375"/>
      <c r="M375"/>
      <c r="N375"/>
    </row>
    <row r="376" spans="12:14" x14ac:dyDescent="0.3">
      <c r="L376"/>
      <c r="M376"/>
      <c r="N376"/>
    </row>
    <row r="377" spans="12:14" x14ac:dyDescent="0.3">
      <c r="L377"/>
      <c r="M377"/>
      <c r="N377"/>
    </row>
    <row r="378" spans="12:14" x14ac:dyDescent="0.3">
      <c r="L378"/>
      <c r="M378"/>
      <c r="N378"/>
    </row>
    <row r="379" spans="12:14" x14ac:dyDescent="0.3">
      <c r="L379"/>
      <c r="M379"/>
      <c r="N379"/>
    </row>
    <row r="380" spans="12:14" x14ac:dyDescent="0.3">
      <c r="L380"/>
      <c r="M380"/>
      <c r="N380"/>
    </row>
    <row r="381" spans="12:14" x14ac:dyDescent="0.3">
      <c r="L381"/>
      <c r="M381"/>
      <c r="N381"/>
    </row>
    <row r="382" spans="12:14" x14ac:dyDescent="0.3">
      <c r="L382"/>
      <c r="M382"/>
      <c r="N382"/>
    </row>
    <row r="383" spans="12:14" x14ac:dyDescent="0.3">
      <c r="L383"/>
      <c r="M383"/>
      <c r="N383"/>
    </row>
    <row r="384" spans="12:14" x14ac:dyDescent="0.3">
      <c r="L384"/>
      <c r="M384"/>
      <c r="N384"/>
    </row>
    <row r="385" spans="12:14" x14ac:dyDescent="0.3">
      <c r="L385"/>
      <c r="M385"/>
      <c r="N385"/>
    </row>
    <row r="386" spans="12:14" x14ac:dyDescent="0.3">
      <c r="L386"/>
      <c r="M386"/>
      <c r="N386"/>
    </row>
    <row r="387" spans="12:14" x14ac:dyDescent="0.3">
      <c r="L387"/>
      <c r="M387"/>
      <c r="N387"/>
    </row>
    <row r="388" spans="12:14" x14ac:dyDescent="0.3">
      <c r="L388"/>
      <c r="M388"/>
      <c r="N388"/>
    </row>
    <row r="389" spans="12:14" x14ac:dyDescent="0.3">
      <c r="L389"/>
      <c r="M389"/>
      <c r="N389"/>
    </row>
    <row r="390" spans="12:14" x14ac:dyDescent="0.3">
      <c r="L390"/>
      <c r="M390"/>
      <c r="N390"/>
    </row>
    <row r="391" spans="12:14" x14ac:dyDescent="0.3">
      <c r="L391"/>
      <c r="M391"/>
      <c r="N391"/>
    </row>
    <row r="392" spans="12:14" x14ac:dyDescent="0.3">
      <c r="L392"/>
      <c r="M392"/>
      <c r="N392"/>
    </row>
    <row r="393" spans="12:14" x14ac:dyDescent="0.3">
      <c r="L393"/>
      <c r="M393"/>
      <c r="N393"/>
    </row>
    <row r="394" spans="12:14" x14ac:dyDescent="0.3">
      <c r="L394"/>
      <c r="M394"/>
      <c r="N394"/>
    </row>
    <row r="395" spans="12:14" x14ac:dyDescent="0.3">
      <c r="L395"/>
      <c r="M395"/>
      <c r="N395"/>
    </row>
    <row r="396" spans="12:14" x14ac:dyDescent="0.3">
      <c r="L396"/>
      <c r="M396"/>
      <c r="N396"/>
    </row>
    <row r="397" spans="12:14" x14ac:dyDescent="0.3">
      <c r="L397"/>
      <c r="M397"/>
      <c r="N397"/>
    </row>
    <row r="398" spans="12:14" x14ac:dyDescent="0.3">
      <c r="L398"/>
      <c r="M398"/>
      <c r="N398"/>
    </row>
    <row r="399" spans="12:14" x14ac:dyDescent="0.3">
      <c r="L399"/>
      <c r="M399"/>
      <c r="N399"/>
    </row>
    <row r="400" spans="12:14" x14ac:dyDescent="0.3">
      <c r="L400"/>
      <c r="M400"/>
      <c r="N400"/>
    </row>
    <row r="401" spans="12:14" x14ac:dyDescent="0.3">
      <c r="L401"/>
      <c r="M401"/>
      <c r="N401"/>
    </row>
    <row r="402" spans="12:14" x14ac:dyDescent="0.3">
      <c r="L402"/>
      <c r="M402"/>
      <c r="N402"/>
    </row>
    <row r="403" spans="12:14" x14ac:dyDescent="0.3">
      <c r="L403"/>
      <c r="M403"/>
      <c r="N403"/>
    </row>
    <row r="404" spans="12:14" x14ac:dyDescent="0.3">
      <c r="L404"/>
      <c r="M404"/>
      <c r="N404"/>
    </row>
    <row r="405" spans="12:14" x14ac:dyDescent="0.3">
      <c r="L405"/>
      <c r="M405"/>
      <c r="N405"/>
    </row>
    <row r="406" spans="12:14" x14ac:dyDescent="0.3">
      <c r="L406"/>
      <c r="M406"/>
      <c r="N406"/>
    </row>
    <row r="407" spans="12:14" x14ac:dyDescent="0.3">
      <c r="L407"/>
      <c r="M407"/>
      <c r="N407"/>
    </row>
    <row r="408" spans="12:14" x14ac:dyDescent="0.3">
      <c r="L408"/>
      <c r="M408"/>
      <c r="N408"/>
    </row>
    <row r="409" spans="12:14" x14ac:dyDescent="0.3">
      <c r="L409"/>
      <c r="M409"/>
      <c r="N409"/>
    </row>
    <row r="410" spans="12:14" x14ac:dyDescent="0.3">
      <c r="L410"/>
      <c r="M410"/>
      <c r="N410"/>
    </row>
    <row r="411" spans="12:14" x14ac:dyDescent="0.3">
      <c r="L411"/>
      <c r="M411"/>
      <c r="N411"/>
    </row>
    <row r="412" spans="12:14" x14ac:dyDescent="0.3">
      <c r="L412"/>
      <c r="M412"/>
      <c r="N412"/>
    </row>
    <row r="413" spans="12:14" x14ac:dyDescent="0.3">
      <c r="L413"/>
      <c r="M413"/>
      <c r="N413"/>
    </row>
    <row r="414" spans="12:14" x14ac:dyDescent="0.3">
      <c r="L414"/>
      <c r="M414"/>
      <c r="N414"/>
    </row>
    <row r="415" spans="12:14" x14ac:dyDescent="0.3">
      <c r="L415"/>
      <c r="M415"/>
      <c r="N415"/>
    </row>
    <row r="416" spans="12:14" x14ac:dyDescent="0.3">
      <c r="L416"/>
      <c r="M416"/>
      <c r="N416"/>
    </row>
    <row r="417" spans="12:14" x14ac:dyDescent="0.3">
      <c r="L417"/>
      <c r="M417"/>
      <c r="N417"/>
    </row>
    <row r="418" spans="12:14" x14ac:dyDescent="0.3">
      <c r="L418"/>
      <c r="M418"/>
      <c r="N418"/>
    </row>
    <row r="419" spans="12:14" x14ac:dyDescent="0.3">
      <c r="L419"/>
      <c r="M419"/>
      <c r="N419"/>
    </row>
    <row r="420" spans="12:14" x14ac:dyDescent="0.3">
      <c r="L420"/>
      <c r="M420"/>
      <c r="N420"/>
    </row>
    <row r="421" spans="12:14" x14ac:dyDescent="0.3">
      <c r="L421"/>
      <c r="M421"/>
      <c r="N421"/>
    </row>
    <row r="422" spans="12:14" x14ac:dyDescent="0.3">
      <c r="L422"/>
      <c r="M422"/>
      <c r="N422"/>
    </row>
    <row r="423" spans="12:14" x14ac:dyDescent="0.3">
      <c r="L423"/>
      <c r="M423"/>
      <c r="N423"/>
    </row>
    <row r="424" spans="12:14" x14ac:dyDescent="0.3">
      <c r="L424"/>
      <c r="M424"/>
      <c r="N424"/>
    </row>
    <row r="425" spans="12:14" x14ac:dyDescent="0.3">
      <c r="L425"/>
      <c r="M425"/>
      <c r="N425"/>
    </row>
    <row r="426" spans="12:14" x14ac:dyDescent="0.3">
      <c r="L426"/>
      <c r="M426"/>
      <c r="N426"/>
    </row>
    <row r="427" spans="12:14" x14ac:dyDescent="0.3">
      <c r="L427"/>
      <c r="M427"/>
      <c r="N427"/>
    </row>
    <row r="428" spans="12:14" x14ac:dyDescent="0.3">
      <c r="L428"/>
      <c r="M428"/>
      <c r="N428"/>
    </row>
    <row r="429" spans="12:14" x14ac:dyDescent="0.3">
      <c r="L429"/>
      <c r="M429"/>
      <c r="N429"/>
    </row>
    <row r="430" spans="12:14" x14ac:dyDescent="0.3">
      <c r="L430"/>
      <c r="M430"/>
      <c r="N430"/>
    </row>
    <row r="431" spans="12:14" x14ac:dyDescent="0.3">
      <c r="L431"/>
      <c r="M431"/>
      <c r="N431"/>
    </row>
    <row r="432" spans="12:14" x14ac:dyDescent="0.3">
      <c r="L432"/>
      <c r="M432"/>
      <c r="N432"/>
    </row>
    <row r="433" spans="12:14" x14ac:dyDescent="0.3">
      <c r="L433"/>
      <c r="M433"/>
      <c r="N433"/>
    </row>
    <row r="434" spans="12:14" x14ac:dyDescent="0.3">
      <c r="L434"/>
      <c r="M434"/>
      <c r="N434"/>
    </row>
    <row r="435" spans="12:14" x14ac:dyDescent="0.3">
      <c r="L435"/>
      <c r="M435"/>
      <c r="N435"/>
    </row>
    <row r="436" spans="12:14" x14ac:dyDescent="0.3">
      <c r="L436"/>
      <c r="M436"/>
      <c r="N436"/>
    </row>
    <row r="437" spans="12:14" x14ac:dyDescent="0.3">
      <c r="L437"/>
      <c r="M437"/>
      <c r="N437"/>
    </row>
    <row r="438" spans="12:14" x14ac:dyDescent="0.3">
      <c r="L438"/>
      <c r="M438"/>
      <c r="N438"/>
    </row>
    <row r="439" spans="12:14" x14ac:dyDescent="0.3">
      <c r="L439"/>
      <c r="M439"/>
      <c r="N439"/>
    </row>
    <row r="440" spans="12:14" x14ac:dyDescent="0.3">
      <c r="L440"/>
      <c r="M440"/>
      <c r="N440"/>
    </row>
    <row r="441" spans="12:14" x14ac:dyDescent="0.3">
      <c r="L441"/>
      <c r="M441"/>
      <c r="N441"/>
    </row>
    <row r="442" spans="12:14" x14ac:dyDescent="0.3">
      <c r="L442"/>
      <c r="M442"/>
      <c r="N442"/>
    </row>
    <row r="443" spans="12:14" x14ac:dyDescent="0.3">
      <c r="L443"/>
      <c r="M443"/>
      <c r="N443"/>
    </row>
    <row r="444" spans="12:14" x14ac:dyDescent="0.3">
      <c r="L444"/>
      <c r="M444"/>
      <c r="N444"/>
    </row>
    <row r="445" spans="12:14" x14ac:dyDescent="0.3">
      <c r="L445"/>
      <c r="M445"/>
      <c r="N445"/>
    </row>
    <row r="446" spans="12:14" x14ac:dyDescent="0.3">
      <c r="L446"/>
      <c r="M446"/>
      <c r="N446"/>
    </row>
    <row r="447" spans="12:14" x14ac:dyDescent="0.3">
      <c r="L447"/>
      <c r="M447"/>
      <c r="N447"/>
    </row>
    <row r="448" spans="12:14" x14ac:dyDescent="0.3">
      <c r="L448"/>
      <c r="M448"/>
      <c r="N448"/>
    </row>
    <row r="449" spans="12:14" x14ac:dyDescent="0.3">
      <c r="L449"/>
      <c r="M449"/>
      <c r="N449"/>
    </row>
    <row r="450" spans="12:14" x14ac:dyDescent="0.3">
      <c r="L450"/>
      <c r="M450"/>
      <c r="N450"/>
    </row>
    <row r="451" spans="12:14" x14ac:dyDescent="0.3">
      <c r="L451"/>
      <c r="M451"/>
      <c r="N451"/>
    </row>
    <row r="452" spans="12:14" x14ac:dyDescent="0.3">
      <c r="L452"/>
      <c r="M452"/>
      <c r="N452"/>
    </row>
    <row r="453" spans="12:14" x14ac:dyDescent="0.3">
      <c r="L453"/>
      <c r="M453"/>
      <c r="N453"/>
    </row>
    <row r="454" spans="12:14" x14ac:dyDescent="0.3">
      <c r="L454"/>
      <c r="M454"/>
      <c r="N454"/>
    </row>
    <row r="455" spans="12:14" x14ac:dyDescent="0.3">
      <c r="L455"/>
      <c r="M455"/>
      <c r="N455"/>
    </row>
    <row r="456" spans="12:14" x14ac:dyDescent="0.3">
      <c r="L456"/>
      <c r="M456"/>
      <c r="N456"/>
    </row>
    <row r="457" spans="12:14" x14ac:dyDescent="0.3">
      <c r="L457"/>
      <c r="M457"/>
      <c r="N457"/>
    </row>
    <row r="458" spans="12:14" x14ac:dyDescent="0.3">
      <c r="L458"/>
      <c r="M458"/>
      <c r="N458"/>
    </row>
    <row r="459" spans="12:14" x14ac:dyDescent="0.3">
      <c r="L459"/>
      <c r="M459"/>
      <c r="N459"/>
    </row>
    <row r="460" spans="12:14" x14ac:dyDescent="0.3">
      <c r="L460"/>
      <c r="M460"/>
      <c r="N460"/>
    </row>
    <row r="461" spans="12:14" x14ac:dyDescent="0.3">
      <c r="L461"/>
      <c r="M461"/>
      <c r="N461"/>
    </row>
    <row r="462" spans="12:14" x14ac:dyDescent="0.3">
      <c r="L462"/>
      <c r="M462"/>
      <c r="N462"/>
    </row>
    <row r="463" spans="12:14" x14ac:dyDescent="0.3">
      <c r="L463"/>
      <c r="M463"/>
      <c r="N463"/>
    </row>
    <row r="464" spans="12:14" x14ac:dyDescent="0.3">
      <c r="L464"/>
      <c r="M464"/>
      <c r="N464"/>
    </row>
    <row r="465" spans="12:14" x14ac:dyDescent="0.3">
      <c r="L465"/>
      <c r="M465"/>
      <c r="N465"/>
    </row>
    <row r="466" spans="12:14" x14ac:dyDescent="0.3">
      <c r="L466"/>
      <c r="M466"/>
      <c r="N466"/>
    </row>
    <row r="467" spans="12:14" x14ac:dyDescent="0.3">
      <c r="L467"/>
      <c r="M467"/>
      <c r="N467"/>
    </row>
    <row r="468" spans="12:14" x14ac:dyDescent="0.3">
      <c r="L468"/>
      <c r="M468"/>
      <c r="N468"/>
    </row>
    <row r="469" spans="12:14" x14ac:dyDescent="0.3">
      <c r="L469"/>
      <c r="M469"/>
      <c r="N469"/>
    </row>
    <row r="470" spans="12:14" x14ac:dyDescent="0.3">
      <c r="L470"/>
      <c r="M470"/>
      <c r="N470"/>
    </row>
    <row r="471" spans="12:14" x14ac:dyDescent="0.3">
      <c r="L471"/>
      <c r="M471"/>
      <c r="N471"/>
    </row>
    <row r="472" spans="12:14" x14ac:dyDescent="0.3">
      <c r="L472"/>
      <c r="M472"/>
      <c r="N472"/>
    </row>
    <row r="473" spans="12:14" x14ac:dyDescent="0.3">
      <c r="L473"/>
      <c r="M473"/>
      <c r="N473"/>
    </row>
    <row r="474" spans="12:14" x14ac:dyDescent="0.3">
      <c r="L474"/>
      <c r="M474"/>
      <c r="N474"/>
    </row>
    <row r="475" spans="12:14" x14ac:dyDescent="0.3">
      <c r="L475"/>
      <c r="M475"/>
      <c r="N475"/>
    </row>
    <row r="476" spans="12:14" x14ac:dyDescent="0.3">
      <c r="L476"/>
      <c r="M476"/>
      <c r="N476"/>
    </row>
    <row r="477" spans="12:14" x14ac:dyDescent="0.3">
      <c r="L477"/>
      <c r="M477"/>
      <c r="N477"/>
    </row>
    <row r="478" spans="12:14" x14ac:dyDescent="0.3">
      <c r="L478"/>
      <c r="M478"/>
      <c r="N478"/>
    </row>
    <row r="479" spans="12:14" x14ac:dyDescent="0.3">
      <c r="L479"/>
      <c r="M479"/>
      <c r="N479"/>
    </row>
    <row r="480" spans="12:14" x14ac:dyDescent="0.3">
      <c r="L480"/>
      <c r="M480"/>
      <c r="N480"/>
    </row>
    <row r="481" spans="12:14" x14ac:dyDescent="0.3">
      <c r="L481"/>
      <c r="M481"/>
      <c r="N481"/>
    </row>
    <row r="482" spans="12:14" x14ac:dyDescent="0.3">
      <c r="L482"/>
      <c r="M482"/>
      <c r="N482"/>
    </row>
    <row r="483" spans="12:14" x14ac:dyDescent="0.3">
      <c r="L483"/>
      <c r="M483"/>
      <c r="N483"/>
    </row>
    <row r="484" spans="12:14" x14ac:dyDescent="0.3">
      <c r="L484"/>
      <c r="M484"/>
      <c r="N484"/>
    </row>
    <row r="485" spans="12:14" x14ac:dyDescent="0.3">
      <c r="L485"/>
      <c r="M485"/>
      <c r="N485"/>
    </row>
    <row r="486" spans="12:14" x14ac:dyDescent="0.3">
      <c r="L486"/>
      <c r="M486"/>
      <c r="N486"/>
    </row>
    <row r="487" spans="12:14" x14ac:dyDescent="0.3">
      <c r="L487"/>
      <c r="M487"/>
      <c r="N487"/>
    </row>
    <row r="488" spans="12:14" x14ac:dyDescent="0.3">
      <c r="L488"/>
      <c r="M488"/>
      <c r="N488"/>
    </row>
    <row r="489" spans="12:14" x14ac:dyDescent="0.3">
      <c r="L489"/>
      <c r="M489"/>
      <c r="N489"/>
    </row>
    <row r="490" spans="12:14" x14ac:dyDescent="0.3">
      <c r="L490"/>
      <c r="M490"/>
      <c r="N490"/>
    </row>
    <row r="491" spans="12:14" x14ac:dyDescent="0.3">
      <c r="L491"/>
      <c r="M491"/>
      <c r="N491"/>
    </row>
    <row r="492" spans="12:14" x14ac:dyDescent="0.3">
      <c r="L492"/>
      <c r="M492"/>
      <c r="N492"/>
    </row>
    <row r="493" spans="12:14" x14ac:dyDescent="0.3">
      <c r="L493"/>
      <c r="M493"/>
      <c r="N493"/>
    </row>
    <row r="494" spans="12:14" x14ac:dyDescent="0.3">
      <c r="L494"/>
      <c r="M494"/>
      <c r="N494"/>
    </row>
    <row r="495" spans="12:14" x14ac:dyDescent="0.3">
      <c r="L495"/>
      <c r="M495"/>
      <c r="N495"/>
    </row>
    <row r="496" spans="12:14" x14ac:dyDescent="0.3">
      <c r="L496"/>
      <c r="M496"/>
      <c r="N496"/>
    </row>
    <row r="497" spans="12:14" x14ac:dyDescent="0.3">
      <c r="L497"/>
      <c r="M497"/>
      <c r="N497"/>
    </row>
    <row r="498" spans="12:14" x14ac:dyDescent="0.3">
      <c r="L498"/>
      <c r="M498"/>
      <c r="N498"/>
    </row>
    <row r="499" spans="12:14" x14ac:dyDescent="0.3">
      <c r="L499"/>
      <c r="M499"/>
      <c r="N499"/>
    </row>
    <row r="500" spans="12:14" x14ac:dyDescent="0.3">
      <c r="L500"/>
      <c r="M500"/>
      <c r="N500"/>
    </row>
    <row r="501" spans="12:14" x14ac:dyDescent="0.3">
      <c r="L501"/>
      <c r="M501"/>
      <c r="N501"/>
    </row>
    <row r="502" spans="12:14" x14ac:dyDescent="0.3">
      <c r="L502"/>
      <c r="M502"/>
      <c r="N502"/>
    </row>
    <row r="503" spans="12:14" x14ac:dyDescent="0.3">
      <c r="L503"/>
      <c r="M503"/>
      <c r="N503"/>
    </row>
    <row r="504" spans="12:14" x14ac:dyDescent="0.3">
      <c r="L504"/>
      <c r="M504"/>
      <c r="N504"/>
    </row>
    <row r="505" spans="12:14" x14ac:dyDescent="0.3">
      <c r="L505"/>
      <c r="M505"/>
      <c r="N505"/>
    </row>
    <row r="506" spans="12:14" x14ac:dyDescent="0.3">
      <c r="L506"/>
      <c r="M506"/>
      <c r="N506"/>
    </row>
    <row r="507" spans="12:14" x14ac:dyDescent="0.3">
      <c r="L507"/>
      <c r="M507"/>
      <c r="N507"/>
    </row>
    <row r="508" spans="12:14" x14ac:dyDescent="0.3">
      <c r="L508"/>
      <c r="M508"/>
      <c r="N508"/>
    </row>
    <row r="509" spans="12:14" x14ac:dyDescent="0.3">
      <c r="L509"/>
      <c r="M509"/>
      <c r="N509"/>
    </row>
    <row r="510" spans="12:14" x14ac:dyDescent="0.3">
      <c r="L510"/>
      <c r="M510"/>
      <c r="N510"/>
    </row>
    <row r="511" spans="12:14" x14ac:dyDescent="0.3">
      <c r="L511"/>
      <c r="M511"/>
      <c r="N511"/>
    </row>
    <row r="512" spans="12:14" x14ac:dyDescent="0.3">
      <c r="L512"/>
      <c r="M512"/>
      <c r="N512"/>
    </row>
    <row r="513" spans="12:14" x14ac:dyDescent="0.3">
      <c r="L513"/>
      <c r="M513"/>
      <c r="N513"/>
    </row>
    <row r="514" spans="12:14" x14ac:dyDescent="0.3">
      <c r="L514"/>
      <c r="M514"/>
      <c r="N514"/>
    </row>
    <row r="515" spans="12:14" x14ac:dyDescent="0.3">
      <c r="L515"/>
      <c r="M515"/>
      <c r="N515"/>
    </row>
    <row r="516" spans="12:14" x14ac:dyDescent="0.3">
      <c r="L516"/>
      <c r="M516"/>
      <c r="N516"/>
    </row>
    <row r="517" spans="12:14" x14ac:dyDescent="0.3">
      <c r="L517"/>
      <c r="M517"/>
      <c r="N517"/>
    </row>
    <row r="518" spans="12:14" x14ac:dyDescent="0.3">
      <c r="L518"/>
      <c r="M518"/>
      <c r="N518"/>
    </row>
    <row r="519" spans="12:14" x14ac:dyDescent="0.3">
      <c r="L519"/>
      <c r="M519"/>
      <c r="N519"/>
    </row>
    <row r="520" spans="12:14" x14ac:dyDescent="0.3">
      <c r="L520"/>
      <c r="M520"/>
      <c r="N520"/>
    </row>
    <row r="521" spans="12:14" x14ac:dyDescent="0.3">
      <c r="L521"/>
      <c r="M521"/>
      <c r="N521"/>
    </row>
    <row r="522" spans="12:14" x14ac:dyDescent="0.3">
      <c r="L522"/>
      <c r="M522"/>
      <c r="N522"/>
    </row>
    <row r="523" spans="12:14" x14ac:dyDescent="0.3">
      <c r="L523"/>
      <c r="M523"/>
      <c r="N523"/>
    </row>
    <row r="524" spans="12:14" x14ac:dyDescent="0.3">
      <c r="L524"/>
      <c r="M524"/>
      <c r="N524"/>
    </row>
    <row r="525" spans="12:14" x14ac:dyDescent="0.3">
      <c r="L525"/>
      <c r="M525"/>
      <c r="N525"/>
    </row>
    <row r="526" spans="12:14" x14ac:dyDescent="0.3">
      <c r="L526"/>
      <c r="M526"/>
      <c r="N526"/>
    </row>
    <row r="527" spans="12:14" x14ac:dyDescent="0.3">
      <c r="L527"/>
      <c r="M527"/>
      <c r="N527"/>
    </row>
    <row r="528" spans="12:14" x14ac:dyDescent="0.3">
      <c r="L528"/>
      <c r="M528"/>
      <c r="N528"/>
    </row>
    <row r="529" spans="12:14" x14ac:dyDescent="0.3">
      <c r="L529"/>
      <c r="M529"/>
      <c r="N529"/>
    </row>
    <row r="530" spans="12:14" x14ac:dyDescent="0.3">
      <c r="L530"/>
      <c r="M530"/>
      <c r="N530"/>
    </row>
    <row r="531" spans="12:14" x14ac:dyDescent="0.3">
      <c r="L531"/>
      <c r="M531"/>
      <c r="N531"/>
    </row>
    <row r="532" spans="12:14" x14ac:dyDescent="0.3">
      <c r="L532"/>
      <c r="M532"/>
      <c r="N532"/>
    </row>
    <row r="533" spans="12:14" x14ac:dyDescent="0.3">
      <c r="L533"/>
      <c r="M533"/>
      <c r="N533"/>
    </row>
    <row r="534" spans="12:14" x14ac:dyDescent="0.3">
      <c r="L534"/>
      <c r="M534"/>
      <c r="N534"/>
    </row>
    <row r="535" spans="12:14" x14ac:dyDescent="0.3">
      <c r="L535"/>
      <c r="M535"/>
      <c r="N535"/>
    </row>
    <row r="536" spans="12:14" x14ac:dyDescent="0.3">
      <c r="L536"/>
      <c r="M536"/>
      <c r="N536"/>
    </row>
    <row r="537" spans="12:14" x14ac:dyDescent="0.3">
      <c r="L537"/>
      <c r="M537"/>
      <c r="N537"/>
    </row>
    <row r="538" spans="12:14" x14ac:dyDescent="0.3">
      <c r="L538"/>
      <c r="M538"/>
      <c r="N538"/>
    </row>
    <row r="539" spans="12:14" x14ac:dyDescent="0.3">
      <c r="L539"/>
      <c r="M539"/>
      <c r="N539"/>
    </row>
    <row r="540" spans="12:14" x14ac:dyDescent="0.3">
      <c r="L540"/>
      <c r="M540"/>
      <c r="N540"/>
    </row>
    <row r="541" spans="12:14" x14ac:dyDescent="0.3">
      <c r="L541"/>
      <c r="M541"/>
      <c r="N541"/>
    </row>
    <row r="542" spans="12:14" x14ac:dyDescent="0.3">
      <c r="L542"/>
      <c r="M542"/>
      <c r="N542"/>
    </row>
    <row r="543" spans="12:14" x14ac:dyDescent="0.3">
      <c r="L543"/>
      <c r="M543"/>
      <c r="N543"/>
    </row>
    <row r="544" spans="12:14" x14ac:dyDescent="0.3">
      <c r="L544"/>
      <c r="M544"/>
      <c r="N544"/>
    </row>
    <row r="545" spans="12:14" x14ac:dyDescent="0.3">
      <c r="L545"/>
      <c r="M545"/>
      <c r="N545"/>
    </row>
    <row r="546" spans="12:14" x14ac:dyDescent="0.3">
      <c r="L546"/>
      <c r="M546"/>
      <c r="N546"/>
    </row>
    <row r="547" spans="12:14" x14ac:dyDescent="0.3">
      <c r="L547"/>
      <c r="M547"/>
      <c r="N547"/>
    </row>
    <row r="548" spans="12:14" x14ac:dyDescent="0.3">
      <c r="L548"/>
      <c r="M548"/>
      <c r="N548"/>
    </row>
    <row r="549" spans="12:14" x14ac:dyDescent="0.3">
      <c r="L549"/>
      <c r="M549"/>
      <c r="N549"/>
    </row>
    <row r="550" spans="12:14" x14ac:dyDescent="0.3">
      <c r="L550"/>
      <c r="M550"/>
      <c r="N550"/>
    </row>
    <row r="551" spans="12:14" x14ac:dyDescent="0.3">
      <c r="L551"/>
      <c r="M551"/>
      <c r="N551"/>
    </row>
    <row r="552" spans="12:14" x14ac:dyDescent="0.3">
      <c r="L552"/>
      <c r="M552"/>
      <c r="N552"/>
    </row>
    <row r="553" spans="12:14" x14ac:dyDescent="0.3">
      <c r="L553"/>
      <c r="M553"/>
      <c r="N553"/>
    </row>
    <row r="554" spans="12:14" x14ac:dyDescent="0.3">
      <c r="L554"/>
      <c r="M554"/>
      <c r="N554"/>
    </row>
    <row r="555" spans="12:14" x14ac:dyDescent="0.3">
      <c r="L555"/>
      <c r="M555"/>
      <c r="N555"/>
    </row>
    <row r="556" spans="12:14" x14ac:dyDescent="0.3">
      <c r="L556"/>
      <c r="M556"/>
      <c r="N556"/>
    </row>
    <row r="557" spans="12:14" x14ac:dyDescent="0.3">
      <c r="L557"/>
      <c r="M557"/>
      <c r="N557"/>
    </row>
    <row r="558" spans="12:14" x14ac:dyDescent="0.3">
      <c r="L558"/>
      <c r="M558"/>
      <c r="N558"/>
    </row>
    <row r="559" spans="12:14" x14ac:dyDescent="0.3">
      <c r="L559"/>
      <c r="M559"/>
      <c r="N559"/>
    </row>
    <row r="560" spans="12:14" x14ac:dyDescent="0.3">
      <c r="L560"/>
      <c r="M560"/>
      <c r="N560"/>
    </row>
    <row r="561" spans="12:14" x14ac:dyDescent="0.3">
      <c r="L561"/>
      <c r="M561"/>
      <c r="N561"/>
    </row>
    <row r="562" spans="12:14" x14ac:dyDescent="0.3">
      <c r="L562"/>
      <c r="M562"/>
      <c r="N562"/>
    </row>
    <row r="563" spans="12:14" x14ac:dyDescent="0.3">
      <c r="L563"/>
      <c r="M563"/>
      <c r="N563"/>
    </row>
    <row r="564" spans="12:14" x14ac:dyDescent="0.3">
      <c r="L564"/>
      <c r="M564"/>
      <c r="N564"/>
    </row>
    <row r="565" spans="12:14" x14ac:dyDescent="0.3">
      <c r="L565"/>
      <c r="M565"/>
      <c r="N565"/>
    </row>
    <row r="566" spans="12:14" x14ac:dyDescent="0.3">
      <c r="L566"/>
      <c r="M566"/>
      <c r="N566"/>
    </row>
    <row r="567" spans="12:14" x14ac:dyDescent="0.3">
      <c r="L567"/>
      <c r="M567"/>
      <c r="N567"/>
    </row>
    <row r="568" spans="12:14" x14ac:dyDescent="0.3">
      <c r="L568"/>
      <c r="M568"/>
      <c r="N568"/>
    </row>
    <row r="569" spans="12:14" x14ac:dyDescent="0.3">
      <c r="L569"/>
      <c r="M569"/>
      <c r="N569"/>
    </row>
    <row r="570" spans="12:14" x14ac:dyDescent="0.3">
      <c r="L570"/>
      <c r="M570"/>
      <c r="N570"/>
    </row>
    <row r="571" spans="12:14" x14ac:dyDescent="0.3">
      <c r="L571"/>
      <c r="M571"/>
      <c r="N571"/>
    </row>
    <row r="572" spans="12:14" x14ac:dyDescent="0.3">
      <c r="L572"/>
      <c r="M572"/>
      <c r="N572"/>
    </row>
    <row r="573" spans="12:14" x14ac:dyDescent="0.3">
      <c r="L573"/>
      <c r="M573"/>
      <c r="N573"/>
    </row>
    <row r="574" spans="12:14" x14ac:dyDescent="0.3">
      <c r="L574"/>
      <c r="M574"/>
      <c r="N574"/>
    </row>
    <row r="575" spans="12:14" x14ac:dyDescent="0.3">
      <c r="L575"/>
      <c r="M575"/>
      <c r="N575"/>
    </row>
    <row r="576" spans="12:14" x14ac:dyDescent="0.3">
      <c r="L576"/>
      <c r="M576"/>
      <c r="N576"/>
    </row>
    <row r="577" spans="12:14" x14ac:dyDescent="0.3">
      <c r="L577"/>
      <c r="M577"/>
      <c r="N577"/>
    </row>
    <row r="578" spans="12:14" x14ac:dyDescent="0.3">
      <c r="L578"/>
      <c r="M578"/>
      <c r="N578"/>
    </row>
    <row r="579" spans="12:14" x14ac:dyDescent="0.3">
      <c r="L579"/>
      <c r="M579"/>
      <c r="N579"/>
    </row>
    <row r="580" spans="12:14" x14ac:dyDescent="0.3">
      <c r="L580"/>
      <c r="M580"/>
      <c r="N580"/>
    </row>
    <row r="581" spans="12:14" x14ac:dyDescent="0.3">
      <c r="L581"/>
      <c r="M581"/>
      <c r="N581"/>
    </row>
    <row r="582" spans="12:14" x14ac:dyDescent="0.3">
      <c r="L582"/>
      <c r="M582"/>
      <c r="N582"/>
    </row>
    <row r="583" spans="12:14" x14ac:dyDescent="0.3">
      <c r="L583"/>
      <c r="M583"/>
      <c r="N583"/>
    </row>
    <row r="584" spans="12:14" x14ac:dyDescent="0.3">
      <c r="L584"/>
      <c r="M584"/>
      <c r="N584"/>
    </row>
    <row r="585" spans="12:14" x14ac:dyDescent="0.3">
      <c r="L585"/>
      <c r="M585"/>
      <c r="N585"/>
    </row>
    <row r="586" spans="12:14" x14ac:dyDescent="0.3">
      <c r="L586"/>
      <c r="M586"/>
      <c r="N586"/>
    </row>
    <row r="587" spans="12:14" x14ac:dyDescent="0.3">
      <c r="L587"/>
      <c r="M587"/>
      <c r="N587"/>
    </row>
    <row r="588" spans="12:14" x14ac:dyDescent="0.3">
      <c r="L588"/>
      <c r="M588"/>
      <c r="N588"/>
    </row>
    <row r="589" spans="12:14" x14ac:dyDescent="0.3">
      <c r="L589"/>
      <c r="M589"/>
      <c r="N589"/>
    </row>
    <row r="590" spans="12:14" x14ac:dyDescent="0.3">
      <c r="L590"/>
      <c r="M590"/>
      <c r="N590"/>
    </row>
    <row r="591" spans="12:14" x14ac:dyDescent="0.3">
      <c r="L591"/>
      <c r="M591"/>
      <c r="N591"/>
    </row>
    <row r="592" spans="12:14" x14ac:dyDescent="0.3">
      <c r="L592"/>
      <c r="M592"/>
      <c r="N592"/>
    </row>
    <row r="593" spans="12:14" x14ac:dyDescent="0.3">
      <c r="L593"/>
      <c r="M593"/>
      <c r="N593"/>
    </row>
    <row r="594" spans="12:14" x14ac:dyDescent="0.3">
      <c r="L594"/>
      <c r="M594"/>
      <c r="N594"/>
    </row>
    <row r="595" spans="12:14" x14ac:dyDescent="0.3">
      <c r="L595"/>
      <c r="M595"/>
      <c r="N595"/>
    </row>
    <row r="596" spans="12:14" x14ac:dyDescent="0.3">
      <c r="L596"/>
      <c r="M596"/>
      <c r="N596"/>
    </row>
    <row r="597" spans="12:14" x14ac:dyDescent="0.3">
      <c r="L597"/>
      <c r="M597"/>
      <c r="N597"/>
    </row>
    <row r="598" spans="12:14" x14ac:dyDescent="0.3">
      <c r="L598"/>
      <c r="M598"/>
      <c r="N598"/>
    </row>
    <row r="599" spans="12:14" x14ac:dyDescent="0.3">
      <c r="L599"/>
      <c r="M599"/>
      <c r="N599"/>
    </row>
    <row r="600" spans="12:14" x14ac:dyDescent="0.3">
      <c r="L600"/>
      <c r="M600"/>
      <c r="N600"/>
    </row>
    <row r="601" spans="12:14" x14ac:dyDescent="0.3">
      <c r="L601"/>
      <c r="M601"/>
      <c r="N601"/>
    </row>
    <row r="602" spans="12:14" x14ac:dyDescent="0.3">
      <c r="L602"/>
      <c r="M602"/>
      <c r="N602"/>
    </row>
    <row r="603" spans="12:14" x14ac:dyDescent="0.3">
      <c r="L603"/>
      <c r="M603"/>
      <c r="N603"/>
    </row>
    <row r="604" spans="12:14" x14ac:dyDescent="0.3">
      <c r="L604"/>
      <c r="M604"/>
      <c r="N604"/>
    </row>
    <row r="605" spans="12:14" x14ac:dyDescent="0.3">
      <c r="L605"/>
      <c r="M605"/>
      <c r="N605"/>
    </row>
    <row r="606" spans="12:14" x14ac:dyDescent="0.3">
      <c r="L606"/>
      <c r="M606"/>
      <c r="N606"/>
    </row>
    <row r="607" spans="12:14" x14ac:dyDescent="0.3">
      <c r="L607"/>
      <c r="M607"/>
      <c r="N607"/>
    </row>
    <row r="608" spans="12:14" x14ac:dyDescent="0.3">
      <c r="L608"/>
      <c r="M608"/>
      <c r="N608"/>
    </row>
    <row r="609" spans="12:14" x14ac:dyDescent="0.3">
      <c r="L609"/>
      <c r="M609"/>
      <c r="N609"/>
    </row>
    <row r="610" spans="12:14" x14ac:dyDescent="0.3">
      <c r="L610"/>
      <c r="M610"/>
      <c r="N610"/>
    </row>
    <row r="611" spans="12:14" x14ac:dyDescent="0.3">
      <c r="L611"/>
      <c r="M611"/>
      <c r="N611"/>
    </row>
    <row r="612" spans="12:14" x14ac:dyDescent="0.3">
      <c r="L612"/>
      <c r="M612"/>
      <c r="N612"/>
    </row>
    <row r="613" spans="12:14" x14ac:dyDescent="0.3">
      <c r="L613"/>
      <c r="M613"/>
      <c r="N613"/>
    </row>
    <row r="614" spans="12:14" x14ac:dyDescent="0.3">
      <c r="L614"/>
      <c r="M614"/>
      <c r="N614"/>
    </row>
    <row r="615" spans="12:14" x14ac:dyDescent="0.3">
      <c r="L615"/>
      <c r="M615"/>
      <c r="N615"/>
    </row>
    <row r="616" spans="12:14" x14ac:dyDescent="0.3">
      <c r="L616"/>
      <c r="M616"/>
      <c r="N616"/>
    </row>
    <row r="617" spans="12:14" x14ac:dyDescent="0.3">
      <c r="L617"/>
      <c r="M617"/>
      <c r="N617"/>
    </row>
    <row r="618" spans="12:14" x14ac:dyDescent="0.3">
      <c r="L618"/>
      <c r="M618"/>
      <c r="N618"/>
    </row>
    <row r="619" spans="12:14" x14ac:dyDescent="0.3">
      <c r="L619"/>
      <c r="M619"/>
      <c r="N619"/>
    </row>
    <row r="620" spans="12:14" x14ac:dyDescent="0.3">
      <c r="L620"/>
      <c r="M620"/>
      <c r="N620"/>
    </row>
    <row r="621" spans="12:14" x14ac:dyDescent="0.3">
      <c r="L621"/>
      <c r="M621"/>
      <c r="N621"/>
    </row>
    <row r="622" spans="12:14" x14ac:dyDescent="0.3">
      <c r="L622"/>
      <c r="M622"/>
      <c r="N622"/>
    </row>
    <row r="623" spans="12:14" x14ac:dyDescent="0.3">
      <c r="L623"/>
      <c r="M623"/>
      <c r="N623"/>
    </row>
    <row r="624" spans="12:14" x14ac:dyDescent="0.3">
      <c r="L624"/>
      <c r="M624"/>
      <c r="N624"/>
    </row>
    <row r="625" spans="12:14" x14ac:dyDescent="0.3">
      <c r="L625"/>
      <c r="M625"/>
      <c r="N625"/>
    </row>
    <row r="626" spans="12:14" x14ac:dyDescent="0.3">
      <c r="L626"/>
      <c r="M626"/>
      <c r="N626"/>
    </row>
    <row r="627" spans="12:14" x14ac:dyDescent="0.3">
      <c r="L627"/>
      <c r="M627"/>
      <c r="N627"/>
    </row>
    <row r="628" spans="12:14" x14ac:dyDescent="0.3">
      <c r="L628"/>
      <c r="M628"/>
      <c r="N628"/>
    </row>
    <row r="629" spans="12:14" x14ac:dyDescent="0.3">
      <c r="L629"/>
      <c r="M629"/>
      <c r="N629"/>
    </row>
    <row r="630" spans="12:14" x14ac:dyDescent="0.3">
      <c r="L630"/>
      <c r="M630"/>
      <c r="N630"/>
    </row>
    <row r="631" spans="12:14" x14ac:dyDescent="0.3">
      <c r="L631"/>
      <c r="M631"/>
      <c r="N631"/>
    </row>
    <row r="632" spans="12:14" x14ac:dyDescent="0.3">
      <c r="L632"/>
      <c r="M632"/>
      <c r="N632"/>
    </row>
    <row r="633" spans="12:14" x14ac:dyDescent="0.3">
      <c r="L633"/>
      <c r="M633"/>
      <c r="N633"/>
    </row>
    <row r="634" spans="12:14" x14ac:dyDescent="0.3">
      <c r="L634"/>
      <c r="M634"/>
      <c r="N634"/>
    </row>
    <row r="635" spans="12:14" x14ac:dyDescent="0.3">
      <c r="L635"/>
      <c r="M635"/>
      <c r="N635"/>
    </row>
    <row r="636" spans="12:14" x14ac:dyDescent="0.3">
      <c r="L636"/>
      <c r="M636"/>
      <c r="N636"/>
    </row>
    <row r="637" spans="12:14" x14ac:dyDescent="0.3">
      <c r="L637"/>
      <c r="M637"/>
      <c r="N637"/>
    </row>
    <row r="638" spans="12:14" x14ac:dyDescent="0.3">
      <c r="L638"/>
      <c r="M638"/>
      <c r="N638"/>
    </row>
    <row r="639" spans="12:14" x14ac:dyDescent="0.3">
      <c r="L639"/>
      <c r="M639"/>
      <c r="N639"/>
    </row>
    <row r="640" spans="12:14" x14ac:dyDescent="0.3">
      <c r="L640"/>
      <c r="M640"/>
      <c r="N640"/>
    </row>
    <row r="641" spans="12:14" x14ac:dyDescent="0.3">
      <c r="L641"/>
      <c r="M641"/>
      <c r="N641"/>
    </row>
    <row r="642" spans="12:14" x14ac:dyDescent="0.3">
      <c r="L642"/>
      <c r="M642"/>
      <c r="N642"/>
    </row>
    <row r="643" spans="12:14" x14ac:dyDescent="0.3">
      <c r="L643"/>
      <c r="M643"/>
      <c r="N643"/>
    </row>
    <row r="644" spans="12:14" x14ac:dyDescent="0.3">
      <c r="L644"/>
      <c r="M644"/>
      <c r="N644"/>
    </row>
    <row r="645" spans="12:14" x14ac:dyDescent="0.3">
      <c r="L645"/>
      <c r="M645"/>
      <c r="N645"/>
    </row>
    <row r="646" spans="12:14" x14ac:dyDescent="0.3">
      <c r="L646"/>
      <c r="M646"/>
      <c r="N646"/>
    </row>
    <row r="647" spans="12:14" x14ac:dyDescent="0.3">
      <c r="L647"/>
      <c r="M647"/>
      <c r="N647"/>
    </row>
  </sheetData>
  <autoFilter ref="A9:N303" xr:uid="{445B613E-11C0-4F2F-BCE4-E1C142D3CFE3}">
    <filterColumn colId="13">
      <filters>
        <filter val="-0.001148601"/>
        <filter val="0.001993188"/>
        <filter val="0.002051838"/>
        <filter val="0.002419309"/>
        <filter val="-0.003656027"/>
        <filter val="-0.003679524"/>
        <filter val="0.004079586"/>
        <filter val="0.00426041"/>
        <filter val="-0.005206783"/>
        <filter val="-0.005339688"/>
        <filter val="-0.005504083"/>
        <filter val="-0.005640976"/>
        <filter val="0.0059609"/>
        <filter val="0.006154073"/>
        <filter val="0.006270089"/>
        <filter val="-0.006968149"/>
        <filter val="0.008621451"/>
        <filter val="-0.009755107"/>
        <filter val="0.011582325"/>
        <filter val="-0.011903135"/>
        <filter val="0.012248697"/>
        <filter val="-0.013747788"/>
        <filter val="-0.014998833"/>
        <filter val="-0.016930365"/>
        <filter val="-0.017484017"/>
        <filter val="-0.017968359"/>
        <filter val="-0.018567812"/>
        <filter val="-0.018583047"/>
        <filter val="-0.018586591"/>
        <filter val="0.018696338"/>
        <filter val="-0.020629586"/>
        <filter val="0.024318314"/>
        <filter val="-0.024833542"/>
        <filter val="-0.027802861"/>
        <filter val="-0.029579092"/>
        <filter val="-0.029602101"/>
        <filter val="-0.030143615"/>
        <filter val="0.032068225"/>
        <filter val="0.032823562"/>
        <filter val="0.035855161"/>
        <filter val="-0.036705074"/>
        <filter val="-0.036947465"/>
        <filter val="-0.037033628"/>
        <filter val="0.038022085"/>
        <filter val="-0.038280971"/>
        <filter val="-0.038519863"/>
        <filter val="-0.039128714"/>
        <filter val="0.041185556"/>
        <filter val="-0.04191447"/>
        <filter val="0.04427873"/>
        <filter val="0.045147758"/>
        <filter val="-0.046431148"/>
        <filter val="0.046920099"/>
        <filter val="-0.047581357"/>
        <filter val="-0.049467359"/>
        <filter val="0.051925787"/>
        <filter val="-0.054911107"/>
        <filter val="-0.057668283"/>
        <filter val="-0.058308789"/>
        <filter val="-0.058403983"/>
        <filter val="-0.058894707"/>
        <filter val="0.060944447"/>
        <filter val="-0.06313748"/>
        <filter val="-0.067141471"/>
        <filter val="0.067801983"/>
        <filter val="-0.06799325"/>
        <filter val="0.069306362"/>
        <filter val="-0.070354689"/>
        <filter val="0.071949491"/>
        <filter val="-0.073054432"/>
        <filter val="-0.075436703"/>
        <filter val="0.075490655"/>
        <filter val="0.076476921"/>
        <filter val="-0.077564574"/>
        <filter val="-0.078963836"/>
        <filter val="-0.078987276"/>
        <filter val="-0.07978324"/>
        <filter val="-0.081773252"/>
        <filter val="0.082075528"/>
        <filter val="0.083335288"/>
        <filter val="-0.084799002"/>
        <filter val="-0.091484308"/>
        <filter val="0.09296368"/>
        <filter val="-0.093753732"/>
        <filter val="-0.095894948"/>
        <filter val="-0.097784502"/>
        <filter val="0.098265788"/>
        <filter val="0.099473893"/>
        <filter val="-0.100506702"/>
        <filter val="0.101685072"/>
        <filter val="-0.104807447"/>
        <filter val="-0.105406598"/>
        <filter val="-0.108142293"/>
        <filter val="-0.108415241"/>
        <filter val="0.114984262"/>
        <filter val="0.117311815"/>
        <filter val="-0.121733062"/>
        <filter val="0.125603351"/>
        <filter val="0.126891804"/>
        <filter val="-0.131487465"/>
        <filter val="0.132550347"/>
        <filter val="0.140647144"/>
        <filter val="-0.140976329"/>
        <filter val="0.149071172"/>
        <filter val="-0.150540161"/>
        <filter val="-0.151763027"/>
        <filter val="-0.153616096"/>
        <filter val="0.154118384"/>
        <filter val="-0.155373483"/>
        <filter val="-0.1596713"/>
        <filter val="0.15995221"/>
        <filter val="-0.165328887"/>
        <filter val="-0.166495339"/>
        <filter val="0.171116133"/>
        <filter val="-0.172382932"/>
        <filter val="-0.175674242"/>
        <filter val="-0.179319998"/>
        <filter val="-0.181355901"/>
        <filter val="-0.182481262"/>
        <filter val="-0.183872594"/>
        <filter val="-0.187369249"/>
        <filter val="-0.188138342"/>
        <filter val="0.195798673"/>
        <filter val="-0.200461308"/>
        <filter val="0.202534424"/>
        <filter val="-0.204720346"/>
        <filter val="-0.237299743"/>
        <filter val="-0.244374824"/>
        <filter val="-0.251120384"/>
        <filter val="-0.254298652"/>
        <filter val="-0.254617965"/>
        <filter val="0.258924561"/>
        <filter val="0.259409851"/>
        <filter val="-0.260206425"/>
        <filter val="-0.269365174"/>
        <filter val="-0.281196748"/>
        <filter val="-0.285944379"/>
        <filter val="-0.291661579"/>
        <filter val="-0.308814556"/>
        <filter val="-0.313388519"/>
        <filter val="0.317674592"/>
        <filter val="-0.317682926"/>
        <filter val="-0.321207492"/>
        <filter val="0.335691265"/>
        <filter val="0.348787929"/>
        <filter val="-0.384297862"/>
        <filter val="-0.459066241"/>
        <filter val="-0.475030747"/>
        <filter val="-0.484157551"/>
        <filter val="-0.507347599"/>
        <filter val="-0.546859483"/>
        <filter val="-0.651136001"/>
        <filter val="-0.679840925"/>
        <filter val="-0.709675543"/>
        <filter val="0.719015152"/>
        <filter val="0.719933576"/>
        <filter val="0.776258002"/>
        <filter val="0.800728375"/>
        <filter val="0.801704679"/>
        <filter val="-0.812471588"/>
        <filter val="0.858346222"/>
        <filter val="0.933930249"/>
        <filter val="0.93399278"/>
        <filter val="-1.002534764"/>
        <filter val="-1.214113219"/>
        <filter val="1.338251379"/>
      </filters>
    </filterColumn>
    <sortState xmlns:xlrd2="http://schemas.microsoft.com/office/spreadsheetml/2017/richdata2" ref="A138:N303">
      <sortCondition descending="1" ref="N9:N303"/>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AF895-FB3E-4BA3-8C30-22D5ED41D42F}">
  <sheetPr filterMode="1">
    <tabColor rgb="FFFFC000"/>
  </sheetPr>
  <dimension ref="A1:P1694"/>
  <sheetViews>
    <sheetView workbookViewId="0">
      <pane xSplit="1" ySplit="9" topLeftCell="B10" activePane="bottomRight" state="frozen"/>
      <selection pane="topRight" activeCell="B1" sqref="B1"/>
      <selection pane="bottomLeft" activeCell="A10" sqref="A10"/>
      <selection pane="bottomRight" activeCell="J529" sqref="J529"/>
    </sheetView>
  </sheetViews>
  <sheetFormatPr defaultRowHeight="14.4" x14ac:dyDescent="0.3"/>
  <cols>
    <col min="1" max="1" width="55.33203125" style="4" bestFit="1" customWidth="1"/>
    <col min="2" max="2" width="10" style="4" bestFit="1" customWidth="1"/>
    <col min="3" max="3" width="8.88671875" style="4"/>
    <col min="4" max="4" width="11.44140625" style="4" bestFit="1" customWidth="1"/>
    <col min="5" max="5" width="8.88671875" style="4"/>
    <col min="6" max="7" width="9.88671875" style="4" bestFit="1" customWidth="1"/>
    <col min="8" max="8" width="12.33203125" style="4" bestFit="1" customWidth="1"/>
    <col min="9" max="10" width="9.5546875" style="4" customWidth="1"/>
    <col min="11" max="11" width="8.88671875" style="4"/>
    <col min="12" max="12" width="10.88671875" style="34" bestFit="1" customWidth="1"/>
    <col min="13" max="15" width="8.88671875" style="4"/>
    <col min="17" max="16384" width="8.88671875" style="4"/>
  </cols>
  <sheetData>
    <row r="1" spans="1:16" s="37" customFormat="1" x14ac:dyDescent="0.3">
      <c r="A1" s="37" t="s">
        <v>2203</v>
      </c>
      <c r="B1" s="37" t="s">
        <v>2204</v>
      </c>
      <c r="L1" s="38"/>
    </row>
    <row r="2" spans="1:16" s="37" customFormat="1" x14ac:dyDescent="0.3">
      <c r="B2" s="37" t="s">
        <v>2205</v>
      </c>
      <c r="L2" s="38"/>
    </row>
    <row r="3" spans="1:16" s="37" customFormat="1" x14ac:dyDescent="0.3">
      <c r="C3" s="37" t="s">
        <v>2206</v>
      </c>
      <c r="L3" s="38"/>
    </row>
    <row r="4" spans="1:16" s="37" customFormat="1" x14ac:dyDescent="0.3">
      <c r="L4" s="38"/>
    </row>
    <row r="5" spans="1:16" x14ac:dyDescent="0.3">
      <c r="A5" s="4" t="str">
        <f>_xll.SNL.Clients.Office.Excel.Functions.SPGTable($B$10:$B$1693,$C$7:$J$7,,"Options:Curr=USD,Mag=Standard,ConvMethod=R,FilingVer=Current/Restated")</f>
        <v>SPGTable</v>
      </c>
    </row>
    <row r="6" spans="1:16" s="3" customFormat="1" ht="57.6" x14ac:dyDescent="0.3">
      <c r="A6" s="29" t="str">
        <f>_xll.SNL.Clients.Office.Excel.Functions.SPGLabel(266637,"SP_ENTITY_NAME","","","Options:Curr=USD,Mag=Standard,ConvMethod=R,FilingVer=Current/Restated")</f>
        <v xml:space="preserve">Entity Name </v>
      </c>
      <c r="B6" s="29" t="str">
        <f>_xll.SNL.Clients.Office.Excel.Functions.SPGLabel(266637,"SP_ENTITY_ID","","","Options:Curr=USD,Mag=Standard,ConvMethod=R,FilingVer=Current/Restated")</f>
        <v xml:space="preserve">Entity ID </v>
      </c>
      <c r="C6" s="29" t="str">
        <f>_xll.SNL.Clients.Office.Excel.Functions.SPGLabel(266637,"SP_EXCHANGE","","","Options:Curr=USD,Mag=Standard,ConvMethod=R,FilingVer=Current/Restated")</f>
        <v xml:space="preserve">Exchange </v>
      </c>
      <c r="D6" s="29" t="str">
        <f>_xll.SNL.Clients.Office.Excel.Functions.SPGLabel(266637,"SP_MARKETCAP","","","Options:Curr=USD,Mag=Standard,ConvMethod=R,FilingVer=Current/Restated")</f>
        <v>Market Capitalization ($M)</v>
      </c>
      <c r="E6" s="29" t="str">
        <f>_xll.SNL.Clients.Office.Excel.Functions.SPGLabel(266637,"SP_PCT_SHARES_OWNED_ALL_INSTITUTIONS","","","Options:Curr=USD,Mag=Standard,ConvMethod=R,FilingVer=Current/Restated")</f>
        <v>Percent Owned - All Institutions (%)</v>
      </c>
      <c r="F6" s="29" t="str">
        <f>_xll.SNL.Clients.Office.Excel.Functions.SPGLabel(266637,"IQ_INC_TAX","FQ0","","Options:Curr=USD,Mag=Standard,ConvMethod=R,FilingVer=Current/Restated")</f>
        <v>Income Tax Expense ($000)</v>
      </c>
      <c r="G6" s="29" t="str">
        <f>_xll.SNL.Clients.Office.Excel.Functions.SPGLabel(266637,"IQ_INC_TAX","FQ-4","","Options:Curr=USD,Mag=Standard,ConvMethod=R,FilingVer=Current/Restated")</f>
        <v>Income Tax Expense ($000)</v>
      </c>
      <c r="H6" s="29" t="str">
        <f>_xll.SNL.Clients.Office.Excel.Functions.SPGLabel(266637,"SP_TOTAL_ASSETS","FY-1","","Options:Curr=USD,Mag=Standard,ConvMethod=R,FilingVer=Current/Restated")</f>
        <v>Total Assets ($000)</v>
      </c>
      <c r="I6" s="29" t="str">
        <f>_xll.SNL.Clients.Office.Excel.Functions.SPGLabel(266637,"IQ_SECTOR","","","Options:Curr=USD,Mag=Standard,ConvMethod=R,FilingVer=Current/Restated")</f>
        <v xml:space="preserve">Sector </v>
      </c>
      <c r="J6" s="29" t="str">
        <f>_xll.SNL.Clients.Office.Excel.Functions.SPGLabel(266637,"IQ_INDUSTRY","","","Options:Curr=USD,Mag=Standard,ConvMethod=R,FilingVer=Current/Restated")</f>
        <v xml:space="preserve">Industry </v>
      </c>
      <c r="L6" s="35" t="str">
        <f>_xll.SNL.Clients.Office.Excel.Functions.SPGLabel(266637,"IQ_INC_TAX","FQ0","","Options:Curr=USD,Mag=Standard,ConvMethod=R,FilingVer=Current/Restated")</f>
        <v>Income Tax Expense ($000)</v>
      </c>
      <c r="M6" s="29" t="str">
        <f>_xll.SNL.Clients.Office.Excel.Functions.SPGLabel(266637,"IQ_INC_TAX","FQ-4","","Options:Curr=USD,Mag=Standard,ConvMethod=R,FilingVer=Current/Restated")</f>
        <v>Income Tax Expense ($000)</v>
      </c>
      <c r="N6" s="29" t="str">
        <f>_xll.SNL.Clients.Office.Excel.Functions.SPGLabel(266637,"SP_TOTAL_ASSETS","FY-1","","Options:Curr=USD,Mag=Standard,ConvMethod=R,FilingVer=Current/Restated")</f>
        <v>Total Assets ($000)</v>
      </c>
      <c r="O6" s="3" t="s">
        <v>2114</v>
      </c>
      <c r="P6" s="2" t="s">
        <v>2115</v>
      </c>
    </row>
    <row r="7" spans="1:16" s="3" customFormat="1" ht="72" x14ac:dyDescent="0.3">
      <c r="A7" s="30" t="s">
        <v>315</v>
      </c>
      <c r="B7" s="30" t="s">
        <v>316</v>
      </c>
      <c r="C7" s="30" t="s">
        <v>311</v>
      </c>
      <c r="D7" s="30" t="s">
        <v>396</v>
      </c>
      <c r="E7" s="30" t="s">
        <v>1919</v>
      </c>
      <c r="F7" s="30" t="s">
        <v>1920</v>
      </c>
      <c r="G7" s="30" t="s">
        <v>1920</v>
      </c>
      <c r="H7" s="30" t="s">
        <v>313</v>
      </c>
      <c r="I7" s="30" t="s">
        <v>2117</v>
      </c>
      <c r="J7" s="30" t="s">
        <v>2118</v>
      </c>
      <c r="L7" s="36"/>
      <c r="O7" s="33" t="s">
        <v>2116</v>
      </c>
      <c r="P7" s="2"/>
    </row>
    <row r="8" spans="1:16" s="3" customFormat="1" x14ac:dyDescent="0.3">
      <c r="A8" s="31"/>
      <c r="B8" s="31"/>
      <c r="C8" s="31"/>
      <c r="D8" s="31"/>
      <c r="E8" s="31"/>
      <c r="F8" s="31" t="s">
        <v>310</v>
      </c>
      <c r="G8" s="31" t="s">
        <v>304</v>
      </c>
      <c r="H8" s="31" t="s">
        <v>308</v>
      </c>
      <c r="I8" s="31"/>
      <c r="J8" s="31"/>
      <c r="L8" s="31" t="s">
        <v>310</v>
      </c>
      <c r="M8" s="31" t="s">
        <v>304</v>
      </c>
      <c r="N8" s="31" t="s">
        <v>308</v>
      </c>
      <c r="P8" s="2"/>
    </row>
    <row r="9" spans="1:16" x14ac:dyDescent="0.3">
      <c r="A9" s="25"/>
      <c r="B9" s="25"/>
      <c r="C9" s="25"/>
      <c r="D9" s="25"/>
      <c r="E9" s="25"/>
      <c r="F9" s="25"/>
      <c r="G9" s="25"/>
      <c r="H9" s="25"/>
      <c r="I9" s="25"/>
      <c r="J9" s="25"/>
    </row>
    <row r="10" spans="1:16" hidden="1" x14ac:dyDescent="0.3">
      <c r="A10" s="22" t="s">
        <v>439</v>
      </c>
      <c r="B10" s="23">
        <v>105135</v>
      </c>
      <c r="C10" s="24" t="s">
        <v>2</v>
      </c>
      <c r="D10" s="6">
        <v>73156.003264379993</v>
      </c>
      <c r="E10" s="27" t="s">
        <v>1921</v>
      </c>
      <c r="F10" s="5">
        <v>348000</v>
      </c>
      <c r="G10" s="5">
        <v>-777000</v>
      </c>
      <c r="H10" s="5">
        <v>46455000</v>
      </c>
      <c r="I10" s="24" t="s">
        <v>2119</v>
      </c>
      <c r="J10" s="24" t="s">
        <v>2120</v>
      </c>
      <c r="L10" s="34">
        <f t="shared" ref="L10:L73" si="0">IF(NOT(F10="NA"),F10,0)</f>
        <v>348000</v>
      </c>
      <c r="M10" s="34">
        <f t="shared" ref="M10:M73" si="1">IF(NOT(G10="NA"),G10,0)</f>
        <v>-777000</v>
      </c>
      <c r="N10" s="34">
        <f t="shared" ref="N10:N73" si="2">IF(NOT(H10="NA"),H10,0)</f>
        <v>46455000</v>
      </c>
      <c r="O10" s="32">
        <f t="shared" ref="O10:O73" si="3">(L10-M10)/N10</f>
        <v>2.4216984178237002E-2</v>
      </c>
      <c r="P10">
        <f t="shared" ref="P10:P73" si="4">IFERROR(_xlfn.PERCENTRANK.INC(O:O,O10),"")</f>
        <v>0.98599999999999999</v>
      </c>
    </row>
    <row r="11" spans="1:16" hidden="1" x14ac:dyDescent="0.3">
      <c r="A11" s="22" t="s">
        <v>440</v>
      </c>
      <c r="B11" s="23">
        <v>4020605</v>
      </c>
      <c r="C11" s="24" t="s">
        <v>2</v>
      </c>
      <c r="D11" s="6">
        <v>10854.36036018</v>
      </c>
      <c r="E11" s="6">
        <v>79.78</v>
      </c>
      <c r="F11" s="5">
        <v>36500</v>
      </c>
      <c r="G11" s="5">
        <v>41000</v>
      </c>
      <c r="H11" s="5">
        <v>3332300</v>
      </c>
      <c r="I11" s="24" t="s">
        <v>2119</v>
      </c>
      <c r="J11" s="24" t="s">
        <v>2121</v>
      </c>
      <c r="L11" s="34">
        <f t="shared" si="0"/>
        <v>36500</v>
      </c>
      <c r="M11" s="34">
        <f t="shared" si="1"/>
        <v>41000</v>
      </c>
      <c r="N11" s="34">
        <f t="shared" si="2"/>
        <v>3332300</v>
      </c>
      <c r="O11" s="32">
        <f t="shared" si="3"/>
        <v>-1.3504186297752304E-3</v>
      </c>
      <c r="P11">
        <f t="shared" si="4"/>
        <v>0.19700000000000001</v>
      </c>
    </row>
    <row r="12" spans="1:16" hidden="1" x14ac:dyDescent="0.3">
      <c r="A12" s="22" t="s">
        <v>10</v>
      </c>
      <c r="B12" s="23">
        <v>4987250</v>
      </c>
      <c r="C12" s="24" t="s">
        <v>317</v>
      </c>
      <c r="D12" s="6">
        <v>11236.095359999999</v>
      </c>
      <c r="E12" s="6">
        <v>74.05</v>
      </c>
      <c r="F12" s="5">
        <v>11885</v>
      </c>
      <c r="G12" s="5">
        <v>15413</v>
      </c>
      <c r="H12" s="5">
        <v>813903</v>
      </c>
      <c r="I12" s="24" t="s">
        <v>2119</v>
      </c>
      <c r="J12" s="24" t="s">
        <v>2121</v>
      </c>
      <c r="L12" s="34">
        <f t="shared" si="0"/>
        <v>11885</v>
      </c>
      <c r="M12" s="34">
        <f t="shared" si="1"/>
        <v>15413</v>
      </c>
      <c r="N12" s="34">
        <f t="shared" si="2"/>
        <v>813903</v>
      </c>
      <c r="O12" s="32">
        <f t="shared" si="3"/>
        <v>-4.3346688733178276E-3</v>
      </c>
      <c r="P12">
        <f t="shared" si="4"/>
        <v>7.6999999999999999E-2</v>
      </c>
    </row>
    <row r="13" spans="1:16" hidden="1" x14ac:dyDescent="0.3">
      <c r="A13" s="22" t="s">
        <v>11</v>
      </c>
      <c r="B13" s="23">
        <v>4157610</v>
      </c>
      <c r="C13" s="24" t="s">
        <v>2</v>
      </c>
      <c r="D13" s="6">
        <v>2319.5452578200002</v>
      </c>
      <c r="E13" s="27">
        <v>95.54</v>
      </c>
      <c r="F13" s="5">
        <v>6900</v>
      </c>
      <c r="G13" s="5">
        <v>-6900</v>
      </c>
      <c r="H13" s="5">
        <v>1833100</v>
      </c>
      <c r="I13" s="24" t="s">
        <v>2119</v>
      </c>
      <c r="J13" s="24" t="s">
        <v>2122</v>
      </c>
      <c r="L13" s="34">
        <f t="shared" si="0"/>
        <v>6900</v>
      </c>
      <c r="M13" s="34">
        <f t="shared" si="1"/>
        <v>-6900</v>
      </c>
      <c r="N13" s="34">
        <f t="shared" si="2"/>
        <v>1833100</v>
      </c>
      <c r="O13" s="32">
        <f t="shared" si="3"/>
        <v>7.5282308657465494E-3</v>
      </c>
      <c r="P13">
        <f t="shared" si="4"/>
        <v>0.93400000000000005</v>
      </c>
    </row>
    <row r="14" spans="1:16" hidden="1" x14ac:dyDescent="0.3">
      <c r="A14" s="22" t="s">
        <v>441</v>
      </c>
      <c r="B14" s="23">
        <v>4004092</v>
      </c>
      <c r="C14" s="24" t="s">
        <v>2</v>
      </c>
      <c r="D14" s="6">
        <v>202220.13328367</v>
      </c>
      <c r="E14" s="27" t="s">
        <v>1922</v>
      </c>
      <c r="F14" s="5">
        <v>294000</v>
      </c>
      <c r="G14" s="5">
        <v>235000</v>
      </c>
      <c r="H14" s="5">
        <v>74438000</v>
      </c>
      <c r="I14" s="24" t="s">
        <v>2123</v>
      </c>
      <c r="J14" s="24" t="s">
        <v>2124</v>
      </c>
      <c r="L14" s="34">
        <f t="shared" si="0"/>
        <v>294000</v>
      </c>
      <c r="M14" s="34">
        <f t="shared" si="1"/>
        <v>235000</v>
      </c>
      <c r="N14" s="34">
        <f t="shared" si="2"/>
        <v>74438000</v>
      </c>
      <c r="O14" s="32">
        <f t="shared" si="3"/>
        <v>7.9260592708025473E-4</v>
      </c>
      <c r="P14">
        <f t="shared" si="4"/>
        <v>0.624</v>
      </c>
    </row>
    <row r="15" spans="1:16" hidden="1" x14ac:dyDescent="0.3">
      <c r="A15" s="22" t="s">
        <v>442</v>
      </c>
      <c r="B15" s="23">
        <v>4558282</v>
      </c>
      <c r="C15" s="24" t="s">
        <v>2</v>
      </c>
      <c r="D15" s="6">
        <v>352544.49443850003</v>
      </c>
      <c r="E15" s="6">
        <v>73.05</v>
      </c>
      <c r="F15" s="5">
        <v>520000</v>
      </c>
      <c r="G15" s="5">
        <v>172000</v>
      </c>
      <c r="H15" s="5">
        <v>138805000</v>
      </c>
      <c r="I15" s="24" t="s">
        <v>2123</v>
      </c>
      <c r="J15" s="24" t="s">
        <v>2125</v>
      </c>
      <c r="L15" s="34">
        <f t="shared" si="0"/>
        <v>520000</v>
      </c>
      <c r="M15" s="34">
        <f t="shared" si="1"/>
        <v>172000</v>
      </c>
      <c r="N15" s="34">
        <f t="shared" si="2"/>
        <v>138805000</v>
      </c>
      <c r="O15" s="32">
        <f t="shared" si="3"/>
        <v>2.5071142970354092E-3</v>
      </c>
      <c r="P15">
        <f t="shared" si="4"/>
        <v>0.80300000000000005</v>
      </c>
    </row>
    <row r="16" spans="1:16" hidden="1" x14ac:dyDescent="0.3">
      <c r="A16" s="22" t="s">
        <v>359</v>
      </c>
      <c r="B16" s="23">
        <v>4066681</v>
      </c>
      <c r="C16" s="24" t="s">
        <v>2</v>
      </c>
      <c r="D16" s="6">
        <v>7353.7941043199999</v>
      </c>
      <c r="E16" s="6">
        <v>98.86</v>
      </c>
      <c r="F16" s="5">
        <v>45449</v>
      </c>
      <c r="G16" s="5">
        <v>30014</v>
      </c>
      <c r="H16" s="5">
        <v>2713100</v>
      </c>
      <c r="I16" s="24" t="s">
        <v>2126</v>
      </c>
      <c r="J16" s="24" t="s">
        <v>2127</v>
      </c>
      <c r="L16" s="34">
        <f t="shared" si="0"/>
        <v>45449</v>
      </c>
      <c r="M16" s="34">
        <f t="shared" si="1"/>
        <v>30014</v>
      </c>
      <c r="N16" s="34">
        <f t="shared" si="2"/>
        <v>2713100</v>
      </c>
      <c r="O16" s="32">
        <f t="shared" si="3"/>
        <v>5.6890641701374811E-3</v>
      </c>
      <c r="P16">
        <f t="shared" si="4"/>
        <v>0.91</v>
      </c>
    </row>
    <row r="17" spans="1:16" hidden="1" x14ac:dyDescent="0.3">
      <c r="A17" s="22" t="s">
        <v>443</v>
      </c>
      <c r="B17" s="23">
        <v>4066692</v>
      </c>
      <c r="C17" s="24" t="s">
        <v>2</v>
      </c>
      <c r="D17" s="6">
        <v>3624.9393820700002</v>
      </c>
      <c r="E17" s="6">
        <v>97.47</v>
      </c>
      <c r="F17" s="5">
        <v>13300</v>
      </c>
      <c r="G17" s="5">
        <v>21200</v>
      </c>
      <c r="H17" s="5">
        <v>4868900</v>
      </c>
      <c r="I17" s="24" t="s">
        <v>2119</v>
      </c>
      <c r="J17" s="24" t="s">
        <v>2128</v>
      </c>
      <c r="L17" s="34">
        <f t="shared" si="0"/>
        <v>13300</v>
      </c>
      <c r="M17" s="34">
        <f t="shared" si="1"/>
        <v>21200</v>
      </c>
      <c r="N17" s="34">
        <f t="shared" si="2"/>
        <v>4868900</v>
      </c>
      <c r="O17" s="32">
        <f t="shared" si="3"/>
        <v>-1.6225430795456879E-3</v>
      </c>
      <c r="P17">
        <f t="shared" si="4"/>
        <v>0.17499999999999999</v>
      </c>
    </row>
    <row r="18" spans="1:16" hidden="1" x14ac:dyDescent="0.3">
      <c r="A18" s="22" t="s">
        <v>444</v>
      </c>
      <c r="B18" s="23">
        <v>5223225</v>
      </c>
      <c r="C18" s="24" t="s">
        <v>317</v>
      </c>
      <c r="D18" s="6">
        <v>3612.4564845599998</v>
      </c>
      <c r="E18" s="27">
        <v>107.88</v>
      </c>
      <c r="F18" s="5">
        <v>43958</v>
      </c>
      <c r="G18" s="5">
        <v>46198</v>
      </c>
      <c r="H18" s="5">
        <v>4595439</v>
      </c>
      <c r="I18" s="24" t="s">
        <v>2126</v>
      </c>
      <c r="J18" s="24" t="s">
        <v>2127</v>
      </c>
      <c r="L18" s="34">
        <f t="shared" si="0"/>
        <v>43958</v>
      </c>
      <c r="M18" s="34">
        <f t="shared" si="1"/>
        <v>46198</v>
      </c>
      <c r="N18" s="34">
        <f t="shared" si="2"/>
        <v>4595439</v>
      </c>
      <c r="O18" s="32">
        <f t="shared" si="3"/>
        <v>-4.8743982892602861E-4</v>
      </c>
      <c r="P18">
        <f t="shared" si="4"/>
        <v>0.29499999999999998</v>
      </c>
    </row>
    <row r="19" spans="1:16" hidden="1" x14ac:dyDescent="0.3">
      <c r="A19" s="22" t="s">
        <v>445</v>
      </c>
      <c r="B19" s="23">
        <v>4811530</v>
      </c>
      <c r="C19" s="24" t="s">
        <v>317</v>
      </c>
      <c r="D19" s="6">
        <v>3791.5800686399998</v>
      </c>
      <c r="E19" s="6">
        <v>105.67</v>
      </c>
      <c r="F19" s="5">
        <v>27199</v>
      </c>
      <c r="G19" s="5">
        <v>-71873</v>
      </c>
      <c r="H19" s="5">
        <v>4987901</v>
      </c>
      <c r="I19" s="24" t="s">
        <v>2123</v>
      </c>
      <c r="J19" s="24" t="s">
        <v>2129</v>
      </c>
      <c r="L19" s="34">
        <f t="shared" si="0"/>
        <v>27199</v>
      </c>
      <c r="M19" s="34">
        <f t="shared" si="1"/>
        <v>-71873</v>
      </c>
      <c r="N19" s="34">
        <f t="shared" si="2"/>
        <v>4987901</v>
      </c>
      <c r="O19" s="32">
        <f t="shared" si="3"/>
        <v>1.9862463188423347E-2</v>
      </c>
      <c r="P19">
        <f t="shared" si="4"/>
        <v>0.98099999999999998</v>
      </c>
    </row>
    <row r="20" spans="1:16" hidden="1" x14ac:dyDescent="0.3">
      <c r="A20" s="22" t="s">
        <v>446</v>
      </c>
      <c r="B20" s="23">
        <v>4811060</v>
      </c>
      <c r="C20" s="24" t="s">
        <v>317</v>
      </c>
      <c r="D20" s="6">
        <v>2938.4807950600002</v>
      </c>
      <c r="E20" s="6">
        <v>63.45</v>
      </c>
      <c r="F20" s="5">
        <v>6041</v>
      </c>
      <c r="G20" s="5">
        <v>13033</v>
      </c>
      <c r="H20" s="5">
        <v>587812</v>
      </c>
      <c r="I20" s="24" t="s">
        <v>2123</v>
      </c>
      <c r="J20" s="24" t="s">
        <v>2125</v>
      </c>
      <c r="L20" s="34">
        <f t="shared" si="0"/>
        <v>6041</v>
      </c>
      <c r="M20" s="34">
        <f t="shared" si="1"/>
        <v>13033</v>
      </c>
      <c r="N20" s="34">
        <f t="shared" si="2"/>
        <v>587812</v>
      </c>
      <c r="O20" s="32">
        <f t="shared" si="3"/>
        <v>-1.189495961293747E-2</v>
      </c>
      <c r="P20">
        <f t="shared" si="4"/>
        <v>0.02</v>
      </c>
    </row>
    <row r="21" spans="1:16" hidden="1" x14ac:dyDescent="0.3">
      <c r="A21" s="22" t="s">
        <v>447</v>
      </c>
      <c r="B21" s="23">
        <v>103085</v>
      </c>
      <c r="C21" s="24" t="s">
        <v>2</v>
      </c>
      <c r="D21" s="6">
        <v>2991.3726499999998</v>
      </c>
      <c r="E21" s="27">
        <v>96.36</v>
      </c>
      <c r="F21" s="5">
        <v>15</v>
      </c>
      <c r="G21" s="5">
        <v>-40</v>
      </c>
      <c r="H21" s="5">
        <v>4302582</v>
      </c>
      <c r="I21" s="24" t="s">
        <v>2130</v>
      </c>
      <c r="J21" s="24" t="s">
        <v>2131</v>
      </c>
      <c r="L21" s="34">
        <f t="shared" si="0"/>
        <v>15</v>
      </c>
      <c r="M21" s="34">
        <f t="shared" si="1"/>
        <v>-40</v>
      </c>
      <c r="N21" s="34">
        <f t="shared" si="2"/>
        <v>4302582</v>
      </c>
      <c r="O21" s="32">
        <f t="shared" si="3"/>
        <v>1.2783021915677609E-5</v>
      </c>
      <c r="P21">
        <f t="shared" si="4"/>
        <v>0.432</v>
      </c>
    </row>
    <row r="22" spans="1:16" hidden="1" x14ac:dyDescent="0.3">
      <c r="A22" s="22" t="s">
        <v>448</v>
      </c>
      <c r="B22" s="23">
        <v>4142760</v>
      </c>
      <c r="C22" s="24" t="s">
        <v>2</v>
      </c>
      <c r="D22" s="6">
        <v>222154.92853343999</v>
      </c>
      <c r="E22" s="6">
        <v>77.83</v>
      </c>
      <c r="F22" s="5">
        <v>613895</v>
      </c>
      <c r="G22" s="5">
        <v>550915</v>
      </c>
      <c r="H22" s="5">
        <v>51245305</v>
      </c>
      <c r="I22" s="24" t="s">
        <v>2132</v>
      </c>
      <c r="J22" s="24" t="s">
        <v>2133</v>
      </c>
      <c r="L22" s="34">
        <f t="shared" si="0"/>
        <v>613895</v>
      </c>
      <c r="M22" s="34">
        <f t="shared" si="1"/>
        <v>550915</v>
      </c>
      <c r="N22" s="34">
        <f t="shared" si="2"/>
        <v>51245305</v>
      </c>
      <c r="O22" s="32">
        <f t="shared" si="3"/>
        <v>1.2289906363129265E-3</v>
      </c>
      <c r="P22">
        <f t="shared" si="4"/>
        <v>0.68799999999999994</v>
      </c>
    </row>
    <row r="23" spans="1:16" hidden="1" x14ac:dyDescent="0.3">
      <c r="A23" s="22" t="s">
        <v>13</v>
      </c>
      <c r="B23" s="23">
        <v>4097321</v>
      </c>
      <c r="C23" s="24" t="s">
        <v>317</v>
      </c>
      <c r="D23" s="6">
        <v>6084.5901224199997</v>
      </c>
      <c r="E23" s="6">
        <v>95.79</v>
      </c>
      <c r="F23" s="5">
        <v>25851</v>
      </c>
      <c r="G23" s="5">
        <v>8752</v>
      </c>
      <c r="H23" s="5">
        <v>3209895</v>
      </c>
      <c r="I23" s="24" t="s">
        <v>2132</v>
      </c>
      <c r="J23" s="24" t="s">
        <v>2134</v>
      </c>
      <c r="L23" s="34">
        <f t="shared" si="0"/>
        <v>25851</v>
      </c>
      <c r="M23" s="34">
        <f t="shared" si="1"/>
        <v>8752</v>
      </c>
      <c r="N23" s="34">
        <f t="shared" si="2"/>
        <v>3209895</v>
      </c>
      <c r="O23" s="32">
        <f t="shared" si="3"/>
        <v>5.3269655237943919E-3</v>
      </c>
      <c r="P23">
        <f t="shared" si="4"/>
        <v>0.90200000000000002</v>
      </c>
    </row>
    <row r="24" spans="1:16" hidden="1" x14ac:dyDescent="0.3">
      <c r="A24" s="22" t="s">
        <v>387</v>
      </c>
      <c r="B24" s="23">
        <v>4991217</v>
      </c>
      <c r="C24" s="24" t="s">
        <v>2</v>
      </c>
      <c r="D24" s="6">
        <v>10091.710555359999</v>
      </c>
      <c r="E24" s="6">
        <v>99.78</v>
      </c>
      <c r="F24" s="5">
        <v>33600</v>
      </c>
      <c r="G24" s="5">
        <v>22400</v>
      </c>
      <c r="H24" s="5">
        <v>3480200</v>
      </c>
      <c r="I24" s="24" t="s">
        <v>2119</v>
      </c>
      <c r="J24" s="24" t="s">
        <v>2135</v>
      </c>
      <c r="L24" s="34">
        <f t="shared" si="0"/>
        <v>33600</v>
      </c>
      <c r="M24" s="34">
        <f t="shared" si="1"/>
        <v>22400</v>
      </c>
      <c r="N24" s="34">
        <f t="shared" si="2"/>
        <v>3480200</v>
      </c>
      <c r="O24" s="32">
        <f t="shared" si="3"/>
        <v>3.218205850238492E-3</v>
      </c>
      <c r="P24">
        <f t="shared" si="4"/>
        <v>0.83899999999999997</v>
      </c>
    </row>
    <row r="25" spans="1:16" hidden="1" x14ac:dyDescent="0.3">
      <c r="A25" s="22" t="s">
        <v>449</v>
      </c>
      <c r="B25" s="23">
        <v>4912136</v>
      </c>
      <c r="C25" s="24" t="s">
        <v>2</v>
      </c>
      <c r="D25" s="6">
        <v>4410.0378909700003</v>
      </c>
      <c r="E25" s="6">
        <v>57.71</v>
      </c>
      <c r="F25" s="5">
        <v>13198</v>
      </c>
      <c r="G25" s="5">
        <v>11252</v>
      </c>
      <c r="H25" s="5">
        <v>2193807</v>
      </c>
      <c r="I25" s="24" t="s">
        <v>2126</v>
      </c>
      <c r="J25" s="24" t="s">
        <v>2136</v>
      </c>
      <c r="L25" s="34">
        <f t="shared" si="0"/>
        <v>13198</v>
      </c>
      <c r="M25" s="34">
        <f t="shared" si="1"/>
        <v>11252</v>
      </c>
      <c r="N25" s="34">
        <f t="shared" si="2"/>
        <v>2193807</v>
      </c>
      <c r="O25" s="32">
        <f t="shared" si="3"/>
        <v>8.870424791241891E-4</v>
      </c>
      <c r="P25">
        <f t="shared" si="4"/>
        <v>0.64300000000000002</v>
      </c>
    </row>
    <row r="26" spans="1:16" hidden="1" x14ac:dyDescent="0.3">
      <c r="A26" s="22" t="s">
        <v>450</v>
      </c>
      <c r="B26" s="23">
        <v>5294845</v>
      </c>
      <c r="C26" s="24" t="s">
        <v>317</v>
      </c>
      <c r="D26" s="6">
        <v>3374.5924551899998</v>
      </c>
      <c r="E26" s="6">
        <v>98.83</v>
      </c>
      <c r="F26" s="5">
        <v>-137</v>
      </c>
      <c r="G26" s="5">
        <v>1</v>
      </c>
      <c r="H26" s="5">
        <v>914922</v>
      </c>
      <c r="I26" s="24" t="s">
        <v>2119</v>
      </c>
      <c r="J26" s="24" t="s">
        <v>2128</v>
      </c>
      <c r="L26" s="34">
        <f t="shared" si="0"/>
        <v>-137</v>
      </c>
      <c r="M26" s="34">
        <f t="shared" si="1"/>
        <v>1</v>
      </c>
      <c r="N26" s="34">
        <f t="shared" si="2"/>
        <v>914922</v>
      </c>
      <c r="O26" s="32">
        <f t="shared" si="3"/>
        <v>-1.5083252998616275E-4</v>
      </c>
      <c r="P26">
        <f t="shared" si="4"/>
        <v>0.35899999999999999</v>
      </c>
    </row>
    <row r="27" spans="1:16" hidden="1" x14ac:dyDescent="0.3">
      <c r="A27" s="22" t="s">
        <v>451</v>
      </c>
      <c r="B27" s="23">
        <v>4810366</v>
      </c>
      <c r="C27" s="24" t="s">
        <v>317</v>
      </c>
      <c r="D27" s="6">
        <v>2287.7792316999999</v>
      </c>
      <c r="E27" s="6">
        <v>103.63</v>
      </c>
      <c r="F27" s="5">
        <v>7125</v>
      </c>
      <c r="G27" s="5">
        <v>4809</v>
      </c>
      <c r="H27" s="5">
        <v>937994</v>
      </c>
      <c r="I27" s="24" t="s">
        <v>2123</v>
      </c>
      <c r="J27" s="24" t="s">
        <v>2129</v>
      </c>
      <c r="L27" s="34">
        <f t="shared" si="0"/>
        <v>7125</v>
      </c>
      <c r="M27" s="34">
        <f t="shared" si="1"/>
        <v>4809</v>
      </c>
      <c r="N27" s="34">
        <f t="shared" si="2"/>
        <v>937994</v>
      </c>
      <c r="O27" s="32">
        <f t="shared" si="3"/>
        <v>2.4690989494602312E-3</v>
      </c>
      <c r="P27">
        <f t="shared" si="4"/>
        <v>0.80200000000000005</v>
      </c>
    </row>
    <row r="28" spans="1:16" hidden="1" x14ac:dyDescent="0.3">
      <c r="A28" s="22" t="s">
        <v>452</v>
      </c>
      <c r="B28" s="23">
        <v>4812756</v>
      </c>
      <c r="C28" s="24" t="s">
        <v>320</v>
      </c>
      <c r="D28" s="6">
        <v>5347.1475228600002</v>
      </c>
      <c r="E28" s="6">
        <v>92.48</v>
      </c>
      <c r="F28" s="5">
        <v>840</v>
      </c>
      <c r="G28" s="5" t="s">
        <v>0</v>
      </c>
      <c r="H28" s="5">
        <v>348461</v>
      </c>
      <c r="I28" s="24" t="s">
        <v>2123</v>
      </c>
      <c r="J28" s="24" t="s">
        <v>2125</v>
      </c>
      <c r="L28" s="34">
        <f t="shared" si="0"/>
        <v>840</v>
      </c>
      <c r="M28" s="34">
        <f t="shared" si="1"/>
        <v>0</v>
      </c>
      <c r="N28" s="34">
        <f t="shared" si="2"/>
        <v>348461</v>
      </c>
      <c r="O28" s="32">
        <f t="shared" si="3"/>
        <v>2.4105997514786448E-3</v>
      </c>
      <c r="P28">
        <f t="shared" si="4"/>
        <v>0.79900000000000004</v>
      </c>
    </row>
    <row r="29" spans="1:16" hidden="1" x14ac:dyDescent="0.3">
      <c r="A29" s="22" t="s">
        <v>453</v>
      </c>
      <c r="B29" s="23">
        <v>4047847</v>
      </c>
      <c r="C29" s="24" t="s">
        <v>317</v>
      </c>
      <c r="D29" s="6">
        <v>217758.136</v>
      </c>
      <c r="E29" s="6">
        <v>84.99</v>
      </c>
      <c r="F29" s="5">
        <v>358000</v>
      </c>
      <c r="G29" s="5">
        <v>340000</v>
      </c>
      <c r="H29" s="5">
        <v>27165000</v>
      </c>
      <c r="I29" s="24" t="s">
        <v>2132</v>
      </c>
      <c r="J29" s="24" t="s">
        <v>2134</v>
      </c>
      <c r="L29" s="34">
        <f t="shared" si="0"/>
        <v>358000</v>
      </c>
      <c r="M29" s="34">
        <f t="shared" si="1"/>
        <v>340000</v>
      </c>
      <c r="N29" s="34">
        <f t="shared" si="2"/>
        <v>27165000</v>
      </c>
      <c r="O29" s="32">
        <f t="shared" si="3"/>
        <v>6.6261733848702379E-4</v>
      </c>
      <c r="P29">
        <f t="shared" si="4"/>
        <v>0.60499999999999998</v>
      </c>
    </row>
    <row r="30" spans="1:16" hidden="1" x14ac:dyDescent="0.3">
      <c r="A30" s="22" t="s">
        <v>454</v>
      </c>
      <c r="B30" s="23">
        <v>4589651</v>
      </c>
      <c r="C30" s="24" t="s">
        <v>2</v>
      </c>
      <c r="D30" s="6">
        <v>7011.9670304199999</v>
      </c>
      <c r="E30" s="6">
        <v>29.75</v>
      </c>
      <c r="F30" s="5">
        <v>50235</v>
      </c>
      <c r="G30" s="5">
        <v>34427</v>
      </c>
      <c r="H30" s="5">
        <v>17821236</v>
      </c>
      <c r="I30" s="24" t="s">
        <v>2126</v>
      </c>
      <c r="J30" s="24" t="s">
        <v>2137</v>
      </c>
      <c r="L30" s="34">
        <f t="shared" si="0"/>
        <v>50235</v>
      </c>
      <c r="M30" s="34">
        <f t="shared" si="1"/>
        <v>34427</v>
      </c>
      <c r="N30" s="34">
        <f t="shared" si="2"/>
        <v>17821236</v>
      </c>
      <c r="O30" s="32">
        <f t="shared" si="3"/>
        <v>8.8703162900710144E-4</v>
      </c>
      <c r="P30">
        <f t="shared" si="4"/>
        <v>0.64200000000000002</v>
      </c>
    </row>
    <row r="31" spans="1:16" hidden="1" x14ac:dyDescent="0.3">
      <c r="A31" s="22" t="s">
        <v>455</v>
      </c>
      <c r="B31" s="23">
        <v>4183694</v>
      </c>
      <c r="C31" s="24" t="s">
        <v>2</v>
      </c>
      <c r="D31" s="6">
        <v>3420.28641384</v>
      </c>
      <c r="E31" s="6">
        <v>104.62</v>
      </c>
      <c r="F31" s="5">
        <v>12157</v>
      </c>
      <c r="G31" s="5">
        <v>2792</v>
      </c>
      <c r="H31" s="5">
        <v>2810541</v>
      </c>
      <c r="I31" s="24" t="s">
        <v>2126</v>
      </c>
      <c r="J31" s="24" t="s">
        <v>2137</v>
      </c>
      <c r="L31" s="34">
        <f t="shared" si="0"/>
        <v>12157</v>
      </c>
      <c r="M31" s="34">
        <f t="shared" si="1"/>
        <v>2792</v>
      </c>
      <c r="N31" s="34">
        <f t="shared" si="2"/>
        <v>2810541</v>
      </c>
      <c r="O31" s="32">
        <f t="shared" si="3"/>
        <v>3.332098695589212E-3</v>
      </c>
      <c r="P31">
        <f t="shared" si="4"/>
        <v>0.84599999999999997</v>
      </c>
    </row>
    <row r="32" spans="1:16" hidden="1" x14ac:dyDescent="0.3">
      <c r="A32" s="22" t="s">
        <v>456</v>
      </c>
      <c r="B32" s="23">
        <v>4226924</v>
      </c>
      <c r="C32" s="24" t="s">
        <v>2</v>
      </c>
      <c r="D32" s="6">
        <v>2246.7227635999998</v>
      </c>
      <c r="E32" s="27">
        <v>116.27</v>
      </c>
      <c r="F32" s="5">
        <v>17103</v>
      </c>
      <c r="G32" s="5">
        <v>28198</v>
      </c>
      <c r="H32" s="5">
        <v>11986447</v>
      </c>
      <c r="I32" s="24" t="s">
        <v>2126</v>
      </c>
      <c r="J32" s="24" t="s">
        <v>2127</v>
      </c>
      <c r="L32" s="34">
        <f t="shared" si="0"/>
        <v>17103</v>
      </c>
      <c r="M32" s="34">
        <f t="shared" si="1"/>
        <v>28198</v>
      </c>
      <c r="N32" s="34">
        <f t="shared" si="2"/>
        <v>11986447</v>
      </c>
      <c r="O32" s="32">
        <f t="shared" si="3"/>
        <v>-9.2562875387510574E-4</v>
      </c>
      <c r="P32">
        <f t="shared" si="4"/>
        <v>0.23300000000000001</v>
      </c>
    </row>
    <row r="33" spans="1:16" hidden="1" x14ac:dyDescent="0.3">
      <c r="A33" s="22" t="s">
        <v>457</v>
      </c>
      <c r="B33" s="23">
        <v>4987603</v>
      </c>
      <c r="C33" s="24" t="s">
        <v>2</v>
      </c>
      <c r="D33" s="6">
        <v>10557.321911679999</v>
      </c>
      <c r="E33" s="6">
        <v>87.96</v>
      </c>
      <c r="F33" s="5">
        <v>40920</v>
      </c>
      <c r="G33" s="5">
        <v>47476</v>
      </c>
      <c r="H33" s="5">
        <v>2901125</v>
      </c>
      <c r="I33" s="24" t="s">
        <v>2119</v>
      </c>
      <c r="J33" s="24" t="s">
        <v>2121</v>
      </c>
      <c r="L33" s="34">
        <f t="shared" si="0"/>
        <v>40920</v>
      </c>
      <c r="M33" s="34">
        <f t="shared" si="1"/>
        <v>47476</v>
      </c>
      <c r="N33" s="34">
        <f t="shared" si="2"/>
        <v>2901125</v>
      </c>
      <c r="O33" s="32">
        <f t="shared" si="3"/>
        <v>-2.2598130035761991E-3</v>
      </c>
      <c r="P33">
        <f t="shared" si="4"/>
        <v>0.14399999999999999</v>
      </c>
    </row>
    <row r="34" spans="1:16" hidden="1" x14ac:dyDescent="0.3">
      <c r="A34" s="22" t="s">
        <v>458</v>
      </c>
      <c r="B34" s="23">
        <v>4306705</v>
      </c>
      <c r="C34" s="24" t="s">
        <v>317</v>
      </c>
      <c r="D34" s="6">
        <v>4421.3111431200005</v>
      </c>
      <c r="E34" s="6">
        <v>104.13</v>
      </c>
      <c r="F34" s="5">
        <v>-400</v>
      </c>
      <c r="G34" s="5">
        <v>874</v>
      </c>
      <c r="H34" s="5">
        <v>1992168</v>
      </c>
      <c r="I34" s="24" t="s">
        <v>2132</v>
      </c>
      <c r="J34" s="24" t="s">
        <v>2138</v>
      </c>
      <c r="L34" s="34">
        <f t="shared" si="0"/>
        <v>-400</v>
      </c>
      <c r="M34" s="34">
        <f t="shared" si="1"/>
        <v>874</v>
      </c>
      <c r="N34" s="34">
        <f t="shared" si="2"/>
        <v>1992168</v>
      </c>
      <c r="O34" s="32">
        <f t="shared" si="3"/>
        <v>-6.3950429883423486E-4</v>
      </c>
      <c r="P34">
        <f t="shared" si="4"/>
        <v>0.26900000000000002</v>
      </c>
    </row>
    <row r="35" spans="1:16" x14ac:dyDescent="0.3">
      <c r="A35" s="22" t="s">
        <v>383</v>
      </c>
      <c r="B35" s="23">
        <v>4970473</v>
      </c>
      <c r="C35" s="24" t="s">
        <v>317</v>
      </c>
      <c r="D35" s="6">
        <v>857704.59188212</v>
      </c>
      <c r="E35" s="6">
        <v>77.010000000000005</v>
      </c>
      <c r="F35" s="5">
        <v>4238000</v>
      </c>
      <c r="G35" s="5">
        <v>271000</v>
      </c>
      <c r="H35" s="5">
        <v>73249000</v>
      </c>
      <c r="I35" s="24" t="s">
        <v>2132</v>
      </c>
      <c r="J35" s="24" t="s">
        <v>2139</v>
      </c>
      <c r="L35" s="34">
        <f t="shared" si="0"/>
        <v>4238000</v>
      </c>
      <c r="M35" s="34">
        <f t="shared" si="1"/>
        <v>271000</v>
      </c>
      <c r="N35" s="34">
        <f t="shared" si="2"/>
        <v>73249000</v>
      </c>
      <c r="O35" s="32">
        <f t="shared" si="3"/>
        <v>5.4157735941787598E-2</v>
      </c>
      <c r="P35">
        <f t="shared" si="4"/>
        <v>0.996</v>
      </c>
    </row>
    <row r="36" spans="1:16" hidden="1" x14ac:dyDescent="0.3">
      <c r="A36" s="22" t="s">
        <v>460</v>
      </c>
      <c r="B36" s="23">
        <v>4509697</v>
      </c>
      <c r="C36" s="24" t="s">
        <v>2</v>
      </c>
      <c r="D36" s="6">
        <v>14799.628090939999</v>
      </c>
      <c r="E36" s="27">
        <v>87.89</v>
      </c>
      <c r="F36" s="5">
        <v>46035</v>
      </c>
      <c r="G36" s="5">
        <v>-20000</v>
      </c>
      <c r="H36" s="5">
        <v>11139315</v>
      </c>
      <c r="I36" s="24" t="s">
        <v>2119</v>
      </c>
      <c r="J36" s="24" t="s">
        <v>2140</v>
      </c>
      <c r="L36" s="34">
        <f t="shared" si="0"/>
        <v>46035</v>
      </c>
      <c r="M36" s="34">
        <f t="shared" si="1"/>
        <v>-20000</v>
      </c>
      <c r="N36" s="34">
        <f t="shared" si="2"/>
        <v>11139315</v>
      </c>
      <c r="O36" s="32">
        <f t="shared" si="3"/>
        <v>5.9281024012697373E-3</v>
      </c>
      <c r="P36">
        <f t="shared" si="4"/>
        <v>0.91600000000000004</v>
      </c>
    </row>
    <row r="37" spans="1:16" hidden="1" x14ac:dyDescent="0.3">
      <c r="A37" s="22" t="s">
        <v>461</v>
      </c>
      <c r="B37" s="23">
        <v>4152754</v>
      </c>
      <c r="C37" s="24" t="s">
        <v>2</v>
      </c>
      <c r="D37" s="6">
        <v>18020.023434480001</v>
      </c>
      <c r="E37" s="27">
        <v>101.33</v>
      </c>
      <c r="F37" s="5">
        <v>60742</v>
      </c>
      <c r="G37" s="5">
        <v>110677</v>
      </c>
      <c r="H37" s="5">
        <v>69726918</v>
      </c>
      <c r="I37" s="24" t="s">
        <v>2119</v>
      </c>
      <c r="J37" s="24" t="s">
        <v>2141</v>
      </c>
      <c r="L37" s="34">
        <f t="shared" si="0"/>
        <v>60742</v>
      </c>
      <c r="M37" s="34">
        <f t="shared" si="1"/>
        <v>110677</v>
      </c>
      <c r="N37" s="34">
        <f t="shared" si="2"/>
        <v>69726918</v>
      </c>
      <c r="O37" s="32">
        <f t="shared" si="3"/>
        <v>-7.161509705620432E-4</v>
      </c>
      <c r="P37">
        <f t="shared" si="4"/>
        <v>0.25700000000000001</v>
      </c>
    </row>
    <row r="38" spans="1:16" hidden="1" x14ac:dyDescent="0.3">
      <c r="A38" s="22" t="s">
        <v>14</v>
      </c>
      <c r="B38" s="23">
        <v>4987550</v>
      </c>
      <c r="C38" s="24" t="s">
        <v>317</v>
      </c>
      <c r="D38" s="6">
        <v>6381.3906560100004</v>
      </c>
      <c r="E38" s="6">
        <v>91.99</v>
      </c>
      <c r="F38" s="5">
        <v>1485</v>
      </c>
      <c r="G38" s="5">
        <v>1314</v>
      </c>
      <c r="H38" s="5">
        <v>824577</v>
      </c>
      <c r="I38" s="24" t="s">
        <v>2119</v>
      </c>
      <c r="J38" s="24" t="s">
        <v>2122</v>
      </c>
      <c r="L38" s="34">
        <f t="shared" si="0"/>
        <v>1485</v>
      </c>
      <c r="M38" s="34">
        <f t="shared" si="1"/>
        <v>1314</v>
      </c>
      <c r="N38" s="34">
        <f t="shared" si="2"/>
        <v>824577</v>
      </c>
      <c r="O38" s="32">
        <f t="shared" si="3"/>
        <v>2.0737905617061839E-4</v>
      </c>
      <c r="P38">
        <f t="shared" si="4"/>
        <v>0.499</v>
      </c>
    </row>
    <row r="39" spans="1:16" hidden="1" x14ac:dyDescent="0.3">
      <c r="A39" s="22" t="s">
        <v>462</v>
      </c>
      <c r="B39" s="23">
        <v>113618</v>
      </c>
      <c r="C39" s="24" t="s">
        <v>2</v>
      </c>
      <c r="D39" s="6">
        <v>5590.1381633999999</v>
      </c>
      <c r="E39" s="27">
        <v>101.42</v>
      </c>
      <c r="F39" s="5">
        <v>31300</v>
      </c>
      <c r="G39" s="5">
        <v>77700</v>
      </c>
      <c r="H39" s="5">
        <v>8881000</v>
      </c>
      <c r="I39" s="24" t="s">
        <v>2142</v>
      </c>
      <c r="J39" s="24" t="s">
        <v>2143</v>
      </c>
      <c r="L39" s="34">
        <f t="shared" si="0"/>
        <v>31300</v>
      </c>
      <c r="M39" s="34">
        <f t="shared" si="1"/>
        <v>77700</v>
      </c>
      <c r="N39" s="34">
        <f t="shared" si="2"/>
        <v>8881000</v>
      </c>
      <c r="O39" s="32">
        <f t="shared" si="3"/>
        <v>-5.2246368652178812E-3</v>
      </c>
      <c r="P39">
        <f t="shared" si="4"/>
        <v>6.3E-2</v>
      </c>
    </row>
    <row r="40" spans="1:16" hidden="1" x14ac:dyDescent="0.3">
      <c r="A40" s="22" t="s">
        <v>463</v>
      </c>
      <c r="B40" s="23">
        <v>26472629</v>
      </c>
      <c r="C40" s="24" t="s">
        <v>317</v>
      </c>
      <c r="D40" s="6">
        <v>14597.327388559999</v>
      </c>
      <c r="E40" s="27">
        <v>64.89</v>
      </c>
      <c r="F40" s="5">
        <v>1902</v>
      </c>
      <c r="G40" s="5">
        <v>1043</v>
      </c>
      <c r="H40" s="5">
        <v>8155615</v>
      </c>
      <c r="I40" s="24" t="s">
        <v>2142</v>
      </c>
      <c r="J40" s="24" t="s">
        <v>2144</v>
      </c>
      <c r="L40" s="34">
        <f t="shared" si="0"/>
        <v>1902</v>
      </c>
      <c r="M40" s="34">
        <f t="shared" si="1"/>
        <v>1043</v>
      </c>
      <c r="N40" s="34">
        <f t="shared" si="2"/>
        <v>8155615</v>
      </c>
      <c r="O40" s="32">
        <f t="shared" si="3"/>
        <v>1.0532620777219131E-4</v>
      </c>
      <c r="P40">
        <f t="shared" si="4"/>
        <v>0.46600000000000003</v>
      </c>
    </row>
    <row r="41" spans="1:16" hidden="1" x14ac:dyDescent="0.3">
      <c r="A41" s="22" t="s">
        <v>464</v>
      </c>
      <c r="B41" s="23">
        <v>103316</v>
      </c>
      <c r="C41" s="24" t="s">
        <v>2</v>
      </c>
      <c r="D41" s="6">
        <v>60147.061708590001</v>
      </c>
      <c r="E41" s="27" t="s">
        <v>1923</v>
      </c>
      <c r="F41" s="5">
        <v>185000</v>
      </c>
      <c r="G41" s="5">
        <v>236000</v>
      </c>
      <c r="H41" s="5">
        <v>131738000</v>
      </c>
      <c r="I41" s="24" t="s">
        <v>2142</v>
      </c>
      <c r="J41" s="24" t="s">
        <v>2145</v>
      </c>
      <c r="L41" s="34">
        <f t="shared" si="0"/>
        <v>185000</v>
      </c>
      <c r="M41" s="34">
        <f t="shared" si="1"/>
        <v>236000</v>
      </c>
      <c r="N41" s="34">
        <f t="shared" si="2"/>
        <v>131738000</v>
      </c>
      <c r="O41" s="32">
        <f t="shared" si="3"/>
        <v>-3.8713203479633817E-4</v>
      </c>
      <c r="P41">
        <f t="shared" si="4"/>
        <v>0.315</v>
      </c>
    </row>
    <row r="42" spans="1:16" hidden="1" x14ac:dyDescent="0.3">
      <c r="A42" s="22" t="s">
        <v>465</v>
      </c>
      <c r="B42" s="23">
        <v>4309089</v>
      </c>
      <c r="C42" s="24" t="s">
        <v>2</v>
      </c>
      <c r="D42" s="6">
        <v>6856.9155126599999</v>
      </c>
      <c r="E42" s="6">
        <v>83.74</v>
      </c>
      <c r="F42" s="5">
        <v>11900</v>
      </c>
      <c r="G42" s="5">
        <v>75300</v>
      </c>
      <c r="H42" s="5">
        <v>10103700</v>
      </c>
      <c r="I42" s="24" t="s">
        <v>2119</v>
      </c>
      <c r="J42" s="24" t="s">
        <v>2146</v>
      </c>
      <c r="L42" s="34">
        <f t="shared" si="0"/>
        <v>11900</v>
      </c>
      <c r="M42" s="34">
        <f t="shared" si="1"/>
        <v>75300</v>
      </c>
      <c r="N42" s="34">
        <f t="shared" si="2"/>
        <v>10103700</v>
      </c>
      <c r="O42" s="32">
        <f t="shared" si="3"/>
        <v>-6.274928986410919E-3</v>
      </c>
      <c r="P42">
        <f t="shared" si="4"/>
        <v>5.1999999999999998E-2</v>
      </c>
    </row>
    <row r="43" spans="1:16" hidden="1" x14ac:dyDescent="0.3">
      <c r="A43" s="22" t="s">
        <v>466</v>
      </c>
      <c r="B43" s="23">
        <v>4075849</v>
      </c>
      <c r="C43" s="24" t="s">
        <v>2</v>
      </c>
      <c r="D43" s="6">
        <v>39271.946072279999</v>
      </c>
      <c r="E43" s="27" t="s">
        <v>1924</v>
      </c>
      <c r="F43" s="5">
        <v>61000</v>
      </c>
      <c r="G43" s="5">
        <v>21000</v>
      </c>
      <c r="H43" s="5">
        <v>10532000</v>
      </c>
      <c r="I43" s="24" t="s">
        <v>2123</v>
      </c>
      <c r="J43" s="24" t="s">
        <v>2147</v>
      </c>
      <c r="L43" s="34">
        <f t="shared" si="0"/>
        <v>61000</v>
      </c>
      <c r="M43" s="34">
        <f t="shared" si="1"/>
        <v>21000</v>
      </c>
      <c r="N43" s="34">
        <f t="shared" si="2"/>
        <v>10532000</v>
      </c>
      <c r="O43" s="32">
        <f t="shared" si="3"/>
        <v>3.7979491074819596E-3</v>
      </c>
      <c r="P43">
        <f t="shared" si="4"/>
        <v>0.86099999999999999</v>
      </c>
    </row>
    <row r="44" spans="1:16" hidden="1" x14ac:dyDescent="0.3">
      <c r="A44" s="22" t="s">
        <v>467</v>
      </c>
      <c r="B44" s="23">
        <v>4146470</v>
      </c>
      <c r="C44" s="24" t="s">
        <v>317</v>
      </c>
      <c r="D44" s="6">
        <v>3279.7363868500001</v>
      </c>
      <c r="E44" s="27">
        <v>95.33</v>
      </c>
      <c r="F44" s="5">
        <v>3782</v>
      </c>
      <c r="G44" s="5">
        <v>295</v>
      </c>
      <c r="H44" s="5">
        <v>243036</v>
      </c>
      <c r="I44" s="24" t="s">
        <v>2132</v>
      </c>
      <c r="J44" s="24" t="s">
        <v>2134</v>
      </c>
      <c r="L44" s="34">
        <f t="shared" si="0"/>
        <v>3782</v>
      </c>
      <c r="M44" s="34">
        <f t="shared" si="1"/>
        <v>295</v>
      </c>
      <c r="N44" s="34">
        <f t="shared" si="2"/>
        <v>243036</v>
      </c>
      <c r="O44" s="32">
        <f t="shared" si="3"/>
        <v>1.4347668658141181E-2</v>
      </c>
      <c r="P44">
        <f t="shared" si="4"/>
        <v>0.97599999999999998</v>
      </c>
    </row>
    <row r="45" spans="1:16" hidden="1" x14ac:dyDescent="0.3">
      <c r="A45" s="22" t="s">
        <v>468</v>
      </c>
      <c r="B45" s="23">
        <v>4318095</v>
      </c>
      <c r="C45" s="24" t="s">
        <v>317</v>
      </c>
      <c r="D45" s="6">
        <v>3368.2033167</v>
      </c>
      <c r="E45" s="6">
        <v>90.76</v>
      </c>
      <c r="F45" s="5">
        <v>53120</v>
      </c>
      <c r="G45" s="5" t="s">
        <v>0</v>
      </c>
      <c r="H45" s="5">
        <v>1238718</v>
      </c>
      <c r="I45" s="24" t="s">
        <v>2123</v>
      </c>
      <c r="J45" s="24" t="s">
        <v>2125</v>
      </c>
      <c r="L45" s="34">
        <f t="shared" si="0"/>
        <v>53120</v>
      </c>
      <c r="M45" s="34">
        <f t="shared" si="1"/>
        <v>0</v>
      </c>
      <c r="N45" s="34">
        <f t="shared" si="2"/>
        <v>1238718</v>
      </c>
      <c r="O45" s="32">
        <f t="shared" si="3"/>
        <v>4.2883045212873311E-2</v>
      </c>
      <c r="P45">
        <f t="shared" si="4"/>
        <v>0.99399999999999999</v>
      </c>
    </row>
    <row r="46" spans="1:16" hidden="1" x14ac:dyDescent="0.3">
      <c r="A46" s="22" t="s">
        <v>469</v>
      </c>
      <c r="B46" s="23">
        <v>4347844</v>
      </c>
      <c r="C46" s="24" t="s">
        <v>2</v>
      </c>
      <c r="D46" s="6">
        <v>41926.17372608</v>
      </c>
      <c r="E46" s="6">
        <v>72.91</v>
      </c>
      <c r="F46" s="5">
        <v>272672</v>
      </c>
      <c r="G46" s="5">
        <v>90412</v>
      </c>
      <c r="H46" s="5">
        <v>23494808</v>
      </c>
      <c r="I46" s="24" t="s">
        <v>2148</v>
      </c>
      <c r="J46" s="24" t="s">
        <v>2149</v>
      </c>
      <c r="L46" s="34">
        <f t="shared" si="0"/>
        <v>272672</v>
      </c>
      <c r="M46" s="34">
        <f t="shared" si="1"/>
        <v>90412</v>
      </c>
      <c r="N46" s="34">
        <f t="shared" si="2"/>
        <v>23494808</v>
      </c>
      <c r="O46" s="32">
        <f t="shared" si="3"/>
        <v>7.7574585840412061E-3</v>
      </c>
      <c r="P46">
        <f t="shared" si="4"/>
        <v>0.93700000000000006</v>
      </c>
    </row>
    <row r="47" spans="1:16" hidden="1" x14ac:dyDescent="0.3">
      <c r="A47" s="22" t="s">
        <v>470</v>
      </c>
      <c r="B47" s="23">
        <v>103154</v>
      </c>
      <c r="C47" s="24" t="s">
        <v>2</v>
      </c>
      <c r="D47" s="6">
        <v>7831.1485133699998</v>
      </c>
      <c r="E47" s="6">
        <v>101.95</v>
      </c>
      <c r="F47" s="5">
        <v>1077</v>
      </c>
      <c r="G47" s="5">
        <v>709</v>
      </c>
      <c r="H47" s="5">
        <v>6713189</v>
      </c>
      <c r="I47" s="24" t="s">
        <v>2130</v>
      </c>
      <c r="J47" s="24" t="s">
        <v>2131</v>
      </c>
      <c r="L47" s="34">
        <f t="shared" si="0"/>
        <v>1077</v>
      </c>
      <c r="M47" s="34">
        <f t="shared" si="1"/>
        <v>709</v>
      </c>
      <c r="N47" s="34">
        <f t="shared" si="2"/>
        <v>6713189</v>
      </c>
      <c r="O47" s="32">
        <f t="shared" si="3"/>
        <v>5.481746454628344E-5</v>
      </c>
      <c r="P47">
        <f t="shared" si="4"/>
        <v>0.442</v>
      </c>
    </row>
    <row r="48" spans="1:16" hidden="1" x14ac:dyDescent="0.3">
      <c r="A48" s="22" t="s">
        <v>471</v>
      </c>
      <c r="B48" s="23">
        <v>4262539</v>
      </c>
      <c r="C48" s="24" t="s">
        <v>2</v>
      </c>
      <c r="D48" s="6">
        <v>5244.7374675600004</v>
      </c>
      <c r="E48" s="27">
        <v>97.95</v>
      </c>
      <c r="F48" s="5">
        <v>26261</v>
      </c>
      <c r="G48" s="5">
        <v>32568</v>
      </c>
      <c r="H48" s="5">
        <v>28396705</v>
      </c>
      <c r="I48" s="24" t="s">
        <v>2119</v>
      </c>
      <c r="J48" s="24" t="s">
        <v>2141</v>
      </c>
      <c r="L48" s="34">
        <f t="shared" si="0"/>
        <v>26261</v>
      </c>
      <c r="M48" s="34">
        <f t="shared" si="1"/>
        <v>32568</v>
      </c>
      <c r="N48" s="34">
        <f t="shared" si="2"/>
        <v>28396705</v>
      </c>
      <c r="O48" s="32">
        <f t="shared" si="3"/>
        <v>-2.2210323345613515E-4</v>
      </c>
      <c r="P48">
        <f t="shared" si="4"/>
        <v>0.34699999999999998</v>
      </c>
    </row>
    <row r="49" spans="1:16" hidden="1" x14ac:dyDescent="0.3">
      <c r="A49" s="22" t="s">
        <v>472</v>
      </c>
      <c r="B49" s="23">
        <v>4014726</v>
      </c>
      <c r="C49" s="24" t="s">
        <v>2</v>
      </c>
      <c r="D49" s="6">
        <v>69582.215980980007</v>
      </c>
      <c r="E49" s="6">
        <v>89.87</v>
      </c>
      <c r="F49" s="5">
        <v>538400</v>
      </c>
      <c r="G49" s="5">
        <v>154200</v>
      </c>
      <c r="H49" s="5">
        <v>32002500</v>
      </c>
      <c r="I49" s="24" t="s">
        <v>2148</v>
      </c>
      <c r="J49" s="24" t="s">
        <v>2150</v>
      </c>
      <c r="L49" s="34">
        <f t="shared" si="0"/>
        <v>538400</v>
      </c>
      <c r="M49" s="34">
        <f t="shared" si="1"/>
        <v>154200</v>
      </c>
      <c r="N49" s="34">
        <f t="shared" si="2"/>
        <v>32002500</v>
      </c>
      <c r="O49" s="32">
        <f t="shared" si="3"/>
        <v>1.200531208499336E-2</v>
      </c>
      <c r="P49">
        <f t="shared" si="4"/>
        <v>0.96799999999999997</v>
      </c>
    </row>
    <row r="50" spans="1:16" hidden="1" x14ac:dyDescent="0.3">
      <c r="A50" s="22" t="s">
        <v>473</v>
      </c>
      <c r="B50" s="23">
        <v>4819787</v>
      </c>
      <c r="C50" s="24" t="s">
        <v>317</v>
      </c>
      <c r="D50" s="6">
        <v>84100.510460399993</v>
      </c>
      <c r="E50" s="27">
        <v>55.46</v>
      </c>
      <c r="F50" s="5">
        <v>367000</v>
      </c>
      <c r="G50" s="5">
        <v>-2695000</v>
      </c>
      <c r="H50" s="5">
        <v>16038000</v>
      </c>
      <c r="I50" s="24" t="s">
        <v>2126</v>
      </c>
      <c r="J50" s="24" t="s">
        <v>2151</v>
      </c>
      <c r="L50" s="34">
        <f t="shared" si="0"/>
        <v>367000</v>
      </c>
      <c r="M50" s="34">
        <f t="shared" si="1"/>
        <v>-2695000</v>
      </c>
      <c r="N50" s="34">
        <f t="shared" si="2"/>
        <v>16038000</v>
      </c>
      <c r="O50" s="32">
        <f t="shared" si="3"/>
        <v>0.19092156129193166</v>
      </c>
      <c r="P50">
        <f t="shared" si="4"/>
        <v>0.999</v>
      </c>
    </row>
    <row r="51" spans="1:16" hidden="1" x14ac:dyDescent="0.3">
      <c r="A51" s="22" t="s">
        <v>474</v>
      </c>
      <c r="B51" s="23">
        <v>4186103</v>
      </c>
      <c r="C51" s="24" t="s">
        <v>317</v>
      </c>
      <c r="D51" s="6">
        <v>13425.785738819999</v>
      </c>
      <c r="E51" s="27">
        <v>97.86</v>
      </c>
      <c r="F51" s="5">
        <v>15899</v>
      </c>
      <c r="G51" s="5">
        <v>20326</v>
      </c>
      <c r="H51" s="5">
        <v>8303400</v>
      </c>
      <c r="I51" s="24" t="s">
        <v>2132</v>
      </c>
      <c r="J51" s="24" t="s">
        <v>2133</v>
      </c>
      <c r="L51" s="34">
        <f t="shared" si="0"/>
        <v>15899</v>
      </c>
      <c r="M51" s="34">
        <f t="shared" si="1"/>
        <v>20326</v>
      </c>
      <c r="N51" s="34">
        <f t="shared" si="2"/>
        <v>8303400</v>
      </c>
      <c r="O51" s="32">
        <f t="shared" si="3"/>
        <v>-5.3315509309439504E-4</v>
      </c>
      <c r="P51">
        <f t="shared" si="4"/>
        <v>0.28699999999999998</v>
      </c>
    </row>
    <row r="52" spans="1:16" hidden="1" x14ac:dyDescent="0.3">
      <c r="A52" s="22" t="s">
        <v>18</v>
      </c>
      <c r="B52" s="23">
        <v>4995937</v>
      </c>
      <c r="C52" s="24" t="s">
        <v>2</v>
      </c>
      <c r="D52" s="6">
        <v>2358.7223767800001</v>
      </c>
      <c r="E52" s="6">
        <v>93.33</v>
      </c>
      <c r="F52" s="5">
        <v>8318</v>
      </c>
      <c r="G52" s="5">
        <v>8632</v>
      </c>
      <c r="H52" s="5">
        <v>1308508</v>
      </c>
      <c r="I52" s="24" t="s">
        <v>2119</v>
      </c>
      <c r="J52" s="24" t="s">
        <v>2146</v>
      </c>
      <c r="L52" s="34">
        <f t="shared" si="0"/>
        <v>8318</v>
      </c>
      <c r="M52" s="34">
        <f t="shared" si="1"/>
        <v>8632</v>
      </c>
      <c r="N52" s="34">
        <f t="shared" si="2"/>
        <v>1308508</v>
      </c>
      <c r="O52" s="32">
        <f t="shared" si="3"/>
        <v>-2.3996796351264188E-4</v>
      </c>
      <c r="P52">
        <f t="shared" si="4"/>
        <v>0.34</v>
      </c>
    </row>
    <row r="53" spans="1:16" hidden="1" x14ac:dyDescent="0.3">
      <c r="A53" s="22" t="s">
        <v>475</v>
      </c>
      <c r="B53" s="23">
        <v>4973184</v>
      </c>
      <c r="C53" s="24" t="s">
        <v>317</v>
      </c>
      <c r="D53" s="6">
        <v>3139.24169643</v>
      </c>
      <c r="E53" s="6">
        <v>96.26</v>
      </c>
      <c r="F53" s="5">
        <v>6718</v>
      </c>
      <c r="G53" s="5">
        <v>3972</v>
      </c>
      <c r="H53" s="5">
        <v>1329375</v>
      </c>
      <c r="I53" s="24" t="s">
        <v>2132</v>
      </c>
      <c r="J53" s="24" t="s">
        <v>2134</v>
      </c>
      <c r="L53" s="34">
        <f t="shared" si="0"/>
        <v>6718</v>
      </c>
      <c r="M53" s="34">
        <f t="shared" si="1"/>
        <v>3972</v>
      </c>
      <c r="N53" s="34">
        <f t="shared" si="2"/>
        <v>1329375</v>
      </c>
      <c r="O53" s="32">
        <f t="shared" si="3"/>
        <v>2.0656323460272684E-3</v>
      </c>
      <c r="P53">
        <f t="shared" si="4"/>
        <v>0.76900000000000002</v>
      </c>
    </row>
    <row r="54" spans="1:16" hidden="1" x14ac:dyDescent="0.3">
      <c r="A54" s="22" t="s">
        <v>476</v>
      </c>
      <c r="B54" s="23">
        <v>4994468</v>
      </c>
      <c r="C54" s="24" t="s">
        <v>2</v>
      </c>
      <c r="D54" s="6">
        <v>6474.172509</v>
      </c>
      <c r="E54" s="6">
        <v>89.13</v>
      </c>
      <c r="F54" s="5">
        <v>92000</v>
      </c>
      <c r="G54" s="5">
        <v>54000</v>
      </c>
      <c r="H54" s="5">
        <v>14186000</v>
      </c>
      <c r="I54" s="24" t="s">
        <v>2119</v>
      </c>
      <c r="J54" s="24" t="s">
        <v>2152</v>
      </c>
      <c r="L54" s="34">
        <f t="shared" si="0"/>
        <v>92000</v>
      </c>
      <c r="M54" s="34">
        <f t="shared" si="1"/>
        <v>54000</v>
      </c>
      <c r="N54" s="34">
        <f t="shared" si="2"/>
        <v>14186000</v>
      </c>
      <c r="O54" s="32">
        <f t="shared" si="3"/>
        <v>2.6786973072042857E-3</v>
      </c>
      <c r="P54">
        <f t="shared" si="4"/>
        <v>0.81399999999999995</v>
      </c>
    </row>
    <row r="55" spans="1:16" hidden="1" x14ac:dyDescent="0.3">
      <c r="A55" s="22" t="s">
        <v>477</v>
      </c>
      <c r="B55" s="23">
        <v>4991769</v>
      </c>
      <c r="C55" s="24" t="s">
        <v>2</v>
      </c>
      <c r="D55" s="6">
        <v>2565.348</v>
      </c>
      <c r="E55" s="6">
        <v>102.36</v>
      </c>
      <c r="F55" s="5">
        <v>1282</v>
      </c>
      <c r="G55" s="5">
        <v>9207</v>
      </c>
      <c r="H55" s="5">
        <v>1642255</v>
      </c>
      <c r="I55" s="24" t="s">
        <v>2119</v>
      </c>
      <c r="J55" s="24" t="s">
        <v>2146</v>
      </c>
      <c r="L55" s="34">
        <f t="shared" si="0"/>
        <v>1282</v>
      </c>
      <c r="M55" s="34">
        <f t="shared" si="1"/>
        <v>9207</v>
      </c>
      <c r="N55" s="34">
        <f t="shared" si="2"/>
        <v>1642255</v>
      </c>
      <c r="O55" s="32">
        <f t="shared" si="3"/>
        <v>-4.8256817607497011E-3</v>
      </c>
      <c r="P55">
        <f t="shared" si="4"/>
        <v>7.0000000000000007E-2</v>
      </c>
    </row>
    <row r="56" spans="1:16" hidden="1" x14ac:dyDescent="0.3">
      <c r="A56" s="22" t="s">
        <v>478</v>
      </c>
      <c r="B56" s="23">
        <v>4121019</v>
      </c>
      <c r="C56" s="24" t="s">
        <v>2</v>
      </c>
      <c r="D56" s="6">
        <v>11852.767784760001</v>
      </c>
      <c r="E56" s="6">
        <v>96.45</v>
      </c>
      <c r="F56" s="5">
        <v>110853</v>
      </c>
      <c r="G56" s="5">
        <v>-8551</v>
      </c>
      <c r="H56" s="5">
        <v>15456522</v>
      </c>
      <c r="I56" s="24" t="s">
        <v>2148</v>
      </c>
      <c r="J56" s="24" t="s">
        <v>2150</v>
      </c>
      <c r="L56" s="34">
        <f t="shared" si="0"/>
        <v>110853</v>
      </c>
      <c r="M56" s="34">
        <f t="shared" si="1"/>
        <v>-8551</v>
      </c>
      <c r="N56" s="34">
        <f t="shared" si="2"/>
        <v>15456522</v>
      </c>
      <c r="O56" s="32">
        <f t="shared" si="3"/>
        <v>7.7251531748216062E-3</v>
      </c>
      <c r="P56">
        <f t="shared" si="4"/>
        <v>0.93700000000000006</v>
      </c>
    </row>
    <row r="57" spans="1:16" hidden="1" x14ac:dyDescent="0.3">
      <c r="A57" s="22" t="s">
        <v>479</v>
      </c>
      <c r="B57" s="23">
        <v>5309457</v>
      </c>
      <c r="C57" s="24" t="s">
        <v>2</v>
      </c>
      <c r="D57" s="6">
        <v>11158.244001540001</v>
      </c>
      <c r="E57" s="27">
        <v>53.04</v>
      </c>
      <c r="F57" s="5">
        <v>41000</v>
      </c>
      <c r="G57" s="5">
        <v>67500</v>
      </c>
      <c r="H57" s="5">
        <v>26168200</v>
      </c>
      <c r="I57" s="24" t="s">
        <v>2153</v>
      </c>
      <c r="J57" s="24" t="s">
        <v>2154</v>
      </c>
      <c r="L57" s="34">
        <f t="shared" si="0"/>
        <v>41000</v>
      </c>
      <c r="M57" s="34">
        <f t="shared" si="1"/>
        <v>67500</v>
      </c>
      <c r="N57" s="34">
        <f t="shared" si="2"/>
        <v>26168200</v>
      </c>
      <c r="O57" s="32">
        <f t="shared" si="3"/>
        <v>-1.0126795117738323E-3</v>
      </c>
      <c r="P57">
        <f t="shared" si="4"/>
        <v>0.22500000000000001</v>
      </c>
    </row>
    <row r="58" spans="1:16" hidden="1" x14ac:dyDescent="0.3">
      <c r="A58" s="22" t="s">
        <v>480</v>
      </c>
      <c r="B58" s="23">
        <v>4796000</v>
      </c>
      <c r="C58" s="24" t="s">
        <v>2</v>
      </c>
      <c r="D58" s="6">
        <v>11569.12919784</v>
      </c>
      <c r="E58" s="6">
        <v>68.44</v>
      </c>
      <c r="F58" s="5">
        <v>86000</v>
      </c>
      <c r="G58" s="5">
        <v>-35000</v>
      </c>
      <c r="H58" s="5">
        <v>14756000</v>
      </c>
      <c r="I58" s="24" t="s">
        <v>2148</v>
      </c>
      <c r="J58" s="24" t="s">
        <v>2149</v>
      </c>
      <c r="L58" s="34">
        <f t="shared" si="0"/>
        <v>86000</v>
      </c>
      <c r="M58" s="34">
        <f t="shared" si="1"/>
        <v>-35000</v>
      </c>
      <c r="N58" s="34">
        <f t="shared" si="2"/>
        <v>14756000</v>
      </c>
      <c r="O58" s="32">
        <f t="shared" si="3"/>
        <v>8.2000542152344813E-3</v>
      </c>
      <c r="P58">
        <f t="shared" si="4"/>
        <v>0.94299999999999995</v>
      </c>
    </row>
    <row r="59" spans="1:16" hidden="1" x14ac:dyDescent="0.3">
      <c r="A59" s="22" t="s">
        <v>481</v>
      </c>
      <c r="B59" s="23">
        <v>4279124</v>
      </c>
      <c r="C59" s="24" t="s">
        <v>2</v>
      </c>
      <c r="D59" s="6">
        <v>214472.29782233</v>
      </c>
      <c r="E59" s="27" t="s">
        <v>1925</v>
      </c>
      <c r="F59" s="5">
        <v>1389719.3747586301</v>
      </c>
      <c r="G59" s="5">
        <v>858498.47470124299</v>
      </c>
      <c r="H59" s="5">
        <v>255203517.14901301</v>
      </c>
      <c r="I59" s="24" t="s">
        <v>2126</v>
      </c>
      <c r="J59" s="24" t="s">
        <v>2155</v>
      </c>
      <c r="L59" s="34">
        <f t="shared" si="0"/>
        <v>1389719.3747586301</v>
      </c>
      <c r="M59" s="34">
        <f t="shared" si="1"/>
        <v>858498.47470124299</v>
      </c>
      <c r="N59" s="34">
        <f t="shared" si="2"/>
        <v>255203517.14901301</v>
      </c>
      <c r="O59" s="32">
        <f t="shared" si="3"/>
        <v>2.0815579110816402E-3</v>
      </c>
      <c r="P59">
        <f t="shared" si="4"/>
        <v>0.76900000000000002</v>
      </c>
    </row>
    <row r="60" spans="1:16" hidden="1" x14ac:dyDescent="0.3">
      <c r="A60" s="22" t="s">
        <v>48</v>
      </c>
      <c r="B60" s="23">
        <v>4963866</v>
      </c>
      <c r="C60" s="24" t="s">
        <v>2</v>
      </c>
      <c r="D60" s="6">
        <v>23446.298524000002</v>
      </c>
      <c r="E60" s="27">
        <v>94.57</v>
      </c>
      <c r="F60" s="5">
        <v>123240</v>
      </c>
      <c r="G60" s="5">
        <v>55071</v>
      </c>
      <c r="H60" s="5">
        <v>6550652</v>
      </c>
      <c r="I60" s="24" t="s">
        <v>2119</v>
      </c>
      <c r="J60" s="24" t="s">
        <v>2156</v>
      </c>
      <c r="L60" s="34">
        <f t="shared" si="0"/>
        <v>123240</v>
      </c>
      <c r="M60" s="34">
        <f t="shared" si="1"/>
        <v>55071</v>
      </c>
      <c r="N60" s="34">
        <f t="shared" si="2"/>
        <v>6550652</v>
      </c>
      <c r="O60" s="32">
        <f t="shared" si="3"/>
        <v>1.0406445037837456E-2</v>
      </c>
      <c r="P60">
        <f t="shared" si="4"/>
        <v>0.95799999999999996</v>
      </c>
    </row>
    <row r="61" spans="1:16" hidden="1" x14ac:dyDescent="0.3">
      <c r="A61" s="22" t="s">
        <v>483</v>
      </c>
      <c r="B61" s="23">
        <v>4811737</v>
      </c>
      <c r="C61" s="24" t="s">
        <v>317</v>
      </c>
      <c r="D61" s="6">
        <v>16461.746260600001</v>
      </c>
      <c r="E61" s="6">
        <v>89.37</v>
      </c>
      <c r="F61" s="5">
        <v>49967</v>
      </c>
      <c r="G61" s="5">
        <v>40684</v>
      </c>
      <c r="H61" s="5">
        <v>5947947</v>
      </c>
      <c r="I61" s="24" t="s">
        <v>2123</v>
      </c>
      <c r="J61" s="24" t="s">
        <v>2124</v>
      </c>
      <c r="L61" s="34">
        <f t="shared" si="0"/>
        <v>49967</v>
      </c>
      <c r="M61" s="34">
        <f t="shared" si="1"/>
        <v>40684</v>
      </c>
      <c r="N61" s="34">
        <f t="shared" si="2"/>
        <v>5947947</v>
      </c>
      <c r="O61" s="32">
        <f t="shared" si="3"/>
        <v>1.5607065765717147E-3</v>
      </c>
      <c r="P61">
        <f t="shared" si="4"/>
        <v>0.73</v>
      </c>
    </row>
    <row r="62" spans="1:16" hidden="1" x14ac:dyDescent="0.3">
      <c r="A62" s="22" t="s">
        <v>484</v>
      </c>
      <c r="B62" s="23">
        <v>27851507</v>
      </c>
      <c r="C62" s="24" t="s">
        <v>317</v>
      </c>
      <c r="D62" s="6">
        <v>2620.48559131</v>
      </c>
      <c r="E62" s="6">
        <v>40.82</v>
      </c>
      <c r="F62" s="5">
        <v>-8</v>
      </c>
      <c r="G62" s="5" t="s">
        <v>0</v>
      </c>
      <c r="H62" s="5">
        <v>633863</v>
      </c>
      <c r="I62" s="24" t="s">
        <v>2123</v>
      </c>
      <c r="J62" s="24" t="s">
        <v>2129</v>
      </c>
      <c r="L62" s="34">
        <f t="shared" si="0"/>
        <v>-8</v>
      </c>
      <c r="M62" s="34">
        <f t="shared" si="1"/>
        <v>0</v>
      </c>
      <c r="N62" s="34">
        <f t="shared" si="2"/>
        <v>633863</v>
      </c>
      <c r="O62" s="32">
        <f t="shared" si="3"/>
        <v>-1.2621023785896953E-5</v>
      </c>
      <c r="P62">
        <f t="shared" si="4"/>
        <v>0.41299999999999998</v>
      </c>
    </row>
    <row r="63" spans="1:16" hidden="1" x14ac:dyDescent="0.3">
      <c r="A63" s="22" t="s">
        <v>485</v>
      </c>
      <c r="B63" s="23">
        <v>5198840</v>
      </c>
      <c r="C63" s="24" t="s">
        <v>317</v>
      </c>
      <c r="D63" s="6">
        <v>3805.80828698</v>
      </c>
      <c r="E63" s="6">
        <v>46.61</v>
      </c>
      <c r="F63" s="5">
        <v>-19</v>
      </c>
      <c r="G63" s="5">
        <v>39</v>
      </c>
      <c r="H63" s="5">
        <v>488885</v>
      </c>
      <c r="I63" s="24" t="s">
        <v>2132</v>
      </c>
      <c r="J63" s="24" t="s">
        <v>2134</v>
      </c>
      <c r="L63" s="34">
        <f t="shared" si="0"/>
        <v>-19</v>
      </c>
      <c r="M63" s="34">
        <f t="shared" si="1"/>
        <v>39</v>
      </c>
      <c r="N63" s="34">
        <f t="shared" si="2"/>
        <v>488885</v>
      </c>
      <c r="O63" s="32">
        <f t="shared" si="3"/>
        <v>-1.1863730734221749E-4</v>
      </c>
      <c r="P63">
        <f t="shared" si="4"/>
        <v>0.374</v>
      </c>
    </row>
    <row r="64" spans="1:16" hidden="1" x14ac:dyDescent="0.3">
      <c r="A64" s="22" t="s">
        <v>486</v>
      </c>
      <c r="B64" s="23">
        <v>4812385</v>
      </c>
      <c r="C64" s="24" t="s">
        <v>317</v>
      </c>
      <c r="D64" s="6">
        <v>4669.6203808800001</v>
      </c>
      <c r="E64" s="6">
        <v>111.88</v>
      </c>
      <c r="F64" s="5">
        <v>17435</v>
      </c>
      <c r="G64" s="5">
        <v>1153</v>
      </c>
      <c r="H64" s="5">
        <v>1963978</v>
      </c>
      <c r="I64" s="24" t="s">
        <v>2123</v>
      </c>
      <c r="J64" s="24" t="s">
        <v>2125</v>
      </c>
      <c r="L64" s="34">
        <f t="shared" si="0"/>
        <v>17435</v>
      </c>
      <c r="M64" s="34">
        <f t="shared" si="1"/>
        <v>1153</v>
      </c>
      <c r="N64" s="34">
        <f t="shared" si="2"/>
        <v>1963978</v>
      </c>
      <c r="O64" s="32">
        <f t="shared" si="3"/>
        <v>8.2903168976434568E-3</v>
      </c>
      <c r="P64">
        <f t="shared" si="4"/>
        <v>0.94399999999999995</v>
      </c>
    </row>
    <row r="65" spans="1:16" hidden="1" x14ac:dyDescent="0.3">
      <c r="A65" s="22" t="s">
        <v>487</v>
      </c>
      <c r="B65" s="23">
        <v>4987299</v>
      </c>
      <c r="C65" s="24" t="s">
        <v>2</v>
      </c>
      <c r="D65" s="6">
        <v>12498.692022179999</v>
      </c>
      <c r="E65" s="6">
        <v>97.62</v>
      </c>
      <c r="F65" s="5">
        <v>20400</v>
      </c>
      <c r="G65" s="5">
        <v>13700</v>
      </c>
      <c r="H65" s="5">
        <v>3991200</v>
      </c>
      <c r="I65" s="24" t="s">
        <v>2119</v>
      </c>
      <c r="J65" s="24" t="s">
        <v>2121</v>
      </c>
      <c r="L65" s="34">
        <f t="shared" si="0"/>
        <v>20400</v>
      </c>
      <c r="M65" s="34">
        <f t="shared" si="1"/>
        <v>13700</v>
      </c>
      <c r="N65" s="34">
        <f t="shared" si="2"/>
        <v>3991200</v>
      </c>
      <c r="O65" s="32">
        <f t="shared" si="3"/>
        <v>1.6786931248747245E-3</v>
      </c>
      <c r="P65">
        <f t="shared" si="4"/>
        <v>0.73799999999999999</v>
      </c>
    </row>
    <row r="66" spans="1:16" x14ac:dyDescent="0.3">
      <c r="A66" s="22" t="s">
        <v>1127</v>
      </c>
      <c r="B66" s="23">
        <v>4025746</v>
      </c>
      <c r="C66" s="24" t="s">
        <v>317</v>
      </c>
      <c r="D66" s="6">
        <v>113000.6</v>
      </c>
      <c r="E66" s="6">
        <v>64.180000000000007</v>
      </c>
      <c r="F66" s="5">
        <v>7903000</v>
      </c>
      <c r="G66" s="5">
        <v>-362000</v>
      </c>
      <c r="H66" s="5">
        <v>182103000</v>
      </c>
      <c r="I66" s="24" t="s">
        <v>2132</v>
      </c>
      <c r="J66" s="24" t="s">
        <v>2139</v>
      </c>
      <c r="L66" s="34">
        <f t="shared" si="0"/>
        <v>7903000</v>
      </c>
      <c r="M66" s="34">
        <f t="shared" si="1"/>
        <v>-362000</v>
      </c>
      <c r="N66" s="34">
        <f t="shared" si="2"/>
        <v>182103000</v>
      </c>
      <c r="O66" s="32">
        <f t="shared" si="3"/>
        <v>4.5386402200952206E-2</v>
      </c>
      <c r="P66">
        <f t="shared" si="4"/>
        <v>0.995</v>
      </c>
    </row>
    <row r="67" spans="1:16" hidden="1" x14ac:dyDescent="0.3">
      <c r="A67" s="22" t="s">
        <v>489</v>
      </c>
      <c r="B67" s="23">
        <v>4022309</v>
      </c>
      <c r="C67" s="24" t="s">
        <v>2</v>
      </c>
      <c r="D67" s="6">
        <v>3768.0623400700001</v>
      </c>
      <c r="E67" s="6">
        <v>73.88</v>
      </c>
      <c r="F67" s="5">
        <v>2900</v>
      </c>
      <c r="G67" s="5">
        <v>19300</v>
      </c>
      <c r="H67" s="5">
        <v>6845600</v>
      </c>
      <c r="I67" s="24" t="s">
        <v>1</v>
      </c>
      <c r="J67" s="24" t="s">
        <v>2157</v>
      </c>
      <c r="L67" s="34">
        <f t="shared" si="0"/>
        <v>2900</v>
      </c>
      <c r="M67" s="34">
        <f t="shared" si="1"/>
        <v>19300</v>
      </c>
      <c r="N67" s="34">
        <f t="shared" si="2"/>
        <v>6845600</v>
      </c>
      <c r="O67" s="32">
        <f t="shared" si="3"/>
        <v>-2.3956994273694053E-3</v>
      </c>
      <c r="P67">
        <f t="shared" si="4"/>
        <v>0.13700000000000001</v>
      </c>
    </row>
    <row r="68" spans="1:16" hidden="1" x14ac:dyDescent="0.3">
      <c r="A68" s="22" t="s">
        <v>490</v>
      </c>
      <c r="B68" s="23">
        <v>4098794</v>
      </c>
      <c r="C68" s="24" t="s">
        <v>317</v>
      </c>
      <c r="D68" s="6">
        <v>3288.63167208</v>
      </c>
      <c r="E68" s="6">
        <v>18.46</v>
      </c>
      <c r="F68" s="5">
        <v>4123</v>
      </c>
      <c r="G68" s="5">
        <v>3401</v>
      </c>
      <c r="H68" s="5">
        <v>2728021</v>
      </c>
      <c r="I68" s="24" t="s">
        <v>2158</v>
      </c>
      <c r="J68" s="24" t="s">
        <v>2159</v>
      </c>
      <c r="L68" s="34">
        <f t="shared" si="0"/>
        <v>4123</v>
      </c>
      <c r="M68" s="34">
        <f t="shared" si="1"/>
        <v>3401</v>
      </c>
      <c r="N68" s="34">
        <f t="shared" si="2"/>
        <v>2728021</v>
      </c>
      <c r="O68" s="32">
        <f t="shared" si="3"/>
        <v>2.6466071925399399E-4</v>
      </c>
      <c r="P68">
        <f t="shared" si="4"/>
        <v>0.51800000000000002</v>
      </c>
    </row>
    <row r="69" spans="1:16" hidden="1" x14ac:dyDescent="0.3">
      <c r="A69" s="22" t="s">
        <v>491</v>
      </c>
      <c r="B69" s="23">
        <v>102716</v>
      </c>
      <c r="C69" s="24" t="s">
        <v>2</v>
      </c>
      <c r="D69" s="6">
        <v>4164.2119554700002</v>
      </c>
      <c r="E69" s="6">
        <v>86.79</v>
      </c>
      <c r="F69" s="5">
        <v>9179</v>
      </c>
      <c r="G69" s="5">
        <v>8770</v>
      </c>
      <c r="H69" s="5">
        <v>2074626</v>
      </c>
      <c r="I69" s="24" t="s">
        <v>2142</v>
      </c>
      <c r="J69" s="24" t="s">
        <v>2143</v>
      </c>
      <c r="L69" s="34">
        <f t="shared" si="0"/>
        <v>9179</v>
      </c>
      <c r="M69" s="34">
        <f t="shared" si="1"/>
        <v>8770</v>
      </c>
      <c r="N69" s="34">
        <f t="shared" si="2"/>
        <v>2074626</v>
      </c>
      <c r="O69" s="32">
        <f t="shared" si="3"/>
        <v>1.9714396715359782E-4</v>
      </c>
      <c r="P69">
        <f t="shared" si="4"/>
        <v>0.49399999999999999</v>
      </c>
    </row>
    <row r="70" spans="1:16" hidden="1" x14ac:dyDescent="0.3">
      <c r="A70" s="22" t="s">
        <v>492</v>
      </c>
      <c r="B70" s="23">
        <v>4057038</v>
      </c>
      <c r="C70" s="24" t="s">
        <v>317</v>
      </c>
      <c r="D70" s="6">
        <v>14818.6039155</v>
      </c>
      <c r="E70" s="6">
        <v>80.650000000000006</v>
      </c>
      <c r="F70" s="5">
        <v>-62000</v>
      </c>
      <c r="G70" s="5">
        <v>5000</v>
      </c>
      <c r="H70" s="5">
        <v>20163000</v>
      </c>
      <c r="I70" s="24" t="s">
        <v>1</v>
      </c>
      <c r="J70" s="24" t="s">
        <v>2157</v>
      </c>
      <c r="L70" s="34">
        <f t="shared" si="0"/>
        <v>-62000</v>
      </c>
      <c r="M70" s="34">
        <f t="shared" si="1"/>
        <v>5000</v>
      </c>
      <c r="N70" s="34">
        <f t="shared" si="2"/>
        <v>20163000</v>
      </c>
      <c r="O70" s="32">
        <f t="shared" si="3"/>
        <v>-3.3229182165352379E-3</v>
      </c>
      <c r="P70">
        <f t="shared" si="4"/>
        <v>9.9000000000000005E-2</v>
      </c>
    </row>
    <row r="71" spans="1:16" hidden="1" x14ac:dyDescent="0.3">
      <c r="A71" s="22" t="s">
        <v>493</v>
      </c>
      <c r="B71" s="23">
        <v>4989051</v>
      </c>
      <c r="C71" s="24" t="s">
        <v>2</v>
      </c>
      <c r="D71" s="6">
        <v>10304.651261999999</v>
      </c>
      <c r="E71" s="6">
        <v>100.93</v>
      </c>
      <c r="F71" s="5">
        <v>49000</v>
      </c>
      <c r="G71" s="5">
        <v>35000</v>
      </c>
      <c r="H71" s="5">
        <v>4671000</v>
      </c>
      <c r="I71" s="24" t="s">
        <v>2119</v>
      </c>
      <c r="J71" s="24" t="s">
        <v>2146</v>
      </c>
      <c r="L71" s="34">
        <f t="shared" si="0"/>
        <v>49000</v>
      </c>
      <c r="M71" s="34">
        <f t="shared" si="1"/>
        <v>35000</v>
      </c>
      <c r="N71" s="34">
        <f t="shared" si="2"/>
        <v>4671000</v>
      </c>
      <c r="O71" s="32">
        <f t="shared" si="3"/>
        <v>2.9972168700492401E-3</v>
      </c>
      <c r="P71">
        <f t="shared" si="4"/>
        <v>0.83</v>
      </c>
    </row>
    <row r="72" spans="1:16" hidden="1" x14ac:dyDescent="0.3">
      <c r="A72" s="22" t="s">
        <v>494</v>
      </c>
      <c r="B72" s="23">
        <v>102864</v>
      </c>
      <c r="C72" s="24" t="s">
        <v>2</v>
      </c>
      <c r="D72" s="6">
        <v>11445.08728704</v>
      </c>
      <c r="E72" s="27">
        <v>82.53</v>
      </c>
      <c r="F72" s="5">
        <v>-124000</v>
      </c>
      <c r="G72" s="5">
        <v>-68000</v>
      </c>
      <c r="H72" s="5">
        <v>191826000</v>
      </c>
      <c r="I72" s="24" t="s">
        <v>2142</v>
      </c>
      <c r="J72" s="24" t="s">
        <v>2160</v>
      </c>
      <c r="L72" s="34">
        <f t="shared" si="0"/>
        <v>-124000</v>
      </c>
      <c r="M72" s="34">
        <f t="shared" si="1"/>
        <v>-68000</v>
      </c>
      <c r="N72" s="34">
        <f t="shared" si="2"/>
        <v>191826000</v>
      </c>
      <c r="O72" s="32">
        <f t="shared" si="3"/>
        <v>-2.91931229343259E-4</v>
      </c>
      <c r="P72">
        <f t="shared" si="4"/>
        <v>0.33100000000000002</v>
      </c>
    </row>
    <row r="73" spans="1:16" hidden="1" x14ac:dyDescent="0.3">
      <c r="A73" s="22" t="s">
        <v>495</v>
      </c>
      <c r="B73" s="23">
        <v>4239110</v>
      </c>
      <c r="C73" s="24" t="s">
        <v>317</v>
      </c>
      <c r="D73" s="6">
        <v>35783.175803309998</v>
      </c>
      <c r="E73" s="27">
        <v>95.09</v>
      </c>
      <c r="F73" s="5">
        <v>2907</v>
      </c>
      <c r="G73" s="5">
        <v>2988</v>
      </c>
      <c r="H73" s="5">
        <v>3546359</v>
      </c>
      <c r="I73" s="24" t="s">
        <v>2123</v>
      </c>
      <c r="J73" s="24" t="s">
        <v>2125</v>
      </c>
      <c r="L73" s="34">
        <f t="shared" si="0"/>
        <v>2907</v>
      </c>
      <c r="M73" s="34">
        <f t="shared" si="1"/>
        <v>2988</v>
      </c>
      <c r="N73" s="34">
        <f t="shared" si="2"/>
        <v>3546359</v>
      </c>
      <c r="O73" s="32">
        <f t="shared" si="3"/>
        <v>-2.2840327220115053E-5</v>
      </c>
      <c r="P73">
        <f t="shared" si="4"/>
        <v>0.40400000000000003</v>
      </c>
    </row>
    <row r="74" spans="1:16" hidden="1" x14ac:dyDescent="0.3">
      <c r="A74" s="22" t="s">
        <v>496</v>
      </c>
      <c r="B74" s="23">
        <v>4774297</v>
      </c>
      <c r="C74" s="24" t="s">
        <v>2</v>
      </c>
      <c r="D74" s="6">
        <v>3080.4990867000001</v>
      </c>
      <c r="E74" s="6">
        <v>85.27</v>
      </c>
      <c r="F74" s="5">
        <v>-4087</v>
      </c>
      <c r="G74" s="5">
        <v>18964</v>
      </c>
      <c r="H74" s="5">
        <v>2312479</v>
      </c>
      <c r="I74" s="24" t="s">
        <v>2148</v>
      </c>
      <c r="J74" s="24" t="s">
        <v>2149</v>
      </c>
      <c r="L74" s="34">
        <f t="shared" ref="L74:L137" si="5">IF(NOT(F74="NA"),F74,0)</f>
        <v>-4087</v>
      </c>
      <c r="M74" s="34">
        <f t="shared" ref="M74:M137" si="6">IF(NOT(G74="NA"),G74,0)</f>
        <v>18964</v>
      </c>
      <c r="N74" s="34">
        <f t="shared" ref="N74:N137" si="7">IF(NOT(H74="NA"),H74,0)</f>
        <v>2312479</v>
      </c>
      <c r="O74" s="32">
        <f t="shared" ref="O74:O137" si="8">(L74-M74)/N74</f>
        <v>-9.9680905210382444E-3</v>
      </c>
      <c r="P74">
        <f t="shared" ref="P74:P137" si="9">IFERROR(_xlfn.PERCENTRANK.INC(O:O,O74),"")</f>
        <v>2.7E-2</v>
      </c>
    </row>
    <row r="75" spans="1:16" hidden="1" x14ac:dyDescent="0.3">
      <c r="A75" s="22" t="s">
        <v>20</v>
      </c>
      <c r="B75" s="23">
        <v>4633618</v>
      </c>
      <c r="C75" s="24" t="s">
        <v>317</v>
      </c>
      <c r="D75" s="6">
        <v>2191538.69</v>
      </c>
      <c r="E75" s="6">
        <v>66.13</v>
      </c>
      <c r="F75" s="5">
        <v>5405000</v>
      </c>
      <c r="G75" s="5">
        <v>1508000</v>
      </c>
      <c r="H75" s="5">
        <v>365264000</v>
      </c>
      <c r="I75" s="24" t="s">
        <v>2161</v>
      </c>
      <c r="J75" s="24" t="s">
        <v>2162</v>
      </c>
      <c r="L75" s="34">
        <f t="shared" si="5"/>
        <v>5405000</v>
      </c>
      <c r="M75" s="34">
        <f t="shared" si="6"/>
        <v>1508000</v>
      </c>
      <c r="N75" s="34">
        <f t="shared" si="7"/>
        <v>365264000</v>
      </c>
      <c r="O75" s="32">
        <f t="shared" si="8"/>
        <v>1.0668995575802706E-2</v>
      </c>
      <c r="P75">
        <f t="shared" si="9"/>
        <v>0.96</v>
      </c>
    </row>
    <row r="76" spans="1:16" hidden="1" x14ac:dyDescent="0.3">
      <c r="A76" s="22" t="s">
        <v>497</v>
      </c>
      <c r="B76" s="23">
        <v>4168173</v>
      </c>
      <c r="C76" s="24" t="s">
        <v>317</v>
      </c>
      <c r="D76" s="6">
        <v>8829.3070889999999</v>
      </c>
      <c r="E76" s="6">
        <v>57.49</v>
      </c>
      <c r="F76" s="5">
        <v>3350</v>
      </c>
      <c r="G76" s="5">
        <v>-6541</v>
      </c>
      <c r="H76" s="5">
        <v>1204738</v>
      </c>
      <c r="I76" s="24" t="s">
        <v>2132</v>
      </c>
      <c r="J76" s="24" t="s">
        <v>2134</v>
      </c>
      <c r="L76" s="34">
        <f t="shared" si="5"/>
        <v>3350</v>
      </c>
      <c r="M76" s="34">
        <f t="shared" si="6"/>
        <v>-6541</v>
      </c>
      <c r="N76" s="34">
        <f t="shared" si="7"/>
        <v>1204738</v>
      </c>
      <c r="O76" s="32">
        <f t="shared" si="8"/>
        <v>8.2100838522566732E-3</v>
      </c>
      <c r="P76">
        <f t="shared" si="9"/>
        <v>0.94399999999999995</v>
      </c>
    </row>
    <row r="77" spans="1:16" hidden="1" x14ac:dyDescent="0.3">
      <c r="A77" s="22" t="s">
        <v>498</v>
      </c>
      <c r="B77" s="23">
        <v>4087349</v>
      </c>
      <c r="C77" s="24" t="s">
        <v>2</v>
      </c>
      <c r="D77" s="6">
        <v>91604.641677099993</v>
      </c>
      <c r="E77" s="6">
        <v>60.56</v>
      </c>
      <c r="F77" s="5">
        <v>733000</v>
      </c>
      <c r="G77" s="5">
        <v>742000</v>
      </c>
      <c r="H77" s="5">
        <v>36954000</v>
      </c>
      <c r="I77" s="24" t="s">
        <v>2153</v>
      </c>
      <c r="J77" s="24" t="s">
        <v>2163</v>
      </c>
      <c r="L77" s="34">
        <f t="shared" si="5"/>
        <v>733000</v>
      </c>
      <c r="M77" s="34">
        <f t="shared" si="6"/>
        <v>742000</v>
      </c>
      <c r="N77" s="34">
        <f t="shared" si="7"/>
        <v>36954000</v>
      </c>
      <c r="O77" s="32">
        <f t="shared" si="8"/>
        <v>-2.4354603019970775E-4</v>
      </c>
      <c r="P77">
        <f t="shared" si="9"/>
        <v>0.33900000000000002</v>
      </c>
    </row>
    <row r="78" spans="1:16" hidden="1" x14ac:dyDescent="0.3">
      <c r="A78" s="22" t="s">
        <v>499</v>
      </c>
      <c r="B78" s="23">
        <v>26163748</v>
      </c>
      <c r="C78" s="24" t="s">
        <v>320</v>
      </c>
      <c r="D78" s="6">
        <v>3827.8172343599999</v>
      </c>
      <c r="E78" s="27" t="s">
        <v>1927</v>
      </c>
      <c r="F78" s="5">
        <v>11570</v>
      </c>
      <c r="G78" s="5">
        <v>-20474</v>
      </c>
      <c r="H78" s="5">
        <v>828443</v>
      </c>
      <c r="I78" s="24" t="s">
        <v>2123</v>
      </c>
      <c r="J78" s="24" t="s">
        <v>2125</v>
      </c>
      <c r="L78" s="34">
        <f t="shared" si="5"/>
        <v>11570</v>
      </c>
      <c r="M78" s="34">
        <f t="shared" si="6"/>
        <v>-20474</v>
      </c>
      <c r="N78" s="34">
        <f t="shared" si="7"/>
        <v>828443</v>
      </c>
      <c r="O78" s="32">
        <f t="shared" si="8"/>
        <v>3.8679788470661225E-2</v>
      </c>
      <c r="P78">
        <f t="shared" si="9"/>
        <v>0.99299999999999999</v>
      </c>
    </row>
    <row r="79" spans="1:16" hidden="1" x14ac:dyDescent="0.3">
      <c r="A79" s="22" t="s">
        <v>500</v>
      </c>
      <c r="B79" s="23">
        <v>3001792</v>
      </c>
      <c r="C79" s="24" t="s">
        <v>317</v>
      </c>
      <c r="D79" s="6">
        <v>2189014.99164544</v>
      </c>
      <c r="E79" s="6">
        <v>63.49</v>
      </c>
      <c r="F79" s="5">
        <v>2706000</v>
      </c>
      <c r="G79" s="5">
        <v>2306000</v>
      </c>
      <c r="H79" s="5">
        <v>462675000</v>
      </c>
      <c r="I79" s="24" t="s">
        <v>2126</v>
      </c>
      <c r="J79" s="24" t="s">
        <v>2155</v>
      </c>
      <c r="L79" s="34">
        <f t="shared" si="5"/>
        <v>2706000</v>
      </c>
      <c r="M79" s="34">
        <f t="shared" si="6"/>
        <v>2306000</v>
      </c>
      <c r="N79" s="34">
        <f t="shared" si="7"/>
        <v>462675000</v>
      </c>
      <c r="O79" s="32">
        <f t="shared" si="8"/>
        <v>8.6453774247581994E-4</v>
      </c>
      <c r="P79">
        <f t="shared" si="9"/>
        <v>0.64</v>
      </c>
    </row>
    <row r="80" spans="1:16" x14ac:dyDescent="0.3">
      <c r="A80" s="22" t="s">
        <v>1382</v>
      </c>
      <c r="B80" s="23">
        <v>4094286</v>
      </c>
      <c r="C80" s="24" t="s">
        <v>317</v>
      </c>
      <c r="D80" s="6">
        <v>3621363.9</v>
      </c>
      <c r="E80" s="27">
        <v>66.180000000000007</v>
      </c>
      <c r="F80" s="5">
        <v>2615000</v>
      </c>
      <c r="G80" s="5">
        <v>793000</v>
      </c>
      <c r="H80" s="5">
        <v>41182000</v>
      </c>
      <c r="I80" s="24" t="s">
        <v>2132</v>
      </c>
      <c r="J80" s="24" t="s">
        <v>2139</v>
      </c>
      <c r="L80" s="34">
        <f t="shared" si="5"/>
        <v>2615000</v>
      </c>
      <c r="M80" s="34">
        <f t="shared" si="6"/>
        <v>793000</v>
      </c>
      <c r="N80" s="34">
        <f t="shared" si="7"/>
        <v>41182000</v>
      </c>
      <c r="O80" s="32">
        <f t="shared" si="8"/>
        <v>4.4242630275363022E-2</v>
      </c>
      <c r="P80">
        <f t="shared" si="9"/>
        <v>0.995</v>
      </c>
    </row>
    <row r="81" spans="1:16" hidden="1" x14ac:dyDescent="0.3">
      <c r="A81" s="22" t="s">
        <v>502</v>
      </c>
      <c r="B81" s="23">
        <v>4160328</v>
      </c>
      <c r="C81" s="24" t="s">
        <v>2</v>
      </c>
      <c r="D81" s="6">
        <v>14720.30762664</v>
      </c>
      <c r="E81" s="6">
        <v>63.82</v>
      </c>
      <c r="F81" s="5">
        <v>43000</v>
      </c>
      <c r="G81" s="5">
        <v>39000</v>
      </c>
      <c r="H81" s="5">
        <v>17003000</v>
      </c>
      <c r="I81" s="24" t="s">
        <v>2148</v>
      </c>
      <c r="J81" s="24" t="s">
        <v>2164</v>
      </c>
      <c r="L81" s="34">
        <f t="shared" si="5"/>
        <v>43000</v>
      </c>
      <c r="M81" s="34">
        <f t="shared" si="6"/>
        <v>39000</v>
      </c>
      <c r="N81" s="34">
        <f t="shared" si="7"/>
        <v>17003000</v>
      </c>
      <c r="O81" s="32">
        <f t="shared" si="8"/>
        <v>2.3525260248191495E-4</v>
      </c>
      <c r="P81">
        <f t="shared" si="9"/>
        <v>0.50900000000000001</v>
      </c>
    </row>
    <row r="82" spans="1:16" hidden="1" x14ac:dyDescent="0.3">
      <c r="A82" s="22" t="s">
        <v>503</v>
      </c>
      <c r="B82" s="23">
        <v>4103358</v>
      </c>
      <c r="C82" s="24" t="s">
        <v>317</v>
      </c>
      <c r="D82" s="6">
        <v>10524.984469999999</v>
      </c>
      <c r="E82" s="6">
        <v>98.39</v>
      </c>
      <c r="F82" s="5">
        <v>27998</v>
      </c>
      <c r="G82" s="5">
        <v>18178</v>
      </c>
      <c r="H82" s="5">
        <v>6390393</v>
      </c>
      <c r="I82" s="24" t="s">
        <v>2132</v>
      </c>
      <c r="J82" s="24" t="s">
        <v>2133</v>
      </c>
      <c r="L82" s="34">
        <f t="shared" si="5"/>
        <v>27998</v>
      </c>
      <c r="M82" s="34">
        <f t="shared" si="6"/>
        <v>18178</v>
      </c>
      <c r="N82" s="34">
        <f t="shared" si="7"/>
        <v>6390393</v>
      </c>
      <c r="O82" s="32">
        <f t="shared" si="8"/>
        <v>1.5366817033005639E-3</v>
      </c>
      <c r="P82">
        <f t="shared" si="9"/>
        <v>0.72599999999999998</v>
      </c>
    </row>
    <row r="83" spans="1:16" hidden="1" x14ac:dyDescent="0.3">
      <c r="A83" s="22" t="s">
        <v>504</v>
      </c>
      <c r="B83" s="23">
        <v>4103394</v>
      </c>
      <c r="C83" s="24" t="s">
        <v>317</v>
      </c>
      <c r="D83" s="6">
        <v>3167.3618790099999</v>
      </c>
      <c r="E83" s="6">
        <v>90.84</v>
      </c>
      <c r="F83" s="5">
        <v>12473</v>
      </c>
      <c r="G83" s="5">
        <v>12331</v>
      </c>
      <c r="H83" s="5">
        <v>1976245</v>
      </c>
      <c r="I83" s="24" t="s">
        <v>2123</v>
      </c>
      <c r="J83" s="24" t="s">
        <v>2129</v>
      </c>
      <c r="L83" s="34">
        <f t="shared" si="5"/>
        <v>12473</v>
      </c>
      <c r="M83" s="34">
        <f t="shared" si="6"/>
        <v>12331</v>
      </c>
      <c r="N83" s="34">
        <f t="shared" si="7"/>
        <v>1976245</v>
      </c>
      <c r="O83" s="32">
        <f t="shared" si="8"/>
        <v>7.185343922438766E-5</v>
      </c>
      <c r="P83">
        <f t="shared" si="9"/>
        <v>0.45</v>
      </c>
    </row>
    <row r="84" spans="1:16" hidden="1" x14ac:dyDescent="0.3">
      <c r="A84" s="22" t="s">
        <v>159</v>
      </c>
      <c r="B84" s="23">
        <v>4276840</v>
      </c>
      <c r="C84" s="24" t="s">
        <v>2</v>
      </c>
      <c r="D84" s="6">
        <v>26475.797487780001</v>
      </c>
      <c r="E84" s="6">
        <v>77.510000000000005</v>
      </c>
      <c r="F84" s="5">
        <v>108000</v>
      </c>
      <c r="G84" s="5">
        <v>8000</v>
      </c>
      <c r="H84" s="5">
        <v>13071000</v>
      </c>
      <c r="I84" s="24" t="s">
        <v>2119</v>
      </c>
      <c r="J84" s="24" t="s">
        <v>2156</v>
      </c>
      <c r="L84" s="34">
        <f t="shared" si="5"/>
        <v>108000</v>
      </c>
      <c r="M84" s="34">
        <f t="shared" si="6"/>
        <v>8000</v>
      </c>
      <c r="N84" s="34">
        <f t="shared" si="7"/>
        <v>13071000</v>
      </c>
      <c r="O84" s="32">
        <f t="shared" si="8"/>
        <v>7.6505240608981716E-3</v>
      </c>
      <c r="P84">
        <f t="shared" si="9"/>
        <v>0.93500000000000005</v>
      </c>
    </row>
    <row r="85" spans="1:16" hidden="1" x14ac:dyDescent="0.3">
      <c r="A85" s="22" t="s">
        <v>505</v>
      </c>
      <c r="B85" s="23">
        <v>115686890</v>
      </c>
      <c r="C85" s="24" t="s">
        <v>2</v>
      </c>
      <c r="D85" s="6">
        <v>9786.6848875899996</v>
      </c>
      <c r="E85" s="27" t="s">
        <v>1928</v>
      </c>
      <c r="F85" s="5">
        <v>-51900</v>
      </c>
      <c r="G85" s="5">
        <v>5200</v>
      </c>
      <c r="H85" s="5">
        <v>7895100</v>
      </c>
      <c r="I85" s="24" t="s">
        <v>2126</v>
      </c>
      <c r="J85" s="24" t="s">
        <v>2165</v>
      </c>
      <c r="L85" s="34">
        <f t="shared" si="5"/>
        <v>-51900</v>
      </c>
      <c r="M85" s="34">
        <f t="shared" si="6"/>
        <v>5200</v>
      </c>
      <c r="N85" s="34">
        <f t="shared" si="7"/>
        <v>7895100</v>
      </c>
      <c r="O85" s="32">
        <f t="shared" si="8"/>
        <v>-7.2323339793036187E-3</v>
      </c>
      <c r="P85">
        <f t="shared" si="9"/>
        <v>4.4999999999999998E-2</v>
      </c>
    </row>
    <row r="86" spans="1:16" hidden="1" x14ac:dyDescent="0.3">
      <c r="A86" s="22" t="s">
        <v>506</v>
      </c>
      <c r="B86" s="23">
        <v>4007308</v>
      </c>
      <c r="C86" s="24" t="s">
        <v>2</v>
      </c>
      <c r="D86" s="6">
        <v>24074.215305729998</v>
      </c>
      <c r="E86" s="6">
        <v>76.06</v>
      </c>
      <c r="F86" s="5">
        <v>57000</v>
      </c>
      <c r="G86" s="5">
        <v>69000</v>
      </c>
      <c r="H86" s="5">
        <v>37904000</v>
      </c>
      <c r="I86" s="24" t="s">
        <v>1</v>
      </c>
      <c r="J86" s="24" t="s">
        <v>2166</v>
      </c>
      <c r="L86" s="34">
        <f t="shared" si="5"/>
        <v>57000</v>
      </c>
      <c r="M86" s="34">
        <f t="shared" si="6"/>
        <v>69000</v>
      </c>
      <c r="N86" s="34">
        <f t="shared" si="7"/>
        <v>37904000</v>
      </c>
      <c r="O86" s="32">
        <f t="shared" si="8"/>
        <v>-3.1658927817644573E-4</v>
      </c>
      <c r="P86">
        <f t="shared" si="9"/>
        <v>0.32400000000000001</v>
      </c>
    </row>
    <row r="87" spans="1:16" hidden="1" x14ac:dyDescent="0.3">
      <c r="A87" s="22" t="s">
        <v>507</v>
      </c>
      <c r="B87" s="23">
        <v>4065191</v>
      </c>
      <c r="C87" s="24" t="s">
        <v>317</v>
      </c>
      <c r="D87" s="6">
        <v>9074.9790547600005</v>
      </c>
      <c r="E87" s="27">
        <v>61.93</v>
      </c>
      <c r="F87" s="5">
        <v>-107000</v>
      </c>
      <c r="G87" s="5">
        <v>-145000</v>
      </c>
      <c r="H87" s="5">
        <v>64716000</v>
      </c>
      <c r="I87" s="24" t="s">
        <v>2119</v>
      </c>
      <c r="J87" s="24" t="s">
        <v>2152</v>
      </c>
      <c r="L87" s="34">
        <f t="shared" si="5"/>
        <v>-107000</v>
      </c>
      <c r="M87" s="34">
        <f t="shared" si="6"/>
        <v>-145000</v>
      </c>
      <c r="N87" s="34">
        <f t="shared" si="7"/>
        <v>64716000</v>
      </c>
      <c r="O87" s="32">
        <f t="shared" si="8"/>
        <v>5.8718091352988441E-4</v>
      </c>
      <c r="P87">
        <f t="shared" si="9"/>
        <v>0.59199999999999997</v>
      </c>
    </row>
    <row r="88" spans="1:16" hidden="1" x14ac:dyDescent="0.3">
      <c r="A88" s="22" t="s">
        <v>508</v>
      </c>
      <c r="B88" s="23">
        <v>4189101</v>
      </c>
      <c r="C88" s="24" t="s">
        <v>2</v>
      </c>
      <c r="D88" s="6">
        <v>3597.35096578</v>
      </c>
      <c r="E88" s="6">
        <v>105.71</v>
      </c>
      <c r="F88" s="5">
        <v>26290</v>
      </c>
      <c r="G88" s="5">
        <v>17919</v>
      </c>
      <c r="H88" s="5">
        <v>3420956</v>
      </c>
      <c r="I88" s="24" t="s">
        <v>2126</v>
      </c>
      <c r="J88" s="24" t="s">
        <v>2127</v>
      </c>
      <c r="L88" s="34">
        <f t="shared" si="5"/>
        <v>26290</v>
      </c>
      <c r="M88" s="34">
        <f t="shared" si="6"/>
        <v>17919</v>
      </c>
      <c r="N88" s="34">
        <f t="shared" si="7"/>
        <v>3420956</v>
      </c>
      <c r="O88" s="32">
        <f t="shared" si="8"/>
        <v>2.4469768099911254E-3</v>
      </c>
      <c r="P88">
        <f t="shared" si="9"/>
        <v>0.8</v>
      </c>
    </row>
    <row r="89" spans="1:16" hidden="1" x14ac:dyDescent="0.3">
      <c r="A89" s="22" t="s">
        <v>509</v>
      </c>
      <c r="B89" s="23">
        <v>4006321</v>
      </c>
      <c r="C89" s="24" t="s">
        <v>317</v>
      </c>
      <c r="D89" s="6">
        <v>51339.298294</v>
      </c>
      <c r="E89" s="6">
        <v>77.13</v>
      </c>
      <c r="F89" s="5">
        <v>37500</v>
      </c>
      <c r="G89" s="5">
        <v>64200</v>
      </c>
      <c r="H89" s="5">
        <v>93403300</v>
      </c>
      <c r="I89" s="24" t="s">
        <v>1</v>
      </c>
      <c r="J89" s="24" t="s">
        <v>2157</v>
      </c>
      <c r="L89" s="34">
        <f t="shared" si="5"/>
        <v>37500</v>
      </c>
      <c r="M89" s="34">
        <f t="shared" si="6"/>
        <v>64200</v>
      </c>
      <c r="N89" s="34">
        <f t="shared" si="7"/>
        <v>93403300</v>
      </c>
      <c r="O89" s="32">
        <f t="shared" si="8"/>
        <v>-2.8585713780990605E-4</v>
      </c>
      <c r="P89">
        <f t="shared" si="9"/>
        <v>0.33200000000000002</v>
      </c>
    </row>
    <row r="90" spans="1:16" hidden="1" x14ac:dyDescent="0.3">
      <c r="A90" s="22" t="s">
        <v>389</v>
      </c>
      <c r="B90" s="23">
        <v>102700</v>
      </c>
      <c r="C90" s="24" t="s">
        <v>2</v>
      </c>
      <c r="D90" s="6">
        <v>202598.35036400001</v>
      </c>
      <c r="E90" s="6">
        <v>68.03</v>
      </c>
      <c r="F90" s="5">
        <v>697000</v>
      </c>
      <c r="G90" s="5">
        <v>649000</v>
      </c>
      <c r="H90" s="5">
        <v>228354000</v>
      </c>
      <c r="I90" s="24" t="s">
        <v>2142</v>
      </c>
      <c r="J90" s="24" t="s">
        <v>2160</v>
      </c>
      <c r="L90" s="34">
        <f t="shared" si="5"/>
        <v>697000</v>
      </c>
      <c r="M90" s="34">
        <f t="shared" si="6"/>
        <v>649000</v>
      </c>
      <c r="N90" s="34">
        <f t="shared" si="7"/>
        <v>228354000</v>
      </c>
      <c r="O90" s="32">
        <f t="shared" si="8"/>
        <v>2.1019995270501064E-4</v>
      </c>
      <c r="P90">
        <f t="shared" si="9"/>
        <v>0.501</v>
      </c>
    </row>
    <row r="91" spans="1:16" hidden="1" x14ac:dyDescent="0.3">
      <c r="A91" s="22" t="s">
        <v>510</v>
      </c>
      <c r="B91" s="23">
        <v>103424</v>
      </c>
      <c r="C91" s="24" t="s">
        <v>2</v>
      </c>
      <c r="D91" s="6">
        <v>11647.14053389</v>
      </c>
      <c r="E91" s="6">
        <v>66.040000000000006</v>
      </c>
      <c r="F91" s="5">
        <v>48000</v>
      </c>
      <c r="G91" s="5">
        <v>42000</v>
      </c>
      <c r="H91" s="5">
        <v>28831000</v>
      </c>
      <c r="I91" s="24" t="s">
        <v>2142</v>
      </c>
      <c r="J91" s="24" t="s">
        <v>2145</v>
      </c>
      <c r="L91" s="34">
        <f t="shared" si="5"/>
        <v>48000</v>
      </c>
      <c r="M91" s="34">
        <f t="shared" si="6"/>
        <v>42000</v>
      </c>
      <c r="N91" s="34">
        <f t="shared" si="7"/>
        <v>28831000</v>
      </c>
      <c r="O91" s="32">
        <f t="shared" si="8"/>
        <v>2.0810932676632791E-4</v>
      </c>
      <c r="P91">
        <f t="shared" si="9"/>
        <v>0.5</v>
      </c>
    </row>
    <row r="92" spans="1:16" hidden="1" x14ac:dyDescent="0.3">
      <c r="A92" s="22" t="s">
        <v>511</v>
      </c>
      <c r="B92" s="23">
        <v>4360922</v>
      </c>
      <c r="C92" s="24" t="s">
        <v>2</v>
      </c>
      <c r="D92" s="6">
        <v>3986.9431228799999</v>
      </c>
      <c r="E92" s="6">
        <v>62.14</v>
      </c>
      <c r="F92" s="5">
        <v>686</v>
      </c>
      <c r="G92" s="5">
        <v>348</v>
      </c>
      <c r="H92" s="5">
        <v>4786698</v>
      </c>
      <c r="I92" s="24" t="s">
        <v>2130</v>
      </c>
      <c r="J92" s="24" t="s">
        <v>2167</v>
      </c>
      <c r="L92" s="34">
        <f t="shared" si="5"/>
        <v>686</v>
      </c>
      <c r="M92" s="34">
        <f t="shared" si="6"/>
        <v>348</v>
      </c>
      <c r="N92" s="34">
        <f t="shared" si="7"/>
        <v>4786698</v>
      </c>
      <c r="O92" s="32">
        <f t="shared" si="8"/>
        <v>7.0612351144776634E-5</v>
      </c>
      <c r="P92">
        <f t="shared" si="9"/>
        <v>0.45</v>
      </c>
    </row>
    <row r="93" spans="1:16" hidden="1" x14ac:dyDescent="0.3">
      <c r="A93" s="22" t="s">
        <v>512</v>
      </c>
      <c r="B93" s="23">
        <v>103330</v>
      </c>
      <c r="C93" s="24" t="s">
        <v>2</v>
      </c>
      <c r="D93" s="6">
        <v>47144.489362499997</v>
      </c>
      <c r="E93" s="6">
        <v>96.83</v>
      </c>
      <c r="F93" s="5">
        <v>168000</v>
      </c>
      <c r="G93" s="5">
        <v>399000</v>
      </c>
      <c r="H93" s="5">
        <v>522228000</v>
      </c>
      <c r="I93" s="24" t="s">
        <v>2142</v>
      </c>
      <c r="J93" s="24" t="s">
        <v>2145</v>
      </c>
      <c r="L93" s="34">
        <f t="shared" si="5"/>
        <v>168000</v>
      </c>
      <c r="M93" s="34">
        <f t="shared" si="6"/>
        <v>399000</v>
      </c>
      <c r="N93" s="34">
        <f t="shared" si="7"/>
        <v>522228000</v>
      </c>
      <c r="O93" s="32">
        <f t="shared" si="8"/>
        <v>-4.4233553160688435E-4</v>
      </c>
      <c r="P93">
        <f t="shared" si="9"/>
        <v>0.30199999999999999</v>
      </c>
    </row>
    <row r="94" spans="1:16" hidden="1" x14ac:dyDescent="0.3">
      <c r="A94" s="22" t="s">
        <v>513</v>
      </c>
      <c r="B94" s="23">
        <v>4093614</v>
      </c>
      <c r="C94" s="24" t="s">
        <v>2</v>
      </c>
      <c r="D94" s="6">
        <v>3267.5396708500002</v>
      </c>
      <c r="E94" s="6">
        <v>77.510000000000005</v>
      </c>
      <c r="F94" s="5">
        <v>10056</v>
      </c>
      <c r="G94" s="5">
        <v>9547</v>
      </c>
      <c r="H94" s="5">
        <v>2034374</v>
      </c>
      <c r="I94" s="24" t="s">
        <v>1</v>
      </c>
      <c r="J94" s="24" t="s">
        <v>2168</v>
      </c>
      <c r="L94" s="34">
        <f t="shared" si="5"/>
        <v>10056</v>
      </c>
      <c r="M94" s="34">
        <f t="shared" si="6"/>
        <v>9547</v>
      </c>
      <c r="N94" s="34">
        <f t="shared" si="7"/>
        <v>2034374</v>
      </c>
      <c r="O94" s="32">
        <f t="shared" si="8"/>
        <v>2.5019981576642251E-4</v>
      </c>
      <c r="P94">
        <f t="shared" si="9"/>
        <v>0.51400000000000001</v>
      </c>
    </row>
    <row r="95" spans="1:16" hidden="1" x14ac:dyDescent="0.3">
      <c r="A95" s="22" t="s">
        <v>514</v>
      </c>
      <c r="B95" s="23">
        <v>4290489</v>
      </c>
      <c r="C95" s="24" t="s">
        <v>2</v>
      </c>
      <c r="D95" s="6">
        <v>94299.000718199997</v>
      </c>
      <c r="E95" s="6">
        <v>93.55</v>
      </c>
      <c r="F95" s="5">
        <v>122400</v>
      </c>
      <c r="G95" s="5">
        <v>49500</v>
      </c>
      <c r="H95" s="5">
        <v>67194500</v>
      </c>
      <c r="I95" s="24" t="s">
        <v>2130</v>
      </c>
      <c r="J95" s="24" t="s">
        <v>2169</v>
      </c>
      <c r="L95" s="34">
        <f t="shared" si="5"/>
        <v>122400</v>
      </c>
      <c r="M95" s="34">
        <f t="shared" si="6"/>
        <v>49500</v>
      </c>
      <c r="N95" s="34">
        <f t="shared" si="7"/>
        <v>67194500</v>
      </c>
      <c r="O95" s="32">
        <f t="shared" si="8"/>
        <v>1.084910223306967E-3</v>
      </c>
      <c r="P95">
        <f t="shared" si="9"/>
        <v>0.66900000000000004</v>
      </c>
    </row>
    <row r="96" spans="1:16" hidden="1" x14ac:dyDescent="0.3">
      <c r="A96" s="22" t="s">
        <v>515</v>
      </c>
      <c r="B96" s="23">
        <v>4004387</v>
      </c>
      <c r="C96" s="24" t="s">
        <v>2</v>
      </c>
      <c r="D96" s="6">
        <v>26523.109354010001</v>
      </c>
      <c r="E96" s="6">
        <v>92.52</v>
      </c>
      <c r="F96" s="5">
        <v>103000</v>
      </c>
      <c r="G96" s="5">
        <v>84000</v>
      </c>
      <c r="H96" s="5">
        <v>27787000</v>
      </c>
      <c r="I96" s="24" t="s">
        <v>1</v>
      </c>
      <c r="J96" s="24" t="s">
        <v>2168</v>
      </c>
      <c r="L96" s="34">
        <f t="shared" si="5"/>
        <v>103000</v>
      </c>
      <c r="M96" s="34">
        <f t="shared" si="6"/>
        <v>84000</v>
      </c>
      <c r="N96" s="34">
        <f t="shared" si="7"/>
        <v>27787000</v>
      </c>
      <c r="O96" s="32">
        <f t="shared" si="8"/>
        <v>6.8377298736819374E-4</v>
      </c>
      <c r="P96">
        <f t="shared" si="9"/>
        <v>0.60799999999999998</v>
      </c>
    </row>
    <row r="97" spans="1:16" hidden="1" x14ac:dyDescent="0.3">
      <c r="A97" s="22" t="s">
        <v>516</v>
      </c>
      <c r="B97" s="23">
        <v>4247582</v>
      </c>
      <c r="C97" s="24" t="s">
        <v>2</v>
      </c>
      <c r="D97" s="6">
        <v>6469.7178838</v>
      </c>
      <c r="E97" s="6">
        <v>102.48</v>
      </c>
      <c r="F97" s="5">
        <v>-828</v>
      </c>
      <c r="G97" s="5">
        <v>-492</v>
      </c>
      <c r="H97" s="5">
        <v>8104561</v>
      </c>
      <c r="I97" s="24" t="s">
        <v>2130</v>
      </c>
      <c r="J97" s="24" t="s">
        <v>2170</v>
      </c>
      <c r="L97" s="34">
        <f t="shared" si="5"/>
        <v>-828</v>
      </c>
      <c r="M97" s="34">
        <f t="shared" si="6"/>
        <v>-492</v>
      </c>
      <c r="N97" s="34">
        <f t="shared" si="7"/>
        <v>8104561</v>
      </c>
      <c r="O97" s="32">
        <f t="shared" si="8"/>
        <v>-4.145813696756678E-5</v>
      </c>
      <c r="P97">
        <f t="shared" si="9"/>
        <v>0.39600000000000002</v>
      </c>
    </row>
    <row r="98" spans="1:16" hidden="1" x14ac:dyDescent="0.3">
      <c r="A98" s="22" t="s">
        <v>517</v>
      </c>
      <c r="B98" s="23">
        <v>113901</v>
      </c>
      <c r="C98" s="24" t="s">
        <v>2</v>
      </c>
      <c r="D98" s="6">
        <v>53551.07028634</v>
      </c>
      <c r="E98" s="27" t="s">
        <v>1929</v>
      </c>
      <c r="F98" s="5">
        <v>134000</v>
      </c>
      <c r="G98" s="5">
        <v>245000</v>
      </c>
      <c r="H98" s="5">
        <v>158852000</v>
      </c>
      <c r="I98" s="24" t="s">
        <v>2142</v>
      </c>
      <c r="J98" s="24" t="s">
        <v>2143</v>
      </c>
      <c r="L98" s="34">
        <f t="shared" si="5"/>
        <v>134000</v>
      </c>
      <c r="M98" s="34">
        <f t="shared" si="6"/>
        <v>245000</v>
      </c>
      <c r="N98" s="34">
        <f t="shared" si="7"/>
        <v>158852000</v>
      </c>
      <c r="O98" s="32">
        <f t="shared" si="8"/>
        <v>-6.9876362903835019E-4</v>
      </c>
      <c r="P98">
        <f t="shared" si="9"/>
        <v>0.26100000000000001</v>
      </c>
    </row>
    <row r="99" spans="1:16" hidden="1" x14ac:dyDescent="0.3">
      <c r="A99" s="22" t="s">
        <v>518</v>
      </c>
      <c r="B99" s="23">
        <v>100594</v>
      </c>
      <c r="C99" s="24" t="s">
        <v>2</v>
      </c>
      <c r="D99" s="6">
        <v>4795.9912728999998</v>
      </c>
      <c r="E99" s="27">
        <v>91.77</v>
      </c>
      <c r="F99" s="5">
        <v>26673</v>
      </c>
      <c r="G99" s="5">
        <v>24912</v>
      </c>
      <c r="H99" s="5">
        <v>25053286</v>
      </c>
      <c r="I99" s="24" t="s">
        <v>2142</v>
      </c>
      <c r="J99" s="24" t="s">
        <v>2171</v>
      </c>
      <c r="L99" s="34">
        <f t="shared" si="5"/>
        <v>26673</v>
      </c>
      <c r="M99" s="34">
        <f t="shared" si="6"/>
        <v>24912</v>
      </c>
      <c r="N99" s="34">
        <f t="shared" si="7"/>
        <v>25053286</v>
      </c>
      <c r="O99" s="32">
        <f t="shared" si="8"/>
        <v>7.0290180697254637E-5</v>
      </c>
      <c r="P99">
        <f t="shared" si="9"/>
        <v>0.44900000000000001</v>
      </c>
    </row>
    <row r="100" spans="1:16" hidden="1" x14ac:dyDescent="0.3">
      <c r="A100" s="22" t="s">
        <v>23</v>
      </c>
      <c r="B100" s="23">
        <v>4107063</v>
      </c>
      <c r="C100" s="24" t="s">
        <v>2</v>
      </c>
      <c r="D100" s="6">
        <v>44161.262265600002</v>
      </c>
      <c r="E100" s="6">
        <v>90.86</v>
      </c>
      <c r="F100" s="5">
        <v>78604</v>
      </c>
      <c r="G100" s="5">
        <v>73123</v>
      </c>
      <c r="H100" s="5">
        <v>12431120</v>
      </c>
      <c r="I100" s="24" t="s">
        <v>2119</v>
      </c>
      <c r="J100" s="24" t="s">
        <v>2135</v>
      </c>
      <c r="L100" s="34">
        <f t="shared" si="5"/>
        <v>78604</v>
      </c>
      <c r="M100" s="34">
        <f t="shared" si="6"/>
        <v>73123</v>
      </c>
      <c r="N100" s="34">
        <f t="shared" si="7"/>
        <v>12431120</v>
      </c>
      <c r="O100" s="32">
        <f t="shared" si="8"/>
        <v>4.4090958819478857E-4</v>
      </c>
      <c r="P100">
        <f t="shared" si="9"/>
        <v>0.56000000000000005</v>
      </c>
    </row>
    <row r="101" spans="1:16" hidden="1" x14ac:dyDescent="0.3">
      <c r="A101" s="22" t="s">
        <v>519</v>
      </c>
      <c r="B101" s="23">
        <v>4092820</v>
      </c>
      <c r="C101" s="24" t="s">
        <v>317</v>
      </c>
      <c r="D101" s="6">
        <v>174848.64413743999</v>
      </c>
      <c r="E101" s="6">
        <v>78.81</v>
      </c>
      <c r="F101" s="5">
        <v>271000</v>
      </c>
      <c r="G101" s="5">
        <v>217000</v>
      </c>
      <c r="H101" s="5">
        <v>65121000</v>
      </c>
      <c r="I101" s="24" t="s">
        <v>2123</v>
      </c>
      <c r="J101" s="24" t="s">
        <v>2125</v>
      </c>
      <c r="L101" s="34">
        <f t="shared" si="5"/>
        <v>271000</v>
      </c>
      <c r="M101" s="34">
        <f t="shared" si="6"/>
        <v>217000</v>
      </c>
      <c r="N101" s="34">
        <f t="shared" si="7"/>
        <v>65121000</v>
      </c>
      <c r="O101" s="32">
        <f t="shared" si="8"/>
        <v>8.292255954300456E-4</v>
      </c>
      <c r="P101">
        <f t="shared" si="9"/>
        <v>0.63100000000000001</v>
      </c>
    </row>
    <row r="102" spans="1:16" hidden="1" x14ac:dyDescent="0.3">
      <c r="A102" s="22" t="s">
        <v>520</v>
      </c>
      <c r="B102" s="23">
        <v>4811744</v>
      </c>
      <c r="C102" s="24" t="s">
        <v>320</v>
      </c>
      <c r="D102" s="6">
        <v>3283.87544527</v>
      </c>
      <c r="E102" s="6">
        <v>87.08</v>
      </c>
      <c r="F102" s="5">
        <v>13514</v>
      </c>
      <c r="G102" s="5">
        <v>-3128</v>
      </c>
      <c r="H102" s="5">
        <v>724167</v>
      </c>
      <c r="I102" s="24" t="s">
        <v>2123</v>
      </c>
      <c r="J102" s="24" t="s">
        <v>2125</v>
      </c>
      <c r="L102" s="34">
        <f t="shared" si="5"/>
        <v>13514</v>
      </c>
      <c r="M102" s="34">
        <f t="shared" si="6"/>
        <v>-3128</v>
      </c>
      <c r="N102" s="34">
        <f t="shared" si="7"/>
        <v>724167</v>
      </c>
      <c r="O102" s="32">
        <f t="shared" si="8"/>
        <v>2.2980887005345452E-2</v>
      </c>
      <c r="P102">
        <f t="shared" si="9"/>
        <v>0.98499999999999999</v>
      </c>
    </row>
    <row r="103" spans="1:16" x14ac:dyDescent="0.3">
      <c r="A103" s="22" t="s">
        <v>572</v>
      </c>
      <c r="B103" s="23">
        <v>10461017</v>
      </c>
      <c r="C103" s="24" t="s">
        <v>317</v>
      </c>
      <c r="D103" s="6">
        <v>15750.0577029</v>
      </c>
      <c r="E103" s="6">
        <v>33.07</v>
      </c>
      <c r="F103" s="5">
        <v>9609</v>
      </c>
      <c r="G103" s="5">
        <v>3946</v>
      </c>
      <c r="H103" s="5">
        <v>211731</v>
      </c>
      <c r="I103" s="24" t="s">
        <v>2132</v>
      </c>
      <c r="J103" s="24" t="s">
        <v>2139</v>
      </c>
      <c r="L103" s="34">
        <f t="shared" si="5"/>
        <v>9609</v>
      </c>
      <c r="M103" s="34">
        <f t="shared" si="6"/>
        <v>3946</v>
      </c>
      <c r="N103" s="34">
        <f t="shared" si="7"/>
        <v>211731</v>
      </c>
      <c r="O103" s="32">
        <f t="shared" si="8"/>
        <v>2.6746201548190865E-2</v>
      </c>
      <c r="P103">
        <f t="shared" si="9"/>
        <v>0.98899999999999999</v>
      </c>
    </row>
    <row r="104" spans="1:16" hidden="1" x14ac:dyDescent="0.3">
      <c r="A104" s="22" t="s">
        <v>522</v>
      </c>
      <c r="B104" s="23">
        <v>5139125</v>
      </c>
      <c r="C104" s="24" t="s">
        <v>317</v>
      </c>
      <c r="D104" s="6">
        <v>2702.3069678400002</v>
      </c>
      <c r="E104" s="6">
        <v>43.66</v>
      </c>
      <c r="F104" s="5">
        <v>3666</v>
      </c>
      <c r="G104" s="5">
        <v>-2076</v>
      </c>
      <c r="H104" s="5">
        <v>3799341</v>
      </c>
      <c r="I104" s="24" t="s">
        <v>2123</v>
      </c>
      <c r="J104" s="24" t="s">
        <v>2172</v>
      </c>
      <c r="L104" s="34">
        <f t="shared" si="5"/>
        <v>3666</v>
      </c>
      <c r="M104" s="34">
        <f t="shared" si="6"/>
        <v>-2076</v>
      </c>
      <c r="N104" s="34">
        <f t="shared" si="7"/>
        <v>3799341</v>
      </c>
      <c r="O104" s="32">
        <f t="shared" si="8"/>
        <v>1.5113147253694786E-3</v>
      </c>
      <c r="P104">
        <f t="shared" si="9"/>
        <v>0.72299999999999998</v>
      </c>
    </row>
    <row r="105" spans="1:16" hidden="1" x14ac:dyDescent="0.3">
      <c r="A105" s="22" t="s">
        <v>523</v>
      </c>
      <c r="B105" s="23">
        <v>4260544</v>
      </c>
      <c r="C105" s="24" t="s">
        <v>317</v>
      </c>
      <c r="D105" s="6">
        <v>2322.8140282300001</v>
      </c>
      <c r="E105" s="6">
        <v>74.739999999999995</v>
      </c>
      <c r="F105" s="5">
        <v>7254</v>
      </c>
      <c r="G105" s="5">
        <v>14025</v>
      </c>
      <c r="H105" s="5">
        <v>741987</v>
      </c>
      <c r="I105" s="24" t="s">
        <v>2123</v>
      </c>
      <c r="J105" s="24" t="s">
        <v>2172</v>
      </c>
      <c r="L105" s="34">
        <f t="shared" si="5"/>
        <v>7254</v>
      </c>
      <c r="M105" s="34">
        <f t="shared" si="6"/>
        <v>14025</v>
      </c>
      <c r="N105" s="34">
        <f t="shared" si="7"/>
        <v>741987</v>
      </c>
      <c r="O105" s="32">
        <f t="shared" si="8"/>
        <v>-9.1254968078955563E-3</v>
      </c>
      <c r="P105">
        <f t="shared" si="9"/>
        <v>3.5999999999999997E-2</v>
      </c>
    </row>
    <row r="106" spans="1:16" hidden="1" x14ac:dyDescent="0.3">
      <c r="A106" s="22" t="s">
        <v>524</v>
      </c>
      <c r="B106" s="23">
        <v>4122605</v>
      </c>
      <c r="C106" s="24" t="s">
        <v>2</v>
      </c>
      <c r="D106" s="6">
        <v>89058.62558783</v>
      </c>
      <c r="E106" s="6">
        <v>96.43</v>
      </c>
      <c r="F106" s="5">
        <v>166100</v>
      </c>
      <c r="G106" s="5">
        <v>115200</v>
      </c>
      <c r="H106" s="5">
        <v>15326200</v>
      </c>
      <c r="I106" s="24" t="s">
        <v>2132</v>
      </c>
      <c r="J106" s="24" t="s">
        <v>2138</v>
      </c>
      <c r="L106" s="34">
        <f t="shared" si="5"/>
        <v>166100</v>
      </c>
      <c r="M106" s="34">
        <f t="shared" si="6"/>
        <v>115200</v>
      </c>
      <c r="N106" s="34">
        <f t="shared" si="7"/>
        <v>15326200</v>
      </c>
      <c r="O106" s="32">
        <f t="shared" si="8"/>
        <v>3.3211102556406674E-3</v>
      </c>
      <c r="P106">
        <f t="shared" si="9"/>
        <v>0.84499999999999997</v>
      </c>
    </row>
    <row r="107" spans="1:16" x14ac:dyDescent="0.3">
      <c r="A107" s="22" t="s">
        <v>1293</v>
      </c>
      <c r="B107" s="23">
        <v>4133530</v>
      </c>
      <c r="C107" s="24" t="s">
        <v>317</v>
      </c>
      <c r="D107" s="6">
        <v>124068.30611580001</v>
      </c>
      <c r="E107" s="6">
        <v>81.010000000000005</v>
      </c>
      <c r="F107" s="5">
        <v>623000</v>
      </c>
      <c r="G107" s="5">
        <v>-24000</v>
      </c>
      <c r="H107" s="5">
        <v>64254000</v>
      </c>
      <c r="I107" s="24" t="s">
        <v>2132</v>
      </c>
      <c r="J107" s="24" t="s">
        <v>2139</v>
      </c>
      <c r="L107" s="34">
        <f t="shared" si="5"/>
        <v>623000</v>
      </c>
      <c r="M107" s="34">
        <f t="shared" si="6"/>
        <v>-24000</v>
      </c>
      <c r="N107" s="34">
        <f t="shared" si="7"/>
        <v>64254000</v>
      </c>
      <c r="O107" s="32">
        <f t="shared" si="8"/>
        <v>1.0069412021041491E-2</v>
      </c>
      <c r="P107">
        <f t="shared" si="9"/>
        <v>0.95599999999999996</v>
      </c>
    </row>
    <row r="108" spans="1:16" hidden="1" x14ac:dyDescent="0.3">
      <c r="A108" s="22" t="s">
        <v>526</v>
      </c>
      <c r="B108" s="23">
        <v>4209952</v>
      </c>
      <c r="C108" s="24" t="s">
        <v>2</v>
      </c>
      <c r="D108" s="6">
        <v>11638.079676539999</v>
      </c>
      <c r="E108" s="6">
        <v>75.25</v>
      </c>
      <c r="F108" s="5">
        <v>160000</v>
      </c>
      <c r="G108" s="5">
        <v>87000</v>
      </c>
      <c r="H108" s="5">
        <v>8013000</v>
      </c>
      <c r="I108" s="24" t="s">
        <v>2148</v>
      </c>
      <c r="J108" s="24" t="s">
        <v>2149</v>
      </c>
      <c r="L108" s="34">
        <f t="shared" si="5"/>
        <v>160000</v>
      </c>
      <c r="M108" s="34">
        <f t="shared" si="6"/>
        <v>87000</v>
      </c>
      <c r="N108" s="34">
        <f t="shared" si="7"/>
        <v>8013000</v>
      </c>
      <c r="O108" s="32">
        <f t="shared" si="8"/>
        <v>9.1101959316111317E-3</v>
      </c>
      <c r="P108">
        <f t="shared" si="9"/>
        <v>0.94899999999999995</v>
      </c>
    </row>
    <row r="109" spans="1:16" hidden="1" x14ac:dyDescent="0.3">
      <c r="A109" s="22" t="s">
        <v>527</v>
      </c>
      <c r="B109" s="23">
        <v>113558</v>
      </c>
      <c r="C109" s="24" t="s">
        <v>2</v>
      </c>
      <c r="D109" s="6">
        <v>11115.66977484</v>
      </c>
      <c r="E109" s="6">
        <v>47.59</v>
      </c>
      <c r="F109" s="5">
        <v>-6135</v>
      </c>
      <c r="G109" s="5">
        <v>12392</v>
      </c>
      <c r="H109" s="5">
        <v>81850712</v>
      </c>
      <c r="I109" s="24" t="s">
        <v>2142</v>
      </c>
      <c r="J109" s="24" t="s">
        <v>2173</v>
      </c>
      <c r="L109" s="34">
        <f t="shared" si="5"/>
        <v>-6135</v>
      </c>
      <c r="M109" s="34">
        <f t="shared" si="6"/>
        <v>12392</v>
      </c>
      <c r="N109" s="34">
        <f t="shared" si="7"/>
        <v>81850712</v>
      </c>
      <c r="O109" s="32">
        <f t="shared" si="8"/>
        <v>-2.2635111591943146E-4</v>
      </c>
      <c r="P109">
        <f t="shared" si="9"/>
        <v>0.34499999999999997</v>
      </c>
    </row>
    <row r="110" spans="1:16" hidden="1" x14ac:dyDescent="0.3">
      <c r="A110" s="22" t="s">
        <v>27</v>
      </c>
      <c r="B110" s="23">
        <v>4097536</v>
      </c>
      <c r="C110" s="24" t="s">
        <v>317</v>
      </c>
      <c r="D110" s="6">
        <v>29923.62525972</v>
      </c>
      <c r="E110" s="6">
        <v>93.31</v>
      </c>
      <c r="F110" s="5">
        <v>33063</v>
      </c>
      <c r="G110" s="5">
        <v>7043</v>
      </c>
      <c r="H110" s="5">
        <v>6687945</v>
      </c>
      <c r="I110" s="24" t="s">
        <v>2132</v>
      </c>
      <c r="J110" s="24" t="s">
        <v>2134</v>
      </c>
      <c r="L110" s="34">
        <f t="shared" si="5"/>
        <v>33063</v>
      </c>
      <c r="M110" s="34">
        <f t="shared" si="6"/>
        <v>7043</v>
      </c>
      <c r="N110" s="34">
        <f t="shared" si="7"/>
        <v>6687945</v>
      </c>
      <c r="O110" s="32">
        <f t="shared" si="8"/>
        <v>3.8905822341541384E-3</v>
      </c>
      <c r="P110">
        <f t="shared" si="9"/>
        <v>0.86199999999999999</v>
      </c>
    </row>
    <row r="111" spans="1:16" hidden="1" x14ac:dyDescent="0.3">
      <c r="A111" s="22" t="s">
        <v>528</v>
      </c>
      <c r="B111" s="23">
        <v>4909522</v>
      </c>
      <c r="C111" s="24" t="s">
        <v>2</v>
      </c>
      <c r="D111" s="6">
        <v>7393.1366399999997</v>
      </c>
      <c r="E111" s="6">
        <v>55.51</v>
      </c>
      <c r="F111" s="5">
        <v>38202</v>
      </c>
      <c r="G111" s="5">
        <v>36657</v>
      </c>
      <c r="H111" s="5">
        <v>5791320</v>
      </c>
      <c r="I111" s="24" t="s">
        <v>2158</v>
      </c>
      <c r="J111" s="24" t="s">
        <v>2159</v>
      </c>
      <c r="L111" s="34">
        <f t="shared" si="5"/>
        <v>38202</v>
      </c>
      <c r="M111" s="34">
        <f t="shared" si="6"/>
        <v>36657</v>
      </c>
      <c r="N111" s="34">
        <f t="shared" si="7"/>
        <v>5791320</v>
      </c>
      <c r="O111" s="32">
        <f t="shared" si="8"/>
        <v>2.6677855825614884E-4</v>
      </c>
      <c r="P111">
        <f t="shared" si="9"/>
        <v>0.51900000000000002</v>
      </c>
    </row>
    <row r="112" spans="1:16" hidden="1" x14ac:dyDescent="0.3">
      <c r="A112" s="22" t="s">
        <v>529</v>
      </c>
      <c r="B112" s="23">
        <v>4166271</v>
      </c>
      <c r="C112" s="24" t="s">
        <v>2</v>
      </c>
      <c r="D112" s="6">
        <v>9095.3237200000003</v>
      </c>
      <c r="E112" s="6">
        <v>87.09</v>
      </c>
      <c r="F112" s="5">
        <v>1212</v>
      </c>
      <c r="G112" s="5">
        <v>13663</v>
      </c>
      <c r="H112" s="5">
        <v>14118039</v>
      </c>
      <c r="I112" s="24" t="s">
        <v>2158</v>
      </c>
      <c r="J112" s="24" t="s">
        <v>2159</v>
      </c>
      <c r="L112" s="34">
        <f t="shared" si="5"/>
        <v>1212</v>
      </c>
      <c r="M112" s="34">
        <f t="shared" si="6"/>
        <v>13663</v>
      </c>
      <c r="N112" s="34">
        <f t="shared" si="7"/>
        <v>14118039</v>
      </c>
      <c r="O112" s="32">
        <f t="shared" si="8"/>
        <v>-8.8192134899188197E-4</v>
      </c>
      <c r="P112">
        <f t="shared" si="9"/>
        <v>0.23599999999999999</v>
      </c>
    </row>
    <row r="113" spans="1:16" hidden="1" x14ac:dyDescent="0.3">
      <c r="A113" s="22" t="s">
        <v>530</v>
      </c>
      <c r="B113" s="23">
        <v>103317</v>
      </c>
      <c r="C113" s="24" t="s">
        <v>2</v>
      </c>
      <c r="D113" s="6">
        <v>82998.67217084</v>
      </c>
      <c r="E113" s="6">
        <v>89.04</v>
      </c>
      <c r="F113" s="5">
        <v>94000</v>
      </c>
      <c r="G113" s="5">
        <v>93000</v>
      </c>
      <c r="H113" s="5">
        <v>32704000</v>
      </c>
      <c r="I113" s="24" t="s">
        <v>2142</v>
      </c>
      <c r="J113" s="24" t="s">
        <v>2145</v>
      </c>
      <c r="L113" s="34">
        <f t="shared" si="5"/>
        <v>94000</v>
      </c>
      <c r="M113" s="34">
        <f t="shared" si="6"/>
        <v>93000</v>
      </c>
      <c r="N113" s="34">
        <f t="shared" si="7"/>
        <v>32704000</v>
      </c>
      <c r="O113" s="32">
        <f t="shared" si="8"/>
        <v>3.057729941291585E-5</v>
      </c>
      <c r="P113">
        <f t="shared" si="9"/>
        <v>0.438</v>
      </c>
    </row>
    <row r="114" spans="1:16" hidden="1" x14ac:dyDescent="0.3">
      <c r="A114" s="22" t="s">
        <v>531</v>
      </c>
      <c r="B114" s="23">
        <v>4010203</v>
      </c>
      <c r="C114" s="24" t="s">
        <v>317</v>
      </c>
      <c r="D114" s="6">
        <v>8053.7560518099999</v>
      </c>
      <c r="E114" s="6">
        <v>85.58</v>
      </c>
      <c r="F114" s="5">
        <v>-201000</v>
      </c>
      <c r="G114" s="5">
        <v>278000</v>
      </c>
      <c r="H114" s="5">
        <v>13147000</v>
      </c>
      <c r="I114" s="24" t="s">
        <v>2158</v>
      </c>
      <c r="J114" s="24" t="s">
        <v>2159</v>
      </c>
      <c r="L114" s="34">
        <f t="shared" si="5"/>
        <v>-201000</v>
      </c>
      <c r="M114" s="34">
        <f t="shared" si="6"/>
        <v>278000</v>
      </c>
      <c r="N114" s="34">
        <f t="shared" si="7"/>
        <v>13147000</v>
      </c>
      <c r="O114" s="32">
        <f t="shared" si="8"/>
        <v>-3.6434167490682283E-2</v>
      </c>
      <c r="P114">
        <f t="shared" si="9"/>
        <v>4.0000000000000001E-3</v>
      </c>
    </row>
    <row r="115" spans="1:16" hidden="1" x14ac:dyDescent="0.3">
      <c r="A115" s="22" t="s">
        <v>532</v>
      </c>
      <c r="B115" s="23">
        <v>5198313</v>
      </c>
      <c r="C115" s="24" t="s">
        <v>317</v>
      </c>
      <c r="D115" s="6">
        <v>3729.30264966</v>
      </c>
      <c r="E115" s="6">
        <v>77.08</v>
      </c>
      <c r="F115" s="5">
        <v>592</v>
      </c>
      <c r="G115" s="5">
        <v>233</v>
      </c>
      <c r="H115" s="5">
        <v>760217</v>
      </c>
      <c r="I115" s="24" t="s">
        <v>2123</v>
      </c>
      <c r="J115" s="24" t="s">
        <v>2125</v>
      </c>
      <c r="L115" s="34">
        <f t="shared" si="5"/>
        <v>592</v>
      </c>
      <c r="M115" s="34">
        <f t="shared" si="6"/>
        <v>233</v>
      </c>
      <c r="N115" s="34">
        <f t="shared" si="7"/>
        <v>760217</v>
      </c>
      <c r="O115" s="32">
        <f t="shared" si="8"/>
        <v>4.7223358593664704E-4</v>
      </c>
      <c r="P115">
        <f t="shared" si="9"/>
        <v>0.56699999999999995</v>
      </c>
    </row>
    <row r="116" spans="1:16" hidden="1" x14ac:dyDescent="0.3">
      <c r="A116" s="22" t="s">
        <v>533</v>
      </c>
      <c r="B116" s="23">
        <v>8313471</v>
      </c>
      <c r="C116" s="24" t="s">
        <v>2</v>
      </c>
      <c r="D116" s="6">
        <v>10194.181067</v>
      </c>
      <c r="E116" s="6">
        <v>70.319999999999993</v>
      </c>
      <c r="F116" s="5">
        <v>31000</v>
      </c>
      <c r="G116" s="5">
        <v>20000</v>
      </c>
      <c r="H116" s="5">
        <v>8091000</v>
      </c>
      <c r="I116" s="24" t="s">
        <v>2119</v>
      </c>
      <c r="J116" s="24" t="s">
        <v>2140</v>
      </c>
      <c r="L116" s="34">
        <f t="shared" si="5"/>
        <v>31000</v>
      </c>
      <c r="M116" s="34">
        <f t="shared" si="6"/>
        <v>20000</v>
      </c>
      <c r="N116" s="34">
        <f t="shared" si="7"/>
        <v>8091000</v>
      </c>
      <c r="O116" s="32">
        <f t="shared" si="8"/>
        <v>1.3595352861203807E-3</v>
      </c>
      <c r="P116">
        <f t="shared" si="9"/>
        <v>0.70399999999999996</v>
      </c>
    </row>
    <row r="117" spans="1:16" hidden="1" x14ac:dyDescent="0.3">
      <c r="A117" s="22" t="s">
        <v>534</v>
      </c>
      <c r="B117" s="23">
        <v>4204256</v>
      </c>
      <c r="C117" s="24" t="s">
        <v>2</v>
      </c>
      <c r="D117" s="6">
        <v>91662.265872000004</v>
      </c>
      <c r="E117" s="6">
        <v>70.930000000000007</v>
      </c>
      <c r="F117" s="5">
        <v>317000</v>
      </c>
      <c r="G117" s="5">
        <v>243000</v>
      </c>
      <c r="H117" s="5">
        <v>257217000</v>
      </c>
      <c r="I117" s="24" t="s">
        <v>2142</v>
      </c>
      <c r="J117" s="24" t="s">
        <v>2144</v>
      </c>
      <c r="L117" s="34">
        <f t="shared" si="5"/>
        <v>317000</v>
      </c>
      <c r="M117" s="34">
        <f t="shared" si="6"/>
        <v>243000</v>
      </c>
      <c r="N117" s="34">
        <f t="shared" si="7"/>
        <v>257217000</v>
      </c>
      <c r="O117" s="32">
        <f t="shared" si="8"/>
        <v>2.8769482576968084E-4</v>
      </c>
      <c r="P117">
        <f t="shared" si="9"/>
        <v>0.52300000000000002</v>
      </c>
    </row>
    <row r="118" spans="1:16" hidden="1" x14ac:dyDescent="0.3">
      <c r="A118" s="22" t="s">
        <v>535</v>
      </c>
      <c r="B118" s="23">
        <v>4971373</v>
      </c>
      <c r="C118" s="24" t="s">
        <v>320</v>
      </c>
      <c r="D118" s="6">
        <v>8195.6469111999995</v>
      </c>
      <c r="E118" s="6">
        <v>54.06</v>
      </c>
      <c r="F118" s="5">
        <v>13576</v>
      </c>
      <c r="G118" s="5">
        <v>-24973</v>
      </c>
      <c r="H118" s="5">
        <v>381217</v>
      </c>
      <c r="I118" s="24" t="s">
        <v>2132</v>
      </c>
      <c r="J118" s="24" t="s">
        <v>2134</v>
      </c>
      <c r="L118" s="34">
        <f t="shared" si="5"/>
        <v>13576</v>
      </c>
      <c r="M118" s="34">
        <f t="shared" si="6"/>
        <v>-24973</v>
      </c>
      <c r="N118" s="34">
        <f t="shared" si="7"/>
        <v>381217</v>
      </c>
      <c r="O118" s="32">
        <f t="shared" si="8"/>
        <v>0.10112088390601678</v>
      </c>
      <c r="P118">
        <f t="shared" si="9"/>
        <v>0.998</v>
      </c>
    </row>
    <row r="119" spans="1:16" hidden="1" x14ac:dyDescent="0.3">
      <c r="A119" s="22" t="s">
        <v>536</v>
      </c>
      <c r="B119" s="23">
        <v>4282243</v>
      </c>
      <c r="C119" s="24" t="s">
        <v>320</v>
      </c>
      <c r="D119" s="6">
        <v>2967.1588354400001</v>
      </c>
      <c r="E119" s="6">
        <v>37.950000000000003</v>
      </c>
      <c r="F119" s="5">
        <v>1319</v>
      </c>
      <c r="G119" s="5">
        <v>178</v>
      </c>
      <c r="H119" s="5">
        <v>594214</v>
      </c>
      <c r="I119" s="24" t="s">
        <v>2132</v>
      </c>
      <c r="J119" s="24" t="s">
        <v>2134</v>
      </c>
      <c r="L119" s="34">
        <f t="shared" si="5"/>
        <v>1319</v>
      </c>
      <c r="M119" s="34">
        <f t="shared" si="6"/>
        <v>178</v>
      </c>
      <c r="N119" s="34">
        <f t="shared" si="7"/>
        <v>594214</v>
      </c>
      <c r="O119" s="32">
        <f t="shared" si="8"/>
        <v>1.920183637544723E-3</v>
      </c>
      <c r="P119">
        <f t="shared" si="9"/>
        <v>0.76</v>
      </c>
    </row>
    <row r="120" spans="1:16" hidden="1" x14ac:dyDescent="0.3">
      <c r="A120" s="22" t="s">
        <v>537</v>
      </c>
      <c r="B120" s="23">
        <v>4187996</v>
      </c>
      <c r="C120" s="24" t="s">
        <v>2</v>
      </c>
      <c r="D120" s="6">
        <v>3822.0062854500002</v>
      </c>
      <c r="E120" s="6">
        <v>88.06</v>
      </c>
      <c r="F120" s="5">
        <v>243</v>
      </c>
      <c r="G120" s="5">
        <v>313</v>
      </c>
      <c r="H120" s="5">
        <v>4772714</v>
      </c>
      <c r="I120" s="24" t="s">
        <v>2130</v>
      </c>
      <c r="J120" s="24" t="s">
        <v>2174</v>
      </c>
      <c r="L120" s="34">
        <f t="shared" si="5"/>
        <v>243</v>
      </c>
      <c r="M120" s="34">
        <f t="shared" si="6"/>
        <v>313</v>
      </c>
      <c r="N120" s="34">
        <f t="shared" si="7"/>
        <v>4772714</v>
      </c>
      <c r="O120" s="32">
        <f t="shared" si="8"/>
        <v>-1.4666707454081682E-5</v>
      </c>
      <c r="P120">
        <f t="shared" si="9"/>
        <v>0.41099999999999998</v>
      </c>
    </row>
    <row r="121" spans="1:16" hidden="1" x14ac:dyDescent="0.3">
      <c r="A121" s="22" t="s">
        <v>538</v>
      </c>
      <c r="B121" s="23">
        <v>4004205</v>
      </c>
      <c r="C121" s="24" t="s">
        <v>317</v>
      </c>
      <c r="D121" s="6">
        <v>3430687.1880800002</v>
      </c>
      <c r="E121" s="6">
        <v>60.33</v>
      </c>
      <c r="F121" s="5">
        <v>14874000</v>
      </c>
      <c r="G121" s="5">
        <v>4042000</v>
      </c>
      <c r="H121" s="5">
        <v>352583000</v>
      </c>
      <c r="I121" s="24" t="s">
        <v>2132</v>
      </c>
      <c r="J121" s="24" t="s">
        <v>2175</v>
      </c>
      <c r="L121" s="34">
        <f t="shared" si="5"/>
        <v>14874000</v>
      </c>
      <c r="M121" s="34">
        <f t="shared" si="6"/>
        <v>4042000</v>
      </c>
      <c r="N121" s="34">
        <f t="shared" si="7"/>
        <v>352583000</v>
      </c>
      <c r="O121" s="32">
        <f t="shared" si="8"/>
        <v>3.0721844218240812E-2</v>
      </c>
      <c r="P121">
        <f t="shared" si="9"/>
        <v>0.99199999999999999</v>
      </c>
    </row>
    <row r="122" spans="1:16" hidden="1" x14ac:dyDescent="0.3">
      <c r="A122" s="22" t="s">
        <v>539</v>
      </c>
      <c r="B122" s="23">
        <v>4993561</v>
      </c>
      <c r="C122" s="24" t="s">
        <v>2</v>
      </c>
      <c r="D122" s="6">
        <v>10312.51220544</v>
      </c>
      <c r="E122" s="6">
        <v>92.99</v>
      </c>
      <c r="F122" s="5">
        <v>24017</v>
      </c>
      <c r="G122" s="5">
        <v>25103</v>
      </c>
      <c r="H122" s="5">
        <v>2743332</v>
      </c>
      <c r="I122" s="24" t="s">
        <v>2119</v>
      </c>
      <c r="J122" s="24" t="s">
        <v>2141</v>
      </c>
      <c r="L122" s="34">
        <f t="shared" si="5"/>
        <v>24017</v>
      </c>
      <c r="M122" s="34">
        <f t="shared" si="6"/>
        <v>25103</v>
      </c>
      <c r="N122" s="34">
        <f t="shared" si="7"/>
        <v>2743332</v>
      </c>
      <c r="O122" s="32">
        <f t="shared" si="8"/>
        <v>-3.9586896518540226E-4</v>
      </c>
      <c r="P122">
        <f t="shared" si="9"/>
        <v>0.313</v>
      </c>
    </row>
    <row r="123" spans="1:16" x14ac:dyDescent="0.3">
      <c r="A123" s="22" t="s">
        <v>286</v>
      </c>
      <c r="B123" s="23">
        <v>4965935</v>
      </c>
      <c r="C123" s="24" t="s">
        <v>317</v>
      </c>
      <c r="D123" s="6">
        <v>8537.3580710400001</v>
      </c>
      <c r="E123" s="6">
        <v>81.48</v>
      </c>
      <c r="F123" s="5">
        <v>14546</v>
      </c>
      <c r="G123" s="5">
        <v>2363</v>
      </c>
      <c r="H123" s="5">
        <v>1532820</v>
      </c>
      <c r="I123" s="24" t="s">
        <v>2132</v>
      </c>
      <c r="J123" s="24" t="s">
        <v>2139</v>
      </c>
      <c r="L123" s="34">
        <f t="shared" si="5"/>
        <v>14546</v>
      </c>
      <c r="M123" s="34">
        <f t="shared" si="6"/>
        <v>2363</v>
      </c>
      <c r="N123" s="34">
        <f t="shared" si="7"/>
        <v>1532820</v>
      </c>
      <c r="O123" s="32">
        <f t="shared" si="8"/>
        <v>7.9480956668101926E-3</v>
      </c>
      <c r="P123">
        <f t="shared" si="9"/>
        <v>0.94</v>
      </c>
    </row>
    <row r="124" spans="1:16" hidden="1" x14ac:dyDescent="0.3">
      <c r="A124" s="22" t="s">
        <v>331</v>
      </c>
      <c r="B124" s="23">
        <v>5256437</v>
      </c>
      <c r="C124" s="24" t="s">
        <v>317</v>
      </c>
      <c r="D124" s="6">
        <v>97324.979078040007</v>
      </c>
      <c r="E124" s="27">
        <v>57.31</v>
      </c>
      <c r="F124" s="5">
        <v>33249</v>
      </c>
      <c r="G124" s="5">
        <v>586</v>
      </c>
      <c r="H124" s="5">
        <v>5847846</v>
      </c>
      <c r="I124" s="24" t="s">
        <v>2132</v>
      </c>
      <c r="J124" s="24" t="s">
        <v>2134</v>
      </c>
      <c r="L124" s="34">
        <f t="shared" si="5"/>
        <v>33249</v>
      </c>
      <c r="M124" s="34">
        <f t="shared" si="6"/>
        <v>586</v>
      </c>
      <c r="N124" s="34">
        <f t="shared" si="7"/>
        <v>5847846</v>
      </c>
      <c r="O124" s="32">
        <f t="shared" si="8"/>
        <v>5.5854754041060588E-3</v>
      </c>
      <c r="P124">
        <f t="shared" si="9"/>
        <v>0.90900000000000003</v>
      </c>
    </row>
    <row r="125" spans="1:16" hidden="1" x14ac:dyDescent="0.3">
      <c r="A125" s="22" t="s">
        <v>541</v>
      </c>
      <c r="B125" s="23">
        <v>4982603</v>
      </c>
      <c r="C125" s="24" t="s">
        <v>2</v>
      </c>
      <c r="D125" s="6">
        <v>11695.641971520001</v>
      </c>
      <c r="E125" s="6">
        <v>92.68</v>
      </c>
      <c r="F125" s="5">
        <v>31209</v>
      </c>
      <c r="G125" s="5">
        <v>25751</v>
      </c>
      <c r="H125" s="5">
        <v>4203458</v>
      </c>
      <c r="I125" s="24" t="s">
        <v>2148</v>
      </c>
      <c r="J125" s="24" t="s">
        <v>2164</v>
      </c>
      <c r="L125" s="34">
        <f t="shared" si="5"/>
        <v>31209</v>
      </c>
      <c r="M125" s="34">
        <f t="shared" si="6"/>
        <v>25751</v>
      </c>
      <c r="N125" s="34">
        <f t="shared" si="7"/>
        <v>4203458</v>
      </c>
      <c r="O125" s="32">
        <f t="shared" si="8"/>
        <v>1.2984547484475876E-3</v>
      </c>
      <c r="P125">
        <f t="shared" si="9"/>
        <v>0.69799999999999995</v>
      </c>
    </row>
    <row r="126" spans="1:16" hidden="1" x14ac:dyDescent="0.3">
      <c r="A126" s="22" t="s">
        <v>542</v>
      </c>
      <c r="B126" s="23">
        <v>4306801</v>
      </c>
      <c r="C126" s="24" t="s">
        <v>2</v>
      </c>
      <c r="D126" s="6">
        <v>13220.760318750001</v>
      </c>
      <c r="E126" s="27" t="s">
        <v>1930</v>
      </c>
      <c r="F126" s="5">
        <v>32000</v>
      </c>
      <c r="G126" s="5">
        <v>-1312000</v>
      </c>
      <c r="H126" s="5">
        <v>21884000</v>
      </c>
      <c r="I126" s="24" t="s">
        <v>2126</v>
      </c>
      <c r="J126" s="24" t="s">
        <v>2176</v>
      </c>
      <c r="L126" s="34">
        <f t="shared" si="5"/>
        <v>32000</v>
      </c>
      <c r="M126" s="34">
        <f t="shared" si="6"/>
        <v>-1312000</v>
      </c>
      <c r="N126" s="34">
        <f t="shared" si="7"/>
        <v>21884000</v>
      </c>
      <c r="O126" s="32">
        <f t="shared" si="8"/>
        <v>6.1414732224456224E-2</v>
      </c>
      <c r="P126">
        <f t="shared" si="9"/>
        <v>0.998</v>
      </c>
    </row>
    <row r="127" spans="1:16" hidden="1" x14ac:dyDescent="0.3">
      <c r="A127" s="22" t="s">
        <v>543</v>
      </c>
      <c r="B127" s="23">
        <v>4019141</v>
      </c>
      <c r="C127" s="24" t="s">
        <v>2</v>
      </c>
      <c r="D127" s="6">
        <v>10303.471930080001</v>
      </c>
      <c r="E127" s="6">
        <v>95.52</v>
      </c>
      <c r="F127" s="5" t="s">
        <v>0</v>
      </c>
      <c r="G127" s="5">
        <v>12832</v>
      </c>
      <c r="H127" s="5">
        <v>15082436</v>
      </c>
      <c r="I127" s="24" t="s">
        <v>2126</v>
      </c>
      <c r="J127" s="24" t="s">
        <v>2151</v>
      </c>
      <c r="L127" s="34">
        <f t="shared" si="5"/>
        <v>0</v>
      </c>
      <c r="M127" s="34">
        <f t="shared" si="6"/>
        <v>12832</v>
      </c>
      <c r="N127" s="34">
        <f t="shared" si="7"/>
        <v>15082436</v>
      </c>
      <c r="O127" s="32">
        <f t="shared" si="8"/>
        <v>-8.5079094650227589E-4</v>
      </c>
      <c r="P127">
        <f t="shared" si="9"/>
        <v>0.23899999999999999</v>
      </c>
    </row>
    <row r="128" spans="1:16" hidden="1" x14ac:dyDescent="0.3">
      <c r="A128" s="22" t="s">
        <v>544</v>
      </c>
      <c r="B128" s="23">
        <v>4090388</v>
      </c>
      <c r="C128" s="24" t="s">
        <v>2</v>
      </c>
      <c r="D128" s="6">
        <v>2929.09430681</v>
      </c>
      <c r="E128" s="27">
        <v>58.24</v>
      </c>
      <c r="F128" s="5">
        <v>5233</v>
      </c>
      <c r="G128" s="5">
        <v>5854</v>
      </c>
      <c r="H128" s="5">
        <v>17038985</v>
      </c>
      <c r="I128" s="24" t="s">
        <v>2142</v>
      </c>
      <c r="J128" s="24" t="s">
        <v>2173</v>
      </c>
      <c r="L128" s="34">
        <f t="shared" si="5"/>
        <v>5233</v>
      </c>
      <c r="M128" s="34">
        <f t="shared" si="6"/>
        <v>5854</v>
      </c>
      <c r="N128" s="34">
        <f t="shared" si="7"/>
        <v>17038985</v>
      </c>
      <c r="O128" s="32">
        <f t="shared" si="8"/>
        <v>-3.6445832894388957E-5</v>
      </c>
      <c r="P128">
        <f t="shared" si="9"/>
        <v>0.4</v>
      </c>
    </row>
    <row r="129" spans="1:16" hidden="1" x14ac:dyDescent="0.3">
      <c r="A129" s="22" t="s">
        <v>545</v>
      </c>
      <c r="B129" s="23">
        <v>11067148</v>
      </c>
      <c r="C129" s="24" t="s">
        <v>2</v>
      </c>
      <c r="D129" s="6">
        <v>5765.3773842399996</v>
      </c>
      <c r="E129" s="6">
        <v>63.81</v>
      </c>
      <c r="F129" s="5">
        <v>-33400</v>
      </c>
      <c r="G129" s="5">
        <v>9300</v>
      </c>
      <c r="H129" s="5">
        <v>2074200</v>
      </c>
      <c r="I129" s="24" t="s">
        <v>2148</v>
      </c>
      <c r="J129" s="24" t="s">
        <v>2150</v>
      </c>
      <c r="L129" s="34">
        <f t="shared" si="5"/>
        <v>-33400</v>
      </c>
      <c r="M129" s="34">
        <f t="shared" si="6"/>
        <v>9300</v>
      </c>
      <c r="N129" s="34">
        <f t="shared" si="7"/>
        <v>2074200</v>
      </c>
      <c r="O129" s="32">
        <f t="shared" si="8"/>
        <v>-2.0586250120528397E-2</v>
      </c>
      <c r="P129">
        <f t="shared" si="9"/>
        <v>8.9999999999999993E-3</v>
      </c>
    </row>
    <row r="130" spans="1:16" hidden="1" x14ac:dyDescent="0.3">
      <c r="A130" s="22" t="s">
        <v>546</v>
      </c>
      <c r="B130" s="23">
        <v>4994138</v>
      </c>
      <c r="C130" s="24" t="s">
        <v>317</v>
      </c>
      <c r="D130" s="6">
        <v>2724.41100366</v>
      </c>
      <c r="E130" s="6">
        <v>104.81</v>
      </c>
      <c r="F130" s="5">
        <v>36390</v>
      </c>
      <c r="G130" s="5">
        <v>11963</v>
      </c>
      <c r="H130" s="5">
        <v>2494286</v>
      </c>
      <c r="I130" s="24" t="s">
        <v>2119</v>
      </c>
      <c r="J130" s="24" t="s">
        <v>2177</v>
      </c>
      <c r="L130" s="34">
        <f t="shared" si="5"/>
        <v>36390</v>
      </c>
      <c r="M130" s="34">
        <f t="shared" si="6"/>
        <v>11963</v>
      </c>
      <c r="N130" s="34">
        <f t="shared" si="7"/>
        <v>2494286</v>
      </c>
      <c r="O130" s="32">
        <f t="shared" si="8"/>
        <v>9.7931832997499076E-3</v>
      </c>
      <c r="P130">
        <f t="shared" si="9"/>
        <v>0.95399999999999996</v>
      </c>
    </row>
    <row r="131" spans="1:16" hidden="1" x14ac:dyDescent="0.3">
      <c r="A131" s="22" t="s">
        <v>547</v>
      </c>
      <c r="B131" s="23">
        <v>5306107</v>
      </c>
      <c r="C131" s="24" t="s">
        <v>317</v>
      </c>
      <c r="D131" s="6">
        <v>5572.9354901999995</v>
      </c>
      <c r="E131" s="6">
        <v>74.23</v>
      </c>
      <c r="F131" s="5">
        <v>223</v>
      </c>
      <c r="G131" s="5">
        <v>-6</v>
      </c>
      <c r="H131" s="5">
        <v>313817</v>
      </c>
      <c r="I131" s="24" t="s">
        <v>2123</v>
      </c>
      <c r="J131" s="24" t="s">
        <v>2125</v>
      </c>
      <c r="L131" s="34">
        <f t="shared" si="5"/>
        <v>223</v>
      </c>
      <c r="M131" s="34">
        <f t="shared" si="6"/>
        <v>-6</v>
      </c>
      <c r="N131" s="34">
        <f t="shared" si="7"/>
        <v>313817</v>
      </c>
      <c r="O131" s="32">
        <f t="shared" si="8"/>
        <v>7.2972464844160766E-4</v>
      </c>
      <c r="P131">
        <f t="shared" si="9"/>
        <v>0.61399999999999999</v>
      </c>
    </row>
    <row r="132" spans="1:16" hidden="1" x14ac:dyDescent="0.3">
      <c r="A132" s="22" t="s">
        <v>548</v>
      </c>
      <c r="B132" s="23">
        <v>103577</v>
      </c>
      <c r="C132" s="24" t="s">
        <v>317</v>
      </c>
      <c r="D132" s="6">
        <v>38164.954356900002</v>
      </c>
      <c r="E132" s="27">
        <v>90.64</v>
      </c>
      <c r="F132" s="5">
        <v>98000</v>
      </c>
      <c r="G132" s="5">
        <v>72000</v>
      </c>
      <c r="H132" s="5">
        <v>47990507</v>
      </c>
      <c r="I132" s="24" t="s">
        <v>2142</v>
      </c>
      <c r="J132" s="24" t="s">
        <v>2145</v>
      </c>
      <c r="L132" s="34">
        <f t="shared" si="5"/>
        <v>98000</v>
      </c>
      <c r="M132" s="34">
        <f t="shared" si="6"/>
        <v>72000</v>
      </c>
      <c r="N132" s="34">
        <f t="shared" si="7"/>
        <v>47990507</v>
      </c>
      <c r="O132" s="32">
        <f t="shared" si="8"/>
        <v>5.4177381372528535E-4</v>
      </c>
      <c r="P132">
        <f t="shared" si="9"/>
        <v>0.58199999999999996</v>
      </c>
    </row>
    <row r="133" spans="1:16" hidden="1" x14ac:dyDescent="0.3">
      <c r="A133" s="22" t="s">
        <v>549</v>
      </c>
      <c r="B133" s="23">
        <v>4098789</v>
      </c>
      <c r="C133" s="24" t="s">
        <v>2</v>
      </c>
      <c r="D133" s="6">
        <v>3049.3519457399998</v>
      </c>
      <c r="E133" s="27">
        <v>96.09</v>
      </c>
      <c r="F133" s="5">
        <v>-6608</v>
      </c>
      <c r="G133" s="5">
        <v>16781</v>
      </c>
      <c r="H133" s="5">
        <v>2433108</v>
      </c>
      <c r="I133" s="24" t="s">
        <v>2148</v>
      </c>
      <c r="J133" s="24" t="s">
        <v>2149</v>
      </c>
      <c r="L133" s="34">
        <f t="shared" si="5"/>
        <v>-6608</v>
      </c>
      <c r="M133" s="34">
        <f t="shared" si="6"/>
        <v>16781</v>
      </c>
      <c r="N133" s="34">
        <f t="shared" si="7"/>
        <v>2433108</v>
      </c>
      <c r="O133" s="32">
        <f t="shared" si="8"/>
        <v>-9.6128079805746398E-3</v>
      </c>
      <c r="P133">
        <f t="shared" si="9"/>
        <v>3.2000000000000001E-2</v>
      </c>
    </row>
    <row r="134" spans="1:16" hidden="1" x14ac:dyDescent="0.3">
      <c r="A134" s="22" t="s">
        <v>550</v>
      </c>
      <c r="B134" s="23">
        <v>4044801</v>
      </c>
      <c r="C134" s="24" t="s">
        <v>2</v>
      </c>
      <c r="D134" s="6">
        <v>24925.54391964</v>
      </c>
      <c r="E134" s="27" t="s">
        <v>1931</v>
      </c>
      <c r="F134" s="5">
        <v>115000</v>
      </c>
      <c r="G134" s="5">
        <v>204000</v>
      </c>
      <c r="H134" s="5">
        <v>59774000</v>
      </c>
      <c r="I134" s="24" t="s">
        <v>2153</v>
      </c>
      <c r="J134" s="24" t="s">
        <v>2178</v>
      </c>
      <c r="L134" s="34">
        <f t="shared" si="5"/>
        <v>115000</v>
      </c>
      <c r="M134" s="34">
        <f t="shared" si="6"/>
        <v>204000</v>
      </c>
      <c r="N134" s="34">
        <f t="shared" si="7"/>
        <v>59774000</v>
      </c>
      <c r="O134" s="32">
        <f t="shared" si="8"/>
        <v>-1.4889416803292401E-3</v>
      </c>
      <c r="P134">
        <f t="shared" si="9"/>
        <v>0.185</v>
      </c>
    </row>
    <row r="135" spans="1:16" hidden="1" x14ac:dyDescent="0.3">
      <c r="A135" s="22" t="s">
        <v>551</v>
      </c>
      <c r="B135" s="23">
        <v>4121009</v>
      </c>
      <c r="C135" s="24" t="s">
        <v>2</v>
      </c>
      <c r="D135" s="6">
        <v>3976.8851062200001</v>
      </c>
      <c r="E135" s="27" t="s">
        <v>1932</v>
      </c>
      <c r="F135" s="5">
        <v>13055</v>
      </c>
      <c r="G135" s="5">
        <v>9931</v>
      </c>
      <c r="H135" s="5">
        <v>2598750</v>
      </c>
      <c r="I135" s="24" t="s">
        <v>2158</v>
      </c>
      <c r="J135" s="24" t="s">
        <v>2179</v>
      </c>
      <c r="L135" s="34">
        <f t="shared" si="5"/>
        <v>13055</v>
      </c>
      <c r="M135" s="34">
        <f t="shared" si="6"/>
        <v>9931</v>
      </c>
      <c r="N135" s="34">
        <f t="shared" si="7"/>
        <v>2598750</v>
      </c>
      <c r="O135" s="32">
        <f t="shared" si="8"/>
        <v>1.2021164021164021E-3</v>
      </c>
      <c r="P135">
        <f t="shared" si="9"/>
        <v>0.68500000000000005</v>
      </c>
    </row>
    <row r="136" spans="1:16" hidden="1" x14ac:dyDescent="0.3">
      <c r="A136" s="22" t="s">
        <v>30</v>
      </c>
      <c r="B136" s="23">
        <v>10660585</v>
      </c>
      <c r="C136" s="24" t="s">
        <v>2</v>
      </c>
      <c r="D136" s="6">
        <v>5156.68519896</v>
      </c>
      <c r="E136" s="27">
        <v>90.82</v>
      </c>
      <c r="F136" s="5">
        <v>2500</v>
      </c>
      <c r="G136" s="5">
        <v>7500</v>
      </c>
      <c r="H136" s="5">
        <v>3340600</v>
      </c>
      <c r="I136" s="24" t="s">
        <v>2119</v>
      </c>
      <c r="J136" s="24" t="s">
        <v>2140</v>
      </c>
      <c r="L136" s="34">
        <f t="shared" si="5"/>
        <v>2500</v>
      </c>
      <c r="M136" s="34">
        <f t="shared" si="6"/>
        <v>7500</v>
      </c>
      <c r="N136" s="34">
        <f t="shared" si="7"/>
        <v>3340600</v>
      </c>
      <c r="O136" s="32">
        <f t="shared" si="8"/>
        <v>-1.4967371130934562E-3</v>
      </c>
      <c r="P136">
        <f t="shared" si="9"/>
        <v>0.184</v>
      </c>
    </row>
    <row r="137" spans="1:16" hidden="1" x14ac:dyDescent="0.3">
      <c r="A137" s="22" t="s">
        <v>552</v>
      </c>
      <c r="B137" s="23">
        <v>27796383</v>
      </c>
      <c r="C137" s="24" t="s">
        <v>2</v>
      </c>
      <c r="D137" s="6">
        <v>2235.3606</v>
      </c>
      <c r="E137" s="27">
        <v>18.32</v>
      </c>
      <c r="F137" s="5">
        <v>11000</v>
      </c>
      <c r="G137" s="5" t="s">
        <v>0</v>
      </c>
      <c r="H137" s="5">
        <v>5865000</v>
      </c>
      <c r="I137" s="24" t="s">
        <v>2148</v>
      </c>
      <c r="J137" s="24" t="s">
        <v>2164</v>
      </c>
      <c r="L137" s="34">
        <f t="shared" si="5"/>
        <v>11000</v>
      </c>
      <c r="M137" s="34">
        <f t="shared" si="6"/>
        <v>0</v>
      </c>
      <c r="N137" s="34">
        <f t="shared" si="7"/>
        <v>5865000</v>
      </c>
      <c r="O137" s="32">
        <f t="shared" si="8"/>
        <v>1.8755328218243818E-3</v>
      </c>
      <c r="P137">
        <f t="shared" si="9"/>
        <v>0.75600000000000001</v>
      </c>
    </row>
    <row r="138" spans="1:16" hidden="1" x14ac:dyDescent="0.3">
      <c r="A138" s="22" t="s">
        <v>553</v>
      </c>
      <c r="B138" s="23">
        <v>4077705</v>
      </c>
      <c r="C138" s="24" t="s">
        <v>2</v>
      </c>
      <c r="D138" s="6">
        <v>2336.53618155</v>
      </c>
      <c r="E138" s="27">
        <v>8.57</v>
      </c>
      <c r="F138" s="5">
        <v>11062</v>
      </c>
      <c r="G138" s="5">
        <v>12111</v>
      </c>
      <c r="H138" s="5">
        <v>4478844</v>
      </c>
      <c r="I138" s="24" t="s">
        <v>2123</v>
      </c>
      <c r="J138" s="24" t="s">
        <v>2129</v>
      </c>
      <c r="L138" s="34">
        <f t="shared" ref="L138:L201" si="10">IF(NOT(F138="NA"),F138,0)</f>
        <v>11062</v>
      </c>
      <c r="M138" s="34">
        <f t="shared" ref="M138:M201" si="11">IF(NOT(G138="NA"),G138,0)</f>
        <v>12111</v>
      </c>
      <c r="N138" s="34">
        <f t="shared" ref="N138:N201" si="12">IF(NOT(H138="NA"),H138,0)</f>
        <v>4478844</v>
      </c>
      <c r="O138" s="32">
        <f t="shared" ref="O138:O201" si="13">(L138-M138)/N138</f>
        <v>-2.3421222083198253E-4</v>
      </c>
      <c r="P138">
        <f t="shared" ref="P138:P201" si="14">IFERROR(_xlfn.PERCENTRANK.INC(O:O,O138),"")</f>
        <v>0.34200000000000003</v>
      </c>
    </row>
    <row r="139" spans="1:16" hidden="1" x14ac:dyDescent="0.3">
      <c r="A139" s="22" t="s">
        <v>554</v>
      </c>
      <c r="B139" s="23">
        <v>4092627</v>
      </c>
      <c r="C139" s="24" t="s">
        <v>317</v>
      </c>
      <c r="D139" s="6">
        <v>13910.019272670001</v>
      </c>
      <c r="E139" s="27">
        <v>28.71</v>
      </c>
      <c r="F139" s="5">
        <v>12000</v>
      </c>
      <c r="G139" s="5">
        <v>3000</v>
      </c>
      <c r="H139" s="5">
        <v>22398000</v>
      </c>
      <c r="I139" s="24" t="s">
        <v>2142</v>
      </c>
      <c r="J139" s="24" t="s">
        <v>2143</v>
      </c>
      <c r="L139" s="34">
        <f t="shared" si="10"/>
        <v>12000</v>
      </c>
      <c r="M139" s="34">
        <f t="shared" si="11"/>
        <v>3000</v>
      </c>
      <c r="N139" s="34">
        <f t="shared" si="12"/>
        <v>22398000</v>
      </c>
      <c r="O139" s="32">
        <f t="shared" si="13"/>
        <v>4.0182159121350118E-4</v>
      </c>
      <c r="P139">
        <f t="shared" si="14"/>
        <v>0.55100000000000005</v>
      </c>
    </row>
    <row r="140" spans="1:16" hidden="1" x14ac:dyDescent="0.3">
      <c r="A140" s="22" t="s">
        <v>555</v>
      </c>
      <c r="B140" s="23">
        <v>4438507</v>
      </c>
      <c r="C140" s="24" t="s">
        <v>2</v>
      </c>
      <c r="D140" s="6">
        <v>34396.321044819997</v>
      </c>
      <c r="E140" s="6">
        <v>93.04</v>
      </c>
      <c r="F140" s="5">
        <v>46453</v>
      </c>
      <c r="G140" s="5">
        <v>29898</v>
      </c>
      <c r="H140" s="5">
        <v>22002839</v>
      </c>
      <c r="I140" s="24" t="s">
        <v>2142</v>
      </c>
      <c r="J140" s="24" t="s">
        <v>2143</v>
      </c>
      <c r="L140" s="34">
        <f t="shared" si="10"/>
        <v>46453</v>
      </c>
      <c r="M140" s="34">
        <f t="shared" si="11"/>
        <v>29898</v>
      </c>
      <c r="N140" s="34">
        <f t="shared" si="12"/>
        <v>22002839</v>
      </c>
      <c r="O140" s="32">
        <f t="shared" si="13"/>
        <v>7.5240290582501645E-4</v>
      </c>
      <c r="P140">
        <f t="shared" si="14"/>
        <v>0.61699999999999999</v>
      </c>
    </row>
    <row r="141" spans="1:16" hidden="1" x14ac:dyDescent="0.3">
      <c r="A141" s="22" t="s">
        <v>31</v>
      </c>
      <c r="B141" s="23">
        <v>4212815</v>
      </c>
      <c r="C141" s="24" t="s">
        <v>2</v>
      </c>
      <c r="D141" s="6">
        <v>2096.3606485</v>
      </c>
      <c r="E141" s="27">
        <v>80.319999999999993</v>
      </c>
      <c r="F141" s="5">
        <v>6083</v>
      </c>
      <c r="G141" s="5">
        <v>4592</v>
      </c>
      <c r="H141" s="5">
        <v>489487</v>
      </c>
      <c r="I141" s="24" t="s">
        <v>2119</v>
      </c>
      <c r="J141" s="24" t="s">
        <v>2140</v>
      </c>
      <c r="L141" s="34">
        <f t="shared" si="10"/>
        <v>6083</v>
      </c>
      <c r="M141" s="34">
        <f t="shared" si="11"/>
        <v>4592</v>
      </c>
      <c r="N141" s="34">
        <f t="shared" si="12"/>
        <v>489487</v>
      </c>
      <c r="O141" s="32">
        <f t="shared" si="13"/>
        <v>3.0460461667010563E-3</v>
      </c>
      <c r="P141">
        <f t="shared" si="14"/>
        <v>0.83299999999999996</v>
      </c>
    </row>
    <row r="142" spans="1:16" hidden="1" x14ac:dyDescent="0.3">
      <c r="A142" s="22" t="s">
        <v>556</v>
      </c>
      <c r="B142" s="23">
        <v>4970981</v>
      </c>
      <c r="C142" s="24" t="s">
        <v>2</v>
      </c>
      <c r="D142" s="6">
        <v>126117.67614734999</v>
      </c>
      <c r="E142" s="6">
        <v>71.11</v>
      </c>
      <c r="F142" s="5">
        <v>134972</v>
      </c>
      <c r="G142" s="5">
        <v>99183</v>
      </c>
      <c r="H142" s="5">
        <v>6775410</v>
      </c>
      <c r="I142" s="24" t="s">
        <v>2132</v>
      </c>
      <c r="J142" s="24" t="s">
        <v>2180</v>
      </c>
      <c r="L142" s="34">
        <f t="shared" si="10"/>
        <v>134972</v>
      </c>
      <c r="M142" s="34">
        <f t="shared" si="11"/>
        <v>99183</v>
      </c>
      <c r="N142" s="34">
        <f t="shared" si="12"/>
        <v>6775410</v>
      </c>
      <c r="O142" s="32">
        <f t="shared" si="13"/>
        <v>5.2821895649119389E-3</v>
      </c>
      <c r="P142">
        <f t="shared" si="14"/>
        <v>0.9</v>
      </c>
    </row>
    <row r="143" spans="1:16" x14ac:dyDescent="0.3">
      <c r="A143" s="22" t="s">
        <v>1312</v>
      </c>
      <c r="B143" s="23">
        <v>4967353</v>
      </c>
      <c r="C143" s="24" t="s">
        <v>317</v>
      </c>
      <c r="D143" s="6">
        <v>37136.214</v>
      </c>
      <c r="E143" s="6">
        <v>97.09</v>
      </c>
      <c r="F143" s="5">
        <v>29876</v>
      </c>
      <c r="G143" s="5">
        <v>16692</v>
      </c>
      <c r="H143" s="5">
        <v>2058885</v>
      </c>
      <c r="I143" s="24" t="s">
        <v>2132</v>
      </c>
      <c r="J143" s="24" t="s">
        <v>2139</v>
      </c>
      <c r="L143" s="34">
        <f t="shared" si="10"/>
        <v>29876</v>
      </c>
      <c r="M143" s="34">
        <f t="shared" si="11"/>
        <v>16692</v>
      </c>
      <c r="N143" s="34">
        <f t="shared" si="12"/>
        <v>2058885</v>
      </c>
      <c r="O143" s="32">
        <f t="shared" si="13"/>
        <v>6.4034659536593838E-3</v>
      </c>
      <c r="P143">
        <f t="shared" si="14"/>
        <v>0.92500000000000004</v>
      </c>
    </row>
    <row r="144" spans="1:16" hidden="1" x14ac:dyDescent="0.3">
      <c r="A144" s="22" t="s">
        <v>386</v>
      </c>
      <c r="B144" s="23">
        <v>4060429</v>
      </c>
      <c r="C144" s="24" t="s">
        <v>2</v>
      </c>
      <c r="D144" s="6">
        <v>6699.5020364000002</v>
      </c>
      <c r="E144" s="27">
        <v>101.73</v>
      </c>
      <c r="F144" s="5">
        <v>26900</v>
      </c>
      <c r="G144" s="5">
        <v>24200</v>
      </c>
      <c r="H144" s="5">
        <v>1687200</v>
      </c>
      <c r="I144" s="24" t="s">
        <v>2119</v>
      </c>
      <c r="J144" s="24" t="s">
        <v>2121</v>
      </c>
      <c r="L144" s="34">
        <f t="shared" si="10"/>
        <v>26900</v>
      </c>
      <c r="M144" s="34">
        <f t="shared" si="11"/>
        <v>24200</v>
      </c>
      <c r="N144" s="34">
        <f t="shared" si="12"/>
        <v>1687200</v>
      </c>
      <c r="O144" s="32">
        <f t="shared" si="13"/>
        <v>1.6002844950213371E-3</v>
      </c>
      <c r="P144">
        <f t="shared" si="14"/>
        <v>0.73299999999999998</v>
      </c>
    </row>
    <row r="145" spans="1:16" hidden="1" x14ac:dyDescent="0.3">
      <c r="A145" s="22" t="s">
        <v>558</v>
      </c>
      <c r="B145" s="23">
        <v>4066994</v>
      </c>
      <c r="C145" s="24" t="s">
        <v>2</v>
      </c>
      <c r="D145" s="6">
        <v>6321.3622335999999</v>
      </c>
      <c r="E145" s="6">
        <v>103.97</v>
      </c>
      <c r="F145" s="5">
        <v>15198</v>
      </c>
      <c r="G145" s="5">
        <v>52241</v>
      </c>
      <c r="H145" s="5">
        <v>21763182</v>
      </c>
      <c r="I145" s="24" t="s">
        <v>2132</v>
      </c>
      <c r="J145" s="24" t="s">
        <v>2138</v>
      </c>
      <c r="L145" s="34">
        <f t="shared" si="10"/>
        <v>15198</v>
      </c>
      <c r="M145" s="34">
        <f t="shared" si="11"/>
        <v>52241</v>
      </c>
      <c r="N145" s="34">
        <f t="shared" si="12"/>
        <v>21763182</v>
      </c>
      <c r="O145" s="32">
        <f t="shared" si="13"/>
        <v>-1.7020948499167079E-3</v>
      </c>
      <c r="P145">
        <f t="shared" si="14"/>
        <v>0.16900000000000001</v>
      </c>
    </row>
    <row r="146" spans="1:16" hidden="1" x14ac:dyDescent="0.3">
      <c r="A146" s="22" t="s">
        <v>559</v>
      </c>
      <c r="B146" s="23">
        <v>4811510</v>
      </c>
      <c r="C146" s="24" t="s">
        <v>317</v>
      </c>
      <c r="D146" s="6">
        <v>2721.2613478600001</v>
      </c>
      <c r="E146" s="27" t="s">
        <v>1933</v>
      </c>
      <c r="F146" s="5" t="s">
        <v>0</v>
      </c>
      <c r="G146" s="5">
        <v>742</v>
      </c>
      <c r="H146" s="5">
        <v>691939</v>
      </c>
      <c r="I146" s="24" t="s">
        <v>2123</v>
      </c>
      <c r="J146" s="24" t="s">
        <v>2125</v>
      </c>
      <c r="L146" s="34">
        <f t="shared" si="10"/>
        <v>0</v>
      </c>
      <c r="M146" s="34">
        <f t="shared" si="11"/>
        <v>742</v>
      </c>
      <c r="N146" s="34">
        <f t="shared" si="12"/>
        <v>691939</v>
      </c>
      <c r="O146" s="32">
        <f t="shared" si="13"/>
        <v>-1.0723488631223272E-3</v>
      </c>
      <c r="P146">
        <f t="shared" si="14"/>
        <v>0.22</v>
      </c>
    </row>
    <row r="147" spans="1:16" hidden="1" x14ac:dyDescent="0.3">
      <c r="A147" s="22" t="s">
        <v>560</v>
      </c>
      <c r="B147" s="23">
        <v>103437</v>
      </c>
      <c r="C147" s="24" t="s">
        <v>2</v>
      </c>
      <c r="D147" s="6">
        <v>64686.097419999998</v>
      </c>
      <c r="E147" s="6">
        <v>87.82</v>
      </c>
      <c r="F147" s="5">
        <v>89200</v>
      </c>
      <c r="G147" s="5">
        <v>80900</v>
      </c>
      <c r="H147" s="5">
        <v>38358400</v>
      </c>
      <c r="I147" s="24" t="s">
        <v>2142</v>
      </c>
      <c r="J147" s="24" t="s">
        <v>2145</v>
      </c>
      <c r="L147" s="34">
        <f t="shared" si="10"/>
        <v>89200</v>
      </c>
      <c r="M147" s="34">
        <f t="shared" si="11"/>
        <v>80900</v>
      </c>
      <c r="N147" s="34">
        <f t="shared" si="12"/>
        <v>38358400</v>
      </c>
      <c r="O147" s="32">
        <f t="shared" si="13"/>
        <v>2.1638024526570451E-4</v>
      </c>
      <c r="P147">
        <f t="shared" si="14"/>
        <v>0.503</v>
      </c>
    </row>
    <row r="148" spans="1:16" hidden="1" x14ac:dyDescent="0.3">
      <c r="A148" s="22" t="s">
        <v>561</v>
      </c>
      <c r="B148" s="23">
        <v>4283377</v>
      </c>
      <c r="C148" s="24" t="s">
        <v>2</v>
      </c>
      <c r="D148" s="6">
        <v>3360.5149952000002</v>
      </c>
      <c r="E148" s="6">
        <v>88.89</v>
      </c>
      <c r="F148" s="5">
        <v>24604</v>
      </c>
      <c r="G148" s="5">
        <v>14570</v>
      </c>
      <c r="H148" s="5">
        <v>1234608</v>
      </c>
      <c r="I148" s="24" t="s">
        <v>2142</v>
      </c>
      <c r="J148" s="24" t="s">
        <v>2143</v>
      </c>
      <c r="L148" s="34">
        <f t="shared" si="10"/>
        <v>24604</v>
      </c>
      <c r="M148" s="34">
        <f t="shared" si="11"/>
        <v>14570</v>
      </c>
      <c r="N148" s="34">
        <f t="shared" si="12"/>
        <v>1234608</v>
      </c>
      <c r="O148" s="32">
        <f t="shared" si="13"/>
        <v>8.1272760260746729E-3</v>
      </c>
      <c r="P148">
        <f t="shared" si="14"/>
        <v>0.94099999999999995</v>
      </c>
    </row>
    <row r="149" spans="1:16" hidden="1" x14ac:dyDescent="0.3">
      <c r="A149" s="22" t="s">
        <v>562</v>
      </c>
      <c r="B149" s="23">
        <v>5185755</v>
      </c>
      <c r="C149" s="24" t="s">
        <v>2</v>
      </c>
      <c r="D149" s="6">
        <v>3192.0192005399999</v>
      </c>
      <c r="E149" s="6">
        <v>27.88</v>
      </c>
      <c r="F149" s="5">
        <v>1197</v>
      </c>
      <c r="G149" s="5">
        <v>1228</v>
      </c>
      <c r="H149" s="5">
        <v>954963</v>
      </c>
      <c r="I149" s="24" t="s">
        <v>2132</v>
      </c>
      <c r="J149" s="24" t="s">
        <v>2134</v>
      </c>
      <c r="L149" s="34">
        <f t="shared" si="10"/>
        <v>1197</v>
      </c>
      <c r="M149" s="34">
        <f t="shared" si="11"/>
        <v>1228</v>
      </c>
      <c r="N149" s="34">
        <f t="shared" si="12"/>
        <v>954963</v>
      </c>
      <c r="O149" s="32">
        <f t="shared" si="13"/>
        <v>-3.2461990673984226E-5</v>
      </c>
      <c r="P149">
        <f t="shared" si="14"/>
        <v>0.40200000000000002</v>
      </c>
    </row>
    <row r="150" spans="1:16" hidden="1" x14ac:dyDescent="0.3">
      <c r="A150" s="22" t="s">
        <v>563</v>
      </c>
      <c r="B150" s="23">
        <v>4067004</v>
      </c>
      <c r="C150" s="24" t="s">
        <v>2</v>
      </c>
      <c r="D150" s="6">
        <v>5101.5536965499996</v>
      </c>
      <c r="E150" s="6">
        <v>91.05</v>
      </c>
      <c r="F150" s="5">
        <v>43400</v>
      </c>
      <c r="G150" s="5">
        <v>56800</v>
      </c>
      <c r="H150" s="5">
        <v>8021400</v>
      </c>
      <c r="I150" s="24" t="s">
        <v>2126</v>
      </c>
      <c r="J150" s="24" t="s">
        <v>2127</v>
      </c>
      <c r="L150" s="34">
        <f t="shared" si="10"/>
        <v>43400</v>
      </c>
      <c r="M150" s="34">
        <f t="shared" si="11"/>
        <v>56800</v>
      </c>
      <c r="N150" s="34">
        <f t="shared" si="12"/>
        <v>8021400</v>
      </c>
      <c r="O150" s="32">
        <f t="shared" si="13"/>
        <v>-1.6705313286957389E-3</v>
      </c>
      <c r="P150">
        <f t="shared" si="14"/>
        <v>0.17100000000000001</v>
      </c>
    </row>
    <row r="151" spans="1:16" hidden="1" x14ac:dyDescent="0.3">
      <c r="A151" s="22" t="s">
        <v>564</v>
      </c>
      <c r="B151" s="23">
        <v>4811760</v>
      </c>
      <c r="C151" s="24" t="s">
        <v>317</v>
      </c>
      <c r="D151" s="6">
        <v>7430.0122726199997</v>
      </c>
      <c r="E151" s="6">
        <v>78.08</v>
      </c>
      <c r="F151" s="5">
        <v>246.55062428769401</v>
      </c>
      <c r="G151" s="5">
        <v>-467.01910222175798</v>
      </c>
      <c r="H151" s="5">
        <v>1164623.27669125</v>
      </c>
      <c r="I151" s="24" t="s">
        <v>2123</v>
      </c>
      <c r="J151" s="24" t="s">
        <v>2125</v>
      </c>
      <c r="L151" s="34">
        <f t="shared" si="10"/>
        <v>246.55062428769401</v>
      </c>
      <c r="M151" s="34">
        <f t="shared" si="11"/>
        <v>-467.01910222175798</v>
      </c>
      <c r="N151" s="34">
        <f t="shared" si="12"/>
        <v>1164623.27669125</v>
      </c>
      <c r="O151" s="32">
        <f t="shared" si="13"/>
        <v>6.1270433177047388E-4</v>
      </c>
      <c r="P151">
        <f t="shared" si="14"/>
        <v>0.59899999999999998</v>
      </c>
    </row>
    <row r="152" spans="1:16" hidden="1" x14ac:dyDescent="0.3">
      <c r="A152" s="22" t="s">
        <v>35</v>
      </c>
      <c r="B152" s="23">
        <v>4588939</v>
      </c>
      <c r="C152" s="24" t="s">
        <v>2</v>
      </c>
      <c r="D152" s="6">
        <v>4348.3959999999997</v>
      </c>
      <c r="E152" s="6">
        <v>98.64</v>
      </c>
      <c r="F152" s="5">
        <v>15400</v>
      </c>
      <c r="G152" s="5">
        <v>20700</v>
      </c>
      <c r="H152" s="5">
        <v>3585700</v>
      </c>
      <c r="I152" s="24" t="s">
        <v>2132</v>
      </c>
      <c r="J152" s="24" t="s">
        <v>2133</v>
      </c>
      <c r="L152" s="34">
        <f t="shared" si="10"/>
        <v>15400</v>
      </c>
      <c r="M152" s="34">
        <f t="shared" si="11"/>
        <v>20700</v>
      </c>
      <c r="N152" s="34">
        <f t="shared" si="12"/>
        <v>3585700</v>
      </c>
      <c r="O152" s="32">
        <f t="shared" si="13"/>
        <v>-1.4780935382212679E-3</v>
      </c>
      <c r="P152">
        <f t="shared" si="14"/>
        <v>0.187</v>
      </c>
    </row>
    <row r="153" spans="1:16" hidden="1" x14ac:dyDescent="0.3">
      <c r="A153" s="22" t="s">
        <v>565</v>
      </c>
      <c r="B153" s="23">
        <v>6675401</v>
      </c>
      <c r="C153" s="24" t="s">
        <v>2</v>
      </c>
      <c r="D153" s="6">
        <v>3953.4280332799999</v>
      </c>
      <c r="E153" s="27" t="s">
        <v>1934</v>
      </c>
      <c r="F153" s="5">
        <v>6000</v>
      </c>
      <c r="G153" s="5">
        <v>-29000</v>
      </c>
      <c r="H153" s="5">
        <v>5939000</v>
      </c>
      <c r="I153" s="24" t="s">
        <v>2148</v>
      </c>
      <c r="J153" s="24" t="s">
        <v>2150</v>
      </c>
      <c r="L153" s="34">
        <f t="shared" si="10"/>
        <v>6000</v>
      </c>
      <c r="M153" s="34">
        <f t="shared" si="11"/>
        <v>-29000</v>
      </c>
      <c r="N153" s="34">
        <f t="shared" si="12"/>
        <v>5939000</v>
      </c>
      <c r="O153" s="32">
        <f t="shared" si="13"/>
        <v>5.8932480215524502E-3</v>
      </c>
      <c r="P153">
        <f t="shared" si="14"/>
        <v>0.91500000000000004</v>
      </c>
    </row>
    <row r="154" spans="1:16" hidden="1" x14ac:dyDescent="0.3">
      <c r="A154" s="22" t="s">
        <v>566</v>
      </c>
      <c r="B154" s="23">
        <v>101510404</v>
      </c>
      <c r="C154" s="24" t="s">
        <v>317</v>
      </c>
      <c r="D154" s="6">
        <v>15496.181155</v>
      </c>
      <c r="E154" s="6">
        <v>47.96</v>
      </c>
      <c r="F154" s="5">
        <v>-16284</v>
      </c>
      <c r="G154" s="5">
        <v>-17467</v>
      </c>
      <c r="H154" s="5">
        <v>14486052</v>
      </c>
      <c r="I154" s="24" t="s">
        <v>2132</v>
      </c>
      <c r="J154" s="24" t="s">
        <v>2134</v>
      </c>
      <c r="L154" s="34">
        <f t="shared" si="10"/>
        <v>-16284</v>
      </c>
      <c r="M154" s="34">
        <f t="shared" si="11"/>
        <v>-17467</v>
      </c>
      <c r="N154" s="34">
        <f t="shared" si="12"/>
        <v>14486052</v>
      </c>
      <c r="O154" s="32">
        <f t="shared" si="13"/>
        <v>8.1664762766280283E-5</v>
      </c>
      <c r="P154">
        <f t="shared" si="14"/>
        <v>0.45600000000000002</v>
      </c>
    </row>
    <row r="155" spans="1:16" hidden="1" x14ac:dyDescent="0.3">
      <c r="A155" s="22" t="s">
        <v>567</v>
      </c>
      <c r="B155" s="23">
        <v>4514302</v>
      </c>
      <c r="C155" s="24" t="s">
        <v>2</v>
      </c>
      <c r="D155" s="6">
        <v>2637.0790809199998</v>
      </c>
      <c r="E155" s="6">
        <v>0.47</v>
      </c>
      <c r="F155" s="5">
        <v>12732</v>
      </c>
      <c r="G155" s="5">
        <v>11650</v>
      </c>
      <c r="H155" s="5">
        <v>1502930</v>
      </c>
      <c r="I155" s="24" t="s">
        <v>2142</v>
      </c>
      <c r="J155" s="24" t="s">
        <v>2143</v>
      </c>
      <c r="L155" s="34">
        <f t="shared" si="10"/>
        <v>12732</v>
      </c>
      <c r="M155" s="34">
        <f t="shared" si="11"/>
        <v>11650</v>
      </c>
      <c r="N155" s="34">
        <f t="shared" si="12"/>
        <v>1502930</v>
      </c>
      <c r="O155" s="32">
        <f t="shared" si="13"/>
        <v>7.1992707577864571E-4</v>
      </c>
      <c r="P155">
        <f t="shared" si="14"/>
        <v>0.61199999999999999</v>
      </c>
    </row>
    <row r="156" spans="1:16" hidden="1" x14ac:dyDescent="0.3">
      <c r="A156" s="22" t="s">
        <v>568</v>
      </c>
      <c r="B156" s="23">
        <v>100135</v>
      </c>
      <c r="C156" s="24" t="s">
        <v>2</v>
      </c>
      <c r="D156" s="6">
        <v>3987.99760814</v>
      </c>
      <c r="E156" s="6">
        <v>86.63</v>
      </c>
      <c r="F156" s="5">
        <v>20124</v>
      </c>
      <c r="G156" s="5">
        <v>19426</v>
      </c>
      <c r="H156" s="5">
        <v>39405727</v>
      </c>
      <c r="I156" s="24" t="s">
        <v>2142</v>
      </c>
      <c r="J156" s="24" t="s">
        <v>2171</v>
      </c>
      <c r="L156" s="34">
        <f t="shared" si="10"/>
        <v>20124</v>
      </c>
      <c r="M156" s="34">
        <f t="shared" si="11"/>
        <v>19426</v>
      </c>
      <c r="N156" s="34">
        <f t="shared" si="12"/>
        <v>39405727</v>
      </c>
      <c r="O156" s="32">
        <f t="shared" si="13"/>
        <v>1.771316133819838E-5</v>
      </c>
      <c r="P156">
        <f t="shared" si="14"/>
        <v>0.432</v>
      </c>
    </row>
    <row r="157" spans="1:16" hidden="1" x14ac:dyDescent="0.3">
      <c r="A157" s="22" t="s">
        <v>569</v>
      </c>
      <c r="B157" s="23">
        <v>4090153</v>
      </c>
      <c r="C157" s="24" t="s">
        <v>2</v>
      </c>
      <c r="D157" s="6">
        <v>10739.06366064</v>
      </c>
      <c r="E157" s="6">
        <v>97.89</v>
      </c>
      <c r="F157" s="5">
        <v>17700</v>
      </c>
      <c r="G157" s="5">
        <v>38700</v>
      </c>
      <c r="H157" s="5">
        <v>33117300</v>
      </c>
      <c r="I157" s="24" t="s">
        <v>2142</v>
      </c>
      <c r="J157" s="24" t="s">
        <v>2145</v>
      </c>
      <c r="L157" s="34">
        <f t="shared" si="10"/>
        <v>17700</v>
      </c>
      <c r="M157" s="34">
        <f t="shared" si="11"/>
        <v>38700</v>
      </c>
      <c r="N157" s="34">
        <f t="shared" si="12"/>
        <v>33117300</v>
      </c>
      <c r="O157" s="32">
        <f t="shared" si="13"/>
        <v>-6.3410966473716158E-4</v>
      </c>
      <c r="P157">
        <f t="shared" si="14"/>
        <v>0.27200000000000002</v>
      </c>
    </row>
    <row r="158" spans="1:16" hidden="1" x14ac:dyDescent="0.3">
      <c r="A158" s="22" t="s">
        <v>570</v>
      </c>
      <c r="B158" s="23">
        <v>4090916</v>
      </c>
      <c r="C158" s="24" t="s">
        <v>2</v>
      </c>
      <c r="D158" s="6">
        <v>4605.3180375100001</v>
      </c>
      <c r="E158" s="27">
        <v>94.29</v>
      </c>
      <c r="F158" s="5">
        <v>13000</v>
      </c>
      <c r="G158" s="5">
        <v>18000</v>
      </c>
      <c r="H158" s="5">
        <v>16843000</v>
      </c>
      <c r="I158" s="24" t="s">
        <v>2142</v>
      </c>
      <c r="J158" s="24" t="s">
        <v>2145</v>
      </c>
      <c r="L158" s="34">
        <f t="shared" si="10"/>
        <v>13000</v>
      </c>
      <c r="M158" s="34">
        <f t="shared" si="11"/>
        <v>18000</v>
      </c>
      <c r="N158" s="34">
        <f t="shared" si="12"/>
        <v>16843000</v>
      </c>
      <c r="O158" s="32">
        <f t="shared" si="13"/>
        <v>-2.968592293534406E-4</v>
      </c>
      <c r="P158">
        <f t="shared" si="14"/>
        <v>0.32800000000000001</v>
      </c>
    </row>
    <row r="159" spans="1:16" hidden="1" x14ac:dyDescent="0.3">
      <c r="A159" s="22" t="s">
        <v>571</v>
      </c>
      <c r="B159" s="23">
        <v>10400346</v>
      </c>
      <c r="C159" s="24" t="s">
        <v>317</v>
      </c>
      <c r="D159" s="6">
        <v>4388.5632553799996</v>
      </c>
      <c r="E159" s="6">
        <v>32.69</v>
      </c>
      <c r="F159" s="5">
        <v>231</v>
      </c>
      <c r="G159" s="5">
        <v>-789</v>
      </c>
      <c r="H159" s="5">
        <v>438372</v>
      </c>
      <c r="I159" s="24" t="s">
        <v>2161</v>
      </c>
      <c r="J159" s="24" t="s">
        <v>2181</v>
      </c>
      <c r="L159" s="34">
        <f t="shared" si="10"/>
        <v>231</v>
      </c>
      <c r="M159" s="34">
        <f t="shared" si="11"/>
        <v>-789</v>
      </c>
      <c r="N159" s="34">
        <f t="shared" si="12"/>
        <v>438372</v>
      </c>
      <c r="O159" s="32">
        <f t="shared" si="13"/>
        <v>2.3267909446771234E-3</v>
      </c>
      <c r="P159">
        <f t="shared" si="14"/>
        <v>0.79100000000000004</v>
      </c>
    </row>
    <row r="160" spans="1:16" x14ac:dyDescent="0.3">
      <c r="A160" s="22" t="s">
        <v>1512</v>
      </c>
      <c r="B160" s="23">
        <v>4137426</v>
      </c>
      <c r="C160" s="24" t="s">
        <v>317</v>
      </c>
      <c r="D160" s="6">
        <v>5944.7778758599998</v>
      </c>
      <c r="E160" s="6">
        <v>89.19</v>
      </c>
      <c r="F160" s="5">
        <v>10370</v>
      </c>
      <c r="G160" s="5">
        <v>4032</v>
      </c>
      <c r="H160" s="5">
        <v>1012594</v>
      </c>
      <c r="I160" s="24" t="s">
        <v>2132</v>
      </c>
      <c r="J160" s="24" t="s">
        <v>2139</v>
      </c>
      <c r="L160" s="34">
        <f t="shared" si="10"/>
        <v>10370</v>
      </c>
      <c r="M160" s="34">
        <f t="shared" si="11"/>
        <v>4032</v>
      </c>
      <c r="N160" s="34">
        <f t="shared" si="12"/>
        <v>1012594</v>
      </c>
      <c r="O160" s="32">
        <f t="shared" si="13"/>
        <v>6.2591719879833375E-3</v>
      </c>
      <c r="P160">
        <f t="shared" si="14"/>
        <v>0.92300000000000004</v>
      </c>
    </row>
    <row r="161" spans="1:16" hidden="1" x14ac:dyDescent="0.3">
      <c r="A161" s="22" t="s">
        <v>573</v>
      </c>
      <c r="B161" s="23">
        <v>5048673</v>
      </c>
      <c r="C161" s="24" t="s">
        <v>319</v>
      </c>
      <c r="D161" s="6">
        <v>2243.7733600800002</v>
      </c>
      <c r="E161" s="6">
        <v>49.97</v>
      </c>
      <c r="F161" s="5">
        <v>7831</v>
      </c>
      <c r="G161" s="5">
        <v>10042</v>
      </c>
      <c r="H161" s="5">
        <v>966213</v>
      </c>
      <c r="I161" s="24" t="s">
        <v>2123</v>
      </c>
      <c r="J161" s="24" t="s">
        <v>2129</v>
      </c>
      <c r="L161" s="34">
        <f t="shared" si="10"/>
        <v>7831</v>
      </c>
      <c r="M161" s="34">
        <f t="shared" si="11"/>
        <v>10042</v>
      </c>
      <c r="N161" s="34">
        <f t="shared" si="12"/>
        <v>966213</v>
      </c>
      <c r="O161" s="32">
        <f t="shared" si="13"/>
        <v>-2.2883153093572533E-3</v>
      </c>
      <c r="P161">
        <f t="shared" si="14"/>
        <v>0.14299999999999999</v>
      </c>
    </row>
    <row r="162" spans="1:16" hidden="1" x14ac:dyDescent="0.3">
      <c r="A162" s="22" t="s">
        <v>574</v>
      </c>
      <c r="B162" s="23">
        <v>4024242</v>
      </c>
      <c r="C162" s="24" t="s">
        <v>2</v>
      </c>
      <c r="D162" s="6">
        <v>160295.95976738</v>
      </c>
      <c r="E162" s="6">
        <v>60.86</v>
      </c>
      <c r="F162" s="5">
        <v>1285000</v>
      </c>
      <c r="G162" s="5">
        <v>1154000</v>
      </c>
      <c r="H162" s="5">
        <v>402853000</v>
      </c>
      <c r="I162" s="24" t="s">
        <v>2161</v>
      </c>
      <c r="J162" s="24" t="s">
        <v>2181</v>
      </c>
      <c r="L162" s="34">
        <f t="shared" si="10"/>
        <v>1285000</v>
      </c>
      <c r="M162" s="34">
        <f t="shared" si="11"/>
        <v>1154000</v>
      </c>
      <c r="N162" s="34">
        <f t="shared" si="12"/>
        <v>402853000</v>
      </c>
      <c r="O162" s="32">
        <f t="shared" si="13"/>
        <v>3.251806490208587E-4</v>
      </c>
      <c r="P162">
        <f t="shared" si="14"/>
        <v>0.53500000000000003</v>
      </c>
    </row>
    <row r="163" spans="1:16" hidden="1" x14ac:dyDescent="0.3">
      <c r="A163" s="22" t="s">
        <v>38</v>
      </c>
      <c r="B163" s="23">
        <v>4121020</v>
      </c>
      <c r="C163" s="24" t="s">
        <v>2</v>
      </c>
      <c r="D163" s="6">
        <v>8314.6365128100006</v>
      </c>
      <c r="E163" s="6">
        <v>93.51</v>
      </c>
      <c r="F163" s="5">
        <v>28300</v>
      </c>
      <c r="G163" s="5">
        <v>4900</v>
      </c>
      <c r="H163" s="5">
        <v>4445600</v>
      </c>
      <c r="I163" s="24" t="s">
        <v>2148</v>
      </c>
      <c r="J163" s="24" t="s">
        <v>2149</v>
      </c>
      <c r="L163" s="34">
        <f t="shared" si="10"/>
        <v>28300</v>
      </c>
      <c r="M163" s="34">
        <f t="shared" si="11"/>
        <v>4900</v>
      </c>
      <c r="N163" s="34">
        <f t="shared" si="12"/>
        <v>4445600</v>
      </c>
      <c r="O163" s="32">
        <f t="shared" si="13"/>
        <v>5.2636314558214868E-3</v>
      </c>
      <c r="P163">
        <f t="shared" si="14"/>
        <v>0.89900000000000002</v>
      </c>
    </row>
    <row r="164" spans="1:16" hidden="1" x14ac:dyDescent="0.3">
      <c r="A164" s="22" t="s">
        <v>575</v>
      </c>
      <c r="B164" s="23">
        <v>4990903</v>
      </c>
      <c r="C164" s="24" t="s">
        <v>2</v>
      </c>
      <c r="D164" s="6">
        <v>3418.2673209899999</v>
      </c>
      <c r="E164" s="27">
        <v>102.68</v>
      </c>
      <c r="F164" s="5">
        <v>34531</v>
      </c>
      <c r="G164" s="5">
        <v>18931</v>
      </c>
      <c r="H164" s="5">
        <v>2598996</v>
      </c>
      <c r="I164" s="24" t="s">
        <v>2119</v>
      </c>
      <c r="J164" s="24" t="s">
        <v>2135</v>
      </c>
      <c r="L164" s="34">
        <f t="shared" si="10"/>
        <v>34531</v>
      </c>
      <c r="M164" s="34">
        <f t="shared" si="11"/>
        <v>18931</v>
      </c>
      <c r="N164" s="34">
        <f t="shared" si="12"/>
        <v>2598996</v>
      </c>
      <c r="O164" s="32">
        <f t="shared" si="13"/>
        <v>6.0023178181113019E-3</v>
      </c>
      <c r="P164">
        <f t="shared" si="14"/>
        <v>0.91700000000000004</v>
      </c>
    </row>
    <row r="165" spans="1:16" hidden="1" x14ac:dyDescent="0.3">
      <c r="A165" s="22" t="s">
        <v>576</v>
      </c>
      <c r="B165" s="23">
        <v>4995882</v>
      </c>
      <c r="C165" s="24" t="s">
        <v>317</v>
      </c>
      <c r="D165" s="6">
        <v>2559.3910096200002</v>
      </c>
      <c r="E165" s="6">
        <v>79.88</v>
      </c>
      <c r="F165" s="5">
        <v>-115</v>
      </c>
      <c r="G165" s="5">
        <v>8256</v>
      </c>
      <c r="H165" s="5">
        <v>1490661</v>
      </c>
      <c r="I165" s="24" t="s">
        <v>2161</v>
      </c>
      <c r="J165" s="24" t="s">
        <v>2182</v>
      </c>
      <c r="L165" s="34">
        <f t="shared" si="10"/>
        <v>-115</v>
      </c>
      <c r="M165" s="34">
        <f t="shared" si="11"/>
        <v>8256</v>
      </c>
      <c r="N165" s="34">
        <f t="shared" si="12"/>
        <v>1490661</v>
      </c>
      <c r="O165" s="32">
        <f t="shared" si="13"/>
        <v>-5.6156295764093912E-3</v>
      </c>
      <c r="P165">
        <f t="shared" si="14"/>
        <v>5.8999999999999997E-2</v>
      </c>
    </row>
    <row r="166" spans="1:16" hidden="1" x14ac:dyDescent="0.3">
      <c r="A166" s="22" t="s">
        <v>577</v>
      </c>
      <c r="B166" s="23">
        <v>100575</v>
      </c>
      <c r="C166" s="24" t="s">
        <v>2</v>
      </c>
      <c r="D166" s="6">
        <v>4212.3434171999997</v>
      </c>
      <c r="E166" s="27" t="s">
        <v>1935</v>
      </c>
      <c r="F166" s="5">
        <v>15618</v>
      </c>
      <c r="G166" s="5">
        <v>11519</v>
      </c>
      <c r="H166" s="5">
        <v>20461138</v>
      </c>
      <c r="I166" s="24" t="s">
        <v>2142</v>
      </c>
      <c r="J166" s="24" t="s">
        <v>2171</v>
      </c>
      <c r="L166" s="34">
        <f t="shared" si="10"/>
        <v>15618</v>
      </c>
      <c r="M166" s="34">
        <f t="shared" si="11"/>
        <v>11519</v>
      </c>
      <c r="N166" s="34">
        <f t="shared" si="12"/>
        <v>20461138</v>
      </c>
      <c r="O166" s="32">
        <f t="shared" si="13"/>
        <v>2.0033098843280368E-4</v>
      </c>
      <c r="P166">
        <f t="shared" si="14"/>
        <v>0.495</v>
      </c>
    </row>
    <row r="167" spans="1:16" hidden="1" x14ac:dyDescent="0.3">
      <c r="A167" s="22" t="s">
        <v>578</v>
      </c>
      <c r="B167" s="23">
        <v>4545218</v>
      </c>
      <c r="C167" s="24" t="s">
        <v>317</v>
      </c>
      <c r="D167" s="6">
        <v>2565.3727075900001</v>
      </c>
      <c r="E167" s="27">
        <v>52.25</v>
      </c>
      <c r="F167" s="5">
        <v>26562</v>
      </c>
      <c r="G167" s="5">
        <v>7488</v>
      </c>
      <c r="H167" s="5">
        <v>9100911</v>
      </c>
      <c r="I167" s="24" t="s">
        <v>1</v>
      </c>
      <c r="J167" s="24" t="s">
        <v>2183</v>
      </c>
      <c r="L167" s="34">
        <f t="shared" si="10"/>
        <v>26562</v>
      </c>
      <c r="M167" s="34">
        <f t="shared" si="11"/>
        <v>7488</v>
      </c>
      <c r="N167" s="34">
        <f t="shared" si="12"/>
        <v>9100911</v>
      </c>
      <c r="O167" s="32">
        <f t="shared" si="13"/>
        <v>2.09583414231828E-3</v>
      </c>
      <c r="P167">
        <f t="shared" si="14"/>
        <v>0.77100000000000002</v>
      </c>
    </row>
    <row r="168" spans="1:16" hidden="1" x14ac:dyDescent="0.3">
      <c r="A168" s="22" t="s">
        <v>579</v>
      </c>
      <c r="B168" s="23">
        <v>109549301</v>
      </c>
      <c r="C168" s="24" t="s">
        <v>2</v>
      </c>
      <c r="D168" s="6">
        <v>2274.8754950399998</v>
      </c>
      <c r="E168" s="6">
        <v>69.58</v>
      </c>
      <c r="F168" s="5">
        <v>415</v>
      </c>
      <c r="G168" s="5">
        <v>7637</v>
      </c>
      <c r="H168" s="5">
        <v>750999</v>
      </c>
      <c r="I168" s="24" t="s">
        <v>2158</v>
      </c>
      <c r="J168" s="24" t="s">
        <v>2179</v>
      </c>
      <c r="L168" s="34">
        <f t="shared" si="10"/>
        <v>415</v>
      </c>
      <c r="M168" s="34">
        <f t="shared" si="11"/>
        <v>7637</v>
      </c>
      <c r="N168" s="34">
        <f t="shared" si="12"/>
        <v>750999</v>
      </c>
      <c r="O168" s="32">
        <f t="shared" si="13"/>
        <v>-9.61652412320123E-3</v>
      </c>
      <c r="P168">
        <f t="shared" si="14"/>
        <v>3.1E-2</v>
      </c>
    </row>
    <row r="169" spans="1:16" hidden="1" x14ac:dyDescent="0.3">
      <c r="A169" s="22" t="s">
        <v>580</v>
      </c>
      <c r="B169" s="23">
        <v>4972860</v>
      </c>
      <c r="C169" s="24" t="s">
        <v>317</v>
      </c>
      <c r="D169" s="6">
        <v>61931.056575000002</v>
      </c>
      <c r="E169" s="27">
        <v>53.08</v>
      </c>
      <c r="F169" s="5">
        <v>93605</v>
      </c>
      <c r="G169" s="5">
        <v>20929</v>
      </c>
      <c r="H169" s="5">
        <v>4106779</v>
      </c>
      <c r="I169" s="24" t="s">
        <v>2132</v>
      </c>
      <c r="J169" s="24" t="s">
        <v>2134</v>
      </c>
      <c r="L169" s="34">
        <f t="shared" si="10"/>
        <v>93605</v>
      </c>
      <c r="M169" s="34">
        <f t="shared" si="11"/>
        <v>20929</v>
      </c>
      <c r="N169" s="34">
        <f t="shared" si="12"/>
        <v>4106779</v>
      </c>
      <c r="O169" s="32">
        <f t="shared" si="13"/>
        <v>1.7696593851288321E-2</v>
      </c>
      <c r="P169">
        <f t="shared" si="14"/>
        <v>0.98</v>
      </c>
    </row>
    <row r="170" spans="1:16" hidden="1" x14ac:dyDescent="0.3">
      <c r="A170" s="22" t="s">
        <v>581</v>
      </c>
      <c r="B170" s="23">
        <v>4057157</v>
      </c>
      <c r="C170" s="24" t="s">
        <v>2</v>
      </c>
      <c r="D170" s="6">
        <v>22383.021325130001</v>
      </c>
      <c r="E170" s="27">
        <v>93.61</v>
      </c>
      <c r="F170" s="5">
        <v>33441</v>
      </c>
      <c r="G170" s="5">
        <v>16282</v>
      </c>
      <c r="H170" s="5">
        <v>22192989</v>
      </c>
      <c r="I170" s="24" t="s">
        <v>1</v>
      </c>
      <c r="J170" s="24" t="s">
        <v>2184</v>
      </c>
      <c r="L170" s="34">
        <f t="shared" si="10"/>
        <v>33441</v>
      </c>
      <c r="M170" s="34">
        <f t="shared" si="11"/>
        <v>16282</v>
      </c>
      <c r="N170" s="34">
        <f t="shared" si="12"/>
        <v>22192989</v>
      </c>
      <c r="O170" s="32">
        <f t="shared" si="13"/>
        <v>7.7317210403700018E-4</v>
      </c>
      <c r="P170">
        <f t="shared" si="14"/>
        <v>0.621</v>
      </c>
    </row>
    <row r="171" spans="1:16" hidden="1" x14ac:dyDescent="0.3">
      <c r="A171" s="22" t="s">
        <v>582</v>
      </c>
      <c r="B171" s="23">
        <v>109826917</v>
      </c>
      <c r="C171" s="24" t="s">
        <v>2</v>
      </c>
      <c r="D171" s="6">
        <v>3678.6622663100002</v>
      </c>
      <c r="E171" s="27" t="s">
        <v>1936</v>
      </c>
      <c r="F171" s="5">
        <v>9900</v>
      </c>
      <c r="G171" s="5">
        <v>11300</v>
      </c>
      <c r="H171" s="5">
        <v>867400</v>
      </c>
      <c r="I171" s="24" t="s">
        <v>2119</v>
      </c>
      <c r="J171" s="24" t="s">
        <v>2146</v>
      </c>
      <c r="L171" s="34">
        <f t="shared" si="10"/>
        <v>9900</v>
      </c>
      <c r="M171" s="34">
        <f t="shared" si="11"/>
        <v>11300</v>
      </c>
      <c r="N171" s="34">
        <f t="shared" si="12"/>
        <v>867400</v>
      </c>
      <c r="O171" s="32">
        <f t="shared" si="13"/>
        <v>-1.6140189070786258E-3</v>
      </c>
      <c r="P171">
        <f t="shared" si="14"/>
        <v>0.17599999999999999</v>
      </c>
    </row>
    <row r="172" spans="1:16" hidden="1" x14ac:dyDescent="0.3">
      <c r="A172" s="22" t="s">
        <v>583</v>
      </c>
      <c r="B172" s="23">
        <v>29188222</v>
      </c>
      <c r="C172" s="24" t="s">
        <v>317</v>
      </c>
      <c r="D172" s="6">
        <v>3653.1535158000002</v>
      </c>
      <c r="E172" s="27">
        <v>38.630000000000003</v>
      </c>
      <c r="F172" s="5">
        <v>15174.4981793803</v>
      </c>
      <c r="G172" s="5">
        <v>11229.4793842937</v>
      </c>
      <c r="H172" s="5">
        <v>690428.86968624999</v>
      </c>
      <c r="I172" s="24" t="s">
        <v>2126</v>
      </c>
      <c r="J172" s="24" t="s">
        <v>2151</v>
      </c>
      <c r="L172" s="34">
        <f t="shared" si="10"/>
        <v>15174.4981793803</v>
      </c>
      <c r="M172" s="34">
        <f t="shared" si="11"/>
        <v>11229.4793842937</v>
      </c>
      <c r="N172" s="34">
        <f t="shared" si="12"/>
        <v>690428.86968624999</v>
      </c>
      <c r="O172" s="32">
        <f t="shared" si="13"/>
        <v>5.7138670879729085E-3</v>
      </c>
      <c r="P172">
        <f t="shared" si="14"/>
        <v>0.91100000000000003</v>
      </c>
    </row>
    <row r="173" spans="1:16" hidden="1" x14ac:dyDescent="0.3">
      <c r="A173" s="22" t="s">
        <v>584</v>
      </c>
      <c r="B173" s="23">
        <v>4208149</v>
      </c>
      <c r="C173" s="24" t="s">
        <v>317</v>
      </c>
      <c r="D173" s="6">
        <v>65706.862777839997</v>
      </c>
      <c r="E173" s="6">
        <v>93.56</v>
      </c>
      <c r="F173" s="5">
        <v>70000</v>
      </c>
      <c r="G173" s="5">
        <v>36000</v>
      </c>
      <c r="H173" s="5">
        <v>9438000</v>
      </c>
      <c r="I173" s="24" t="s">
        <v>2132</v>
      </c>
      <c r="J173" s="24" t="s">
        <v>2134</v>
      </c>
      <c r="L173" s="34">
        <f t="shared" si="10"/>
        <v>70000</v>
      </c>
      <c r="M173" s="34">
        <f t="shared" si="11"/>
        <v>36000</v>
      </c>
      <c r="N173" s="34">
        <f t="shared" si="12"/>
        <v>9438000</v>
      </c>
      <c r="O173" s="32">
        <f t="shared" si="13"/>
        <v>3.6024581479126932E-3</v>
      </c>
      <c r="P173">
        <f t="shared" si="14"/>
        <v>0.85299999999999998</v>
      </c>
    </row>
    <row r="174" spans="1:16" hidden="1" x14ac:dyDescent="0.3">
      <c r="A174" s="22" t="s">
        <v>585</v>
      </c>
      <c r="B174" s="23">
        <v>4929352</v>
      </c>
      <c r="C174" s="24" t="s">
        <v>2</v>
      </c>
      <c r="D174" s="6">
        <v>3378.9960071999999</v>
      </c>
      <c r="E174" s="6">
        <v>52.54</v>
      </c>
      <c r="F174" s="5">
        <v>-19402.056053759101</v>
      </c>
      <c r="G174" s="5">
        <v>-20139.781406630598</v>
      </c>
      <c r="H174" s="5">
        <v>4308388.7664559502</v>
      </c>
      <c r="I174" s="24" t="s">
        <v>2161</v>
      </c>
      <c r="J174" s="24" t="s">
        <v>2162</v>
      </c>
      <c r="L174" s="34">
        <f t="shared" si="10"/>
        <v>-19402.056053759101</v>
      </c>
      <c r="M174" s="34">
        <f t="shared" si="11"/>
        <v>-20139.781406630598</v>
      </c>
      <c r="N174" s="34">
        <f t="shared" si="12"/>
        <v>4308388.7664559502</v>
      </c>
      <c r="O174" s="32">
        <f t="shared" si="13"/>
        <v>1.7122998709291151E-4</v>
      </c>
      <c r="P174">
        <f t="shared" si="14"/>
        <v>0.48899999999999999</v>
      </c>
    </row>
    <row r="175" spans="1:16" hidden="1" x14ac:dyDescent="0.3">
      <c r="A175" s="22" t="s">
        <v>586</v>
      </c>
      <c r="B175" s="23">
        <v>4576086</v>
      </c>
      <c r="C175" s="24" t="s">
        <v>2</v>
      </c>
      <c r="D175" s="6">
        <v>7783.8225746400003</v>
      </c>
      <c r="E175" s="6">
        <v>76.94</v>
      </c>
      <c r="F175" s="5">
        <v>58000</v>
      </c>
      <c r="G175" s="5">
        <v>67000</v>
      </c>
      <c r="H175" s="5">
        <v>7717000</v>
      </c>
      <c r="I175" s="24" t="s">
        <v>2126</v>
      </c>
      <c r="J175" s="24" t="s">
        <v>2176</v>
      </c>
      <c r="L175" s="34">
        <f t="shared" si="10"/>
        <v>58000</v>
      </c>
      <c r="M175" s="34">
        <f t="shared" si="11"/>
        <v>67000</v>
      </c>
      <c r="N175" s="34">
        <f t="shared" si="12"/>
        <v>7717000</v>
      </c>
      <c r="O175" s="32">
        <f t="shared" si="13"/>
        <v>-1.1662563172217184E-3</v>
      </c>
      <c r="P175">
        <f t="shared" si="14"/>
        <v>0.215</v>
      </c>
    </row>
    <row r="176" spans="1:16" hidden="1" x14ac:dyDescent="0.3">
      <c r="A176" s="22" t="s">
        <v>1273</v>
      </c>
      <c r="B176" s="23">
        <v>4378147</v>
      </c>
      <c r="C176" s="24" t="s">
        <v>2</v>
      </c>
      <c r="D176" s="6">
        <v>5509.8063946800003</v>
      </c>
      <c r="E176" s="27" t="s">
        <v>2028</v>
      </c>
      <c r="F176" s="5">
        <v>30623</v>
      </c>
      <c r="G176" s="5">
        <v>5494</v>
      </c>
      <c r="H176" s="5">
        <v>3992714</v>
      </c>
      <c r="I176" s="24" t="s">
        <v>2119</v>
      </c>
      <c r="J176" s="24" t="s">
        <v>2156</v>
      </c>
      <c r="L176" s="34">
        <f t="shared" si="10"/>
        <v>30623</v>
      </c>
      <c r="M176" s="34">
        <f t="shared" si="11"/>
        <v>5494</v>
      </c>
      <c r="N176" s="34">
        <f t="shared" si="12"/>
        <v>3992714</v>
      </c>
      <c r="O176" s="32">
        <f t="shared" si="13"/>
        <v>6.2937140000510934E-3</v>
      </c>
      <c r="P176">
        <f t="shared" si="14"/>
        <v>0.92400000000000004</v>
      </c>
    </row>
    <row r="177" spans="1:16" hidden="1" x14ac:dyDescent="0.3">
      <c r="A177" s="22" t="s">
        <v>588</v>
      </c>
      <c r="B177" s="23">
        <v>4067051</v>
      </c>
      <c r="C177" s="24" t="s">
        <v>2</v>
      </c>
      <c r="D177" s="6">
        <v>6517.4394755599997</v>
      </c>
      <c r="E177" s="6">
        <v>62.92</v>
      </c>
      <c r="F177" s="5">
        <v>61600</v>
      </c>
      <c r="G177" s="5">
        <v>83700</v>
      </c>
      <c r="H177" s="5">
        <v>10059700</v>
      </c>
      <c r="I177" s="24" t="s">
        <v>2126</v>
      </c>
      <c r="J177" s="24" t="s">
        <v>2127</v>
      </c>
      <c r="L177" s="34">
        <f t="shared" si="10"/>
        <v>61600</v>
      </c>
      <c r="M177" s="34">
        <f t="shared" si="11"/>
        <v>83700</v>
      </c>
      <c r="N177" s="34">
        <f t="shared" si="12"/>
        <v>10059700</v>
      </c>
      <c r="O177" s="32">
        <f t="shared" si="13"/>
        <v>-2.1968845989443027E-3</v>
      </c>
      <c r="P177">
        <f t="shared" si="14"/>
        <v>0.14799999999999999</v>
      </c>
    </row>
    <row r="178" spans="1:16" hidden="1" x14ac:dyDescent="0.3">
      <c r="A178" s="22" t="s">
        <v>589</v>
      </c>
      <c r="B178" s="23">
        <v>4344582</v>
      </c>
      <c r="C178" s="24" t="s">
        <v>2</v>
      </c>
      <c r="D178" s="6">
        <v>52574.367304680003</v>
      </c>
      <c r="E178" s="6">
        <v>95.46</v>
      </c>
      <c r="F178" s="5">
        <v>241321</v>
      </c>
      <c r="G178" s="5">
        <v>248928</v>
      </c>
      <c r="H178" s="5">
        <v>15985878</v>
      </c>
      <c r="I178" s="24" t="s">
        <v>2126</v>
      </c>
      <c r="J178" s="24" t="s">
        <v>2127</v>
      </c>
      <c r="L178" s="34">
        <f t="shared" si="10"/>
        <v>241321</v>
      </c>
      <c r="M178" s="34">
        <f t="shared" si="11"/>
        <v>248928</v>
      </c>
      <c r="N178" s="34">
        <f t="shared" si="12"/>
        <v>15985878</v>
      </c>
      <c r="O178" s="32">
        <f t="shared" si="13"/>
        <v>-4.75857503729229E-4</v>
      </c>
      <c r="P178">
        <f t="shared" si="14"/>
        <v>0.29499999999999998</v>
      </c>
    </row>
    <row r="179" spans="1:16" hidden="1" x14ac:dyDescent="0.3">
      <c r="A179" s="22" t="s">
        <v>590</v>
      </c>
      <c r="B179" s="23">
        <v>103145</v>
      </c>
      <c r="C179" s="24" t="s">
        <v>2</v>
      </c>
      <c r="D179" s="6">
        <v>33203.737998750003</v>
      </c>
      <c r="E179" s="6">
        <v>92.39</v>
      </c>
      <c r="F179" s="5">
        <v>782</v>
      </c>
      <c r="G179" s="5">
        <v>4372</v>
      </c>
      <c r="H179" s="5">
        <v>20457764</v>
      </c>
      <c r="I179" s="24" t="s">
        <v>2130</v>
      </c>
      <c r="J179" s="24" t="s">
        <v>2185</v>
      </c>
      <c r="L179" s="34">
        <f t="shared" si="10"/>
        <v>782</v>
      </c>
      <c r="M179" s="34">
        <f t="shared" si="11"/>
        <v>4372</v>
      </c>
      <c r="N179" s="34">
        <f t="shared" si="12"/>
        <v>20457764</v>
      </c>
      <c r="O179" s="32">
        <f t="shared" si="13"/>
        <v>-1.7548349858762668E-4</v>
      </c>
      <c r="P179">
        <f t="shared" si="14"/>
        <v>0.35399999999999998</v>
      </c>
    </row>
    <row r="180" spans="1:16" hidden="1" x14ac:dyDescent="0.3">
      <c r="A180" s="22" t="s">
        <v>591</v>
      </c>
      <c r="B180" s="23">
        <v>4057045</v>
      </c>
      <c r="C180" s="24" t="s">
        <v>2</v>
      </c>
      <c r="D180" s="6">
        <v>13890.1057616</v>
      </c>
      <c r="E180" s="6">
        <v>12.35</v>
      </c>
      <c r="F180" s="5">
        <v>19000</v>
      </c>
      <c r="G180" s="5">
        <v>-8000</v>
      </c>
      <c r="H180" s="5">
        <v>41123000</v>
      </c>
      <c r="I180" s="24" t="s">
        <v>1</v>
      </c>
      <c r="J180" s="24" t="s">
        <v>2157</v>
      </c>
      <c r="L180" s="34">
        <f t="shared" si="10"/>
        <v>19000</v>
      </c>
      <c r="M180" s="34">
        <f t="shared" si="11"/>
        <v>-8000</v>
      </c>
      <c r="N180" s="34">
        <f t="shared" si="12"/>
        <v>41123000</v>
      </c>
      <c r="O180" s="32">
        <f t="shared" si="13"/>
        <v>6.5656688471171852E-4</v>
      </c>
      <c r="P180">
        <f t="shared" si="14"/>
        <v>0.60299999999999998</v>
      </c>
    </row>
    <row r="181" spans="1:16" hidden="1" x14ac:dyDescent="0.3">
      <c r="A181" s="22" t="s">
        <v>592</v>
      </c>
      <c r="B181" s="23">
        <v>8386692</v>
      </c>
      <c r="C181" s="24" t="s">
        <v>2</v>
      </c>
      <c r="D181" s="6">
        <v>15375.065742000001</v>
      </c>
      <c r="E181" s="6">
        <v>102.48</v>
      </c>
      <c r="F181" s="5">
        <v>16700</v>
      </c>
      <c r="G181" s="5">
        <v>28100</v>
      </c>
      <c r="H181" s="5">
        <v>13464300</v>
      </c>
      <c r="I181" s="24" t="s">
        <v>2123</v>
      </c>
      <c r="J181" s="24" t="s">
        <v>2147</v>
      </c>
      <c r="L181" s="34">
        <f t="shared" si="10"/>
        <v>16700</v>
      </c>
      <c r="M181" s="34">
        <f t="shared" si="11"/>
        <v>28100</v>
      </c>
      <c r="N181" s="34">
        <f t="shared" si="12"/>
        <v>13464300</v>
      </c>
      <c r="O181" s="32">
        <f t="shared" si="13"/>
        <v>-8.4668345179474613E-4</v>
      </c>
      <c r="P181">
        <f t="shared" si="14"/>
        <v>0.24</v>
      </c>
    </row>
    <row r="182" spans="1:16" hidden="1" x14ac:dyDescent="0.3">
      <c r="A182" s="22" t="s">
        <v>593</v>
      </c>
      <c r="B182" s="23">
        <v>5113780</v>
      </c>
      <c r="C182" s="24" t="s">
        <v>317</v>
      </c>
      <c r="D182" s="6">
        <v>2792.0432718900001</v>
      </c>
      <c r="E182" s="27">
        <v>37.17</v>
      </c>
      <c r="F182" s="5">
        <v>183</v>
      </c>
      <c r="G182" s="5">
        <v>2841</v>
      </c>
      <c r="H182" s="5">
        <v>415533</v>
      </c>
      <c r="I182" s="24" t="s">
        <v>2132</v>
      </c>
      <c r="J182" s="24" t="s">
        <v>2134</v>
      </c>
      <c r="L182" s="34">
        <f t="shared" si="10"/>
        <v>183</v>
      </c>
      <c r="M182" s="34">
        <f t="shared" si="11"/>
        <v>2841</v>
      </c>
      <c r="N182" s="34">
        <f t="shared" si="12"/>
        <v>415533</v>
      </c>
      <c r="O182" s="32">
        <f t="shared" si="13"/>
        <v>-6.3966038798362584E-3</v>
      </c>
      <c r="P182">
        <f t="shared" si="14"/>
        <v>0.05</v>
      </c>
    </row>
    <row r="183" spans="1:16" hidden="1" x14ac:dyDescent="0.3">
      <c r="A183" s="22" t="s">
        <v>594</v>
      </c>
      <c r="B183" s="23">
        <v>3001622</v>
      </c>
      <c r="C183" s="24" t="s">
        <v>2</v>
      </c>
      <c r="D183" s="6">
        <v>16479.85277043</v>
      </c>
      <c r="E183" s="27">
        <v>93.33</v>
      </c>
      <c r="F183" s="5">
        <v>57600</v>
      </c>
      <c r="G183" s="5">
        <v>46300</v>
      </c>
      <c r="H183" s="5">
        <v>7950500</v>
      </c>
      <c r="I183" s="24" t="s">
        <v>2148</v>
      </c>
      <c r="J183" s="24" t="s">
        <v>2164</v>
      </c>
      <c r="L183" s="34">
        <f t="shared" si="10"/>
        <v>57600</v>
      </c>
      <c r="M183" s="34">
        <f t="shared" si="11"/>
        <v>46300</v>
      </c>
      <c r="N183" s="34">
        <f t="shared" si="12"/>
        <v>7950500</v>
      </c>
      <c r="O183" s="32">
        <f t="shared" si="13"/>
        <v>1.4212942582227533E-3</v>
      </c>
      <c r="P183">
        <f t="shared" si="14"/>
        <v>0.71099999999999997</v>
      </c>
    </row>
    <row r="184" spans="1:16" hidden="1" x14ac:dyDescent="0.3">
      <c r="A184" s="22" t="s">
        <v>595</v>
      </c>
      <c r="B184" s="23">
        <v>4121173</v>
      </c>
      <c r="C184" s="24" t="s">
        <v>317</v>
      </c>
      <c r="D184" s="6">
        <v>2071.6605078299999</v>
      </c>
      <c r="E184" s="6">
        <v>77.56</v>
      </c>
      <c r="F184" s="5">
        <v>431</v>
      </c>
      <c r="G184" s="5">
        <v>134</v>
      </c>
      <c r="H184" s="5">
        <v>2211996</v>
      </c>
      <c r="I184" s="24" t="s">
        <v>2142</v>
      </c>
      <c r="J184" s="24" t="s">
        <v>2144</v>
      </c>
      <c r="L184" s="34">
        <f t="shared" si="10"/>
        <v>431</v>
      </c>
      <c r="M184" s="34">
        <f t="shared" si="11"/>
        <v>134</v>
      </c>
      <c r="N184" s="34">
        <f t="shared" si="12"/>
        <v>2211996</v>
      </c>
      <c r="O184" s="32">
        <f t="shared" si="13"/>
        <v>1.3426787390212279E-4</v>
      </c>
      <c r="P184">
        <f t="shared" si="14"/>
        <v>0.47799999999999998</v>
      </c>
    </row>
    <row r="185" spans="1:16" hidden="1" x14ac:dyDescent="0.3">
      <c r="A185" s="22" t="s">
        <v>596</v>
      </c>
      <c r="B185" s="23">
        <v>4394651</v>
      </c>
      <c r="C185" s="24" t="s">
        <v>2</v>
      </c>
      <c r="D185" s="6">
        <v>4710.75073264</v>
      </c>
      <c r="E185" s="27">
        <v>99.08</v>
      </c>
      <c r="F185" s="5">
        <v>11300</v>
      </c>
      <c r="G185" s="5">
        <v>-100</v>
      </c>
      <c r="H185" s="5">
        <v>6085000</v>
      </c>
      <c r="I185" s="24" t="s">
        <v>2148</v>
      </c>
      <c r="J185" s="24" t="s">
        <v>2150</v>
      </c>
      <c r="L185" s="34">
        <f t="shared" si="10"/>
        <v>11300</v>
      </c>
      <c r="M185" s="34">
        <f t="shared" si="11"/>
        <v>-100</v>
      </c>
      <c r="N185" s="34">
        <f t="shared" si="12"/>
        <v>6085000</v>
      </c>
      <c r="O185" s="32">
        <f t="shared" si="13"/>
        <v>1.8734593262119967E-3</v>
      </c>
      <c r="P185">
        <f t="shared" si="14"/>
        <v>0.755</v>
      </c>
    </row>
    <row r="186" spans="1:16" hidden="1" x14ac:dyDescent="0.3">
      <c r="A186" s="22" t="s">
        <v>597</v>
      </c>
      <c r="B186" s="23">
        <v>4007807</v>
      </c>
      <c r="C186" s="24" t="s">
        <v>317</v>
      </c>
      <c r="D186" s="6">
        <v>3266.1884540999999</v>
      </c>
      <c r="E186" s="6">
        <v>49.71</v>
      </c>
      <c r="F186" s="5">
        <v>91000</v>
      </c>
      <c r="G186" s="5">
        <v>130000</v>
      </c>
      <c r="H186" s="5">
        <v>25927000</v>
      </c>
      <c r="I186" s="24" t="s">
        <v>2119</v>
      </c>
      <c r="J186" s="24" t="s">
        <v>2177</v>
      </c>
      <c r="L186" s="34">
        <f t="shared" si="10"/>
        <v>91000</v>
      </c>
      <c r="M186" s="34">
        <f t="shared" si="11"/>
        <v>130000</v>
      </c>
      <c r="N186" s="34">
        <f t="shared" si="12"/>
        <v>25927000</v>
      </c>
      <c r="O186" s="32">
        <f t="shared" si="13"/>
        <v>-1.5042233964592895E-3</v>
      </c>
      <c r="P186">
        <f t="shared" si="14"/>
        <v>0.182</v>
      </c>
    </row>
    <row r="187" spans="1:16" hidden="1" x14ac:dyDescent="0.3">
      <c r="A187" s="22" t="s">
        <v>598</v>
      </c>
      <c r="B187" s="23">
        <v>4057075</v>
      </c>
      <c r="C187" s="24" t="s">
        <v>2</v>
      </c>
      <c r="D187" s="6">
        <v>2955.10273044</v>
      </c>
      <c r="E187" s="6">
        <v>87.74</v>
      </c>
      <c r="F187" s="5">
        <v>-478</v>
      </c>
      <c r="G187" s="5">
        <v>-3786</v>
      </c>
      <c r="H187" s="5">
        <v>7417350</v>
      </c>
      <c r="I187" s="24" t="s">
        <v>1</v>
      </c>
      <c r="J187" s="24" t="s">
        <v>2166</v>
      </c>
      <c r="L187" s="34">
        <f t="shared" si="10"/>
        <v>-478</v>
      </c>
      <c r="M187" s="34">
        <f t="shared" si="11"/>
        <v>-3786</v>
      </c>
      <c r="N187" s="34">
        <f t="shared" si="12"/>
        <v>7417350</v>
      </c>
      <c r="O187" s="32">
        <f t="shared" si="13"/>
        <v>4.4598138149069409E-4</v>
      </c>
      <c r="P187">
        <f t="shared" si="14"/>
        <v>0.56100000000000005</v>
      </c>
    </row>
    <row r="188" spans="1:16" hidden="1" x14ac:dyDescent="0.3">
      <c r="A188" s="22" t="s">
        <v>599</v>
      </c>
      <c r="B188" s="23">
        <v>4004310</v>
      </c>
      <c r="C188" s="24" t="s">
        <v>317</v>
      </c>
      <c r="D188" s="6">
        <v>4917.3800188799996</v>
      </c>
      <c r="E188" s="6">
        <v>101.78</v>
      </c>
      <c r="F188" s="5">
        <v>15782</v>
      </c>
      <c r="G188" s="5">
        <v>66164</v>
      </c>
      <c r="H188" s="5">
        <v>12477159</v>
      </c>
      <c r="I188" s="24" t="s">
        <v>2132</v>
      </c>
      <c r="J188" s="24" t="s">
        <v>2138</v>
      </c>
      <c r="L188" s="34">
        <f t="shared" si="10"/>
        <v>15782</v>
      </c>
      <c r="M188" s="34">
        <f t="shared" si="11"/>
        <v>66164</v>
      </c>
      <c r="N188" s="34">
        <f t="shared" si="12"/>
        <v>12477159</v>
      </c>
      <c r="O188" s="32">
        <f t="shared" si="13"/>
        <v>-4.0379384441602455E-3</v>
      </c>
      <c r="P188">
        <f t="shared" si="14"/>
        <v>8.1000000000000003E-2</v>
      </c>
    </row>
    <row r="189" spans="1:16" hidden="1" x14ac:dyDescent="0.3">
      <c r="A189" s="22" t="s">
        <v>600</v>
      </c>
      <c r="B189" s="23">
        <v>4985766</v>
      </c>
      <c r="C189" s="24" t="s">
        <v>2</v>
      </c>
      <c r="D189" s="6">
        <v>8713.8072302399996</v>
      </c>
      <c r="E189" s="6">
        <v>100.81</v>
      </c>
      <c r="F189" s="5">
        <v>40000</v>
      </c>
      <c r="G189" s="5">
        <v>30000</v>
      </c>
      <c r="H189" s="5">
        <v>7059200</v>
      </c>
      <c r="I189" s="24" t="s">
        <v>2148</v>
      </c>
      <c r="J189" s="24" t="s">
        <v>2150</v>
      </c>
      <c r="L189" s="34">
        <f t="shared" si="10"/>
        <v>40000</v>
      </c>
      <c r="M189" s="34">
        <f t="shared" si="11"/>
        <v>30000</v>
      </c>
      <c r="N189" s="34">
        <f t="shared" si="12"/>
        <v>7059200</v>
      </c>
      <c r="O189" s="32">
        <f t="shared" si="13"/>
        <v>1.4165911151405258E-3</v>
      </c>
      <c r="P189">
        <f t="shared" si="14"/>
        <v>0.71</v>
      </c>
    </row>
    <row r="190" spans="1:16" x14ac:dyDescent="0.3">
      <c r="A190" s="22" t="s">
        <v>501</v>
      </c>
      <c r="B190" s="23">
        <v>4970266</v>
      </c>
      <c r="C190" s="24" t="s">
        <v>317</v>
      </c>
      <c r="D190" s="6">
        <v>2545.39810665</v>
      </c>
      <c r="E190" s="6">
        <v>84.67</v>
      </c>
      <c r="F190" s="5">
        <v>747</v>
      </c>
      <c r="G190" s="5">
        <v>-3404</v>
      </c>
      <c r="H190" s="5">
        <v>710195</v>
      </c>
      <c r="I190" s="24" t="s">
        <v>2132</v>
      </c>
      <c r="J190" s="24" t="s">
        <v>2139</v>
      </c>
      <c r="L190" s="34">
        <f t="shared" si="10"/>
        <v>747</v>
      </c>
      <c r="M190" s="34">
        <f t="shared" si="11"/>
        <v>-3404</v>
      </c>
      <c r="N190" s="34">
        <f t="shared" si="12"/>
        <v>710195</v>
      </c>
      <c r="O190" s="32">
        <f t="shared" si="13"/>
        <v>5.8448735910559772E-3</v>
      </c>
      <c r="P190">
        <f t="shared" si="14"/>
        <v>0.91500000000000004</v>
      </c>
    </row>
    <row r="191" spans="1:16" hidden="1" x14ac:dyDescent="0.3">
      <c r="A191" s="22" t="s">
        <v>602</v>
      </c>
      <c r="B191" s="23">
        <v>4080716</v>
      </c>
      <c r="C191" s="24" t="s">
        <v>2</v>
      </c>
      <c r="D191" s="6">
        <v>7067.2085299199998</v>
      </c>
      <c r="E191" s="6">
        <v>86.81</v>
      </c>
      <c r="F191" s="5">
        <v>47922</v>
      </c>
      <c r="G191" s="5">
        <v>24624</v>
      </c>
      <c r="H191" s="5">
        <v>27682971</v>
      </c>
      <c r="I191" s="24" t="s">
        <v>2142</v>
      </c>
      <c r="J191" s="24" t="s">
        <v>2145</v>
      </c>
      <c r="L191" s="34">
        <f t="shared" si="10"/>
        <v>47922</v>
      </c>
      <c r="M191" s="34">
        <f t="shared" si="11"/>
        <v>24624</v>
      </c>
      <c r="N191" s="34">
        <f t="shared" si="12"/>
        <v>27682971</v>
      </c>
      <c r="O191" s="32">
        <f t="shared" si="13"/>
        <v>8.4160041926135748E-4</v>
      </c>
      <c r="P191">
        <f t="shared" si="14"/>
        <v>0.63500000000000001</v>
      </c>
    </row>
    <row r="192" spans="1:16" hidden="1" x14ac:dyDescent="0.3">
      <c r="A192" s="22" t="s">
        <v>603</v>
      </c>
      <c r="B192" s="23">
        <v>4142027</v>
      </c>
      <c r="C192" s="24" t="s">
        <v>317</v>
      </c>
      <c r="D192" s="6">
        <v>45995.355787679997</v>
      </c>
      <c r="E192" s="27">
        <v>80.09</v>
      </c>
      <c r="F192" s="5">
        <v>12544</v>
      </c>
      <c r="G192" s="5">
        <v>10420</v>
      </c>
      <c r="H192" s="5">
        <v>2851894</v>
      </c>
      <c r="I192" s="24" t="s">
        <v>2119</v>
      </c>
      <c r="J192" s="24" t="s">
        <v>2122</v>
      </c>
      <c r="L192" s="34">
        <f t="shared" si="10"/>
        <v>12544</v>
      </c>
      <c r="M192" s="34">
        <f t="shared" si="11"/>
        <v>10420</v>
      </c>
      <c r="N192" s="34">
        <f t="shared" si="12"/>
        <v>2851894</v>
      </c>
      <c r="O192" s="32">
        <f t="shared" si="13"/>
        <v>7.4476821368536133E-4</v>
      </c>
      <c r="P192">
        <f t="shared" si="14"/>
        <v>0.61599999999999999</v>
      </c>
    </row>
    <row r="193" spans="1:16" hidden="1" x14ac:dyDescent="0.3">
      <c r="A193" s="22" t="s">
        <v>604</v>
      </c>
      <c r="B193" s="23">
        <v>5275558</v>
      </c>
      <c r="C193" s="24" t="s">
        <v>317</v>
      </c>
      <c r="D193" s="6">
        <v>3599.1066246800001</v>
      </c>
      <c r="E193" s="6">
        <v>87.24</v>
      </c>
      <c r="F193" s="5">
        <v>-1535</v>
      </c>
      <c r="G193" s="5">
        <v>-427</v>
      </c>
      <c r="H193" s="5">
        <v>659353</v>
      </c>
      <c r="I193" s="24" t="s">
        <v>2123</v>
      </c>
      <c r="J193" s="24" t="s">
        <v>2124</v>
      </c>
      <c r="L193" s="34">
        <f t="shared" si="10"/>
        <v>-1535</v>
      </c>
      <c r="M193" s="34">
        <f t="shared" si="11"/>
        <v>-427</v>
      </c>
      <c r="N193" s="34">
        <f t="shared" si="12"/>
        <v>659353</v>
      </c>
      <c r="O193" s="32">
        <f t="shared" si="13"/>
        <v>-1.6804352145209016E-3</v>
      </c>
      <c r="P193">
        <f t="shared" si="14"/>
        <v>0.17100000000000001</v>
      </c>
    </row>
    <row r="194" spans="1:16" hidden="1" x14ac:dyDescent="0.3">
      <c r="A194" s="22" t="s">
        <v>605</v>
      </c>
      <c r="B194" s="23">
        <v>4055785</v>
      </c>
      <c r="C194" s="24" t="s">
        <v>2</v>
      </c>
      <c r="D194" s="6">
        <v>4602.7920290800002</v>
      </c>
      <c r="E194" s="27">
        <v>84.83</v>
      </c>
      <c r="F194" s="5">
        <v>46852</v>
      </c>
      <c r="G194" s="5">
        <v>35511</v>
      </c>
      <c r="H194" s="5">
        <v>20348469</v>
      </c>
      <c r="I194" s="24" t="s">
        <v>2142</v>
      </c>
      <c r="J194" s="24" t="s">
        <v>2171</v>
      </c>
      <c r="L194" s="34">
        <f t="shared" si="10"/>
        <v>46852</v>
      </c>
      <c r="M194" s="34">
        <f t="shared" si="11"/>
        <v>35511</v>
      </c>
      <c r="N194" s="34">
        <f t="shared" si="12"/>
        <v>20348469</v>
      </c>
      <c r="O194" s="32">
        <f t="shared" si="13"/>
        <v>5.5733922783085055E-4</v>
      </c>
      <c r="P194">
        <f t="shared" si="14"/>
        <v>0.58599999999999997</v>
      </c>
    </row>
    <row r="195" spans="1:16" hidden="1" x14ac:dyDescent="0.3">
      <c r="A195" s="22" t="s">
        <v>606</v>
      </c>
      <c r="B195" s="23">
        <v>4811624</v>
      </c>
      <c r="C195" s="24" t="s">
        <v>320</v>
      </c>
      <c r="D195" s="6">
        <v>4323.3784643500003</v>
      </c>
      <c r="E195" s="6">
        <v>76.489999999999995</v>
      </c>
      <c r="F195" s="5" t="s">
        <v>0</v>
      </c>
      <c r="G195" s="5">
        <v>-617</v>
      </c>
      <c r="H195" s="5">
        <v>331476</v>
      </c>
      <c r="I195" s="24" t="s">
        <v>2123</v>
      </c>
      <c r="J195" s="24" t="s">
        <v>2172</v>
      </c>
      <c r="L195" s="34">
        <f t="shared" si="10"/>
        <v>0</v>
      </c>
      <c r="M195" s="34">
        <f t="shared" si="11"/>
        <v>-617</v>
      </c>
      <c r="N195" s="34">
        <f t="shared" si="12"/>
        <v>331476</v>
      </c>
      <c r="O195" s="32">
        <f t="shared" si="13"/>
        <v>1.8613715623453885E-3</v>
      </c>
      <c r="P195">
        <f t="shared" si="14"/>
        <v>0.754</v>
      </c>
    </row>
    <row r="196" spans="1:16" hidden="1" x14ac:dyDescent="0.3">
      <c r="A196" s="22" t="s">
        <v>607</v>
      </c>
      <c r="B196" s="23">
        <v>4942532</v>
      </c>
      <c r="C196" s="24" t="s">
        <v>317</v>
      </c>
      <c r="D196" s="6">
        <v>2190.44150838</v>
      </c>
      <c r="E196" s="27" t="s">
        <v>1937</v>
      </c>
      <c r="F196" s="5">
        <v>-450</v>
      </c>
      <c r="G196" s="5">
        <v>-1207</v>
      </c>
      <c r="H196" s="5">
        <v>3716122</v>
      </c>
      <c r="I196" s="24" t="s">
        <v>2123</v>
      </c>
      <c r="J196" s="24" t="s">
        <v>2147</v>
      </c>
      <c r="L196" s="34">
        <f t="shared" si="10"/>
        <v>-450</v>
      </c>
      <c r="M196" s="34">
        <f t="shared" si="11"/>
        <v>-1207</v>
      </c>
      <c r="N196" s="34">
        <f t="shared" si="12"/>
        <v>3716122</v>
      </c>
      <c r="O196" s="32">
        <f t="shared" si="13"/>
        <v>2.0370698270939436E-4</v>
      </c>
      <c r="P196">
        <f t="shared" si="14"/>
        <v>0.496</v>
      </c>
    </row>
    <row r="197" spans="1:16" hidden="1" x14ac:dyDescent="0.3">
      <c r="A197" s="22" t="s">
        <v>608</v>
      </c>
      <c r="B197" s="23">
        <v>4384044</v>
      </c>
      <c r="C197" s="24" t="s">
        <v>2</v>
      </c>
      <c r="D197" s="6">
        <v>2526.9926001600002</v>
      </c>
      <c r="E197" s="6">
        <v>92.57</v>
      </c>
      <c r="F197" s="5">
        <v>12213</v>
      </c>
      <c r="G197" s="5">
        <v>5967</v>
      </c>
      <c r="H197" s="5">
        <v>2221479</v>
      </c>
      <c r="I197" s="24" t="s">
        <v>2119</v>
      </c>
      <c r="J197" s="24" t="s">
        <v>2121</v>
      </c>
      <c r="L197" s="34">
        <f t="shared" si="10"/>
        <v>12213</v>
      </c>
      <c r="M197" s="34">
        <f t="shared" si="11"/>
        <v>5967</v>
      </c>
      <c r="N197" s="34">
        <f t="shared" si="12"/>
        <v>2221479</v>
      </c>
      <c r="O197" s="32">
        <f t="shared" si="13"/>
        <v>2.8116403531160995E-3</v>
      </c>
      <c r="P197">
        <f t="shared" si="14"/>
        <v>0.82299999999999995</v>
      </c>
    </row>
    <row r="198" spans="1:16" hidden="1" x14ac:dyDescent="0.3">
      <c r="A198" s="22" t="s">
        <v>609</v>
      </c>
      <c r="B198" s="23">
        <v>4008727</v>
      </c>
      <c r="C198" s="24" t="s">
        <v>2</v>
      </c>
      <c r="D198" s="6">
        <v>6572.3992963199998</v>
      </c>
      <c r="E198" s="6">
        <v>91.07</v>
      </c>
      <c r="F198" s="5">
        <v>10873</v>
      </c>
      <c r="G198" s="5">
        <v>6621</v>
      </c>
      <c r="H198" s="5">
        <v>603047</v>
      </c>
      <c r="I198" s="24" t="s">
        <v>2132</v>
      </c>
      <c r="J198" s="24" t="s">
        <v>2138</v>
      </c>
      <c r="L198" s="34">
        <f t="shared" si="10"/>
        <v>10873</v>
      </c>
      <c r="M198" s="34">
        <f t="shared" si="11"/>
        <v>6621</v>
      </c>
      <c r="N198" s="34">
        <f t="shared" si="12"/>
        <v>603047</v>
      </c>
      <c r="O198" s="32">
        <f t="shared" si="13"/>
        <v>7.050860049050903E-3</v>
      </c>
      <c r="P198">
        <f t="shared" si="14"/>
        <v>0.93100000000000005</v>
      </c>
    </row>
    <row r="199" spans="1:16" hidden="1" x14ac:dyDescent="0.3">
      <c r="A199" s="22" t="s">
        <v>610</v>
      </c>
      <c r="B199" s="23">
        <v>4294084</v>
      </c>
      <c r="C199" s="24" t="s">
        <v>317</v>
      </c>
      <c r="D199" s="6">
        <v>31194.043642240002</v>
      </c>
      <c r="E199" s="27">
        <v>39.53</v>
      </c>
      <c r="F199" s="5">
        <v>156193.24384895299</v>
      </c>
      <c r="G199" s="5">
        <v>181051.65441225099</v>
      </c>
      <c r="H199" s="5">
        <v>56685756.538885303</v>
      </c>
      <c r="I199" s="24" t="s">
        <v>2161</v>
      </c>
      <c r="J199" s="24" t="s">
        <v>2162</v>
      </c>
      <c r="L199" s="34">
        <f t="shared" si="10"/>
        <v>156193.24384895299</v>
      </c>
      <c r="M199" s="34">
        <f t="shared" si="11"/>
        <v>181051.65441225099</v>
      </c>
      <c r="N199" s="34">
        <f t="shared" si="12"/>
        <v>56685756.538885303</v>
      </c>
      <c r="O199" s="32">
        <f t="shared" si="13"/>
        <v>-4.3853010140643763E-4</v>
      </c>
      <c r="P199">
        <f t="shared" si="14"/>
        <v>0.30399999999999999</v>
      </c>
    </row>
    <row r="200" spans="1:16" hidden="1" x14ac:dyDescent="0.3">
      <c r="A200" s="22" t="s">
        <v>611</v>
      </c>
      <c r="B200" s="23">
        <v>6893503</v>
      </c>
      <c r="C200" s="24" t="s">
        <v>317</v>
      </c>
      <c r="D200" s="6">
        <v>42564.452674134998</v>
      </c>
      <c r="E200" s="27">
        <v>97.19</v>
      </c>
      <c r="F200" s="5">
        <v>235000</v>
      </c>
      <c r="G200" s="5">
        <v>235000</v>
      </c>
      <c r="H200" s="5">
        <v>34181000</v>
      </c>
      <c r="I200" s="24" t="s">
        <v>2158</v>
      </c>
      <c r="J200" s="24" t="s">
        <v>2179</v>
      </c>
      <c r="L200" s="34">
        <f t="shared" si="10"/>
        <v>235000</v>
      </c>
      <c r="M200" s="34">
        <f t="shared" si="11"/>
        <v>235000</v>
      </c>
      <c r="N200" s="34">
        <f t="shared" si="12"/>
        <v>34181000</v>
      </c>
      <c r="O200" s="32">
        <f t="shared" si="13"/>
        <v>0</v>
      </c>
      <c r="P200">
        <f t="shared" si="14"/>
        <v>0.42199999999999999</v>
      </c>
    </row>
    <row r="201" spans="1:16" hidden="1" x14ac:dyDescent="0.3">
      <c r="A201" s="22" t="s">
        <v>612</v>
      </c>
      <c r="B201" s="23">
        <v>4985754</v>
      </c>
      <c r="C201" s="24" t="s">
        <v>317</v>
      </c>
      <c r="D201" s="6">
        <v>5829.2836331199996</v>
      </c>
      <c r="E201" s="27">
        <v>90.38</v>
      </c>
      <c r="F201" s="5">
        <v>10056</v>
      </c>
      <c r="G201" s="5">
        <v>7400</v>
      </c>
      <c r="H201" s="5">
        <v>1624512</v>
      </c>
      <c r="I201" s="24" t="s">
        <v>2148</v>
      </c>
      <c r="J201" s="24" t="s">
        <v>2150</v>
      </c>
      <c r="L201" s="34">
        <f t="shared" si="10"/>
        <v>10056</v>
      </c>
      <c r="M201" s="34">
        <f t="shared" si="11"/>
        <v>7400</v>
      </c>
      <c r="N201" s="34">
        <f t="shared" si="12"/>
        <v>1624512</v>
      </c>
      <c r="O201" s="32">
        <f t="shared" si="13"/>
        <v>1.6349525272820391E-3</v>
      </c>
      <c r="P201">
        <f t="shared" si="14"/>
        <v>0.73699999999999999</v>
      </c>
    </row>
    <row r="202" spans="1:16" hidden="1" x14ac:dyDescent="0.3">
      <c r="A202" s="22" t="s">
        <v>613</v>
      </c>
      <c r="B202" s="23">
        <v>4014079</v>
      </c>
      <c r="C202" s="24" t="s">
        <v>2</v>
      </c>
      <c r="D202" s="6">
        <v>17983.148470119999</v>
      </c>
      <c r="E202" s="6">
        <v>87.09</v>
      </c>
      <c r="F202" s="5">
        <v>42000</v>
      </c>
      <c r="G202" s="5">
        <v>45000</v>
      </c>
      <c r="H202" s="5">
        <v>19909000</v>
      </c>
      <c r="I202" s="24" t="s">
        <v>2148</v>
      </c>
      <c r="J202" s="24" t="s">
        <v>2164</v>
      </c>
      <c r="L202" s="34">
        <f t="shared" ref="L202:L265" si="15">IF(NOT(F202="NA"),F202,0)</f>
        <v>42000</v>
      </c>
      <c r="M202" s="34">
        <f t="shared" ref="M202:M265" si="16">IF(NOT(G202="NA"),G202,0)</f>
        <v>45000</v>
      </c>
      <c r="N202" s="34">
        <f t="shared" ref="N202:N265" si="17">IF(NOT(H202="NA"),H202,0)</f>
        <v>19909000</v>
      </c>
      <c r="O202" s="32">
        <f t="shared" ref="O202:O265" si="18">(L202-M202)/N202</f>
        <v>-1.5068561956903912E-4</v>
      </c>
      <c r="P202">
        <f t="shared" ref="P202:P265" si="19">IFERROR(_xlfn.PERCENTRANK.INC(O:O,O202),"")</f>
        <v>0.36</v>
      </c>
    </row>
    <row r="203" spans="1:16" hidden="1" x14ac:dyDescent="0.3">
      <c r="A203" s="22" t="s">
        <v>614</v>
      </c>
      <c r="B203" s="23">
        <v>4053613</v>
      </c>
      <c r="C203" s="24" t="s">
        <v>2</v>
      </c>
      <c r="D203" s="6">
        <v>2744.08666567</v>
      </c>
      <c r="E203" s="6">
        <v>82.31</v>
      </c>
      <c r="F203" s="5">
        <v>2730</v>
      </c>
      <c r="G203" s="5">
        <v>-3222</v>
      </c>
      <c r="H203" s="5">
        <v>41228936</v>
      </c>
      <c r="I203" s="24" t="s">
        <v>2142</v>
      </c>
      <c r="J203" s="24" t="s">
        <v>2171</v>
      </c>
      <c r="L203" s="34">
        <f t="shared" si="15"/>
        <v>2730</v>
      </c>
      <c r="M203" s="34">
        <f t="shared" si="16"/>
        <v>-3222</v>
      </c>
      <c r="N203" s="34">
        <f t="shared" si="17"/>
        <v>41228936</v>
      </c>
      <c r="O203" s="32">
        <f t="shared" si="18"/>
        <v>1.443646277944209E-4</v>
      </c>
      <c r="P203">
        <f t="shared" si="19"/>
        <v>0.48199999999999998</v>
      </c>
    </row>
    <row r="204" spans="1:16" hidden="1" x14ac:dyDescent="0.3">
      <c r="A204" s="22" t="s">
        <v>615</v>
      </c>
      <c r="B204" s="23">
        <v>100534</v>
      </c>
      <c r="C204" s="24" t="s">
        <v>317</v>
      </c>
      <c r="D204" s="6">
        <v>4065.2501413300001</v>
      </c>
      <c r="E204" s="6">
        <v>53.62</v>
      </c>
      <c r="F204" s="5">
        <v>15001</v>
      </c>
      <c r="G204" s="5">
        <v>14242</v>
      </c>
      <c r="H204" s="5">
        <v>12387863</v>
      </c>
      <c r="I204" s="24" t="s">
        <v>2142</v>
      </c>
      <c r="J204" s="24" t="s">
        <v>2171</v>
      </c>
      <c r="L204" s="34">
        <f t="shared" si="15"/>
        <v>15001</v>
      </c>
      <c r="M204" s="34">
        <f t="shared" si="16"/>
        <v>14242</v>
      </c>
      <c r="N204" s="34">
        <f t="shared" si="17"/>
        <v>12387863</v>
      </c>
      <c r="O204" s="32">
        <f t="shared" si="18"/>
        <v>6.1269647557451995E-5</v>
      </c>
      <c r="P204">
        <f t="shared" si="19"/>
        <v>0.44700000000000001</v>
      </c>
    </row>
    <row r="205" spans="1:16" hidden="1" x14ac:dyDescent="0.3">
      <c r="A205" s="22" t="s">
        <v>616</v>
      </c>
      <c r="B205" s="23">
        <v>100369</v>
      </c>
      <c r="C205" s="24" t="s">
        <v>2</v>
      </c>
      <c r="D205" s="6">
        <v>346277.05630286998</v>
      </c>
      <c r="E205" s="6">
        <v>62.59</v>
      </c>
      <c r="F205" s="5">
        <v>428000</v>
      </c>
      <c r="G205" s="5">
        <v>293000</v>
      </c>
      <c r="H205" s="5">
        <v>3051375000</v>
      </c>
      <c r="I205" s="24" t="s">
        <v>2142</v>
      </c>
      <c r="J205" s="24" t="s">
        <v>2171</v>
      </c>
      <c r="L205" s="34">
        <f t="shared" si="15"/>
        <v>428000</v>
      </c>
      <c r="M205" s="34">
        <f t="shared" si="16"/>
        <v>293000</v>
      </c>
      <c r="N205" s="34">
        <f t="shared" si="17"/>
        <v>3051375000</v>
      </c>
      <c r="O205" s="32">
        <f t="shared" si="18"/>
        <v>4.424234976035394E-5</v>
      </c>
      <c r="P205">
        <f t="shared" si="19"/>
        <v>0.44</v>
      </c>
    </row>
    <row r="206" spans="1:16" hidden="1" x14ac:dyDescent="0.3">
      <c r="A206" s="22" t="s">
        <v>617</v>
      </c>
      <c r="B206" s="23">
        <v>100161</v>
      </c>
      <c r="C206" s="24" t="s">
        <v>2</v>
      </c>
      <c r="D206" s="6">
        <v>3088.0340065700002</v>
      </c>
      <c r="E206" s="27" t="s">
        <v>1938</v>
      </c>
      <c r="F206" s="5">
        <v>12278</v>
      </c>
      <c r="G206" s="5">
        <v>15767</v>
      </c>
      <c r="H206" s="5">
        <v>23606877</v>
      </c>
      <c r="I206" s="24" t="s">
        <v>2142</v>
      </c>
      <c r="J206" s="24" t="s">
        <v>2171</v>
      </c>
      <c r="L206" s="34">
        <f t="shared" si="15"/>
        <v>12278</v>
      </c>
      <c r="M206" s="34">
        <f t="shared" si="16"/>
        <v>15767</v>
      </c>
      <c r="N206" s="34">
        <f t="shared" si="17"/>
        <v>23606877</v>
      </c>
      <c r="O206" s="32">
        <f t="shared" si="18"/>
        <v>-1.4779591557155145E-4</v>
      </c>
      <c r="P206">
        <f t="shared" si="19"/>
        <v>0.36199999999999999</v>
      </c>
    </row>
    <row r="207" spans="1:16" hidden="1" x14ac:dyDescent="0.3">
      <c r="A207" s="22" t="s">
        <v>618</v>
      </c>
      <c r="B207" s="23">
        <v>1005468</v>
      </c>
      <c r="C207" s="24" t="s">
        <v>317</v>
      </c>
      <c r="D207" s="6">
        <v>5270.7674119599997</v>
      </c>
      <c r="E207" s="6">
        <v>90.79</v>
      </c>
      <c r="F207" s="5">
        <v>54953</v>
      </c>
      <c r="G207" s="5">
        <v>46144</v>
      </c>
      <c r="H207" s="5">
        <v>27656568</v>
      </c>
      <c r="I207" s="24" t="s">
        <v>2142</v>
      </c>
      <c r="J207" s="24" t="s">
        <v>2171</v>
      </c>
      <c r="L207" s="34">
        <f t="shared" si="15"/>
        <v>54953</v>
      </c>
      <c r="M207" s="34">
        <f t="shared" si="16"/>
        <v>46144</v>
      </c>
      <c r="N207" s="34">
        <f t="shared" si="17"/>
        <v>27656568</v>
      </c>
      <c r="O207" s="32">
        <f t="shared" si="18"/>
        <v>3.1851385175485261E-4</v>
      </c>
      <c r="P207">
        <f t="shared" si="19"/>
        <v>0.53</v>
      </c>
    </row>
    <row r="208" spans="1:16" hidden="1" x14ac:dyDescent="0.3">
      <c r="A208" s="22" t="s">
        <v>619</v>
      </c>
      <c r="B208" s="23">
        <v>4235397</v>
      </c>
      <c r="C208" s="24" t="s">
        <v>2</v>
      </c>
      <c r="D208" s="6">
        <v>2912.96899764</v>
      </c>
      <c r="E208" s="27">
        <v>101.15</v>
      </c>
      <c r="F208" s="5">
        <v>21734</v>
      </c>
      <c r="G208" s="5">
        <v>15446</v>
      </c>
      <c r="H208" s="5">
        <v>37026712</v>
      </c>
      <c r="I208" s="24" t="s">
        <v>2142</v>
      </c>
      <c r="J208" s="24" t="s">
        <v>2171</v>
      </c>
      <c r="L208" s="34">
        <f t="shared" si="15"/>
        <v>21734</v>
      </c>
      <c r="M208" s="34">
        <f t="shared" si="16"/>
        <v>15446</v>
      </c>
      <c r="N208" s="34">
        <f t="shared" si="17"/>
        <v>37026712</v>
      </c>
      <c r="O208" s="32">
        <f t="shared" si="18"/>
        <v>1.6982334267217678E-4</v>
      </c>
      <c r="P208">
        <f t="shared" si="19"/>
        <v>0.48799999999999999</v>
      </c>
    </row>
    <row r="209" spans="1:16" hidden="1" x14ac:dyDescent="0.3">
      <c r="A209" s="22" t="s">
        <v>620</v>
      </c>
      <c r="B209" s="23">
        <v>1024098</v>
      </c>
      <c r="C209" s="24" t="s">
        <v>317</v>
      </c>
      <c r="D209" s="6">
        <v>2523.4357188899999</v>
      </c>
      <c r="E209" s="6">
        <v>91.29</v>
      </c>
      <c r="F209" s="5">
        <v>10602</v>
      </c>
      <c r="G209" s="5">
        <v>10652</v>
      </c>
      <c r="H209" s="5">
        <v>15833431</v>
      </c>
      <c r="I209" s="24" t="s">
        <v>2142</v>
      </c>
      <c r="J209" s="24" t="s">
        <v>2171</v>
      </c>
      <c r="L209" s="34">
        <f t="shared" si="15"/>
        <v>10602</v>
      </c>
      <c r="M209" s="34">
        <f t="shared" si="16"/>
        <v>10652</v>
      </c>
      <c r="N209" s="34">
        <f t="shared" si="17"/>
        <v>15833431</v>
      </c>
      <c r="O209" s="32">
        <f t="shared" si="18"/>
        <v>-3.1578752577378837E-6</v>
      </c>
      <c r="P209">
        <f t="shared" si="19"/>
        <v>0.41799999999999998</v>
      </c>
    </row>
    <row r="210" spans="1:16" hidden="1" x14ac:dyDescent="0.3">
      <c r="A210" s="22" t="s">
        <v>41</v>
      </c>
      <c r="B210" s="23">
        <v>4992370</v>
      </c>
      <c r="C210" s="24" t="s">
        <v>2</v>
      </c>
      <c r="D210" s="6">
        <v>2378.8988872999998</v>
      </c>
      <c r="E210" s="6">
        <v>89.02</v>
      </c>
      <c r="F210" s="5">
        <v>23875</v>
      </c>
      <c r="G210" s="5">
        <v>9802</v>
      </c>
      <c r="H210" s="5">
        <v>2413730</v>
      </c>
      <c r="I210" s="24" t="s">
        <v>2119</v>
      </c>
      <c r="J210" s="24" t="s">
        <v>2146</v>
      </c>
      <c r="L210" s="34">
        <f t="shared" si="15"/>
        <v>23875</v>
      </c>
      <c r="M210" s="34">
        <f t="shared" si="16"/>
        <v>9802</v>
      </c>
      <c r="N210" s="34">
        <f t="shared" si="17"/>
        <v>2413730</v>
      </c>
      <c r="O210" s="32">
        <f t="shared" si="18"/>
        <v>5.8303952803337574E-3</v>
      </c>
      <c r="P210">
        <f t="shared" si="19"/>
        <v>0.91300000000000003</v>
      </c>
    </row>
    <row r="211" spans="1:16" hidden="1" x14ac:dyDescent="0.3">
      <c r="A211" s="22" t="s">
        <v>621</v>
      </c>
      <c r="B211" s="23">
        <v>4069317</v>
      </c>
      <c r="C211" s="24" t="s">
        <v>2</v>
      </c>
      <c r="D211" s="6">
        <v>6573.3583799999997</v>
      </c>
      <c r="E211" s="6">
        <v>100.47</v>
      </c>
      <c r="F211" s="5">
        <v>1000</v>
      </c>
      <c r="G211" s="5">
        <v>28000</v>
      </c>
      <c r="H211" s="5">
        <v>5494000</v>
      </c>
      <c r="I211" s="24" t="s">
        <v>2126</v>
      </c>
      <c r="J211" s="24" t="s">
        <v>2127</v>
      </c>
      <c r="L211" s="34">
        <f t="shared" si="15"/>
        <v>1000</v>
      </c>
      <c r="M211" s="34">
        <f t="shared" si="16"/>
        <v>28000</v>
      </c>
      <c r="N211" s="34">
        <f t="shared" si="17"/>
        <v>5494000</v>
      </c>
      <c r="O211" s="32">
        <f t="shared" si="18"/>
        <v>-4.9144521295959231E-3</v>
      </c>
      <c r="P211">
        <f t="shared" si="19"/>
        <v>6.7000000000000004E-2</v>
      </c>
    </row>
    <row r="212" spans="1:16" hidden="1" x14ac:dyDescent="0.3">
      <c r="A212" s="22" t="s">
        <v>622</v>
      </c>
      <c r="B212" s="23">
        <v>29631408</v>
      </c>
      <c r="C212" s="24" t="s">
        <v>2</v>
      </c>
      <c r="D212" s="6">
        <v>7043.4422400000003</v>
      </c>
      <c r="E212" s="6">
        <v>11.87</v>
      </c>
      <c r="F212" s="5">
        <v>-66000</v>
      </c>
      <c r="G212" s="5">
        <v>45000</v>
      </c>
      <c r="H212" s="5">
        <v>11144000</v>
      </c>
      <c r="I212" s="24" t="s">
        <v>2123</v>
      </c>
      <c r="J212" s="24" t="s">
        <v>2124</v>
      </c>
      <c r="L212" s="34">
        <f t="shared" si="15"/>
        <v>-66000</v>
      </c>
      <c r="M212" s="34">
        <f t="shared" si="16"/>
        <v>45000</v>
      </c>
      <c r="N212" s="34">
        <f t="shared" si="17"/>
        <v>11144000</v>
      </c>
      <c r="O212" s="32">
        <f t="shared" si="18"/>
        <v>-9.960516870064608E-3</v>
      </c>
      <c r="P212">
        <f t="shared" si="19"/>
        <v>2.7E-2</v>
      </c>
    </row>
    <row r="213" spans="1:16" hidden="1" x14ac:dyDescent="0.3">
      <c r="A213" s="22" t="s">
        <v>623</v>
      </c>
      <c r="B213" s="23">
        <v>4394665</v>
      </c>
      <c r="C213" s="24" t="s">
        <v>2</v>
      </c>
      <c r="D213" s="6">
        <v>3435.2837653400002</v>
      </c>
      <c r="E213" s="6">
        <v>63.67</v>
      </c>
      <c r="F213" s="5">
        <v>71000</v>
      </c>
      <c r="G213" s="5">
        <v>56000</v>
      </c>
      <c r="H213" s="5">
        <v>25686000</v>
      </c>
      <c r="I213" s="24" t="s">
        <v>2123</v>
      </c>
      <c r="J213" s="24" t="s">
        <v>2172</v>
      </c>
      <c r="L213" s="34">
        <f t="shared" si="15"/>
        <v>71000</v>
      </c>
      <c r="M213" s="34">
        <f t="shared" si="16"/>
        <v>56000</v>
      </c>
      <c r="N213" s="34">
        <f t="shared" si="17"/>
        <v>25686000</v>
      </c>
      <c r="O213" s="32">
        <f t="shared" si="18"/>
        <v>5.8397570661060502E-4</v>
      </c>
      <c r="P213">
        <f t="shared" si="19"/>
        <v>0.59099999999999997</v>
      </c>
    </row>
    <row r="214" spans="1:16" hidden="1" x14ac:dyDescent="0.3">
      <c r="A214" s="22" t="s">
        <v>624</v>
      </c>
      <c r="B214" s="23">
        <v>4081442</v>
      </c>
      <c r="C214" s="24" t="s">
        <v>2</v>
      </c>
      <c r="D214" s="6">
        <v>17672.552271839999</v>
      </c>
      <c r="E214" s="6">
        <v>91.69</v>
      </c>
      <c r="F214" s="5">
        <v>8000</v>
      </c>
      <c r="G214" s="5">
        <v>-223000</v>
      </c>
      <c r="H214" s="5">
        <v>28287000</v>
      </c>
      <c r="I214" s="24" t="s">
        <v>2123</v>
      </c>
      <c r="J214" s="24" t="s">
        <v>2124</v>
      </c>
      <c r="L214" s="34">
        <f t="shared" si="15"/>
        <v>8000</v>
      </c>
      <c r="M214" s="34">
        <f t="shared" si="16"/>
        <v>-223000</v>
      </c>
      <c r="N214" s="34">
        <f t="shared" si="17"/>
        <v>28287000</v>
      </c>
      <c r="O214" s="32">
        <f t="shared" si="18"/>
        <v>8.1662954714179659E-3</v>
      </c>
      <c r="P214">
        <f t="shared" si="19"/>
        <v>0.94199999999999995</v>
      </c>
    </row>
    <row r="215" spans="1:16" hidden="1" x14ac:dyDescent="0.3">
      <c r="A215" s="22" t="s">
        <v>625</v>
      </c>
      <c r="B215" s="23">
        <v>115758387</v>
      </c>
      <c r="C215" s="24" t="s">
        <v>2</v>
      </c>
      <c r="D215" s="6">
        <v>3746.3831092800001</v>
      </c>
      <c r="E215" s="6">
        <v>32.450000000000003</v>
      </c>
      <c r="F215" s="5">
        <v>6512.0939448502104</v>
      </c>
      <c r="G215" s="5">
        <v>322.69401532929999</v>
      </c>
      <c r="H215" s="5">
        <v>604677.86999964097</v>
      </c>
      <c r="I215" s="24" t="s">
        <v>2153</v>
      </c>
      <c r="J215" s="24" t="s">
        <v>2154</v>
      </c>
      <c r="L215" s="34">
        <f t="shared" si="15"/>
        <v>6512.0939448502104</v>
      </c>
      <c r="M215" s="34">
        <f t="shared" si="16"/>
        <v>322.69401532929999</v>
      </c>
      <c r="N215" s="34">
        <f t="shared" si="17"/>
        <v>604677.86999964097</v>
      </c>
      <c r="O215" s="32">
        <f t="shared" si="18"/>
        <v>1.0235863153921254E-2</v>
      </c>
      <c r="P215">
        <f t="shared" si="19"/>
        <v>0.95699999999999996</v>
      </c>
    </row>
    <row r="216" spans="1:16" hidden="1" x14ac:dyDescent="0.3">
      <c r="A216" s="22" t="s">
        <v>626</v>
      </c>
      <c r="B216" s="23">
        <v>4988905</v>
      </c>
      <c r="C216" s="24" t="s">
        <v>317</v>
      </c>
      <c r="D216" s="6">
        <v>6389.9343479999998</v>
      </c>
      <c r="E216" s="6">
        <v>99.26</v>
      </c>
      <c r="F216" s="5">
        <v>52700</v>
      </c>
      <c r="G216" s="5">
        <v>57300</v>
      </c>
      <c r="H216" s="5">
        <v>6003500</v>
      </c>
      <c r="I216" s="24" t="s">
        <v>2119</v>
      </c>
      <c r="J216" s="24" t="s">
        <v>2141</v>
      </c>
      <c r="L216" s="34">
        <f t="shared" si="15"/>
        <v>52700</v>
      </c>
      <c r="M216" s="34">
        <f t="shared" si="16"/>
        <v>57300</v>
      </c>
      <c r="N216" s="34">
        <f t="shared" si="17"/>
        <v>6003500</v>
      </c>
      <c r="O216" s="32">
        <f t="shared" si="18"/>
        <v>-7.6621970517198304E-4</v>
      </c>
      <c r="P216">
        <f t="shared" si="19"/>
        <v>0.252</v>
      </c>
    </row>
    <row r="217" spans="1:16" hidden="1" x14ac:dyDescent="0.3">
      <c r="A217" s="22" t="s">
        <v>627</v>
      </c>
      <c r="B217" s="23">
        <v>4133271</v>
      </c>
      <c r="C217" s="24" t="s">
        <v>2</v>
      </c>
      <c r="D217" s="6">
        <v>66953.78570552</v>
      </c>
      <c r="E217" s="27">
        <v>90.21</v>
      </c>
      <c r="F217" s="5">
        <v>121000</v>
      </c>
      <c r="G217" s="5">
        <v>27000</v>
      </c>
      <c r="H217" s="5">
        <v>52934000</v>
      </c>
      <c r="I217" s="24" t="s">
        <v>2123</v>
      </c>
      <c r="J217" s="24" t="s">
        <v>2124</v>
      </c>
      <c r="L217" s="34">
        <f t="shared" si="15"/>
        <v>121000</v>
      </c>
      <c r="M217" s="34">
        <f t="shared" si="16"/>
        <v>27000</v>
      </c>
      <c r="N217" s="34">
        <f t="shared" si="17"/>
        <v>52934000</v>
      </c>
      <c r="O217" s="32">
        <f t="shared" si="18"/>
        <v>1.7757962746061133E-3</v>
      </c>
      <c r="P217">
        <f t="shared" si="19"/>
        <v>0.748</v>
      </c>
    </row>
    <row r="218" spans="1:16" hidden="1" x14ac:dyDescent="0.3">
      <c r="A218" s="22" t="s">
        <v>628</v>
      </c>
      <c r="B218" s="23">
        <v>4810824</v>
      </c>
      <c r="C218" s="24" t="s">
        <v>317</v>
      </c>
      <c r="D218" s="6">
        <v>21830.405481180002</v>
      </c>
      <c r="E218" s="6">
        <v>44.71</v>
      </c>
      <c r="F218" s="5">
        <v>14485</v>
      </c>
      <c r="G218" s="5">
        <v>13674</v>
      </c>
      <c r="H218" s="5">
        <v>6379290</v>
      </c>
      <c r="I218" s="24" t="s">
        <v>2123</v>
      </c>
      <c r="J218" s="24" t="s">
        <v>2125</v>
      </c>
      <c r="L218" s="34">
        <f t="shared" si="15"/>
        <v>14485</v>
      </c>
      <c r="M218" s="34">
        <f t="shared" si="16"/>
        <v>13674</v>
      </c>
      <c r="N218" s="34">
        <f t="shared" si="17"/>
        <v>6379290</v>
      </c>
      <c r="O218" s="32">
        <f t="shared" si="18"/>
        <v>1.2713013517178244E-4</v>
      </c>
      <c r="P218">
        <f t="shared" si="19"/>
        <v>0.47499999999999998</v>
      </c>
    </row>
    <row r="219" spans="1:16" hidden="1" x14ac:dyDescent="0.3">
      <c r="A219" s="22" t="s">
        <v>379</v>
      </c>
      <c r="B219" s="23">
        <v>4198848</v>
      </c>
      <c r="C219" s="24" t="s">
        <v>2</v>
      </c>
      <c r="D219" s="6">
        <v>5107.4257366600004</v>
      </c>
      <c r="E219" s="6">
        <v>103.79</v>
      </c>
      <c r="F219" s="5">
        <v>11091</v>
      </c>
      <c r="G219" s="5">
        <v>14850</v>
      </c>
      <c r="H219" s="5">
        <v>3161675</v>
      </c>
      <c r="I219" s="24" t="s">
        <v>2132</v>
      </c>
      <c r="J219" s="24" t="s">
        <v>2138</v>
      </c>
      <c r="L219" s="34">
        <f t="shared" si="15"/>
        <v>11091</v>
      </c>
      <c r="M219" s="34">
        <f t="shared" si="16"/>
        <v>14850</v>
      </c>
      <c r="N219" s="34">
        <f t="shared" si="17"/>
        <v>3161675</v>
      </c>
      <c r="O219" s="32">
        <f t="shared" si="18"/>
        <v>-1.1889267555963215E-3</v>
      </c>
      <c r="P219">
        <f t="shared" si="19"/>
        <v>0.21099999999999999</v>
      </c>
    </row>
    <row r="220" spans="1:16" hidden="1" x14ac:dyDescent="0.3">
      <c r="A220" s="22" t="s">
        <v>629</v>
      </c>
      <c r="B220" s="23">
        <v>105883072</v>
      </c>
      <c r="C220" s="24" t="s">
        <v>319</v>
      </c>
      <c r="D220" s="6">
        <v>2482.0500677199998</v>
      </c>
      <c r="E220" s="6">
        <v>0.86</v>
      </c>
      <c r="F220" s="5" t="s">
        <v>0</v>
      </c>
      <c r="G220" s="5">
        <v>3</v>
      </c>
      <c r="H220" s="5">
        <v>44273</v>
      </c>
      <c r="I220" s="24" t="s">
        <v>2123</v>
      </c>
      <c r="J220" s="24" t="s">
        <v>2172</v>
      </c>
      <c r="L220" s="34">
        <f t="shared" si="15"/>
        <v>0</v>
      </c>
      <c r="M220" s="34">
        <f t="shared" si="16"/>
        <v>3</v>
      </c>
      <c r="N220" s="34">
        <f t="shared" si="17"/>
        <v>44273</v>
      </c>
      <c r="O220" s="32">
        <f t="shared" si="18"/>
        <v>-6.7761389560228575E-5</v>
      </c>
      <c r="P220">
        <f t="shared" si="19"/>
        <v>0.38600000000000001</v>
      </c>
    </row>
    <row r="221" spans="1:16" hidden="1" x14ac:dyDescent="0.3">
      <c r="A221" s="22" t="s">
        <v>630</v>
      </c>
      <c r="B221" s="23">
        <v>19070340</v>
      </c>
      <c r="C221" s="24" t="s">
        <v>2</v>
      </c>
      <c r="D221" s="6">
        <v>9136.1492853300006</v>
      </c>
      <c r="E221" s="27">
        <v>96.82</v>
      </c>
      <c r="F221" s="5">
        <v>23500</v>
      </c>
      <c r="G221" s="5">
        <v>14400</v>
      </c>
      <c r="H221" s="5">
        <v>707200</v>
      </c>
      <c r="I221" s="24" t="s">
        <v>2153</v>
      </c>
      <c r="J221" s="24" t="s">
        <v>2186</v>
      </c>
      <c r="L221" s="34">
        <f t="shared" si="15"/>
        <v>23500</v>
      </c>
      <c r="M221" s="34">
        <f t="shared" si="16"/>
        <v>14400</v>
      </c>
      <c r="N221" s="34">
        <f t="shared" si="17"/>
        <v>707200</v>
      </c>
      <c r="O221" s="32">
        <f t="shared" si="18"/>
        <v>1.2867647058823529E-2</v>
      </c>
      <c r="P221">
        <f t="shared" si="19"/>
        <v>0.97299999999999998</v>
      </c>
    </row>
    <row r="222" spans="1:16" hidden="1" x14ac:dyDescent="0.3">
      <c r="A222" s="22" t="s">
        <v>631</v>
      </c>
      <c r="B222" s="23">
        <v>4162851</v>
      </c>
      <c r="C222" s="24" t="s">
        <v>317</v>
      </c>
      <c r="D222" s="6">
        <v>15303.407276219999</v>
      </c>
      <c r="E222" s="6">
        <v>40.630000000000003</v>
      </c>
      <c r="F222" s="5">
        <v>16522</v>
      </c>
      <c r="G222" s="5">
        <v>16514</v>
      </c>
      <c r="H222" s="5">
        <v>3165005</v>
      </c>
      <c r="I222" s="24" t="s">
        <v>2132</v>
      </c>
      <c r="J222" s="24" t="s">
        <v>2134</v>
      </c>
      <c r="L222" s="34">
        <f t="shared" si="15"/>
        <v>16522</v>
      </c>
      <c r="M222" s="34">
        <f t="shared" si="16"/>
        <v>16514</v>
      </c>
      <c r="N222" s="34">
        <f t="shared" si="17"/>
        <v>3165005</v>
      </c>
      <c r="O222" s="32">
        <f t="shared" si="18"/>
        <v>2.5276421364263249E-6</v>
      </c>
      <c r="P222">
        <f t="shared" si="19"/>
        <v>0.42799999999999999</v>
      </c>
    </row>
    <row r="223" spans="1:16" hidden="1" x14ac:dyDescent="0.3">
      <c r="A223" s="22" t="s">
        <v>632</v>
      </c>
      <c r="B223" s="23">
        <v>103462</v>
      </c>
      <c r="C223" s="24" t="s">
        <v>2</v>
      </c>
      <c r="D223" s="6">
        <v>999724.21637866006</v>
      </c>
      <c r="E223" s="6">
        <v>55.92</v>
      </c>
      <c r="F223" s="5">
        <v>6028000</v>
      </c>
      <c r="G223" s="5">
        <v>-4392000</v>
      </c>
      <c r="H223" s="5">
        <v>948465000</v>
      </c>
      <c r="I223" s="24" t="s">
        <v>2142</v>
      </c>
      <c r="J223" s="24" t="s">
        <v>2144</v>
      </c>
      <c r="L223" s="34">
        <f t="shared" si="15"/>
        <v>6028000</v>
      </c>
      <c r="M223" s="34">
        <f t="shared" si="16"/>
        <v>-4392000</v>
      </c>
      <c r="N223" s="34">
        <f t="shared" si="17"/>
        <v>948465000</v>
      </c>
      <c r="O223" s="32">
        <f t="shared" si="18"/>
        <v>1.0986172394342438E-2</v>
      </c>
      <c r="P223">
        <f t="shared" si="19"/>
        <v>0.96199999999999997</v>
      </c>
    </row>
    <row r="224" spans="1:16" hidden="1" x14ac:dyDescent="0.3">
      <c r="A224" s="22" t="s">
        <v>633</v>
      </c>
      <c r="B224" s="23">
        <v>4635041</v>
      </c>
      <c r="C224" s="24" t="s">
        <v>2</v>
      </c>
      <c r="D224" s="6">
        <v>7711.4340000000002</v>
      </c>
      <c r="E224" s="27" t="s">
        <v>1939</v>
      </c>
      <c r="F224" s="5">
        <v>38000</v>
      </c>
      <c r="G224" s="5">
        <v>35000</v>
      </c>
      <c r="H224" s="5">
        <v>16956000</v>
      </c>
      <c r="I224" s="24" t="s">
        <v>2148</v>
      </c>
      <c r="J224" s="24" t="s">
        <v>2164</v>
      </c>
      <c r="L224" s="34">
        <f t="shared" si="15"/>
        <v>38000</v>
      </c>
      <c r="M224" s="34">
        <f t="shared" si="16"/>
        <v>35000</v>
      </c>
      <c r="N224" s="34">
        <f t="shared" si="17"/>
        <v>16956000</v>
      </c>
      <c r="O224" s="32">
        <f t="shared" si="18"/>
        <v>1.7692852087756547E-4</v>
      </c>
      <c r="P224">
        <f t="shared" si="19"/>
        <v>0.49099999999999999</v>
      </c>
    </row>
    <row r="225" spans="1:16" hidden="1" x14ac:dyDescent="0.3">
      <c r="A225" s="22" t="s">
        <v>634</v>
      </c>
      <c r="B225" s="23">
        <v>4095864</v>
      </c>
      <c r="C225" s="24" t="s">
        <v>2</v>
      </c>
      <c r="D225" s="6">
        <v>19153.491943199999</v>
      </c>
      <c r="E225" s="27">
        <v>86.32</v>
      </c>
      <c r="F225" s="5">
        <v>101000</v>
      </c>
      <c r="G225" s="5">
        <v>96000</v>
      </c>
      <c r="H225" s="5">
        <v>15803000</v>
      </c>
      <c r="I225" s="24" t="s">
        <v>2126</v>
      </c>
      <c r="J225" s="24" t="s">
        <v>2127</v>
      </c>
      <c r="L225" s="34">
        <f t="shared" si="15"/>
        <v>101000</v>
      </c>
      <c r="M225" s="34">
        <f t="shared" si="16"/>
        <v>96000</v>
      </c>
      <c r="N225" s="34">
        <f t="shared" si="17"/>
        <v>15803000</v>
      </c>
      <c r="O225" s="32">
        <f t="shared" si="18"/>
        <v>3.1639562108460418E-4</v>
      </c>
      <c r="P225">
        <f t="shared" si="19"/>
        <v>0.53</v>
      </c>
    </row>
    <row r="226" spans="1:16" hidden="1" x14ac:dyDescent="0.3">
      <c r="A226" s="22" t="s">
        <v>635</v>
      </c>
      <c r="B226" s="23">
        <v>5092477</v>
      </c>
      <c r="C226" s="24" t="s">
        <v>2</v>
      </c>
      <c r="D226" s="6">
        <v>4025.1293562199999</v>
      </c>
      <c r="E226" s="27">
        <v>1.53</v>
      </c>
      <c r="F226" s="5">
        <v>3773.0863610599799</v>
      </c>
      <c r="G226" s="5">
        <v>2935.5403281827098</v>
      </c>
      <c r="H226" s="5">
        <v>580984.05114297604</v>
      </c>
      <c r="I226" s="24" t="s">
        <v>2126</v>
      </c>
      <c r="J226" s="24" t="s">
        <v>2127</v>
      </c>
      <c r="L226" s="34">
        <f t="shared" si="15"/>
        <v>3773.0863610599799</v>
      </c>
      <c r="M226" s="34">
        <f t="shared" si="16"/>
        <v>2935.5403281827098</v>
      </c>
      <c r="N226" s="34">
        <f t="shared" si="17"/>
        <v>580984.05114297604</v>
      </c>
      <c r="O226" s="32">
        <f t="shared" si="18"/>
        <v>1.4415990098687855E-3</v>
      </c>
      <c r="P226">
        <f t="shared" si="19"/>
        <v>0.71299999999999997</v>
      </c>
    </row>
    <row r="227" spans="1:16" hidden="1" x14ac:dyDescent="0.3">
      <c r="A227" s="22" t="s">
        <v>636</v>
      </c>
      <c r="B227" s="23">
        <v>4051608</v>
      </c>
      <c r="C227" s="24" t="s">
        <v>317</v>
      </c>
      <c r="D227" s="6">
        <v>5502.3764367900003</v>
      </c>
      <c r="E227" s="27" t="s">
        <v>1940</v>
      </c>
      <c r="F227" s="5">
        <v>5996</v>
      </c>
      <c r="G227" s="5">
        <v>5314</v>
      </c>
      <c r="H227" s="5">
        <v>3074971</v>
      </c>
      <c r="I227" s="24" t="s">
        <v>2142</v>
      </c>
      <c r="J227" s="24" t="s">
        <v>2143</v>
      </c>
      <c r="L227" s="34">
        <f t="shared" si="15"/>
        <v>5996</v>
      </c>
      <c r="M227" s="34">
        <f t="shared" si="16"/>
        <v>5314</v>
      </c>
      <c r="N227" s="34">
        <f t="shared" si="17"/>
        <v>3074971</v>
      </c>
      <c r="O227" s="32">
        <f t="shared" si="18"/>
        <v>2.2179070957091952E-4</v>
      </c>
      <c r="P227">
        <f t="shared" si="19"/>
        <v>0.505</v>
      </c>
    </row>
    <row r="228" spans="1:16" hidden="1" x14ac:dyDescent="0.3">
      <c r="A228" s="22" t="s">
        <v>637</v>
      </c>
      <c r="B228" s="23">
        <v>5295870</v>
      </c>
      <c r="C228" s="24" t="s">
        <v>317</v>
      </c>
      <c r="D228" s="6">
        <v>9383.4457434899996</v>
      </c>
      <c r="E228" s="6">
        <v>45.18</v>
      </c>
      <c r="F228" s="5">
        <v>-849.87906511622998</v>
      </c>
      <c r="G228" s="5">
        <v>3401.2050165098399</v>
      </c>
      <c r="H228" s="5">
        <v>6064862.5529200304</v>
      </c>
      <c r="I228" s="24" t="s">
        <v>2161</v>
      </c>
      <c r="J228" s="24" t="s">
        <v>2162</v>
      </c>
      <c r="L228" s="34">
        <f t="shared" si="15"/>
        <v>-849.87906511622998</v>
      </c>
      <c r="M228" s="34">
        <f t="shared" si="16"/>
        <v>3401.2050165098399</v>
      </c>
      <c r="N228" s="34">
        <f t="shared" si="17"/>
        <v>6064862.5529200304</v>
      </c>
      <c r="O228" s="32">
        <f t="shared" si="18"/>
        <v>-7.0093659081842076E-4</v>
      </c>
      <c r="P228">
        <f t="shared" si="19"/>
        <v>0.26</v>
      </c>
    </row>
    <row r="229" spans="1:16" hidden="1" x14ac:dyDescent="0.3">
      <c r="A229" s="22" t="s">
        <v>638</v>
      </c>
      <c r="B229" s="23">
        <v>5137623</v>
      </c>
      <c r="C229" s="24" t="s">
        <v>2</v>
      </c>
      <c r="D229" s="6">
        <v>8001.3280215599998</v>
      </c>
      <c r="E229" s="27" t="s">
        <v>1941</v>
      </c>
      <c r="F229" s="5">
        <v>1268</v>
      </c>
      <c r="G229" s="5">
        <v>522</v>
      </c>
      <c r="H229" s="5">
        <v>9636018</v>
      </c>
      <c r="I229" s="24" t="s">
        <v>2132</v>
      </c>
      <c r="J229" s="24" t="s">
        <v>2134</v>
      </c>
      <c r="L229" s="34">
        <f t="shared" si="15"/>
        <v>1268</v>
      </c>
      <c r="M229" s="34">
        <f t="shared" si="16"/>
        <v>522</v>
      </c>
      <c r="N229" s="34">
        <f t="shared" si="17"/>
        <v>9636018</v>
      </c>
      <c r="O229" s="32">
        <f t="shared" si="18"/>
        <v>7.7417871157982484E-5</v>
      </c>
      <c r="P229">
        <f t="shared" si="19"/>
        <v>0.45300000000000001</v>
      </c>
    </row>
    <row r="230" spans="1:16" hidden="1" x14ac:dyDescent="0.3">
      <c r="A230" s="22" t="s">
        <v>639</v>
      </c>
      <c r="B230" s="23">
        <v>4152157</v>
      </c>
      <c r="C230" s="24" t="s">
        <v>317</v>
      </c>
      <c r="D230" s="6">
        <v>25215.274593599999</v>
      </c>
      <c r="E230" s="27" t="s">
        <v>1942</v>
      </c>
      <c r="F230" s="5">
        <v>62500</v>
      </c>
      <c r="G230" s="5">
        <v>-72900</v>
      </c>
      <c r="H230" s="5">
        <v>24554100</v>
      </c>
      <c r="I230" s="24" t="s">
        <v>2123</v>
      </c>
      <c r="J230" s="24" t="s">
        <v>2125</v>
      </c>
      <c r="L230" s="34">
        <f t="shared" si="15"/>
        <v>62500</v>
      </c>
      <c r="M230" s="34">
        <f t="shared" si="16"/>
        <v>-72900</v>
      </c>
      <c r="N230" s="34">
        <f t="shared" si="17"/>
        <v>24554100</v>
      </c>
      <c r="O230" s="32">
        <f t="shared" si="18"/>
        <v>5.5143540182698613E-3</v>
      </c>
      <c r="P230">
        <f t="shared" si="19"/>
        <v>0.90600000000000003</v>
      </c>
    </row>
    <row r="231" spans="1:16" hidden="1" x14ac:dyDescent="0.3">
      <c r="A231" s="22" t="s">
        <v>640</v>
      </c>
      <c r="B231" s="23">
        <v>106997565</v>
      </c>
      <c r="C231" s="24" t="s">
        <v>2</v>
      </c>
      <c r="D231" s="6">
        <v>5378.8084474799998</v>
      </c>
      <c r="E231" s="6">
        <v>79.63</v>
      </c>
      <c r="F231" s="5">
        <v>177</v>
      </c>
      <c r="G231" s="5">
        <v>2177</v>
      </c>
      <c r="H231" s="5">
        <v>661783</v>
      </c>
      <c r="I231" s="24" t="s">
        <v>2123</v>
      </c>
      <c r="J231" s="24" t="s">
        <v>2125</v>
      </c>
      <c r="L231" s="34">
        <f t="shared" si="15"/>
        <v>177</v>
      </c>
      <c r="M231" s="34">
        <f t="shared" si="16"/>
        <v>2177</v>
      </c>
      <c r="N231" s="34">
        <f t="shared" si="17"/>
        <v>661783</v>
      </c>
      <c r="O231" s="32">
        <f t="shared" si="18"/>
        <v>-3.0221386768774657E-3</v>
      </c>
      <c r="P231">
        <f t="shared" si="19"/>
        <v>0.111</v>
      </c>
    </row>
    <row r="232" spans="1:16" hidden="1" x14ac:dyDescent="0.3">
      <c r="A232" s="22" t="s">
        <v>641</v>
      </c>
      <c r="B232" s="23">
        <v>4810813</v>
      </c>
      <c r="C232" s="24" t="s">
        <v>317</v>
      </c>
      <c r="D232" s="6">
        <v>12782.402883119999</v>
      </c>
      <c r="E232" s="6">
        <v>93.94</v>
      </c>
      <c r="F232" s="5">
        <v>28361</v>
      </c>
      <c r="G232" s="5">
        <v>1291</v>
      </c>
      <c r="H232" s="5">
        <v>6375074</v>
      </c>
      <c r="I232" s="24" t="s">
        <v>2123</v>
      </c>
      <c r="J232" s="24" t="s">
        <v>2125</v>
      </c>
      <c r="L232" s="34">
        <f t="shared" si="15"/>
        <v>28361</v>
      </c>
      <c r="M232" s="34">
        <f t="shared" si="16"/>
        <v>1291</v>
      </c>
      <c r="N232" s="34">
        <f t="shared" si="17"/>
        <v>6375074</v>
      </c>
      <c r="O232" s="32">
        <f t="shared" si="18"/>
        <v>4.246225220287639E-3</v>
      </c>
      <c r="P232">
        <f t="shared" si="19"/>
        <v>0.871</v>
      </c>
    </row>
    <row r="233" spans="1:16" hidden="1" x14ac:dyDescent="0.3">
      <c r="A233" s="22" t="s">
        <v>642</v>
      </c>
      <c r="B233" s="23">
        <v>5164480</v>
      </c>
      <c r="C233" s="24" t="s">
        <v>317</v>
      </c>
      <c r="D233" s="6">
        <v>26524.806161280001</v>
      </c>
      <c r="E233" s="27" t="s">
        <v>1943</v>
      </c>
      <c r="F233" s="5">
        <v>-43282.314927964697</v>
      </c>
      <c r="G233" s="5">
        <v>72691.2066194488</v>
      </c>
      <c r="H233" s="5">
        <v>24878807.3100353</v>
      </c>
      <c r="I233" s="24" t="s">
        <v>2123</v>
      </c>
      <c r="J233" s="24" t="s">
        <v>2125</v>
      </c>
      <c r="L233" s="34">
        <f t="shared" si="15"/>
        <v>-43282.314927964697</v>
      </c>
      <c r="M233" s="34">
        <f t="shared" si="16"/>
        <v>72691.2066194488</v>
      </c>
      <c r="N233" s="34">
        <f t="shared" si="17"/>
        <v>24878807.3100353</v>
      </c>
      <c r="O233" s="32">
        <f t="shared" si="18"/>
        <v>-4.6615386381739267E-3</v>
      </c>
      <c r="P233">
        <f t="shared" si="19"/>
        <v>7.1999999999999995E-2</v>
      </c>
    </row>
    <row r="234" spans="1:16" hidden="1" x14ac:dyDescent="0.3">
      <c r="A234" s="22" t="s">
        <v>643</v>
      </c>
      <c r="B234" s="23">
        <v>4098629</v>
      </c>
      <c r="C234" s="24" t="s">
        <v>2</v>
      </c>
      <c r="D234" s="6">
        <v>10163.22860665</v>
      </c>
      <c r="E234" s="6">
        <v>69.48</v>
      </c>
      <c r="F234" s="5">
        <v>208448</v>
      </c>
      <c r="G234" s="5">
        <v>30845</v>
      </c>
      <c r="H234" s="5">
        <v>13501666</v>
      </c>
      <c r="I234" s="24" t="s">
        <v>2123</v>
      </c>
      <c r="J234" s="24" t="s">
        <v>2147</v>
      </c>
      <c r="L234" s="34">
        <f t="shared" si="15"/>
        <v>208448</v>
      </c>
      <c r="M234" s="34">
        <f t="shared" si="16"/>
        <v>30845</v>
      </c>
      <c r="N234" s="34">
        <f t="shared" si="17"/>
        <v>13501666</v>
      </c>
      <c r="O234" s="32">
        <f t="shared" si="18"/>
        <v>1.3154154457679519E-2</v>
      </c>
      <c r="P234">
        <f t="shared" si="19"/>
        <v>0.97499999999999998</v>
      </c>
    </row>
    <row r="235" spans="1:16" hidden="1" x14ac:dyDescent="0.3">
      <c r="A235" s="22" t="s">
        <v>644</v>
      </c>
      <c r="B235" s="23">
        <v>4810610</v>
      </c>
      <c r="C235" s="24" t="s">
        <v>317</v>
      </c>
      <c r="D235" s="6">
        <v>12069.421128</v>
      </c>
      <c r="E235" s="27" t="s">
        <v>1944</v>
      </c>
      <c r="F235" s="5">
        <v>6571</v>
      </c>
      <c r="G235" s="5">
        <v>-1435</v>
      </c>
      <c r="H235" s="5">
        <v>2638692</v>
      </c>
      <c r="I235" s="24" t="s">
        <v>2123</v>
      </c>
      <c r="J235" s="24" t="s">
        <v>2147</v>
      </c>
      <c r="L235" s="34">
        <f t="shared" si="15"/>
        <v>6571</v>
      </c>
      <c r="M235" s="34">
        <f t="shared" si="16"/>
        <v>-1435</v>
      </c>
      <c r="N235" s="34">
        <f t="shared" si="17"/>
        <v>2638692</v>
      </c>
      <c r="O235" s="32">
        <f t="shared" si="18"/>
        <v>3.0340790058104544E-3</v>
      </c>
      <c r="P235">
        <f t="shared" si="19"/>
        <v>0.83099999999999996</v>
      </c>
    </row>
    <row r="236" spans="1:16" hidden="1" x14ac:dyDescent="0.3">
      <c r="A236" s="22" t="s">
        <v>645</v>
      </c>
      <c r="B236" s="23">
        <v>112203863</v>
      </c>
      <c r="C236" s="24" t="s">
        <v>2</v>
      </c>
      <c r="D236" s="6">
        <v>8756.5973972400006</v>
      </c>
      <c r="E236" s="27">
        <v>23.77</v>
      </c>
      <c r="F236" s="5">
        <v>39033.593377949197</v>
      </c>
      <c r="G236" s="5">
        <v>30715.487107661698</v>
      </c>
      <c r="H236" s="5">
        <v>4695653.0692292601</v>
      </c>
      <c r="I236" s="24" t="s">
        <v>2126</v>
      </c>
      <c r="J236" s="24" t="s">
        <v>2165</v>
      </c>
      <c r="L236" s="34">
        <f t="shared" si="15"/>
        <v>39033.593377949197</v>
      </c>
      <c r="M236" s="34">
        <f t="shared" si="16"/>
        <v>30715.487107661698</v>
      </c>
      <c r="N236" s="34">
        <f t="shared" si="17"/>
        <v>4695653.0692292601</v>
      </c>
      <c r="O236" s="32">
        <f t="shared" si="18"/>
        <v>1.7714482198006218E-3</v>
      </c>
      <c r="P236">
        <f t="shared" si="19"/>
        <v>0.747</v>
      </c>
    </row>
    <row r="237" spans="1:16" hidden="1" x14ac:dyDescent="0.3">
      <c r="A237" s="22" t="s">
        <v>646</v>
      </c>
      <c r="B237" s="23">
        <v>8648705</v>
      </c>
      <c r="C237" s="24" t="s">
        <v>2</v>
      </c>
      <c r="D237" s="6">
        <v>11971.15003182</v>
      </c>
      <c r="E237" s="6">
        <v>107.71</v>
      </c>
      <c r="F237" s="5">
        <v>45932</v>
      </c>
      <c r="G237" s="5">
        <v>52670</v>
      </c>
      <c r="H237" s="5">
        <v>6349956</v>
      </c>
      <c r="I237" s="24" t="s">
        <v>2153</v>
      </c>
      <c r="J237" s="24" t="s">
        <v>2154</v>
      </c>
      <c r="L237" s="34">
        <f t="shared" si="15"/>
        <v>45932</v>
      </c>
      <c r="M237" s="34">
        <f t="shared" si="16"/>
        <v>52670</v>
      </c>
      <c r="N237" s="34">
        <f t="shared" si="17"/>
        <v>6349956</v>
      </c>
      <c r="O237" s="32">
        <f t="shared" si="18"/>
        <v>-1.0611097147759764E-3</v>
      </c>
      <c r="P237">
        <f t="shared" si="19"/>
        <v>0.222</v>
      </c>
    </row>
    <row r="238" spans="1:16" hidden="1" x14ac:dyDescent="0.3">
      <c r="A238" s="22" t="s">
        <v>647</v>
      </c>
      <c r="B238" s="23">
        <v>4010420</v>
      </c>
      <c r="C238" s="24" t="s">
        <v>2</v>
      </c>
      <c r="D238" s="6">
        <v>4350.2212233</v>
      </c>
      <c r="E238" s="6">
        <v>83.74</v>
      </c>
      <c r="F238" s="5">
        <v>2900</v>
      </c>
      <c r="G238" s="5">
        <v>7400</v>
      </c>
      <c r="H238" s="5">
        <v>9618200</v>
      </c>
      <c r="I238" s="24" t="s">
        <v>1</v>
      </c>
      <c r="J238" s="24" t="s">
        <v>2166</v>
      </c>
      <c r="L238" s="34">
        <f t="shared" si="15"/>
        <v>2900</v>
      </c>
      <c r="M238" s="34">
        <f t="shared" si="16"/>
        <v>7400</v>
      </c>
      <c r="N238" s="34">
        <f t="shared" si="17"/>
        <v>9618200</v>
      </c>
      <c r="O238" s="32">
        <f t="shared" si="18"/>
        <v>-4.6786300971075667E-4</v>
      </c>
      <c r="P238">
        <f t="shared" si="19"/>
        <v>0.29599999999999999</v>
      </c>
    </row>
    <row r="239" spans="1:16" hidden="1" x14ac:dyDescent="0.3">
      <c r="A239" s="22" t="s">
        <v>648</v>
      </c>
      <c r="B239" s="23">
        <v>4067234</v>
      </c>
      <c r="C239" s="24" t="s">
        <v>317</v>
      </c>
      <c r="D239" s="6">
        <v>4166.7496644800003</v>
      </c>
      <c r="E239" s="6">
        <v>80.33</v>
      </c>
      <c r="F239" s="5">
        <v>12140</v>
      </c>
      <c r="G239" s="5">
        <v>9069</v>
      </c>
      <c r="H239" s="5">
        <v>2992703</v>
      </c>
      <c r="I239" s="24" t="s">
        <v>2132</v>
      </c>
      <c r="J239" s="24" t="s">
        <v>2134</v>
      </c>
      <c r="L239" s="34">
        <f t="shared" si="15"/>
        <v>12140</v>
      </c>
      <c r="M239" s="34">
        <f t="shared" si="16"/>
        <v>9069</v>
      </c>
      <c r="N239" s="34">
        <f t="shared" si="17"/>
        <v>2992703</v>
      </c>
      <c r="O239" s="32">
        <f t="shared" si="18"/>
        <v>1.0261626362522442E-3</v>
      </c>
      <c r="P239">
        <f t="shared" si="19"/>
        <v>0.66200000000000003</v>
      </c>
    </row>
    <row r="240" spans="1:16" hidden="1" x14ac:dyDescent="0.3">
      <c r="A240" s="22" t="s">
        <v>649</v>
      </c>
      <c r="B240" s="23">
        <v>4824262</v>
      </c>
      <c r="C240" s="24" t="s">
        <v>317</v>
      </c>
      <c r="D240" s="6">
        <v>3772.2509027699998</v>
      </c>
      <c r="E240" s="6">
        <v>92.22</v>
      </c>
      <c r="F240" s="5">
        <v>2101</v>
      </c>
      <c r="G240" s="5">
        <v>-2005</v>
      </c>
      <c r="H240" s="5">
        <v>1943656</v>
      </c>
      <c r="I240" s="24" t="s">
        <v>2132</v>
      </c>
      <c r="J240" s="24" t="s">
        <v>2134</v>
      </c>
      <c r="L240" s="34">
        <f t="shared" si="15"/>
        <v>2101</v>
      </c>
      <c r="M240" s="34">
        <f t="shared" si="16"/>
        <v>-2005</v>
      </c>
      <c r="N240" s="34">
        <f t="shared" si="17"/>
        <v>1943656</v>
      </c>
      <c r="O240" s="32">
        <f t="shared" si="18"/>
        <v>2.112513736998728E-3</v>
      </c>
      <c r="P240">
        <f t="shared" si="19"/>
        <v>0.77300000000000002</v>
      </c>
    </row>
    <row r="241" spans="1:16" hidden="1" x14ac:dyDescent="0.3">
      <c r="A241" s="22" t="s">
        <v>2106</v>
      </c>
      <c r="B241" s="23">
        <v>4048287</v>
      </c>
      <c r="C241" s="24" t="s">
        <v>2</v>
      </c>
      <c r="D241" s="6">
        <v>153946.96461584</v>
      </c>
      <c r="E241" s="6">
        <v>7.39</v>
      </c>
      <c r="F241" s="5">
        <v>574000</v>
      </c>
      <c r="G241" s="5">
        <v>213000</v>
      </c>
      <c r="H241" s="5">
        <v>117628000</v>
      </c>
      <c r="I241" s="24" t="s">
        <v>2142</v>
      </c>
      <c r="J241" s="24" t="s">
        <v>2143</v>
      </c>
      <c r="L241" s="34">
        <f t="shared" si="15"/>
        <v>574000</v>
      </c>
      <c r="M241" s="34">
        <f t="shared" si="16"/>
        <v>213000</v>
      </c>
      <c r="N241" s="34">
        <f t="shared" si="17"/>
        <v>117628000</v>
      </c>
      <c r="O241" s="32">
        <f t="shared" si="18"/>
        <v>3.0689971775427621E-3</v>
      </c>
      <c r="P241">
        <f t="shared" si="19"/>
        <v>0.83399999999999996</v>
      </c>
    </row>
    <row r="242" spans="1:16" hidden="1" x14ac:dyDescent="0.3">
      <c r="A242" s="22" t="s">
        <v>650</v>
      </c>
      <c r="B242" s="23">
        <v>4157397</v>
      </c>
      <c r="C242" s="24" t="s">
        <v>2</v>
      </c>
      <c r="D242" s="6">
        <v>136270.69000023999</v>
      </c>
      <c r="E242" s="6">
        <v>66.569999999999993</v>
      </c>
      <c r="F242" s="5">
        <v>245303</v>
      </c>
      <c r="G242" s="5">
        <v>196560</v>
      </c>
      <c r="H242" s="5">
        <v>42524227</v>
      </c>
      <c r="I242" s="24" t="s">
        <v>2142</v>
      </c>
      <c r="J242" s="24" t="s">
        <v>2143</v>
      </c>
      <c r="L242" s="34">
        <f t="shared" si="15"/>
        <v>245303</v>
      </c>
      <c r="M242" s="34">
        <f t="shared" si="16"/>
        <v>196560</v>
      </c>
      <c r="N242" s="34">
        <f t="shared" si="17"/>
        <v>42524227</v>
      </c>
      <c r="O242" s="32">
        <f t="shared" si="18"/>
        <v>1.1462407065036125E-3</v>
      </c>
      <c r="P242">
        <f t="shared" si="19"/>
        <v>0.67700000000000005</v>
      </c>
    </row>
    <row r="243" spans="1:16" hidden="1" x14ac:dyDescent="0.3">
      <c r="A243" s="22" t="s">
        <v>651</v>
      </c>
      <c r="B243" s="23">
        <v>4087691</v>
      </c>
      <c r="C243" s="24" t="s">
        <v>2</v>
      </c>
      <c r="D243" s="6">
        <v>3314.2116799999999</v>
      </c>
      <c r="E243" s="27">
        <v>65.569999999999993</v>
      </c>
      <c r="F243" s="5">
        <v>613</v>
      </c>
      <c r="G243" s="5">
        <v>1568</v>
      </c>
      <c r="H243" s="5">
        <v>25353985</v>
      </c>
      <c r="I243" s="24" t="s">
        <v>2142</v>
      </c>
      <c r="J243" s="24" t="s">
        <v>2173</v>
      </c>
      <c r="L243" s="34">
        <f t="shared" si="15"/>
        <v>613</v>
      </c>
      <c r="M243" s="34">
        <f t="shared" si="16"/>
        <v>1568</v>
      </c>
      <c r="N243" s="34">
        <f t="shared" si="17"/>
        <v>25353985</v>
      </c>
      <c r="O243" s="32">
        <f t="shared" si="18"/>
        <v>-3.7666662656777623E-5</v>
      </c>
      <c r="P243">
        <f t="shared" si="19"/>
        <v>0.39900000000000002</v>
      </c>
    </row>
    <row r="244" spans="1:16" hidden="1" x14ac:dyDescent="0.3">
      <c r="A244" s="22" t="s">
        <v>652</v>
      </c>
      <c r="B244" s="23">
        <v>11221175</v>
      </c>
      <c r="C244" s="24" t="s">
        <v>2</v>
      </c>
      <c r="D244" s="6">
        <v>6314.3471640999996</v>
      </c>
      <c r="E244" s="27">
        <v>32.18</v>
      </c>
      <c r="F244" s="5">
        <v>3421</v>
      </c>
      <c r="G244" s="5">
        <v>4979</v>
      </c>
      <c r="H244" s="5">
        <v>9908995</v>
      </c>
      <c r="I244" s="24" t="s">
        <v>2142</v>
      </c>
      <c r="J244" s="24" t="s">
        <v>2143</v>
      </c>
      <c r="L244" s="34">
        <f t="shared" si="15"/>
        <v>3421</v>
      </c>
      <c r="M244" s="34">
        <f t="shared" si="16"/>
        <v>4979</v>
      </c>
      <c r="N244" s="34">
        <f t="shared" si="17"/>
        <v>9908995</v>
      </c>
      <c r="O244" s="32">
        <f t="shared" si="18"/>
        <v>-1.5723087961998165E-4</v>
      </c>
      <c r="P244">
        <f t="shared" si="19"/>
        <v>0.35799999999999998</v>
      </c>
    </row>
    <row r="245" spans="1:16" hidden="1" x14ac:dyDescent="0.3">
      <c r="A245" s="22" t="s">
        <v>653</v>
      </c>
      <c r="B245" s="23">
        <v>4340737</v>
      </c>
      <c r="C245" s="24" t="s">
        <v>2</v>
      </c>
      <c r="D245" s="6">
        <v>46213.362633279998</v>
      </c>
      <c r="E245" s="27">
        <v>64.36</v>
      </c>
      <c r="F245" s="5">
        <v>43011</v>
      </c>
      <c r="G245" s="5">
        <v>81139</v>
      </c>
      <c r="H245" s="5">
        <v>31364340</v>
      </c>
      <c r="I245" s="24" t="s">
        <v>2142</v>
      </c>
      <c r="J245" s="24" t="s">
        <v>2144</v>
      </c>
      <c r="L245" s="34">
        <f t="shared" si="15"/>
        <v>43011</v>
      </c>
      <c r="M245" s="34">
        <f t="shared" si="16"/>
        <v>81139</v>
      </c>
      <c r="N245" s="34">
        <f t="shared" si="17"/>
        <v>31364340</v>
      </c>
      <c r="O245" s="32">
        <f t="shared" si="18"/>
        <v>-1.2156480895182235E-3</v>
      </c>
      <c r="P245">
        <f t="shared" si="19"/>
        <v>0.20899999999999999</v>
      </c>
    </row>
    <row r="246" spans="1:16" hidden="1" x14ac:dyDescent="0.3">
      <c r="A246" s="22" t="s">
        <v>654</v>
      </c>
      <c r="B246" s="23">
        <v>4252232</v>
      </c>
      <c r="C246" s="24" t="s">
        <v>2</v>
      </c>
      <c r="D246" s="6">
        <v>3010.3456302599998</v>
      </c>
      <c r="E246" s="27">
        <v>87.45</v>
      </c>
      <c r="F246" s="5">
        <v>109</v>
      </c>
      <c r="G246" s="5">
        <v>646</v>
      </c>
      <c r="H246" s="5">
        <v>1946627</v>
      </c>
      <c r="I246" s="24" t="s">
        <v>2119</v>
      </c>
      <c r="J246" s="24" t="s">
        <v>2135</v>
      </c>
      <c r="L246" s="34">
        <f t="shared" si="15"/>
        <v>109</v>
      </c>
      <c r="M246" s="34">
        <f t="shared" si="16"/>
        <v>646</v>
      </c>
      <c r="N246" s="34">
        <f t="shared" si="17"/>
        <v>1946627</v>
      </c>
      <c r="O246" s="32">
        <f t="shared" si="18"/>
        <v>-2.7586178553980808E-4</v>
      </c>
      <c r="P246">
        <f t="shared" si="19"/>
        <v>0.33400000000000002</v>
      </c>
    </row>
    <row r="247" spans="1:16" hidden="1" x14ac:dyDescent="0.3">
      <c r="A247" s="22" t="s">
        <v>655</v>
      </c>
      <c r="B247" s="23">
        <v>4668398</v>
      </c>
      <c r="C247" s="24" t="s">
        <v>2</v>
      </c>
      <c r="D247" s="6">
        <v>5767.41175312</v>
      </c>
      <c r="E247" s="6">
        <v>43.12</v>
      </c>
      <c r="F247" s="5">
        <v>3559</v>
      </c>
      <c r="G247" s="5">
        <v>2730</v>
      </c>
      <c r="H247" s="5">
        <v>13584853</v>
      </c>
      <c r="I247" s="24" t="s">
        <v>2142</v>
      </c>
      <c r="J247" s="24" t="s">
        <v>2143</v>
      </c>
      <c r="L247" s="34">
        <f t="shared" si="15"/>
        <v>3559</v>
      </c>
      <c r="M247" s="34">
        <f t="shared" si="16"/>
        <v>2730</v>
      </c>
      <c r="N247" s="34">
        <f t="shared" si="17"/>
        <v>13584853</v>
      </c>
      <c r="O247" s="32">
        <f t="shared" si="18"/>
        <v>6.1023847663276148E-5</v>
      </c>
      <c r="P247">
        <f t="shared" si="19"/>
        <v>0.44700000000000001</v>
      </c>
    </row>
    <row r="248" spans="1:16" hidden="1" x14ac:dyDescent="0.3">
      <c r="A248" s="22" t="s">
        <v>656</v>
      </c>
      <c r="B248" s="23">
        <v>28978057</v>
      </c>
      <c r="C248" s="24" t="s">
        <v>2</v>
      </c>
      <c r="D248" s="6">
        <v>13017.0619766</v>
      </c>
      <c r="E248" s="27" t="s">
        <v>1945</v>
      </c>
      <c r="F248" s="5">
        <v>12796</v>
      </c>
      <c r="G248" s="5">
        <v>10652</v>
      </c>
      <c r="H248" s="5">
        <v>8893075</v>
      </c>
      <c r="I248" s="24" t="s">
        <v>2142</v>
      </c>
      <c r="J248" s="24" t="s">
        <v>2143</v>
      </c>
      <c r="L248" s="34">
        <f t="shared" si="15"/>
        <v>12796</v>
      </c>
      <c r="M248" s="34">
        <f t="shared" si="16"/>
        <v>10652</v>
      </c>
      <c r="N248" s="34">
        <f t="shared" si="17"/>
        <v>8893075</v>
      </c>
      <c r="O248" s="32">
        <f t="shared" si="18"/>
        <v>2.410864633436691E-4</v>
      </c>
      <c r="P248">
        <f t="shared" si="19"/>
        <v>0.51100000000000001</v>
      </c>
    </row>
    <row r="249" spans="1:16" hidden="1" x14ac:dyDescent="0.3">
      <c r="A249" s="22" t="s">
        <v>657</v>
      </c>
      <c r="B249" s="23">
        <v>4811145</v>
      </c>
      <c r="C249" s="24" t="s">
        <v>317</v>
      </c>
      <c r="D249" s="6">
        <v>6405.3102455400003</v>
      </c>
      <c r="E249" s="6">
        <v>105.74</v>
      </c>
      <c r="F249" s="5">
        <v>273</v>
      </c>
      <c r="G249" s="5">
        <v>197</v>
      </c>
      <c r="H249" s="5">
        <v>1349902</v>
      </c>
      <c r="I249" s="24" t="s">
        <v>2123</v>
      </c>
      <c r="J249" s="24" t="s">
        <v>2125</v>
      </c>
      <c r="L249" s="34">
        <f t="shared" si="15"/>
        <v>273</v>
      </c>
      <c r="M249" s="34">
        <f t="shared" si="16"/>
        <v>197</v>
      </c>
      <c r="N249" s="34">
        <f t="shared" si="17"/>
        <v>1349902</v>
      </c>
      <c r="O249" s="32">
        <f t="shared" si="18"/>
        <v>5.6300383287083061E-5</v>
      </c>
      <c r="P249">
        <f t="shared" si="19"/>
        <v>0.44400000000000001</v>
      </c>
    </row>
    <row r="250" spans="1:16" hidden="1" x14ac:dyDescent="0.3">
      <c r="A250" s="22" t="s">
        <v>658</v>
      </c>
      <c r="B250" s="23">
        <v>4096031</v>
      </c>
      <c r="C250" s="24" t="s">
        <v>2</v>
      </c>
      <c r="D250" s="6">
        <v>5465.7358406399999</v>
      </c>
      <c r="E250" s="27">
        <v>100.21</v>
      </c>
      <c r="F250" s="5">
        <v>29801</v>
      </c>
      <c r="G250" s="5">
        <v>49005</v>
      </c>
      <c r="H250" s="5">
        <v>3240514</v>
      </c>
      <c r="I250" s="24" t="s">
        <v>2119</v>
      </c>
      <c r="J250" s="24" t="s">
        <v>2141</v>
      </c>
      <c r="L250" s="34">
        <f t="shared" si="15"/>
        <v>29801</v>
      </c>
      <c r="M250" s="34">
        <f t="shared" si="16"/>
        <v>49005</v>
      </c>
      <c r="N250" s="34">
        <f t="shared" si="17"/>
        <v>3240514</v>
      </c>
      <c r="O250" s="32">
        <f t="shared" si="18"/>
        <v>-5.9262203465252732E-3</v>
      </c>
      <c r="P250">
        <f t="shared" si="19"/>
        <v>5.6000000000000001E-2</v>
      </c>
    </row>
    <row r="251" spans="1:16" hidden="1" x14ac:dyDescent="0.3">
      <c r="A251" s="22" t="s">
        <v>659</v>
      </c>
      <c r="B251" s="23">
        <v>100003</v>
      </c>
      <c r="C251" s="24" t="s">
        <v>317</v>
      </c>
      <c r="D251" s="6">
        <v>7404.3947951600003</v>
      </c>
      <c r="E251" s="6">
        <v>35.01</v>
      </c>
      <c r="F251" s="5">
        <v>33313</v>
      </c>
      <c r="G251" s="5">
        <v>33256</v>
      </c>
      <c r="H251" s="5">
        <v>47790642</v>
      </c>
      <c r="I251" s="24" t="s">
        <v>2142</v>
      </c>
      <c r="J251" s="24" t="s">
        <v>2171</v>
      </c>
      <c r="L251" s="34">
        <f t="shared" si="15"/>
        <v>33313</v>
      </c>
      <c r="M251" s="34">
        <f t="shared" si="16"/>
        <v>33256</v>
      </c>
      <c r="N251" s="34">
        <f t="shared" si="17"/>
        <v>47790642</v>
      </c>
      <c r="O251" s="32">
        <f t="shared" si="18"/>
        <v>1.1927021193814471E-6</v>
      </c>
      <c r="P251">
        <f t="shared" si="19"/>
        <v>0.42699999999999999</v>
      </c>
    </row>
    <row r="252" spans="1:16" hidden="1" x14ac:dyDescent="0.3">
      <c r="A252" s="22" t="s">
        <v>660</v>
      </c>
      <c r="B252" s="23">
        <v>4122589</v>
      </c>
      <c r="C252" s="24" t="s">
        <v>317</v>
      </c>
      <c r="D252" s="6">
        <v>163605.98847151001</v>
      </c>
      <c r="E252" s="6">
        <v>95.39</v>
      </c>
      <c r="F252" s="5">
        <v>352000</v>
      </c>
      <c r="G252" s="5">
        <v>638000</v>
      </c>
      <c r="H252" s="5">
        <v>25361000</v>
      </c>
      <c r="I252" s="24" t="s">
        <v>2126</v>
      </c>
      <c r="J252" s="24" t="s">
        <v>2151</v>
      </c>
      <c r="L252" s="34">
        <f t="shared" si="15"/>
        <v>352000</v>
      </c>
      <c r="M252" s="34">
        <f t="shared" si="16"/>
        <v>638000</v>
      </c>
      <c r="N252" s="34">
        <f t="shared" si="17"/>
        <v>25361000</v>
      </c>
      <c r="O252" s="32">
        <f t="shared" si="18"/>
        <v>-1.1277157840779149E-2</v>
      </c>
      <c r="P252">
        <f t="shared" si="19"/>
        <v>2.3E-2</v>
      </c>
    </row>
    <row r="253" spans="1:16" hidden="1" x14ac:dyDescent="0.3">
      <c r="A253" s="22" t="s">
        <v>661</v>
      </c>
      <c r="B253" s="23">
        <v>4388680</v>
      </c>
      <c r="C253" s="24" t="s">
        <v>2</v>
      </c>
      <c r="D253" s="6">
        <v>4125.1825552800001</v>
      </c>
      <c r="E253" s="27" t="s">
        <v>1946</v>
      </c>
      <c r="F253" s="5">
        <v>11116</v>
      </c>
      <c r="G253" s="5">
        <v>10385</v>
      </c>
      <c r="H253" s="5">
        <v>1517381</v>
      </c>
      <c r="I253" s="24" t="s">
        <v>2126</v>
      </c>
      <c r="J253" s="24" t="s">
        <v>2127</v>
      </c>
      <c r="L253" s="34">
        <f t="shared" si="15"/>
        <v>11116</v>
      </c>
      <c r="M253" s="34">
        <f t="shared" si="16"/>
        <v>10385</v>
      </c>
      <c r="N253" s="34">
        <f t="shared" si="17"/>
        <v>1517381</v>
      </c>
      <c r="O253" s="32">
        <f t="shared" si="18"/>
        <v>4.8175112249329604E-4</v>
      </c>
      <c r="P253">
        <f t="shared" si="19"/>
        <v>0.57099999999999995</v>
      </c>
    </row>
    <row r="254" spans="1:16" hidden="1" x14ac:dyDescent="0.3">
      <c r="A254" s="22" t="s">
        <v>1435</v>
      </c>
      <c r="B254" s="23">
        <v>4430065</v>
      </c>
      <c r="C254" s="24" t="s">
        <v>317</v>
      </c>
      <c r="D254" s="6">
        <v>11771.48753088</v>
      </c>
      <c r="E254" s="6">
        <v>71.11</v>
      </c>
      <c r="F254" s="5">
        <v>19313</v>
      </c>
      <c r="G254" s="5">
        <v>9897</v>
      </c>
      <c r="H254" s="5">
        <v>3695680</v>
      </c>
      <c r="I254" s="24" t="s">
        <v>2119</v>
      </c>
      <c r="J254" s="24" t="s">
        <v>2156</v>
      </c>
      <c r="L254" s="34">
        <f t="shared" si="15"/>
        <v>19313</v>
      </c>
      <c r="M254" s="34">
        <f t="shared" si="16"/>
        <v>9897</v>
      </c>
      <c r="N254" s="34">
        <f t="shared" si="17"/>
        <v>3695680</v>
      </c>
      <c r="O254" s="32">
        <f t="shared" si="18"/>
        <v>2.5478396397956532E-3</v>
      </c>
      <c r="P254">
        <f t="shared" si="19"/>
        <v>0.80600000000000005</v>
      </c>
    </row>
    <row r="255" spans="1:16" hidden="1" x14ac:dyDescent="0.3">
      <c r="A255" s="22" t="s">
        <v>662</v>
      </c>
      <c r="B255" s="23">
        <v>4910640</v>
      </c>
      <c r="C255" s="24" t="s">
        <v>2</v>
      </c>
      <c r="D255" s="6">
        <v>7418.2998617599997</v>
      </c>
      <c r="E255" s="6">
        <v>103.89</v>
      </c>
      <c r="F255" s="5">
        <v>13000</v>
      </c>
      <c r="G255" s="5">
        <v>133000</v>
      </c>
      <c r="H255" s="5">
        <v>16994000</v>
      </c>
      <c r="I255" s="24" t="s">
        <v>2126</v>
      </c>
      <c r="J255" s="24" t="s">
        <v>2176</v>
      </c>
      <c r="L255" s="34">
        <f t="shared" si="15"/>
        <v>13000</v>
      </c>
      <c r="M255" s="34">
        <f t="shared" si="16"/>
        <v>133000</v>
      </c>
      <c r="N255" s="34">
        <f t="shared" si="17"/>
        <v>16994000</v>
      </c>
      <c r="O255" s="32">
        <f t="shared" si="18"/>
        <v>-7.0613157585030012E-3</v>
      </c>
      <c r="P255">
        <f t="shared" si="19"/>
        <v>4.7E-2</v>
      </c>
    </row>
    <row r="256" spans="1:16" hidden="1" x14ac:dyDescent="0.3">
      <c r="A256" s="22" t="s">
        <v>663</v>
      </c>
      <c r="B256" s="23">
        <v>4810597</v>
      </c>
      <c r="C256" s="24" t="s">
        <v>2</v>
      </c>
      <c r="D256" s="6">
        <v>130065.27555125</v>
      </c>
      <c r="E256" s="6">
        <v>92.61</v>
      </c>
      <c r="F256" s="5">
        <v>200000</v>
      </c>
      <c r="G256" s="5">
        <v>105000</v>
      </c>
      <c r="H256" s="5">
        <v>32469000</v>
      </c>
      <c r="I256" s="24" t="s">
        <v>2123</v>
      </c>
      <c r="J256" s="24" t="s">
        <v>2124</v>
      </c>
      <c r="L256" s="34">
        <f t="shared" si="15"/>
        <v>200000</v>
      </c>
      <c r="M256" s="34">
        <f t="shared" si="16"/>
        <v>105000</v>
      </c>
      <c r="N256" s="34">
        <f t="shared" si="17"/>
        <v>32469000</v>
      </c>
      <c r="O256" s="32">
        <f t="shared" si="18"/>
        <v>2.9258677507776648E-3</v>
      </c>
      <c r="P256">
        <f t="shared" si="19"/>
        <v>0.82799999999999996</v>
      </c>
    </row>
    <row r="257" spans="1:16" hidden="1" x14ac:dyDescent="0.3">
      <c r="A257" s="22" t="s">
        <v>664</v>
      </c>
      <c r="B257" s="23">
        <v>4296580</v>
      </c>
      <c r="C257" s="24" t="s">
        <v>2</v>
      </c>
      <c r="D257" s="6">
        <v>4832.5182196200003</v>
      </c>
      <c r="E257" s="6">
        <v>101.14</v>
      </c>
      <c r="F257" s="5">
        <v>4483</v>
      </c>
      <c r="G257" s="5">
        <v>2377</v>
      </c>
      <c r="H257" s="5">
        <v>1207165</v>
      </c>
      <c r="I257" s="24" t="s">
        <v>2132</v>
      </c>
      <c r="J257" s="24" t="s">
        <v>2134</v>
      </c>
      <c r="L257" s="34">
        <f t="shared" si="15"/>
        <v>4483</v>
      </c>
      <c r="M257" s="34">
        <f t="shared" si="16"/>
        <v>2377</v>
      </c>
      <c r="N257" s="34">
        <f t="shared" si="17"/>
        <v>1207165</v>
      </c>
      <c r="O257" s="32">
        <f t="shared" si="18"/>
        <v>1.7445833833817249E-3</v>
      </c>
      <c r="P257">
        <f t="shared" si="19"/>
        <v>0.74399999999999999</v>
      </c>
    </row>
    <row r="258" spans="1:16" hidden="1" x14ac:dyDescent="0.3">
      <c r="A258" s="22" t="s">
        <v>665</v>
      </c>
      <c r="B258" s="23">
        <v>4006418</v>
      </c>
      <c r="C258" s="24" t="s">
        <v>2</v>
      </c>
      <c r="D258" s="6">
        <v>6511.6263967300001</v>
      </c>
      <c r="E258" s="6">
        <v>74.03</v>
      </c>
      <c r="F258" s="5">
        <v>42852</v>
      </c>
      <c r="G258" s="5">
        <v>41902</v>
      </c>
      <c r="H258" s="5">
        <v>6311127</v>
      </c>
      <c r="I258" s="24" t="s">
        <v>2126</v>
      </c>
      <c r="J258" s="24" t="s">
        <v>2151</v>
      </c>
      <c r="L258" s="34">
        <f t="shared" si="15"/>
        <v>42852</v>
      </c>
      <c r="M258" s="34">
        <f t="shared" si="16"/>
        <v>41902</v>
      </c>
      <c r="N258" s="34">
        <f t="shared" si="17"/>
        <v>6311127</v>
      </c>
      <c r="O258" s="32">
        <f t="shared" si="18"/>
        <v>1.5052779004447224E-4</v>
      </c>
      <c r="P258">
        <f t="shared" si="19"/>
        <v>0.48299999999999998</v>
      </c>
    </row>
    <row r="259" spans="1:16" hidden="1" x14ac:dyDescent="0.3">
      <c r="A259" s="22" t="s">
        <v>666</v>
      </c>
      <c r="B259" s="23">
        <v>4152787</v>
      </c>
      <c r="C259" s="24" t="s">
        <v>2</v>
      </c>
      <c r="D259" s="6">
        <v>3650.1898886700001</v>
      </c>
      <c r="E259" s="27">
        <v>76.06</v>
      </c>
      <c r="F259" s="5">
        <v>12752</v>
      </c>
      <c r="G259" s="5">
        <v>14440</v>
      </c>
      <c r="H259" s="5">
        <v>1389257</v>
      </c>
      <c r="I259" s="24" t="s">
        <v>2119</v>
      </c>
      <c r="J259" s="24" t="s">
        <v>2128</v>
      </c>
      <c r="L259" s="34">
        <f t="shared" si="15"/>
        <v>12752</v>
      </c>
      <c r="M259" s="34">
        <f t="shared" si="16"/>
        <v>14440</v>
      </c>
      <c r="N259" s="34">
        <f t="shared" si="17"/>
        <v>1389257</v>
      </c>
      <c r="O259" s="32">
        <f t="shared" si="18"/>
        <v>-1.215037966337402E-3</v>
      </c>
      <c r="P259">
        <f t="shared" si="19"/>
        <v>0.20899999999999999</v>
      </c>
    </row>
    <row r="260" spans="1:16" hidden="1" x14ac:dyDescent="0.3">
      <c r="A260" s="22" t="s">
        <v>667</v>
      </c>
      <c r="B260" s="23">
        <v>5257077</v>
      </c>
      <c r="C260" s="24" t="s">
        <v>317</v>
      </c>
      <c r="D260" s="6">
        <v>3553.31150286</v>
      </c>
      <c r="E260" s="27">
        <v>61.68</v>
      </c>
      <c r="F260" s="5">
        <v>702</v>
      </c>
      <c r="G260" s="5">
        <v>545</v>
      </c>
      <c r="H260" s="5">
        <v>705406</v>
      </c>
      <c r="I260" s="24" t="s">
        <v>2132</v>
      </c>
      <c r="J260" s="24" t="s">
        <v>2134</v>
      </c>
      <c r="L260" s="34">
        <f t="shared" si="15"/>
        <v>702</v>
      </c>
      <c r="M260" s="34">
        <f t="shared" si="16"/>
        <v>545</v>
      </c>
      <c r="N260" s="34">
        <f t="shared" si="17"/>
        <v>705406</v>
      </c>
      <c r="O260" s="32">
        <f t="shared" si="18"/>
        <v>2.2256686220417746E-4</v>
      </c>
      <c r="P260">
        <f t="shared" si="19"/>
        <v>0.505</v>
      </c>
    </row>
    <row r="261" spans="1:16" hidden="1" x14ac:dyDescent="0.3">
      <c r="A261" s="22" t="s">
        <v>668</v>
      </c>
      <c r="B261" s="23">
        <v>4038577</v>
      </c>
      <c r="C261" s="24" t="s">
        <v>2</v>
      </c>
      <c r="D261" s="6">
        <v>2936.6687123400002</v>
      </c>
      <c r="E261" s="27">
        <v>106.27</v>
      </c>
      <c r="F261" s="5">
        <v>37000</v>
      </c>
      <c r="G261" s="5">
        <v>52000</v>
      </c>
      <c r="H261" s="5">
        <v>25407000</v>
      </c>
      <c r="I261" s="24" t="s">
        <v>2142</v>
      </c>
      <c r="J261" s="24" t="s">
        <v>2160</v>
      </c>
      <c r="L261" s="34">
        <f t="shared" si="15"/>
        <v>37000</v>
      </c>
      <c r="M261" s="34">
        <f t="shared" si="16"/>
        <v>52000</v>
      </c>
      <c r="N261" s="34">
        <f t="shared" si="17"/>
        <v>25407000</v>
      </c>
      <c r="O261" s="32">
        <f t="shared" si="18"/>
        <v>-5.9038847561695593E-4</v>
      </c>
      <c r="P261">
        <f t="shared" si="19"/>
        <v>0.27900000000000003</v>
      </c>
    </row>
    <row r="262" spans="1:16" hidden="1" x14ac:dyDescent="0.3">
      <c r="A262" s="22" t="s">
        <v>669</v>
      </c>
      <c r="B262" s="23">
        <v>4067324</v>
      </c>
      <c r="C262" s="24" t="s">
        <v>2</v>
      </c>
      <c r="D262" s="6">
        <v>6757.3997515000001</v>
      </c>
      <c r="E262" s="6">
        <v>95.99</v>
      </c>
      <c r="F262" s="5">
        <v>22878</v>
      </c>
      <c r="G262" s="5">
        <v>14623</v>
      </c>
      <c r="H262" s="5">
        <v>3798869</v>
      </c>
      <c r="I262" s="24" t="s">
        <v>2126</v>
      </c>
      <c r="J262" s="24" t="s">
        <v>2137</v>
      </c>
      <c r="L262" s="34">
        <f t="shared" si="15"/>
        <v>22878</v>
      </c>
      <c r="M262" s="34">
        <f t="shared" si="16"/>
        <v>14623</v>
      </c>
      <c r="N262" s="34">
        <f t="shared" si="17"/>
        <v>3798869</v>
      </c>
      <c r="O262" s="32">
        <f t="shared" si="18"/>
        <v>2.1730151789914314E-3</v>
      </c>
      <c r="P262">
        <f t="shared" si="19"/>
        <v>0.78</v>
      </c>
    </row>
    <row r="263" spans="1:16" hidden="1" x14ac:dyDescent="0.3">
      <c r="A263" s="22" t="s">
        <v>670</v>
      </c>
      <c r="B263" s="23">
        <v>6588911</v>
      </c>
      <c r="C263" s="24" t="s">
        <v>317</v>
      </c>
      <c r="D263" s="6">
        <v>2997.9832685199999</v>
      </c>
      <c r="E263" s="6">
        <v>79.98</v>
      </c>
      <c r="F263" s="5">
        <v>10000</v>
      </c>
      <c r="G263" s="5">
        <v>109000</v>
      </c>
      <c r="H263" s="5">
        <v>224847000</v>
      </c>
      <c r="I263" s="24" t="s">
        <v>2142</v>
      </c>
      <c r="J263" s="24" t="s">
        <v>2145</v>
      </c>
      <c r="L263" s="34">
        <f t="shared" si="15"/>
        <v>10000</v>
      </c>
      <c r="M263" s="34">
        <f t="shared" si="16"/>
        <v>109000</v>
      </c>
      <c r="N263" s="34">
        <f t="shared" si="17"/>
        <v>224847000</v>
      </c>
      <c r="O263" s="32">
        <f t="shared" si="18"/>
        <v>-4.4029940359444422E-4</v>
      </c>
      <c r="P263">
        <f t="shared" si="19"/>
        <v>0.30199999999999999</v>
      </c>
    </row>
    <row r="264" spans="1:16" hidden="1" x14ac:dyDescent="0.3">
      <c r="A264" s="22" t="s">
        <v>671</v>
      </c>
      <c r="B264" s="23">
        <v>100480295</v>
      </c>
      <c r="C264" s="24" t="s">
        <v>317</v>
      </c>
      <c r="D264" s="6">
        <v>3407.65417639</v>
      </c>
      <c r="E264" s="6">
        <v>47.74</v>
      </c>
      <c r="F264" s="5">
        <v>9760</v>
      </c>
      <c r="G264" s="5">
        <v>-5807</v>
      </c>
      <c r="H264" s="5">
        <v>5441138</v>
      </c>
      <c r="I264" s="24" t="s">
        <v>2123</v>
      </c>
      <c r="J264" s="24" t="s">
        <v>2129</v>
      </c>
      <c r="L264" s="34">
        <f t="shared" si="15"/>
        <v>9760</v>
      </c>
      <c r="M264" s="34">
        <f t="shared" si="16"/>
        <v>-5807</v>
      </c>
      <c r="N264" s="34">
        <f t="shared" si="17"/>
        <v>5441138</v>
      </c>
      <c r="O264" s="32">
        <f t="shared" si="18"/>
        <v>2.8609823900808983E-3</v>
      </c>
      <c r="P264">
        <f t="shared" si="19"/>
        <v>0.82399999999999995</v>
      </c>
    </row>
    <row r="265" spans="1:16" hidden="1" x14ac:dyDescent="0.3">
      <c r="A265" s="22" t="s">
        <v>337</v>
      </c>
      <c r="B265" s="23">
        <v>4915571</v>
      </c>
      <c r="C265" s="24" t="s">
        <v>2</v>
      </c>
      <c r="D265" s="6">
        <v>5103.89886432</v>
      </c>
      <c r="E265" s="27" t="s">
        <v>1947</v>
      </c>
      <c r="F265" s="5">
        <v>3800</v>
      </c>
      <c r="G265" s="5" t="s">
        <v>0</v>
      </c>
      <c r="H265" s="5">
        <v>2487000</v>
      </c>
      <c r="I265" s="24" t="s">
        <v>2126</v>
      </c>
      <c r="J265" s="24" t="s">
        <v>2151</v>
      </c>
      <c r="L265" s="34">
        <f t="shared" si="15"/>
        <v>3800</v>
      </c>
      <c r="M265" s="34">
        <f t="shared" si="16"/>
        <v>0</v>
      </c>
      <c r="N265" s="34">
        <f t="shared" si="17"/>
        <v>2487000</v>
      </c>
      <c r="O265" s="32">
        <f t="shared" si="18"/>
        <v>1.5279453156413349E-3</v>
      </c>
      <c r="P265">
        <f t="shared" si="19"/>
        <v>0.72499999999999998</v>
      </c>
    </row>
    <row r="266" spans="1:16" hidden="1" x14ac:dyDescent="0.3">
      <c r="A266" s="22" t="s">
        <v>672</v>
      </c>
      <c r="B266" s="23">
        <v>4623856</v>
      </c>
      <c r="C266" s="24" t="s">
        <v>2</v>
      </c>
      <c r="D266" s="6">
        <v>109805.48513036</v>
      </c>
      <c r="E266" s="6">
        <v>77.319999999999993</v>
      </c>
      <c r="F266" s="5">
        <v>461000</v>
      </c>
      <c r="G266" s="5">
        <v>203000</v>
      </c>
      <c r="H266" s="5">
        <v>96820000</v>
      </c>
      <c r="I266" s="24" t="s">
        <v>2123</v>
      </c>
      <c r="J266" s="24" t="s">
        <v>2172</v>
      </c>
      <c r="L266" s="34">
        <f t="shared" ref="L266:L329" si="20">IF(NOT(F266="NA"),F266,0)</f>
        <v>461000</v>
      </c>
      <c r="M266" s="34">
        <f t="shared" ref="M266:M329" si="21">IF(NOT(G266="NA"),G266,0)</f>
        <v>203000</v>
      </c>
      <c r="N266" s="34">
        <f t="shared" ref="N266:N329" si="22">IF(NOT(H266="NA"),H266,0)</f>
        <v>96820000</v>
      </c>
      <c r="O266" s="32">
        <f t="shared" ref="O266:O329" si="23">(L266-M266)/N266</f>
        <v>2.6647386903532327E-3</v>
      </c>
      <c r="P266">
        <f t="shared" ref="P266:P329" si="24">IFERROR(_xlfn.PERCENTRANK.INC(O:O,O266),"")</f>
        <v>0.81299999999999994</v>
      </c>
    </row>
    <row r="267" spans="1:16" x14ac:dyDescent="0.3">
      <c r="A267" s="22" t="s">
        <v>1242</v>
      </c>
      <c r="B267" s="23">
        <v>4972396</v>
      </c>
      <c r="C267" s="24" t="s">
        <v>317</v>
      </c>
      <c r="D267" s="6">
        <v>9952.2799348799999</v>
      </c>
      <c r="E267" s="6">
        <v>87.59</v>
      </c>
      <c r="F267" s="5">
        <v>3100</v>
      </c>
      <c r="G267" s="5">
        <v>-5458</v>
      </c>
      <c r="H267" s="5">
        <v>1553244</v>
      </c>
      <c r="I267" s="24" t="s">
        <v>2132</v>
      </c>
      <c r="J267" s="24" t="s">
        <v>2139</v>
      </c>
      <c r="L267" s="34">
        <f t="shared" si="20"/>
        <v>3100</v>
      </c>
      <c r="M267" s="34">
        <f t="shared" si="21"/>
        <v>-5458</v>
      </c>
      <c r="N267" s="34">
        <f t="shared" si="22"/>
        <v>1553244</v>
      </c>
      <c r="O267" s="32">
        <f t="shared" si="23"/>
        <v>5.5097589303419164E-3</v>
      </c>
      <c r="P267">
        <f t="shared" si="24"/>
        <v>0.90600000000000003</v>
      </c>
    </row>
    <row r="268" spans="1:16" hidden="1" x14ac:dyDescent="0.3">
      <c r="A268" s="22" t="s">
        <v>750</v>
      </c>
      <c r="B268" s="23">
        <v>5317848</v>
      </c>
      <c r="C268" s="24" t="s">
        <v>2</v>
      </c>
      <c r="D268" s="6">
        <v>3246.5443011900002</v>
      </c>
      <c r="E268" s="6">
        <v>62.45</v>
      </c>
      <c r="F268" s="5" t="s">
        <v>0</v>
      </c>
      <c r="G268" s="5">
        <v>-35300</v>
      </c>
      <c r="H268" s="5">
        <v>13944900</v>
      </c>
      <c r="I268" s="24" t="s">
        <v>2119</v>
      </c>
      <c r="J268" s="24" t="s">
        <v>2156</v>
      </c>
      <c r="L268" s="34">
        <f t="shared" si="20"/>
        <v>0</v>
      </c>
      <c r="M268" s="34">
        <f t="shared" si="21"/>
        <v>-35300</v>
      </c>
      <c r="N268" s="34">
        <f t="shared" si="22"/>
        <v>13944900</v>
      </c>
      <c r="O268" s="32">
        <f t="shared" si="23"/>
        <v>2.5313914047429527E-3</v>
      </c>
      <c r="P268">
        <f t="shared" si="24"/>
        <v>0.80400000000000005</v>
      </c>
    </row>
    <row r="269" spans="1:16" hidden="1" x14ac:dyDescent="0.3">
      <c r="A269" s="22" t="s">
        <v>674</v>
      </c>
      <c r="B269" s="23">
        <v>5797703</v>
      </c>
      <c r="C269" s="24" t="s">
        <v>2</v>
      </c>
      <c r="D269" s="6">
        <v>3325.9737369600002</v>
      </c>
      <c r="E269" s="6">
        <v>75.48</v>
      </c>
      <c r="F269" s="5">
        <v>-291</v>
      </c>
      <c r="G269" s="5">
        <v>104</v>
      </c>
      <c r="H269" s="5">
        <v>5457609</v>
      </c>
      <c r="I269" s="24" t="s">
        <v>2130</v>
      </c>
      <c r="J269" s="24" t="s">
        <v>2187</v>
      </c>
      <c r="L269" s="34">
        <f t="shared" si="20"/>
        <v>-291</v>
      </c>
      <c r="M269" s="34">
        <f t="shared" si="21"/>
        <v>104</v>
      </c>
      <c r="N269" s="34">
        <f t="shared" si="22"/>
        <v>5457609</v>
      </c>
      <c r="O269" s="32">
        <f t="shared" si="23"/>
        <v>-7.2376016676900081E-5</v>
      </c>
      <c r="P269">
        <f t="shared" si="24"/>
        <v>0.38400000000000001</v>
      </c>
    </row>
    <row r="270" spans="1:16" hidden="1" x14ac:dyDescent="0.3">
      <c r="A270" s="22" t="s">
        <v>675</v>
      </c>
      <c r="B270" s="23">
        <v>29522999</v>
      </c>
      <c r="C270" s="24" t="s">
        <v>2</v>
      </c>
      <c r="D270" s="6">
        <v>2007.7063814400001</v>
      </c>
      <c r="E270" s="6">
        <v>32.130000000000003</v>
      </c>
      <c r="F270" s="5">
        <v>-33000</v>
      </c>
      <c r="G270" s="5">
        <v>-40000</v>
      </c>
      <c r="H270" s="5">
        <v>27376000</v>
      </c>
      <c r="I270" s="24" t="s">
        <v>2119</v>
      </c>
      <c r="J270" s="24" t="s">
        <v>2120</v>
      </c>
      <c r="L270" s="34">
        <f t="shared" si="20"/>
        <v>-33000</v>
      </c>
      <c r="M270" s="34">
        <f t="shared" si="21"/>
        <v>-40000</v>
      </c>
      <c r="N270" s="34">
        <f t="shared" si="22"/>
        <v>27376000</v>
      </c>
      <c r="O270" s="32">
        <f t="shared" si="23"/>
        <v>2.5569842197545296E-4</v>
      </c>
      <c r="P270">
        <f t="shared" si="24"/>
        <v>0.51600000000000001</v>
      </c>
    </row>
    <row r="271" spans="1:16" hidden="1" x14ac:dyDescent="0.3">
      <c r="A271" s="22" t="s">
        <v>676</v>
      </c>
      <c r="B271" s="23">
        <v>4783350</v>
      </c>
      <c r="C271" s="24" t="s">
        <v>2</v>
      </c>
      <c r="D271" s="6">
        <v>5427.88178436</v>
      </c>
      <c r="E271" s="6">
        <v>60.15</v>
      </c>
      <c r="F271" s="5">
        <v>-304000</v>
      </c>
      <c r="G271" s="5">
        <v>-83000</v>
      </c>
      <c r="H271" s="5">
        <v>89250000</v>
      </c>
      <c r="I271" s="24" t="s">
        <v>2119</v>
      </c>
      <c r="J271" s="24" t="s">
        <v>2120</v>
      </c>
      <c r="L271" s="34">
        <f t="shared" si="20"/>
        <v>-304000</v>
      </c>
      <c r="M271" s="34">
        <f t="shared" si="21"/>
        <v>-83000</v>
      </c>
      <c r="N271" s="34">
        <f t="shared" si="22"/>
        <v>89250000</v>
      </c>
      <c r="O271" s="32">
        <f t="shared" si="23"/>
        <v>-2.476190476190476E-3</v>
      </c>
      <c r="P271">
        <f t="shared" si="24"/>
        <v>0.13400000000000001</v>
      </c>
    </row>
    <row r="272" spans="1:16" hidden="1" x14ac:dyDescent="0.3">
      <c r="A272" s="22" t="s">
        <v>677</v>
      </c>
      <c r="B272" s="23">
        <v>8590665</v>
      </c>
      <c r="C272" s="24" t="s">
        <v>2</v>
      </c>
      <c r="D272" s="6">
        <v>6126.3290411999997</v>
      </c>
      <c r="E272" s="6">
        <v>66.92</v>
      </c>
      <c r="F272" s="5">
        <v>85000</v>
      </c>
      <c r="G272" s="5">
        <v>95000</v>
      </c>
      <c r="H272" s="5">
        <v>10178000</v>
      </c>
      <c r="I272" s="24" t="s">
        <v>1</v>
      </c>
      <c r="J272" s="24" t="s">
        <v>2184</v>
      </c>
      <c r="L272" s="34">
        <f t="shared" si="20"/>
        <v>85000</v>
      </c>
      <c r="M272" s="34">
        <f t="shared" si="21"/>
        <v>95000</v>
      </c>
      <c r="N272" s="34">
        <f t="shared" si="22"/>
        <v>10178000</v>
      </c>
      <c r="O272" s="32">
        <f t="shared" si="23"/>
        <v>-9.8251129887993722E-4</v>
      </c>
      <c r="P272">
        <f t="shared" si="24"/>
        <v>0.22700000000000001</v>
      </c>
    </row>
    <row r="273" spans="1:16" hidden="1" x14ac:dyDescent="0.3">
      <c r="A273" s="22" t="s">
        <v>52</v>
      </c>
      <c r="B273" s="23">
        <v>4292388</v>
      </c>
      <c r="C273" s="24" t="s">
        <v>2</v>
      </c>
      <c r="D273" s="6">
        <v>15833.236701510001</v>
      </c>
      <c r="E273" s="27" t="s">
        <v>1948</v>
      </c>
      <c r="F273" s="5">
        <v>79000</v>
      </c>
      <c r="G273" s="5">
        <v>138000</v>
      </c>
      <c r="H273" s="5">
        <v>72969000</v>
      </c>
      <c r="I273" s="24" t="s">
        <v>1</v>
      </c>
      <c r="J273" s="24" t="s">
        <v>2166</v>
      </c>
      <c r="L273" s="34">
        <f t="shared" si="20"/>
        <v>79000</v>
      </c>
      <c r="M273" s="34">
        <f t="shared" si="21"/>
        <v>138000</v>
      </c>
      <c r="N273" s="34">
        <f t="shared" si="22"/>
        <v>72969000</v>
      </c>
      <c r="O273" s="32">
        <f t="shared" si="23"/>
        <v>-8.0856254025682135E-4</v>
      </c>
      <c r="P273">
        <f t="shared" si="24"/>
        <v>0.245</v>
      </c>
    </row>
    <row r="274" spans="1:16" hidden="1" x14ac:dyDescent="0.3">
      <c r="A274" s="22" t="s">
        <v>678</v>
      </c>
      <c r="B274" s="23">
        <v>28563714</v>
      </c>
      <c r="C274" s="24" t="s">
        <v>2</v>
      </c>
      <c r="D274" s="6">
        <v>9864.9306428399996</v>
      </c>
      <c r="E274" s="27" t="s">
        <v>1949</v>
      </c>
      <c r="F274" s="5">
        <v>-298000</v>
      </c>
      <c r="G274" s="5">
        <v>13000</v>
      </c>
      <c r="H274" s="5">
        <v>43458000</v>
      </c>
      <c r="I274" s="24" t="s">
        <v>2142</v>
      </c>
      <c r="J274" s="24" t="s">
        <v>2145</v>
      </c>
      <c r="L274" s="34">
        <f t="shared" si="20"/>
        <v>-298000</v>
      </c>
      <c r="M274" s="34">
        <f t="shared" si="21"/>
        <v>13000</v>
      </c>
      <c r="N274" s="34">
        <f t="shared" si="22"/>
        <v>43458000</v>
      </c>
      <c r="O274" s="32">
        <f t="shared" si="23"/>
        <v>-7.1563348520410509E-3</v>
      </c>
      <c r="P274">
        <f t="shared" si="24"/>
        <v>4.5999999999999999E-2</v>
      </c>
    </row>
    <row r="275" spans="1:16" hidden="1" x14ac:dyDescent="0.3">
      <c r="A275" s="22" t="s">
        <v>679</v>
      </c>
      <c r="B275" s="23">
        <v>103448</v>
      </c>
      <c r="C275" s="24" t="s">
        <v>2</v>
      </c>
      <c r="D275" s="6">
        <v>32150.301787699998</v>
      </c>
      <c r="E275" s="6">
        <v>74.56</v>
      </c>
      <c r="F275" s="5">
        <v>78000</v>
      </c>
      <c r="G275" s="5">
        <v>66000</v>
      </c>
      <c r="H275" s="5">
        <v>13973500</v>
      </c>
      <c r="I275" s="24" t="s">
        <v>2142</v>
      </c>
      <c r="J275" s="24" t="s">
        <v>2145</v>
      </c>
      <c r="L275" s="34">
        <f t="shared" si="20"/>
        <v>78000</v>
      </c>
      <c r="M275" s="34">
        <f t="shared" si="21"/>
        <v>66000</v>
      </c>
      <c r="N275" s="34">
        <f t="shared" si="22"/>
        <v>13973500</v>
      </c>
      <c r="O275" s="32">
        <f t="shared" si="23"/>
        <v>8.5876838301069877E-4</v>
      </c>
      <c r="P275">
        <f t="shared" si="24"/>
        <v>0.63800000000000001</v>
      </c>
    </row>
    <row r="276" spans="1:16" hidden="1" x14ac:dyDescent="0.3">
      <c r="A276" s="22" t="s">
        <v>680</v>
      </c>
      <c r="B276" s="23">
        <v>4086734</v>
      </c>
      <c r="C276" s="24" t="s">
        <v>2</v>
      </c>
      <c r="D276" s="6">
        <v>19121.545009770001</v>
      </c>
      <c r="E276" s="6">
        <v>43.31</v>
      </c>
      <c r="F276" s="5">
        <v>58000</v>
      </c>
      <c r="G276" s="5">
        <v>68000</v>
      </c>
      <c r="H276" s="5">
        <v>7777000</v>
      </c>
      <c r="I276" s="24" t="s">
        <v>2153</v>
      </c>
      <c r="J276" s="24" t="s">
        <v>2188</v>
      </c>
      <c r="L276" s="34">
        <f t="shared" si="20"/>
        <v>58000</v>
      </c>
      <c r="M276" s="34">
        <f t="shared" si="21"/>
        <v>68000</v>
      </c>
      <c r="N276" s="34">
        <f t="shared" si="22"/>
        <v>7777000</v>
      </c>
      <c r="O276" s="32">
        <f t="shared" si="23"/>
        <v>-1.2858428700012858E-3</v>
      </c>
      <c r="P276">
        <f t="shared" si="24"/>
        <v>0.20499999999999999</v>
      </c>
    </row>
    <row r="277" spans="1:16" hidden="1" x14ac:dyDescent="0.3">
      <c r="A277" s="22" t="s">
        <v>681</v>
      </c>
      <c r="B277" s="23">
        <v>4811350</v>
      </c>
      <c r="C277" s="24" t="s">
        <v>317</v>
      </c>
      <c r="D277" s="6">
        <v>8751.7663952000003</v>
      </c>
      <c r="E277" s="6">
        <v>77.13</v>
      </c>
      <c r="F277" s="5">
        <v>14800</v>
      </c>
      <c r="G277" s="5">
        <v>30800</v>
      </c>
      <c r="H277" s="5">
        <v>3611800</v>
      </c>
      <c r="I277" s="24" t="s">
        <v>2123</v>
      </c>
      <c r="J277" s="24" t="s">
        <v>2147</v>
      </c>
      <c r="L277" s="34">
        <f t="shared" si="20"/>
        <v>14800</v>
      </c>
      <c r="M277" s="34">
        <f t="shared" si="21"/>
        <v>30800</v>
      </c>
      <c r="N277" s="34">
        <f t="shared" si="22"/>
        <v>3611800</v>
      </c>
      <c r="O277" s="32">
        <f t="shared" si="23"/>
        <v>-4.4299241375491448E-3</v>
      </c>
      <c r="P277">
        <f t="shared" si="24"/>
        <v>7.5999999999999998E-2</v>
      </c>
    </row>
    <row r="278" spans="1:16" hidden="1" x14ac:dyDescent="0.3">
      <c r="A278" s="22" t="s">
        <v>682</v>
      </c>
      <c r="B278" s="23">
        <v>4558091</v>
      </c>
      <c r="C278" s="24" t="s">
        <v>2</v>
      </c>
      <c r="D278" s="6">
        <v>5532.6931647000001</v>
      </c>
      <c r="E278" s="27">
        <v>103.88</v>
      </c>
      <c r="F278" s="5">
        <v>22600</v>
      </c>
      <c r="G278" s="5">
        <v>46200</v>
      </c>
      <c r="H278" s="5">
        <v>6321300</v>
      </c>
      <c r="I278" s="24" t="s">
        <v>2126</v>
      </c>
      <c r="J278" s="24" t="s">
        <v>2136</v>
      </c>
      <c r="L278" s="34">
        <f t="shared" si="20"/>
        <v>22600</v>
      </c>
      <c r="M278" s="34">
        <f t="shared" si="21"/>
        <v>46200</v>
      </c>
      <c r="N278" s="34">
        <f t="shared" si="22"/>
        <v>6321300</v>
      </c>
      <c r="O278" s="32">
        <f t="shared" si="23"/>
        <v>-3.7334092670811385E-3</v>
      </c>
      <c r="P278">
        <f t="shared" si="24"/>
        <v>8.7999999999999995E-2</v>
      </c>
    </row>
    <row r="279" spans="1:16" hidden="1" x14ac:dyDescent="0.3">
      <c r="A279" s="22" t="s">
        <v>683</v>
      </c>
      <c r="B279" s="23">
        <v>4073448</v>
      </c>
      <c r="C279" s="24" t="s">
        <v>2</v>
      </c>
      <c r="D279" s="6">
        <v>20525.406182999999</v>
      </c>
      <c r="E279" s="6">
        <v>96.68</v>
      </c>
      <c r="F279" s="5">
        <v>88977</v>
      </c>
      <c r="G279" s="5">
        <v>139978</v>
      </c>
      <c r="H279" s="5">
        <v>10595160</v>
      </c>
      <c r="I279" s="24" t="s">
        <v>2119</v>
      </c>
      <c r="J279" s="24" t="s">
        <v>2121</v>
      </c>
      <c r="L279" s="34">
        <f t="shared" si="20"/>
        <v>88977</v>
      </c>
      <c r="M279" s="34">
        <f t="shared" si="21"/>
        <v>139978</v>
      </c>
      <c r="N279" s="34">
        <f t="shared" si="22"/>
        <v>10595160</v>
      </c>
      <c r="O279" s="32">
        <f t="shared" si="23"/>
        <v>-4.8136130082037463E-3</v>
      </c>
      <c r="P279">
        <f t="shared" si="24"/>
        <v>7.0999999999999994E-2</v>
      </c>
    </row>
    <row r="280" spans="1:16" hidden="1" x14ac:dyDescent="0.3">
      <c r="A280" s="22" t="s">
        <v>684</v>
      </c>
      <c r="B280" s="23">
        <v>4500439</v>
      </c>
      <c r="C280" s="24" t="s">
        <v>2</v>
      </c>
      <c r="D280" s="6">
        <v>12164.31330048</v>
      </c>
      <c r="E280" s="6">
        <v>84.69</v>
      </c>
      <c r="F280" s="5">
        <v>89000</v>
      </c>
      <c r="G280" s="5">
        <v>114000</v>
      </c>
      <c r="H280" s="5">
        <v>24580000</v>
      </c>
      <c r="I280" s="24" t="s">
        <v>2153</v>
      </c>
      <c r="J280" s="24" t="s">
        <v>2178</v>
      </c>
      <c r="L280" s="34">
        <f t="shared" si="20"/>
        <v>89000</v>
      </c>
      <c r="M280" s="34">
        <f t="shared" si="21"/>
        <v>114000</v>
      </c>
      <c r="N280" s="34">
        <f t="shared" si="22"/>
        <v>24580000</v>
      </c>
      <c r="O280" s="32">
        <f t="shared" si="23"/>
        <v>-1.0170870626525631E-3</v>
      </c>
      <c r="P280">
        <f t="shared" si="24"/>
        <v>0.224</v>
      </c>
    </row>
    <row r="281" spans="1:16" hidden="1" x14ac:dyDescent="0.3">
      <c r="A281" s="22" t="s">
        <v>372</v>
      </c>
      <c r="B281" s="23">
        <v>4911216</v>
      </c>
      <c r="C281" s="24" t="s">
        <v>2</v>
      </c>
      <c r="D281" s="6">
        <v>16582.010782249999</v>
      </c>
      <c r="E281" s="27">
        <v>103.33</v>
      </c>
      <c r="F281" s="5">
        <v>25907</v>
      </c>
      <c r="G281" s="5">
        <v>11101</v>
      </c>
      <c r="H281" s="5">
        <v>7269597</v>
      </c>
      <c r="I281" s="24" t="s">
        <v>2126</v>
      </c>
      <c r="J281" s="24" t="s">
        <v>2127</v>
      </c>
      <c r="L281" s="34">
        <f t="shared" si="20"/>
        <v>25907</v>
      </c>
      <c r="M281" s="34">
        <f t="shared" si="21"/>
        <v>11101</v>
      </c>
      <c r="N281" s="34">
        <f t="shared" si="22"/>
        <v>7269597</v>
      </c>
      <c r="O281" s="32">
        <f t="shared" si="23"/>
        <v>2.0367016218368087E-3</v>
      </c>
      <c r="P281">
        <f t="shared" si="24"/>
        <v>0.76600000000000001</v>
      </c>
    </row>
    <row r="282" spans="1:16" hidden="1" x14ac:dyDescent="0.3">
      <c r="A282" s="22" t="s">
        <v>53</v>
      </c>
      <c r="B282" s="23">
        <v>4082835</v>
      </c>
      <c r="C282" s="24" t="s">
        <v>2</v>
      </c>
      <c r="D282" s="6">
        <v>11391.11741785</v>
      </c>
      <c r="E282" s="6">
        <v>92.76</v>
      </c>
      <c r="F282" s="5">
        <v>20983</v>
      </c>
      <c r="G282" s="5">
        <v>17814</v>
      </c>
      <c r="H282" s="5">
        <v>2618939</v>
      </c>
      <c r="I282" s="24" t="s">
        <v>2119</v>
      </c>
      <c r="J282" s="24" t="s">
        <v>2122</v>
      </c>
      <c r="L282" s="34">
        <f t="shared" si="20"/>
        <v>20983</v>
      </c>
      <c r="M282" s="34">
        <f t="shared" si="21"/>
        <v>17814</v>
      </c>
      <c r="N282" s="34">
        <f t="shared" si="22"/>
        <v>2618939</v>
      </c>
      <c r="O282" s="32">
        <f t="shared" si="23"/>
        <v>1.210032001509008E-3</v>
      </c>
      <c r="P282">
        <f t="shared" si="24"/>
        <v>0.68700000000000006</v>
      </c>
    </row>
    <row r="283" spans="1:16" hidden="1" x14ac:dyDescent="0.3">
      <c r="A283" s="22" t="s">
        <v>685</v>
      </c>
      <c r="B283" s="23">
        <v>4095936</v>
      </c>
      <c r="C283" s="24" t="s">
        <v>317</v>
      </c>
      <c r="D283" s="6">
        <v>12832.356403440001</v>
      </c>
      <c r="E283" s="6">
        <v>92.39</v>
      </c>
      <c r="F283" s="5">
        <v>46608</v>
      </c>
      <c r="G283" s="5">
        <v>10825</v>
      </c>
      <c r="H283" s="5">
        <v>5954564</v>
      </c>
      <c r="I283" s="24" t="s">
        <v>2119</v>
      </c>
      <c r="J283" s="24" t="s">
        <v>2189</v>
      </c>
      <c r="L283" s="34">
        <f t="shared" si="20"/>
        <v>46608</v>
      </c>
      <c r="M283" s="34">
        <f t="shared" si="21"/>
        <v>10825</v>
      </c>
      <c r="N283" s="34">
        <f t="shared" si="22"/>
        <v>5954564</v>
      </c>
      <c r="O283" s="32">
        <f t="shared" si="23"/>
        <v>6.0093400625133931E-3</v>
      </c>
      <c r="P283">
        <f t="shared" si="24"/>
        <v>0.91800000000000004</v>
      </c>
    </row>
    <row r="284" spans="1:16" hidden="1" x14ac:dyDescent="0.3">
      <c r="A284" s="22" t="s">
        <v>686</v>
      </c>
      <c r="B284" s="23">
        <v>4395931</v>
      </c>
      <c r="C284" s="24" t="s">
        <v>2</v>
      </c>
      <c r="D284" s="6">
        <v>3501.0222592800001</v>
      </c>
      <c r="E284" s="6">
        <v>43.76</v>
      </c>
      <c r="F284" s="5">
        <v>272</v>
      </c>
      <c r="G284" s="5">
        <v>148</v>
      </c>
      <c r="H284" s="5">
        <v>1103028</v>
      </c>
      <c r="I284" s="24" t="s">
        <v>2132</v>
      </c>
      <c r="J284" s="24" t="s">
        <v>2134</v>
      </c>
      <c r="L284" s="34">
        <f t="shared" si="20"/>
        <v>272</v>
      </c>
      <c r="M284" s="34">
        <f t="shared" si="21"/>
        <v>148</v>
      </c>
      <c r="N284" s="34">
        <f t="shared" si="22"/>
        <v>1103028</v>
      </c>
      <c r="O284" s="32">
        <f t="shared" si="23"/>
        <v>1.1241781713610171E-4</v>
      </c>
      <c r="P284">
        <f t="shared" si="24"/>
        <v>0.46899999999999997</v>
      </c>
    </row>
    <row r="285" spans="1:16" hidden="1" x14ac:dyDescent="0.3">
      <c r="A285" s="22" t="s">
        <v>687</v>
      </c>
      <c r="B285" s="23">
        <v>4137149</v>
      </c>
      <c r="C285" s="24" t="s">
        <v>2</v>
      </c>
      <c r="D285" s="6">
        <v>2262.2674769099999</v>
      </c>
      <c r="E285" s="6">
        <v>112.45</v>
      </c>
      <c r="F285" s="5">
        <v>15870</v>
      </c>
      <c r="G285" s="5">
        <v>17258</v>
      </c>
      <c r="H285" s="5">
        <v>6886147</v>
      </c>
      <c r="I285" s="24" t="s">
        <v>2161</v>
      </c>
      <c r="J285" s="24" t="s">
        <v>2190</v>
      </c>
      <c r="L285" s="34">
        <f t="shared" si="20"/>
        <v>15870</v>
      </c>
      <c r="M285" s="34">
        <f t="shared" si="21"/>
        <v>17258</v>
      </c>
      <c r="N285" s="34">
        <f t="shared" si="22"/>
        <v>6886147</v>
      </c>
      <c r="O285" s="32">
        <f t="shared" si="23"/>
        <v>-2.01564096729274E-4</v>
      </c>
      <c r="P285">
        <f t="shared" si="24"/>
        <v>0.34899999999999998</v>
      </c>
    </row>
    <row r="286" spans="1:16" hidden="1" x14ac:dyDescent="0.3">
      <c r="A286" s="22" t="s">
        <v>688</v>
      </c>
      <c r="B286" s="23">
        <v>4001703</v>
      </c>
      <c r="C286" s="24" t="s">
        <v>2</v>
      </c>
      <c r="D286" s="6">
        <v>6304.1911767900001</v>
      </c>
      <c r="E286" s="6">
        <v>99.41</v>
      </c>
      <c r="F286" s="5">
        <v>-10000</v>
      </c>
      <c r="G286" s="5">
        <v>-118000</v>
      </c>
      <c r="H286" s="5">
        <v>3604000</v>
      </c>
      <c r="I286" s="24" t="s">
        <v>2148</v>
      </c>
      <c r="J286" s="24" t="s">
        <v>2150</v>
      </c>
      <c r="L286" s="34">
        <f t="shared" si="20"/>
        <v>-10000</v>
      </c>
      <c r="M286" s="34">
        <f t="shared" si="21"/>
        <v>-118000</v>
      </c>
      <c r="N286" s="34">
        <f t="shared" si="22"/>
        <v>3604000</v>
      </c>
      <c r="O286" s="32">
        <f t="shared" si="23"/>
        <v>2.9966703662597113E-2</v>
      </c>
      <c r="P286">
        <f t="shared" si="24"/>
        <v>0.99099999999999999</v>
      </c>
    </row>
    <row r="287" spans="1:16" hidden="1" x14ac:dyDescent="0.3">
      <c r="A287" s="22" t="s">
        <v>1099</v>
      </c>
      <c r="B287" s="23">
        <v>4098304</v>
      </c>
      <c r="C287" s="24" t="s">
        <v>317</v>
      </c>
      <c r="D287" s="6">
        <v>3220.4315443999999</v>
      </c>
      <c r="E287" s="6">
        <v>95.64</v>
      </c>
      <c r="F287" s="5">
        <v>5251</v>
      </c>
      <c r="G287" s="5">
        <v>340</v>
      </c>
      <c r="H287" s="5">
        <v>2092258</v>
      </c>
      <c r="I287" s="24" t="s">
        <v>2119</v>
      </c>
      <c r="J287" s="24" t="s">
        <v>2156</v>
      </c>
      <c r="L287" s="34">
        <f t="shared" si="20"/>
        <v>5251</v>
      </c>
      <c r="M287" s="34">
        <f t="shared" si="21"/>
        <v>340</v>
      </c>
      <c r="N287" s="34">
        <f t="shared" si="22"/>
        <v>2092258</v>
      </c>
      <c r="O287" s="32">
        <f t="shared" si="23"/>
        <v>2.3472248642375845E-3</v>
      </c>
      <c r="P287">
        <f t="shared" si="24"/>
        <v>0.79300000000000004</v>
      </c>
    </row>
    <row r="288" spans="1:16" hidden="1" x14ac:dyDescent="0.3">
      <c r="A288" s="22" t="s">
        <v>689</v>
      </c>
      <c r="B288" s="23">
        <v>9796552</v>
      </c>
      <c r="C288" s="24" t="s">
        <v>2</v>
      </c>
      <c r="D288" s="6">
        <v>4480.6270752</v>
      </c>
      <c r="E288" s="6">
        <v>121.86</v>
      </c>
      <c r="F288" s="5">
        <v>16417</v>
      </c>
      <c r="G288" s="5">
        <v>18478</v>
      </c>
      <c r="H288" s="5">
        <v>1118896</v>
      </c>
      <c r="I288" s="24" t="s">
        <v>2158</v>
      </c>
      <c r="J288" s="24" t="s">
        <v>2179</v>
      </c>
      <c r="L288" s="34">
        <f t="shared" si="20"/>
        <v>16417</v>
      </c>
      <c r="M288" s="34">
        <f t="shared" si="21"/>
        <v>18478</v>
      </c>
      <c r="N288" s="34">
        <f t="shared" si="22"/>
        <v>1118896</v>
      </c>
      <c r="O288" s="32">
        <f t="shared" si="23"/>
        <v>-1.8419942514764553E-3</v>
      </c>
      <c r="P288">
        <f t="shared" si="24"/>
        <v>0.16200000000000001</v>
      </c>
    </row>
    <row r="289" spans="1:16" hidden="1" x14ac:dyDescent="0.3">
      <c r="A289" s="22" t="s">
        <v>690</v>
      </c>
      <c r="B289" s="23">
        <v>1011415</v>
      </c>
      <c r="C289" s="24" t="s">
        <v>2</v>
      </c>
      <c r="D289" s="6">
        <v>6934.4866314999999</v>
      </c>
      <c r="E289" s="6">
        <v>84.84</v>
      </c>
      <c r="F289" s="5">
        <v>39482</v>
      </c>
      <c r="G289" s="5">
        <v>24355</v>
      </c>
      <c r="H289" s="5">
        <v>48653414</v>
      </c>
      <c r="I289" s="24" t="s">
        <v>2142</v>
      </c>
      <c r="J289" s="24" t="s">
        <v>2171</v>
      </c>
      <c r="L289" s="34">
        <f t="shared" si="20"/>
        <v>39482</v>
      </c>
      <c r="M289" s="34">
        <f t="shared" si="21"/>
        <v>24355</v>
      </c>
      <c r="N289" s="34">
        <f t="shared" si="22"/>
        <v>48653414</v>
      </c>
      <c r="O289" s="32">
        <f t="shared" si="23"/>
        <v>3.1091343353623654E-4</v>
      </c>
      <c r="P289">
        <f t="shared" si="24"/>
        <v>0.52900000000000003</v>
      </c>
    </row>
    <row r="290" spans="1:16" hidden="1" x14ac:dyDescent="0.3">
      <c r="A290" s="22" t="s">
        <v>691</v>
      </c>
      <c r="B290" s="23">
        <v>4963284</v>
      </c>
      <c r="C290" s="24" t="s">
        <v>317</v>
      </c>
      <c r="D290" s="6">
        <v>82621.728749999995</v>
      </c>
      <c r="E290" s="6">
        <v>89.41</v>
      </c>
      <c r="F290" s="5">
        <v>95303</v>
      </c>
      <c r="G290" s="5">
        <v>45632</v>
      </c>
      <c r="H290" s="5">
        <v>5137071</v>
      </c>
      <c r="I290" s="24" t="s">
        <v>2132</v>
      </c>
      <c r="J290" s="24" t="s">
        <v>2134</v>
      </c>
      <c r="L290" s="34">
        <f t="shared" si="20"/>
        <v>95303</v>
      </c>
      <c r="M290" s="34">
        <f t="shared" si="21"/>
        <v>45632</v>
      </c>
      <c r="N290" s="34">
        <f t="shared" si="22"/>
        <v>5137071</v>
      </c>
      <c r="O290" s="32">
        <f t="shared" si="23"/>
        <v>9.6691285754080484E-3</v>
      </c>
      <c r="P290">
        <f t="shared" si="24"/>
        <v>0.95199999999999996</v>
      </c>
    </row>
    <row r="291" spans="1:16" hidden="1" x14ac:dyDescent="0.3">
      <c r="A291" s="22" t="s">
        <v>692</v>
      </c>
      <c r="B291" s="23">
        <v>4512023</v>
      </c>
      <c r="C291" s="24" t="s">
        <v>317</v>
      </c>
      <c r="D291" s="6">
        <v>8677.6983108000004</v>
      </c>
      <c r="E291" s="27" t="s">
        <v>1950</v>
      </c>
      <c r="F291" s="5">
        <v>43000</v>
      </c>
      <c r="G291" s="5">
        <v>47000</v>
      </c>
      <c r="H291" s="5">
        <v>33527000</v>
      </c>
      <c r="I291" s="24" t="s">
        <v>2126</v>
      </c>
      <c r="J291" s="24" t="s">
        <v>2151</v>
      </c>
      <c r="L291" s="34">
        <f t="shared" si="20"/>
        <v>43000</v>
      </c>
      <c r="M291" s="34">
        <f t="shared" si="21"/>
        <v>47000</v>
      </c>
      <c r="N291" s="34">
        <f t="shared" si="22"/>
        <v>33527000</v>
      </c>
      <c r="O291" s="32">
        <f t="shared" si="23"/>
        <v>-1.1930682733319414E-4</v>
      </c>
      <c r="P291">
        <f t="shared" si="24"/>
        <v>0.373</v>
      </c>
    </row>
    <row r="292" spans="1:16" hidden="1" x14ac:dyDescent="0.3">
      <c r="A292" s="22" t="s">
        <v>693</v>
      </c>
      <c r="B292" s="23">
        <v>4587597</v>
      </c>
      <c r="C292" s="24" t="s">
        <v>2</v>
      </c>
      <c r="D292" s="6">
        <v>5220.7861448000003</v>
      </c>
      <c r="E292" s="27">
        <v>102.86</v>
      </c>
      <c r="F292" s="5">
        <v>138000</v>
      </c>
      <c r="G292" s="5">
        <v>-8000</v>
      </c>
      <c r="H292" s="5">
        <v>3967000</v>
      </c>
      <c r="I292" s="24" t="s">
        <v>2158</v>
      </c>
      <c r="J292" s="24" t="s">
        <v>2159</v>
      </c>
      <c r="L292" s="34">
        <f t="shared" si="20"/>
        <v>138000</v>
      </c>
      <c r="M292" s="34">
        <f t="shared" si="21"/>
        <v>-8000</v>
      </c>
      <c r="N292" s="34">
        <f t="shared" si="22"/>
        <v>3967000</v>
      </c>
      <c r="O292" s="32">
        <f t="shared" si="23"/>
        <v>3.6803629947063272E-2</v>
      </c>
      <c r="P292">
        <f t="shared" si="24"/>
        <v>0.99199999999999999</v>
      </c>
    </row>
    <row r="293" spans="1:16" hidden="1" x14ac:dyDescent="0.3">
      <c r="A293" s="22" t="s">
        <v>694</v>
      </c>
      <c r="B293" s="23">
        <v>4721056</v>
      </c>
      <c r="C293" s="24" t="s">
        <v>2</v>
      </c>
      <c r="D293" s="6">
        <v>3099.1530897900002</v>
      </c>
      <c r="E293" s="27">
        <v>83.77</v>
      </c>
      <c r="F293" s="5">
        <v>17422</v>
      </c>
      <c r="G293" s="5">
        <v>5012</v>
      </c>
      <c r="H293" s="5">
        <v>4264813</v>
      </c>
      <c r="I293" s="24" t="s">
        <v>1</v>
      </c>
      <c r="J293" s="24" t="s">
        <v>2168</v>
      </c>
      <c r="L293" s="34">
        <f t="shared" si="20"/>
        <v>17422</v>
      </c>
      <c r="M293" s="34">
        <f t="shared" si="21"/>
        <v>5012</v>
      </c>
      <c r="N293" s="34">
        <f t="shared" si="22"/>
        <v>4264813</v>
      </c>
      <c r="O293" s="32">
        <f t="shared" si="23"/>
        <v>2.9098579468783276E-3</v>
      </c>
      <c r="P293">
        <f t="shared" si="24"/>
        <v>0.82699999999999996</v>
      </c>
    </row>
    <row r="294" spans="1:16" hidden="1" x14ac:dyDescent="0.3">
      <c r="A294" s="22" t="s">
        <v>695</v>
      </c>
      <c r="B294" s="23">
        <v>4966222</v>
      </c>
      <c r="C294" s="24" t="s">
        <v>2</v>
      </c>
      <c r="D294" s="6">
        <v>2224.2374660999999</v>
      </c>
      <c r="E294" s="6">
        <v>87.51</v>
      </c>
      <c r="F294" s="5">
        <v>-3824</v>
      </c>
      <c r="G294" s="5">
        <v>1190</v>
      </c>
      <c r="H294" s="5">
        <v>884835</v>
      </c>
      <c r="I294" s="24" t="s">
        <v>2132</v>
      </c>
      <c r="J294" s="24" t="s">
        <v>2180</v>
      </c>
      <c r="L294" s="34">
        <f t="shared" si="20"/>
        <v>-3824</v>
      </c>
      <c r="M294" s="34">
        <f t="shared" si="21"/>
        <v>1190</v>
      </c>
      <c r="N294" s="34">
        <f t="shared" si="22"/>
        <v>884835</v>
      </c>
      <c r="O294" s="32">
        <f t="shared" si="23"/>
        <v>-5.6665932066430466E-3</v>
      </c>
      <c r="P294">
        <f t="shared" si="24"/>
        <v>5.8000000000000003E-2</v>
      </c>
    </row>
    <row r="295" spans="1:16" hidden="1" x14ac:dyDescent="0.3">
      <c r="A295" s="22" t="s">
        <v>696</v>
      </c>
      <c r="B295" s="23">
        <v>4917416</v>
      </c>
      <c r="C295" s="24" t="s">
        <v>317</v>
      </c>
      <c r="D295" s="6">
        <v>4459.8771329000001</v>
      </c>
      <c r="E295" s="6">
        <v>77.349999999999994</v>
      </c>
      <c r="F295" s="5">
        <v>48363</v>
      </c>
      <c r="G295" s="5">
        <v>322</v>
      </c>
      <c r="H295" s="5">
        <v>1954525</v>
      </c>
      <c r="I295" s="24" t="s">
        <v>2153</v>
      </c>
      <c r="J295" s="24" t="s">
        <v>2178</v>
      </c>
      <c r="L295" s="34">
        <f t="shared" si="20"/>
        <v>48363</v>
      </c>
      <c r="M295" s="34">
        <f t="shared" si="21"/>
        <v>322</v>
      </c>
      <c r="N295" s="34">
        <f t="shared" si="22"/>
        <v>1954525</v>
      </c>
      <c r="O295" s="32">
        <f t="shared" si="23"/>
        <v>2.4579373505071566E-2</v>
      </c>
      <c r="P295">
        <f t="shared" si="24"/>
        <v>0.98699999999999999</v>
      </c>
    </row>
    <row r="296" spans="1:16" hidden="1" x14ac:dyDescent="0.3">
      <c r="A296" s="22" t="s">
        <v>697</v>
      </c>
      <c r="B296" s="23">
        <v>103094</v>
      </c>
      <c r="C296" s="24" t="s">
        <v>2</v>
      </c>
      <c r="D296" s="6">
        <v>12987.38401854</v>
      </c>
      <c r="E296" s="27">
        <v>98.77</v>
      </c>
      <c r="F296" s="5">
        <v>390</v>
      </c>
      <c r="G296" s="5">
        <v>752</v>
      </c>
      <c r="H296" s="5">
        <v>9327935</v>
      </c>
      <c r="I296" s="24" t="s">
        <v>2130</v>
      </c>
      <c r="J296" s="24" t="s">
        <v>2185</v>
      </c>
      <c r="L296" s="34">
        <f t="shared" si="20"/>
        <v>390</v>
      </c>
      <c r="M296" s="34">
        <f t="shared" si="21"/>
        <v>752</v>
      </c>
      <c r="N296" s="34">
        <f t="shared" si="22"/>
        <v>9327935</v>
      </c>
      <c r="O296" s="32">
        <f t="shared" si="23"/>
        <v>-3.8808160648632308E-5</v>
      </c>
      <c r="P296">
        <f t="shared" si="24"/>
        <v>0.39700000000000002</v>
      </c>
    </row>
    <row r="297" spans="1:16" hidden="1" x14ac:dyDescent="0.3">
      <c r="A297" s="22" t="s">
        <v>698</v>
      </c>
      <c r="B297" s="23">
        <v>4133211</v>
      </c>
      <c r="C297" s="24" t="s">
        <v>317</v>
      </c>
      <c r="D297" s="6">
        <v>13568.309610439999</v>
      </c>
      <c r="E297" s="6">
        <v>56.55</v>
      </c>
      <c r="F297" s="5">
        <v>-3000</v>
      </c>
      <c r="G297" s="5">
        <v>56000</v>
      </c>
      <c r="H297" s="5">
        <v>12058000</v>
      </c>
      <c r="I297" s="24" t="s">
        <v>2153</v>
      </c>
      <c r="J297" s="24" t="s">
        <v>2178</v>
      </c>
      <c r="L297" s="34">
        <f t="shared" si="20"/>
        <v>-3000</v>
      </c>
      <c r="M297" s="34">
        <f t="shared" si="21"/>
        <v>56000</v>
      </c>
      <c r="N297" s="34">
        <f t="shared" si="22"/>
        <v>12058000</v>
      </c>
      <c r="O297" s="32">
        <f t="shared" si="23"/>
        <v>-4.8930170840935476E-3</v>
      </c>
      <c r="P297">
        <f t="shared" si="24"/>
        <v>6.8000000000000005E-2</v>
      </c>
    </row>
    <row r="298" spans="1:16" x14ac:dyDescent="0.3">
      <c r="A298" s="22" t="s">
        <v>1263</v>
      </c>
      <c r="B298" s="23">
        <v>4135600</v>
      </c>
      <c r="C298" s="24" t="s">
        <v>317</v>
      </c>
      <c r="D298" s="6">
        <v>81249.56</v>
      </c>
      <c r="E298" s="6">
        <v>88.66</v>
      </c>
      <c r="F298" s="5">
        <v>47100</v>
      </c>
      <c r="G298" s="5">
        <v>-44100</v>
      </c>
      <c r="H298" s="5">
        <v>22522100</v>
      </c>
      <c r="I298" s="24" t="s">
        <v>2132</v>
      </c>
      <c r="J298" s="24" t="s">
        <v>2139</v>
      </c>
      <c r="L298" s="34">
        <f t="shared" si="20"/>
        <v>47100</v>
      </c>
      <c r="M298" s="34">
        <f t="shared" si="21"/>
        <v>-44100</v>
      </c>
      <c r="N298" s="34">
        <f t="shared" si="22"/>
        <v>22522100</v>
      </c>
      <c r="O298" s="32">
        <f t="shared" si="23"/>
        <v>4.0493559659179204E-3</v>
      </c>
      <c r="P298">
        <f t="shared" si="24"/>
        <v>0.86699999999999999</v>
      </c>
    </row>
    <row r="299" spans="1:16" hidden="1" x14ac:dyDescent="0.3">
      <c r="A299" s="22" t="s">
        <v>700</v>
      </c>
      <c r="B299" s="23">
        <v>103239</v>
      </c>
      <c r="C299" s="24" t="s">
        <v>2</v>
      </c>
      <c r="D299" s="6">
        <v>70659.529330560006</v>
      </c>
      <c r="E299" s="27">
        <v>90.41</v>
      </c>
      <c r="F299" s="5">
        <v>441000</v>
      </c>
      <c r="G299" s="5">
        <v>432000</v>
      </c>
      <c r="H299" s="5">
        <v>455249000</v>
      </c>
      <c r="I299" s="24" t="s">
        <v>2142</v>
      </c>
      <c r="J299" s="24" t="s">
        <v>2160</v>
      </c>
      <c r="L299" s="34">
        <f t="shared" si="20"/>
        <v>441000</v>
      </c>
      <c r="M299" s="34">
        <f t="shared" si="21"/>
        <v>432000</v>
      </c>
      <c r="N299" s="34">
        <f t="shared" si="22"/>
        <v>455249000</v>
      </c>
      <c r="O299" s="32">
        <f t="shared" si="23"/>
        <v>1.9769400921254081E-5</v>
      </c>
      <c r="P299">
        <f t="shared" si="24"/>
        <v>0.434</v>
      </c>
    </row>
    <row r="300" spans="1:16" hidden="1" x14ac:dyDescent="0.3">
      <c r="A300" s="22" t="s">
        <v>701</v>
      </c>
      <c r="B300" s="23">
        <v>4915674</v>
      </c>
      <c r="C300" s="24" t="s">
        <v>2</v>
      </c>
      <c r="D300" s="6">
        <v>2419.1938472400002</v>
      </c>
      <c r="E300" s="6">
        <v>85.64</v>
      </c>
      <c r="F300" s="5">
        <v>-34000</v>
      </c>
      <c r="G300" s="5">
        <v>11000</v>
      </c>
      <c r="H300" s="5">
        <v>7295000</v>
      </c>
      <c r="I300" s="24" t="s">
        <v>2126</v>
      </c>
      <c r="J300" s="24" t="s">
        <v>2165</v>
      </c>
      <c r="L300" s="34">
        <f t="shared" si="20"/>
        <v>-34000</v>
      </c>
      <c r="M300" s="34">
        <f t="shared" si="21"/>
        <v>11000</v>
      </c>
      <c r="N300" s="34">
        <f t="shared" si="22"/>
        <v>7295000</v>
      </c>
      <c r="O300" s="32">
        <f t="shared" si="23"/>
        <v>-6.1686086360520902E-3</v>
      </c>
      <c r="P300">
        <f t="shared" si="24"/>
        <v>5.2999999999999999E-2</v>
      </c>
    </row>
    <row r="301" spans="1:16" hidden="1" x14ac:dyDescent="0.3">
      <c r="A301" s="22" t="s">
        <v>702</v>
      </c>
      <c r="B301" s="23">
        <v>4073203</v>
      </c>
      <c r="C301" s="24" t="s">
        <v>2</v>
      </c>
      <c r="D301" s="6">
        <v>29176.786241680002</v>
      </c>
      <c r="E301" s="6">
        <v>90.77</v>
      </c>
      <c r="F301" s="5">
        <v>124000</v>
      </c>
      <c r="G301" s="5">
        <v>-33000</v>
      </c>
      <c r="H301" s="5">
        <v>43349000</v>
      </c>
      <c r="I301" s="24" t="s">
        <v>2123</v>
      </c>
      <c r="J301" s="24" t="s">
        <v>2129</v>
      </c>
      <c r="L301" s="34">
        <f t="shared" si="20"/>
        <v>124000</v>
      </c>
      <c r="M301" s="34">
        <f t="shared" si="21"/>
        <v>-33000</v>
      </c>
      <c r="N301" s="34">
        <f t="shared" si="22"/>
        <v>43349000</v>
      </c>
      <c r="O301" s="32">
        <f t="shared" si="23"/>
        <v>3.6217675148215644E-3</v>
      </c>
      <c r="P301">
        <f t="shared" si="24"/>
        <v>0.85499999999999998</v>
      </c>
    </row>
    <row r="302" spans="1:16" hidden="1" x14ac:dyDescent="0.3">
      <c r="A302" s="22" t="s">
        <v>703</v>
      </c>
      <c r="B302" s="23">
        <v>5202190</v>
      </c>
      <c r="C302" s="24" t="s">
        <v>317</v>
      </c>
      <c r="D302" s="6">
        <v>3610.07666354</v>
      </c>
      <c r="E302" s="6">
        <v>82.13</v>
      </c>
      <c r="F302" s="5" t="s">
        <v>0</v>
      </c>
      <c r="G302" s="5">
        <v>8601</v>
      </c>
      <c r="H302" s="5">
        <v>927102</v>
      </c>
      <c r="I302" s="24" t="s">
        <v>2161</v>
      </c>
      <c r="J302" s="24" t="s">
        <v>2162</v>
      </c>
      <c r="L302" s="34">
        <f t="shared" si="20"/>
        <v>0</v>
      </c>
      <c r="M302" s="34">
        <f t="shared" si="21"/>
        <v>8601</v>
      </c>
      <c r="N302" s="34">
        <f t="shared" si="22"/>
        <v>927102</v>
      </c>
      <c r="O302" s="32">
        <f t="shared" si="23"/>
        <v>-9.2772963492690121E-3</v>
      </c>
      <c r="P302">
        <f t="shared" si="24"/>
        <v>3.4000000000000002E-2</v>
      </c>
    </row>
    <row r="303" spans="1:16" hidden="1" x14ac:dyDescent="0.3">
      <c r="A303" s="22" t="s">
        <v>704</v>
      </c>
      <c r="B303" s="23">
        <v>4987870</v>
      </c>
      <c r="C303" s="24" t="s">
        <v>2</v>
      </c>
      <c r="D303" s="6">
        <v>20379.082298649999</v>
      </c>
      <c r="E303" s="6">
        <v>98.41</v>
      </c>
      <c r="F303" s="5">
        <v>74900</v>
      </c>
      <c r="G303" s="5">
        <v>66600</v>
      </c>
      <c r="H303" s="5">
        <v>7222000</v>
      </c>
      <c r="I303" s="24" t="s">
        <v>2119</v>
      </c>
      <c r="J303" s="24" t="s">
        <v>2121</v>
      </c>
      <c r="L303" s="34">
        <f t="shared" si="20"/>
        <v>74900</v>
      </c>
      <c r="M303" s="34">
        <f t="shared" si="21"/>
        <v>66600</v>
      </c>
      <c r="N303" s="34">
        <f t="shared" si="22"/>
        <v>7222000</v>
      </c>
      <c r="O303" s="32">
        <f t="shared" si="23"/>
        <v>1.1492661312655773E-3</v>
      </c>
      <c r="P303">
        <f t="shared" si="24"/>
        <v>0.67800000000000005</v>
      </c>
    </row>
    <row r="304" spans="1:16" hidden="1" x14ac:dyDescent="0.3">
      <c r="A304" s="22" t="s">
        <v>705</v>
      </c>
      <c r="B304" s="23">
        <v>4099394</v>
      </c>
      <c r="C304" s="24" t="s">
        <v>2</v>
      </c>
      <c r="D304" s="6">
        <v>11702.98471914</v>
      </c>
      <c r="E304" s="6">
        <v>111.31</v>
      </c>
      <c r="F304" s="5">
        <v>45035</v>
      </c>
      <c r="G304" s="5">
        <v>39651</v>
      </c>
      <c r="H304" s="5">
        <v>26182736</v>
      </c>
      <c r="I304" s="24" t="s">
        <v>2126</v>
      </c>
      <c r="J304" s="24" t="s">
        <v>2127</v>
      </c>
      <c r="L304" s="34">
        <f t="shared" si="20"/>
        <v>45035</v>
      </c>
      <c r="M304" s="34">
        <f t="shared" si="21"/>
        <v>39651</v>
      </c>
      <c r="N304" s="34">
        <f t="shared" si="22"/>
        <v>26182736</v>
      </c>
      <c r="O304" s="32">
        <f t="shared" si="23"/>
        <v>2.0563168035609417E-4</v>
      </c>
      <c r="P304">
        <f t="shared" si="24"/>
        <v>0.497</v>
      </c>
    </row>
    <row r="305" spans="1:16" hidden="1" x14ac:dyDescent="0.3">
      <c r="A305" s="22" t="s">
        <v>706</v>
      </c>
      <c r="B305" s="23">
        <v>4980730</v>
      </c>
      <c r="C305" s="24" t="s">
        <v>2</v>
      </c>
      <c r="D305" s="6">
        <v>30925.0443214814</v>
      </c>
      <c r="E305" s="6">
        <v>63.06</v>
      </c>
      <c r="F305" s="5">
        <v>8000</v>
      </c>
      <c r="G305" s="5">
        <v>-9000</v>
      </c>
      <c r="H305" s="5">
        <v>51703000</v>
      </c>
      <c r="I305" s="24" t="s">
        <v>2126</v>
      </c>
      <c r="J305" s="24" t="s">
        <v>2151</v>
      </c>
      <c r="L305" s="34">
        <f t="shared" si="20"/>
        <v>8000</v>
      </c>
      <c r="M305" s="34">
        <f t="shared" si="21"/>
        <v>-9000</v>
      </c>
      <c r="N305" s="34">
        <f t="shared" si="22"/>
        <v>51703000</v>
      </c>
      <c r="O305" s="32">
        <f t="shared" si="23"/>
        <v>3.2880103669032746E-4</v>
      </c>
      <c r="P305">
        <f t="shared" si="24"/>
        <v>0.53600000000000003</v>
      </c>
    </row>
    <row r="306" spans="1:16" hidden="1" x14ac:dyDescent="0.3">
      <c r="A306" s="22" t="s">
        <v>342</v>
      </c>
      <c r="B306" s="23">
        <v>4004423</v>
      </c>
      <c r="C306" s="24" t="s">
        <v>2</v>
      </c>
      <c r="D306" s="6">
        <v>8830.5150432800001</v>
      </c>
      <c r="E306" s="6">
        <v>92.78</v>
      </c>
      <c r="F306" s="5">
        <v>16300</v>
      </c>
      <c r="G306" s="5">
        <v>8400</v>
      </c>
      <c r="H306" s="5">
        <v>3053900</v>
      </c>
      <c r="I306" s="24" t="s">
        <v>2148</v>
      </c>
      <c r="J306" s="24" t="s">
        <v>2149</v>
      </c>
      <c r="L306" s="34">
        <f t="shared" si="20"/>
        <v>16300</v>
      </c>
      <c r="M306" s="34">
        <f t="shared" si="21"/>
        <v>8400</v>
      </c>
      <c r="N306" s="34">
        <f t="shared" si="22"/>
        <v>3053900</v>
      </c>
      <c r="O306" s="32">
        <f t="shared" si="23"/>
        <v>2.5868561511509874E-3</v>
      </c>
      <c r="P306">
        <f t="shared" si="24"/>
        <v>0.80800000000000005</v>
      </c>
    </row>
    <row r="307" spans="1:16" hidden="1" x14ac:dyDescent="0.3">
      <c r="A307" s="22" t="s">
        <v>707</v>
      </c>
      <c r="B307" s="23">
        <v>4158618</v>
      </c>
      <c r="C307" s="24" t="s">
        <v>2</v>
      </c>
      <c r="D307" s="6">
        <v>68799.394041480002</v>
      </c>
      <c r="E307" s="6">
        <v>85.55</v>
      </c>
      <c r="F307" s="5">
        <v>172000</v>
      </c>
      <c r="G307" s="5">
        <v>177000</v>
      </c>
      <c r="H307" s="5">
        <v>26086000</v>
      </c>
      <c r="I307" s="24" t="s">
        <v>2119</v>
      </c>
      <c r="J307" s="24" t="s">
        <v>2121</v>
      </c>
      <c r="L307" s="34">
        <f t="shared" si="20"/>
        <v>172000</v>
      </c>
      <c r="M307" s="34">
        <f t="shared" si="21"/>
        <v>177000</v>
      </c>
      <c r="N307" s="34">
        <f t="shared" si="22"/>
        <v>26086000</v>
      </c>
      <c r="O307" s="32">
        <f t="shared" si="23"/>
        <v>-1.9167369470213908E-4</v>
      </c>
      <c r="P307">
        <f t="shared" si="24"/>
        <v>0.35</v>
      </c>
    </row>
    <row r="308" spans="1:16" hidden="1" x14ac:dyDescent="0.3">
      <c r="A308" s="22" t="s">
        <v>329</v>
      </c>
      <c r="B308" s="23">
        <v>6676338</v>
      </c>
      <c r="C308" s="24" t="s">
        <v>2</v>
      </c>
      <c r="D308" s="6">
        <v>31401.492049349999</v>
      </c>
      <c r="E308" s="27">
        <v>85.23</v>
      </c>
      <c r="F308" s="5">
        <v>-1000</v>
      </c>
      <c r="G308" s="5">
        <v>29000</v>
      </c>
      <c r="H308" s="5">
        <v>8698000</v>
      </c>
      <c r="I308" s="24" t="s">
        <v>2126</v>
      </c>
      <c r="J308" s="24" t="s">
        <v>2127</v>
      </c>
      <c r="L308" s="34">
        <f t="shared" si="20"/>
        <v>-1000</v>
      </c>
      <c r="M308" s="34">
        <f t="shared" si="21"/>
        <v>29000</v>
      </c>
      <c r="N308" s="34">
        <f t="shared" si="22"/>
        <v>8698000</v>
      </c>
      <c r="O308" s="32">
        <f t="shared" si="23"/>
        <v>-3.4490687514371118E-3</v>
      </c>
      <c r="P308">
        <f t="shared" si="24"/>
        <v>9.7000000000000003E-2</v>
      </c>
    </row>
    <row r="309" spans="1:16" hidden="1" x14ac:dyDescent="0.3">
      <c r="A309" s="22" t="s">
        <v>708</v>
      </c>
      <c r="B309" s="23">
        <v>4088041</v>
      </c>
      <c r="C309" s="24" t="s">
        <v>317</v>
      </c>
      <c r="D309" s="6">
        <v>6748.6021666799998</v>
      </c>
      <c r="E309" s="6">
        <v>94.68</v>
      </c>
      <c r="F309" s="5">
        <v>4652</v>
      </c>
      <c r="G309" s="5">
        <v>6018</v>
      </c>
      <c r="H309" s="5">
        <v>1449215</v>
      </c>
      <c r="I309" s="24" t="s">
        <v>2119</v>
      </c>
      <c r="J309" s="24" t="s">
        <v>2128</v>
      </c>
      <c r="L309" s="34">
        <f t="shared" si="20"/>
        <v>4652</v>
      </c>
      <c r="M309" s="34">
        <f t="shared" si="21"/>
        <v>6018</v>
      </c>
      <c r="N309" s="34">
        <f t="shared" si="22"/>
        <v>1449215</v>
      </c>
      <c r="O309" s="32">
        <f t="shared" si="23"/>
        <v>-9.4257925842611344E-4</v>
      </c>
      <c r="P309">
        <f t="shared" si="24"/>
        <v>0.22900000000000001</v>
      </c>
    </row>
    <row r="310" spans="1:16" hidden="1" x14ac:dyDescent="0.3">
      <c r="A310" s="22" t="s">
        <v>709</v>
      </c>
      <c r="B310" s="23">
        <v>4097130</v>
      </c>
      <c r="C310" s="24" t="s">
        <v>317</v>
      </c>
      <c r="D310" s="6">
        <v>15323.333168700001</v>
      </c>
      <c r="E310" s="6">
        <v>85.69</v>
      </c>
      <c r="F310" s="5">
        <v>57108</v>
      </c>
      <c r="G310" s="5">
        <v>52262</v>
      </c>
      <c r="H310" s="5">
        <v>5943270</v>
      </c>
      <c r="I310" s="24" t="s">
        <v>2153</v>
      </c>
      <c r="J310" s="24" t="s">
        <v>2154</v>
      </c>
      <c r="L310" s="34">
        <f t="shared" si="20"/>
        <v>57108</v>
      </c>
      <c r="M310" s="34">
        <f t="shared" si="21"/>
        <v>52262</v>
      </c>
      <c r="N310" s="34">
        <f t="shared" si="22"/>
        <v>5943270</v>
      </c>
      <c r="O310" s="32">
        <f t="shared" si="23"/>
        <v>8.1537604719287529E-4</v>
      </c>
      <c r="P310">
        <f t="shared" si="24"/>
        <v>0.628</v>
      </c>
    </row>
    <row r="311" spans="1:16" hidden="1" x14ac:dyDescent="0.3">
      <c r="A311" s="22" t="s">
        <v>710</v>
      </c>
      <c r="B311" s="23">
        <v>4338031</v>
      </c>
      <c r="C311" s="24" t="s">
        <v>2</v>
      </c>
      <c r="D311" s="6">
        <v>10783.603324260001</v>
      </c>
      <c r="E311" s="6">
        <v>91.69</v>
      </c>
      <c r="F311" s="5">
        <v>12000</v>
      </c>
      <c r="G311" s="5">
        <v>-38000</v>
      </c>
      <c r="H311" s="5">
        <v>10777000</v>
      </c>
      <c r="I311" s="24" t="s">
        <v>2123</v>
      </c>
      <c r="J311" s="24" t="s">
        <v>2172</v>
      </c>
      <c r="L311" s="34">
        <f t="shared" si="20"/>
        <v>12000</v>
      </c>
      <c r="M311" s="34">
        <f t="shared" si="21"/>
        <v>-38000</v>
      </c>
      <c r="N311" s="34">
        <f t="shared" si="22"/>
        <v>10777000</v>
      </c>
      <c r="O311" s="32">
        <f t="shared" si="23"/>
        <v>4.6395100677368468E-3</v>
      </c>
      <c r="P311">
        <f t="shared" si="24"/>
        <v>0.88300000000000001</v>
      </c>
    </row>
    <row r="312" spans="1:16" hidden="1" x14ac:dyDescent="0.3">
      <c r="A312" s="22" t="s">
        <v>711</v>
      </c>
      <c r="B312" s="23">
        <v>4810405</v>
      </c>
      <c r="C312" s="24" t="s">
        <v>319</v>
      </c>
      <c r="D312" s="6">
        <v>2854.2133234799999</v>
      </c>
      <c r="E312" s="27">
        <v>75.959999999999994</v>
      </c>
      <c r="F312" s="5">
        <v>13321</v>
      </c>
      <c r="G312" s="5">
        <v>-7257</v>
      </c>
      <c r="H312" s="5">
        <v>375630</v>
      </c>
      <c r="I312" s="24" t="s">
        <v>2123</v>
      </c>
      <c r="J312" s="24" t="s">
        <v>2125</v>
      </c>
      <c r="L312" s="34">
        <f t="shared" si="20"/>
        <v>13321</v>
      </c>
      <c r="M312" s="34">
        <f t="shared" si="21"/>
        <v>-7257</v>
      </c>
      <c r="N312" s="34">
        <f t="shared" si="22"/>
        <v>375630</v>
      </c>
      <c r="O312" s="32">
        <f t="shared" si="23"/>
        <v>5.4782631845166789E-2</v>
      </c>
      <c r="P312">
        <f t="shared" si="24"/>
        <v>0.997</v>
      </c>
    </row>
    <row r="313" spans="1:16" hidden="1" x14ac:dyDescent="0.3">
      <c r="A313" s="22" t="s">
        <v>58</v>
      </c>
      <c r="B313" s="23">
        <v>114523</v>
      </c>
      <c r="C313" s="24" t="s">
        <v>2</v>
      </c>
      <c r="D313" s="6">
        <v>189920.01470455999</v>
      </c>
      <c r="E313" s="27">
        <v>72.87</v>
      </c>
      <c r="F313" s="5">
        <v>642000</v>
      </c>
      <c r="G313" s="5">
        <v>734000</v>
      </c>
      <c r="H313" s="5">
        <v>81943000</v>
      </c>
      <c r="I313" s="24" t="s">
        <v>2119</v>
      </c>
      <c r="J313" s="24" t="s">
        <v>2146</v>
      </c>
      <c r="L313" s="34">
        <f t="shared" si="20"/>
        <v>642000</v>
      </c>
      <c r="M313" s="34">
        <f t="shared" si="21"/>
        <v>734000</v>
      </c>
      <c r="N313" s="34">
        <f t="shared" si="22"/>
        <v>81943000</v>
      </c>
      <c r="O313" s="32">
        <f t="shared" si="23"/>
        <v>-1.1227316549308666E-3</v>
      </c>
      <c r="P313">
        <f t="shared" si="24"/>
        <v>0.217</v>
      </c>
    </row>
    <row r="314" spans="1:16" hidden="1" x14ac:dyDescent="0.3">
      <c r="A314" s="22" t="s">
        <v>712</v>
      </c>
      <c r="B314" s="23">
        <v>100173</v>
      </c>
      <c r="C314" s="24" t="s">
        <v>317</v>
      </c>
      <c r="D314" s="6">
        <v>3638.9620815200001</v>
      </c>
      <c r="E314" s="6">
        <v>73.28</v>
      </c>
      <c r="F314" s="5">
        <v>10639</v>
      </c>
      <c r="G314" s="5">
        <v>10133</v>
      </c>
      <c r="H314" s="5">
        <v>21947976</v>
      </c>
      <c r="I314" s="24" t="s">
        <v>2142</v>
      </c>
      <c r="J314" s="24" t="s">
        <v>2171</v>
      </c>
      <c r="L314" s="34">
        <f t="shared" si="20"/>
        <v>10639</v>
      </c>
      <c r="M314" s="34">
        <f t="shared" si="21"/>
        <v>10133</v>
      </c>
      <c r="N314" s="34">
        <f t="shared" si="22"/>
        <v>21947976</v>
      </c>
      <c r="O314" s="32">
        <f t="shared" si="23"/>
        <v>2.305451764663858E-5</v>
      </c>
      <c r="P314">
        <f t="shared" si="24"/>
        <v>0.435</v>
      </c>
    </row>
    <row r="315" spans="1:16" hidden="1" x14ac:dyDescent="0.3">
      <c r="A315" s="22" t="s">
        <v>713</v>
      </c>
      <c r="B315" s="23">
        <v>7660826</v>
      </c>
      <c r="C315" s="24" t="s">
        <v>2</v>
      </c>
      <c r="D315" s="6">
        <v>16827.989523200002</v>
      </c>
      <c r="E315" s="27">
        <v>53.63</v>
      </c>
      <c r="F315" s="5">
        <v>287</v>
      </c>
      <c r="G315" s="5">
        <v>38</v>
      </c>
      <c r="H315" s="5">
        <v>583883</v>
      </c>
      <c r="I315" s="24" t="s">
        <v>2126</v>
      </c>
      <c r="J315" s="24" t="s">
        <v>2151</v>
      </c>
      <c r="L315" s="34">
        <f t="shared" si="20"/>
        <v>287</v>
      </c>
      <c r="M315" s="34">
        <f t="shared" si="21"/>
        <v>38</v>
      </c>
      <c r="N315" s="34">
        <f t="shared" si="22"/>
        <v>583883</v>
      </c>
      <c r="O315" s="32">
        <f t="shared" si="23"/>
        <v>4.2645530012005832E-4</v>
      </c>
      <c r="P315">
        <f t="shared" si="24"/>
        <v>0.55500000000000005</v>
      </c>
    </row>
    <row r="316" spans="1:16" hidden="1" x14ac:dyDescent="0.3">
      <c r="A316" s="22" t="s">
        <v>59</v>
      </c>
      <c r="B316" s="23">
        <v>4281313</v>
      </c>
      <c r="C316" s="24" t="s">
        <v>317</v>
      </c>
      <c r="D316" s="6">
        <v>3858.61373856</v>
      </c>
      <c r="E316" s="27" t="s">
        <v>1951</v>
      </c>
      <c r="F316" s="5">
        <v>11135</v>
      </c>
      <c r="G316" s="5">
        <v>10088</v>
      </c>
      <c r="H316" s="5">
        <v>1307975</v>
      </c>
      <c r="I316" s="24" t="s">
        <v>2126</v>
      </c>
      <c r="J316" s="24" t="s">
        <v>2191</v>
      </c>
      <c r="L316" s="34">
        <f t="shared" si="20"/>
        <v>11135</v>
      </c>
      <c r="M316" s="34">
        <f t="shared" si="21"/>
        <v>10088</v>
      </c>
      <c r="N316" s="34">
        <f t="shared" si="22"/>
        <v>1307975</v>
      </c>
      <c r="O316" s="32">
        <f t="shared" si="23"/>
        <v>8.0047401517613099E-4</v>
      </c>
      <c r="P316">
        <f t="shared" si="24"/>
        <v>0.626</v>
      </c>
    </row>
    <row r="317" spans="1:16" hidden="1" x14ac:dyDescent="0.3">
      <c r="A317" s="22" t="s">
        <v>908</v>
      </c>
      <c r="B317" s="23">
        <v>4040823</v>
      </c>
      <c r="C317" s="24" t="s">
        <v>2</v>
      </c>
      <c r="D317" s="6">
        <v>33582.319423950001</v>
      </c>
      <c r="E317" s="6">
        <v>97.77</v>
      </c>
      <c r="F317" s="5">
        <v>51100</v>
      </c>
      <c r="G317" s="5">
        <v>26400</v>
      </c>
      <c r="H317" s="5">
        <v>11547900</v>
      </c>
      <c r="I317" s="24" t="s">
        <v>2119</v>
      </c>
      <c r="J317" s="24" t="s">
        <v>2156</v>
      </c>
      <c r="L317" s="34">
        <f t="shared" si="20"/>
        <v>51100</v>
      </c>
      <c r="M317" s="34">
        <f t="shared" si="21"/>
        <v>26400</v>
      </c>
      <c r="N317" s="34">
        <f t="shared" si="22"/>
        <v>11547900</v>
      </c>
      <c r="O317" s="32">
        <f t="shared" si="23"/>
        <v>2.1389170325340537E-3</v>
      </c>
      <c r="P317">
        <f t="shared" si="24"/>
        <v>0.77700000000000002</v>
      </c>
    </row>
    <row r="318" spans="1:16" hidden="1" x14ac:dyDescent="0.3">
      <c r="A318" s="22" t="s">
        <v>392</v>
      </c>
      <c r="B318" s="23">
        <v>4025774</v>
      </c>
      <c r="C318" s="24" t="s">
        <v>2</v>
      </c>
      <c r="D318" s="6">
        <v>40932.510872400002</v>
      </c>
      <c r="E318" s="27" t="s">
        <v>1952</v>
      </c>
      <c r="F318" s="5">
        <v>67000</v>
      </c>
      <c r="G318" s="5">
        <v>31000</v>
      </c>
      <c r="H318" s="5">
        <v>20513389</v>
      </c>
      <c r="I318" s="24" t="s">
        <v>2130</v>
      </c>
      <c r="J318" s="24" t="s">
        <v>2192</v>
      </c>
      <c r="L318" s="34">
        <f t="shared" si="20"/>
        <v>67000</v>
      </c>
      <c r="M318" s="34">
        <f t="shared" si="21"/>
        <v>31000</v>
      </c>
      <c r="N318" s="34">
        <f t="shared" si="22"/>
        <v>20513389</v>
      </c>
      <c r="O318" s="32">
        <f t="shared" si="23"/>
        <v>1.7549513637166439E-3</v>
      </c>
      <c r="P318">
        <f t="shared" si="24"/>
        <v>0.745</v>
      </c>
    </row>
    <row r="319" spans="1:16" hidden="1" x14ac:dyDescent="0.3">
      <c r="A319" s="22" t="s">
        <v>715</v>
      </c>
      <c r="B319" s="23">
        <v>4426762</v>
      </c>
      <c r="C319" s="24" t="s">
        <v>317</v>
      </c>
      <c r="D319" s="6">
        <v>7136.9816309400003</v>
      </c>
      <c r="E319" s="6">
        <v>78.61</v>
      </c>
      <c r="F319" s="5">
        <v>8933</v>
      </c>
      <c r="G319" s="5">
        <v>1818</v>
      </c>
      <c r="H319" s="5">
        <v>3350921</v>
      </c>
      <c r="I319" s="24" t="s">
        <v>2132</v>
      </c>
      <c r="J319" s="24" t="s">
        <v>2134</v>
      </c>
      <c r="L319" s="34">
        <f t="shared" si="20"/>
        <v>8933</v>
      </c>
      <c r="M319" s="34">
        <f t="shared" si="21"/>
        <v>1818</v>
      </c>
      <c r="N319" s="34">
        <f t="shared" si="22"/>
        <v>3350921</v>
      </c>
      <c r="O319" s="32">
        <f t="shared" si="23"/>
        <v>2.123296848836484E-3</v>
      </c>
      <c r="P319">
        <f t="shared" si="24"/>
        <v>0.77600000000000002</v>
      </c>
    </row>
    <row r="320" spans="1:16" hidden="1" x14ac:dyDescent="0.3">
      <c r="A320" s="22" t="s">
        <v>716</v>
      </c>
      <c r="B320" s="23">
        <v>4114659</v>
      </c>
      <c r="C320" s="24" t="s">
        <v>317</v>
      </c>
      <c r="D320" s="6">
        <v>26635.488071939999</v>
      </c>
      <c r="E320" s="6">
        <v>95.13</v>
      </c>
      <c r="F320" s="5">
        <v>111200</v>
      </c>
      <c r="G320" s="5">
        <v>104300</v>
      </c>
      <c r="H320" s="5">
        <v>13131500</v>
      </c>
      <c r="I320" s="24" t="s">
        <v>2132</v>
      </c>
      <c r="J320" s="24" t="s">
        <v>2138</v>
      </c>
      <c r="L320" s="34">
        <f t="shared" si="20"/>
        <v>111200</v>
      </c>
      <c r="M320" s="34">
        <f t="shared" si="21"/>
        <v>104300</v>
      </c>
      <c r="N320" s="34">
        <f t="shared" si="22"/>
        <v>13131500</v>
      </c>
      <c r="O320" s="32">
        <f t="shared" si="23"/>
        <v>5.2545406084605721E-4</v>
      </c>
      <c r="P320">
        <f t="shared" si="24"/>
        <v>0.57799999999999996</v>
      </c>
    </row>
    <row r="321" spans="1:16" hidden="1" x14ac:dyDescent="0.3">
      <c r="A321" s="22" t="s">
        <v>717</v>
      </c>
      <c r="B321" s="23">
        <v>4103411</v>
      </c>
      <c r="C321" s="24" t="s">
        <v>2</v>
      </c>
      <c r="D321" s="6">
        <v>9265.6025487999996</v>
      </c>
      <c r="E321" s="6">
        <v>104.95</v>
      </c>
      <c r="F321" s="5">
        <v>61000</v>
      </c>
      <c r="G321" s="5">
        <v>-236000</v>
      </c>
      <c r="H321" s="5">
        <v>26272000</v>
      </c>
      <c r="I321" s="24" t="s">
        <v>2148</v>
      </c>
      <c r="J321" s="24" t="s">
        <v>2150</v>
      </c>
      <c r="L321" s="34">
        <f t="shared" si="20"/>
        <v>61000</v>
      </c>
      <c r="M321" s="34">
        <f t="shared" si="21"/>
        <v>-236000</v>
      </c>
      <c r="N321" s="34">
        <f t="shared" si="22"/>
        <v>26272000</v>
      </c>
      <c r="O321" s="32">
        <f t="shared" si="23"/>
        <v>1.1304811205846529E-2</v>
      </c>
      <c r="P321">
        <f t="shared" si="24"/>
        <v>0.96399999999999997</v>
      </c>
    </row>
    <row r="322" spans="1:16" hidden="1" x14ac:dyDescent="0.3">
      <c r="A322" s="22" t="s">
        <v>718</v>
      </c>
      <c r="B322" s="23">
        <v>5062978</v>
      </c>
      <c r="C322" s="24" t="s">
        <v>317</v>
      </c>
      <c r="D322" s="6">
        <v>4060.4460752800001</v>
      </c>
      <c r="E322" s="27" t="s">
        <v>1953</v>
      </c>
      <c r="F322" s="5">
        <v>2556</v>
      </c>
      <c r="G322" s="5">
        <v>349</v>
      </c>
      <c r="H322" s="5">
        <v>403293</v>
      </c>
      <c r="I322" s="24" t="s">
        <v>2132</v>
      </c>
      <c r="J322" s="24" t="s">
        <v>2134</v>
      </c>
      <c r="L322" s="34">
        <f t="shared" si="20"/>
        <v>2556</v>
      </c>
      <c r="M322" s="34">
        <f t="shared" si="21"/>
        <v>349</v>
      </c>
      <c r="N322" s="34">
        <f t="shared" si="22"/>
        <v>403293</v>
      </c>
      <c r="O322" s="32">
        <f t="shared" si="23"/>
        <v>5.4724480712534064E-3</v>
      </c>
      <c r="P322">
        <f t="shared" si="24"/>
        <v>0.90400000000000003</v>
      </c>
    </row>
    <row r="323" spans="1:16" hidden="1" x14ac:dyDescent="0.3">
      <c r="A323" s="22" t="s">
        <v>719</v>
      </c>
      <c r="B323" s="23">
        <v>4484099</v>
      </c>
      <c r="C323" s="24" t="s">
        <v>319</v>
      </c>
      <c r="D323" s="6">
        <v>6792.4089628000002</v>
      </c>
      <c r="E323" s="6">
        <v>64.069999999999993</v>
      </c>
      <c r="F323" s="5">
        <v>1819</v>
      </c>
      <c r="G323" s="5">
        <v>20796</v>
      </c>
      <c r="H323" s="5">
        <v>1222069</v>
      </c>
      <c r="I323" s="24" t="s">
        <v>2153</v>
      </c>
      <c r="J323" s="24" t="s">
        <v>2188</v>
      </c>
      <c r="L323" s="34">
        <f t="shared" si="20"/>
        <v>1819</v>
      </c>
      <c r="M323" s="34">
        <f t="shared" si="21"/>
        <v>20796</v>
      </c>
      <c r="N323" s="34">
        <f t="shared" si="22"/>
        <v>1222069</v>
      </c>
      <c r="O323" s="32">
        <f t="shared" si="23"/>
        <v>-1.5528583083279259E-2</v>
      </c>
      <c r="P323">
        <f t="shared" si="24"/>
        <v>1.4E-2</v>
      </c>
    </row>
    <row r="324" spans="1:16" hidden="1" x14ac:dyDescent="0.3">
      <c r="A324" s="22" t="s">
        <v>720</v>
      </c>
      <c r="B324" s="23">
        <v>4022647</v>
      </c>
      <c r="C324" s="24" t="s">
        <v>2</v>
      </c>
      <c r="D324" s="6">
        <v>48690.24394144</v>
      </c>
      <c r="E324" s="6">
        <v>90.69</v>
      </c>
      <c r="F324" s="5">
        <v>117711</v>
      </c>
      <c r="G324" s="5">
        <v>97443</v>
      </c>
      <c r="H324" s="5">
        <v>62558746</v>
      </c>
      <c r="I324" s="24" t="s">
        <v>2123</v>
      </c>
      <c r="J324" s="24" t="s">
        <v>2129</v>
      </c>
      <c r="L324" s="34">
        <f t="shared" si="20"/>
        <v>117711</v>
      </c>
      <c r="M324" s="34">
        <f t="shared" si="21"/>
        <v>97443</v>
      </c>
      <c r="N324" s="34">
        <f t="shared" si="22"/>
        <v>62558746</v>
      </c>
      <c r="O324" s="32">
        <f t="shared" si="23"/>
        <v>3.2398347626725124E-4</v>
      </c>
      <c r="P324">
        <f t="shared" si="24"/>
        <v>0.53400000000000003</v>
      </c>
    </row>
    <row r="325" spans="1:16" hidden="1" x14ac:dyDescent="0.3">
      <c r="A325" s="22" t="s">
        <v>721</v>
      </c>
      <c r="B325" s="23">
        <v>4022661</v>
      </c>
      <c r="C325" s="24" t="s">
        <v>2</v>
      </c>
      <c r="D325" s="6">
        <v>30367.62975</v>
      </c>
      <c r="E325" s="6">
        <v>103.37</v>
      </c>
      <c r="F325" s="5">
        <v>211000</v>
      </c>
      <c r="G325" s="5">
        <v>293000</v>
      </c>
      <c r="H325" s="5">
        <v>76870000</v>
      </c>
      <c r="I325" s="24" t="s">
        <v>2123</v>
      </c>
      <c r="J325" s="24" t="s">
        <v>2129</v>
      </c>
      <c r="L325" s="34">
        <f t="shared" si="20"/>
        <v>211000</v>
      </c>
      <c r="M325" s="34">
        <f t="shared" si="21"/>
        <v>293000</v>
      </c>
      <c r="N325" s="34">
        <f t="shared" si="22"/>
        <v>76870000</v>
      </c>
      <c r="O325" s="32">
        <f t="shared" si="23"/>
        <v>-1.0667360478730323E-3</v>
      </c>
      <c r="P325">
        <f t="shared" si="24"/>
        <v>0.22</v>
      </c>
    </row>
    <row r="326" spans="1:16" hidden="1" x14ac:dyDescent="0.3">
      <c r="A326" s="22" t="s">
        <v>722</v>
      </c>
      <c r="B326" s="23">
        <v>4074390</v>
      </c>
      <c r="C326" s="24" t="s">
        <v>2</v>
      </c>
      <c r="D326" s="6">
        <v>19805.99191764</v>
      </c>
      <c r="E326" s="6">
        <v>94.24</v>
      </c>
      <c r="F326" s="5">
        <v>52000</v>
      </c>
      <c r="G326" s="5">
        <v>68000</v>
      </c>
      <c r="H326" s="5">
        <v>38546000</v>
      </c>
      <c r="I326" s="24" t="s">
        <v>1</v>
      </c>
      <c r="J326" s="24" t="s">
        <v>2166</v>
      </c>
      <c r="L326" s="34">
        <f t="shared" si="20"/>
        <v>52000</v>
      </c>
      <c r="M326" s="34">
        <f t="shared" si="21"/>
        <v>68000</v>
      </c>
      <c r="N326" s="34">
        <f t="shared" si="22"/>
        <v>38546000</v>
      </c>
      <c r="O326" s="32">
        <f t="shared" si="23"/>
        <v>-4.1508846572925852E-4</v>
      </c>
      <c r="P326">
        <f t="shared" si="24"/>
        <v>0.309</v>
      </c>
    </row>
    <row r="327" spans="1:16" hidden="1" x14ac:dyDescent="0.3">
      <c r="A327" s="22" t="s">
        <v>723</v>
      </c>
      <c r="B327" s="23">
        <v>27758603</v>
      </c>
      <c r="C327" s="24" t="s">
        <v>317</v>
      </c>
      <c r="D327" s="6">
        <v>2121.3807780000002</v>
      </c>
      <c r="E327" s="6">
        <v>44.85</v>
      </c>
      <c r="F327" s="5">
        <v>705</v>
      </c>
      <c r="G327" s="5">
        <v>-24051</v>
      </c>
      <c r="H327" s="5">
        <v>444307</v>
      </c>
      <c r="I327" s="24" t="s">
        <v>2123</v>
      </c>
      <c r="J327" s="24" t="s">
        <v>2125</v>
      </c>
      <c r="L327" s="34">
        <f t="shared" si="20"/>
        <v>705</v>
      </c>
      <c r="M327" s="34">
        <f t="shared" si="21"/>
        <v>-24051</v>
      </c>
      <c r="N327" s="34">
        <f t="shared" si="22"/>
        <v>444307</v>
      </c>
      <c r="O327" s="32">
        <f t="shared" si="23"/>
        <v>5.5718230862894347E-2</v>
      </c>
      <c r="P327">
        <f t="shared" si="24"/>
        <v>0.997</v>
      </c>
    </row>
    <row r="328" spans="1:16" hidden="1" x14ac:dyDescent="0.3">
      <c r="A328" s="22" t="s">
        <v>724</v>
      </c>
      <c r="B328" s="23">
        <v>4067529</v>
      </c>
      <c r="C328" s="24" t="s">
        <v>317</v>
      </c>
      <c r="D328" s="6">
        <v>2205.6248605699998</v>
      </c>
      <c r="E328" s="27">
        <v>93.01</v>
      </c>
      <c r="F328" s="5">
        <v>25468</v>
      </c>
      <c r="G328" s="5">
        <v>27000</v>
      </c>
      <c r="H328" s="5">
        <v>3282002</v>
      </c>
      <c r="I328" s="24" t="s">
        <v>2153</v>
      </c>
      <c r="J328" s="24" t="s">
        <v>2193</v>
      </c>
      <c r="L328" s="34">
        <f t="shared" si="20"/>
        <v>25468</v>
      </c>
      <c r="M328" s="34">
        <f t="shared" si="21"/>
        <v>27000</v>
      </c>
      <c r="N328" s="34">
        <f t="shared" si="22"/>
        <v>3282002</v>
      </c>
      <c r="O328" s="32">
        <f t="shared" si="23"/>
        <v>-4.6678825911745329E-4</v>
      </c>
      <c r="P328">
        <f t="shared" si="24"/>
        <v>0.29799999999999999</v>
      </c>
    </row>
    <row r="329" spans="1:16" hidden="1" x14ac:dyDescent="0.3">
      <c r="A329" s="22" t="s">
        <v>725</v>
      </c>
      <c r="B329" s="23">
        <v>4210228</v>
      </c>
      <c r="C329" s="24" t="s">
        <v>317</v>
      </c>
      <c r="D329" s="6">
        <v>2050.8544523999999</v>
      </c>
      <c r="E329" s="6">
        <v>61.42</v>
      </c>
      <c r="F329" s="5">
        <v>2000</v>
      </c>
      <c r="G329" s="5">
        <v>-11000</v>
      </c>
      <c r="H329" s="5">
        <v>1472000</v>
      </c>
      <c r="I329" s="24" t="s">
        <v>2148</v>
      </c>
      <c r="J329" s="24" t="s">
        <v>2149</v>
      </c>
      <c r="L329" s="34">
        <f t="shared" si="20"/>
        <v>2000</v>
      </c>
      <c r="M329" s="34">
        <f t="shared" si="21"/>
        <v>-11000</v>
      </c>
      <c r="N329" s="34">
        <f t="shared" si="22"/>
        <v>1472000</v>
      </c>
      <c r="O329" s="32">
        <f t="shared" si="23"/>
        <v>8.8315217391304341E-3</v>
      </c>
      <c r="P329">
        <f t="shared" si="24"/>
        <v>0.94699999999999995</v>
      </c>
    </row>
    <row r="330" spans="1:16" hidden="1" x14ac:dyDescent="0.3">
      <c r="A330" s="22" t="s">
        <v>64</v>
      </c>
      <c r="B330" s="23">
        <v>4535992</v>
      </c>
      <c r="C330" s="24" t="s">
        <v>2</v>
      </c>
      <c r="D330" s="6">
        <v>2830.36343984</v>
      </c>
      <c r="E330" s="27" t="s">
        <v>1954</v>
      </c>
      <c r="F330" s="5">
        <v>26892</v>
      </c>
      <c r="G330" s="5">
        <v>28849</v>
      </c>
      <c r="H330" s="5">
        <v>3773767</v>
      </c>
      <c r="I330" s="24" t="s">
        <v>2126</v>
      </c>
      <c r="J330" s="24" t="s">
        <v>2191</v>
      </c>
      <c r="L330" s="34">
        <f t="shared" ref="L330:L393" si="25">IF(NOT(F330="NA"),F330,0)</f>
        <v>26892</v>
      </c>
      <c r="M330" s="34">
        <f t="shared" ref="M330:M393" si="26">IF(NOT(G330="NA"),G330,0)</f>
        <v>28849</v>
      </c>
      <c r="N330" s="34">
        <f t="shared" ref="N330:N393" si="27">IF(NOT(H330="NA"),H330,0)</f>
        <v>3773767</v>
      </c>
      <c r="O330" s="32">
        <f t="shared" ref="O330:O393" si="28">(L330-M330)/N330</f>
        <v>-5.1857997592326182E-4</v>
      </c>
      <c r="P330">
        <f t="shared" ref="P330:P393" si="29">IFERROR(_xlfn.PERCENTRANK.INC(O:O,O330),"")</f>
        <v>0.28899999999999998</v>
      </c>
    </row>
    <row r="331" spans="1:16" hidden="1" x14ac:dyDescent="0.3">
      <c r="A331" s="22" t="s">
        <v>726</v>
      </c>
      <c r="B331" s="23">
        <v>4533245</v>
      </c>
      <c r="C331" s="24" t="s">
        <v>2</v>
      </c>
      <c r="D331" s="6">
        <v>14567.20825659</v>
      </c>
      <c r="E331" s="6">
        <v>99.81</v>
      </c>
      <c r="F331" s="5">
        <v>59000</v>
      </c>
      <c r="G331" s="5">
        <v>23000</v>
      </c>
      <c r="H331" s="5">
        <v>13313000</v>
      </c>
      <c r="I331" s="24" t="s">
        <v>2148</v>
      </c>
      <c r="J331" s="24" t="s">
        <v>2150</v>
      </c>
      <c r="L331" s="34">
        <f t="shared" si="25"/>
        <v>59000</v>
      </c>
      <c r="M331" s="34">
        <f t="shared" si="26"/>
        <v>23000</v>
      </c>
      <c r="N331" s="34">
        <f t="shared" si="27"/>
        <v>13313000</v>
      </c>
      <c r="O331" s="32">
        <f t="shared" si="28"/>
        <v>2.7041237887778864E-3</v>
      </c>
      <c r="P331">
        <f t="shared" si="29"/>
        <v>0.81499999999999995</v>
      </c>
    </row>
    <row r="332" spans="1:16" hidden="1" x14ac:dyDescent="0.3">
      <c r="A332" s="22" t="s">
        <v>65</v>
      </c>
      <c r="B332" s="23">
        <v>7560886</v>
      </c>
      <c r="C332" s="24" t="s">
        <v>2</v>
      </c>
      <c r="D332" s="6">
        <v>5558.93082684</v>
      </c>
      <c r="E332" s="27" t="s">
        <v>1955</v>
      </c>
      <c r="F332" s="5">
        <v>15392</v>
      </c>
      <c r="G332" s="5">
        <v>14781</v>
      </c>
      <c r="H332" s="5">
        <v>1562724</v>
      </c>
      <c r="I332" s="24" t="s">
        <v>2126</v>
      </c>
      <c r="J332" s="24" t="s">
        <v>2191</v>
      </c>
      <c r="L332" s="34">
        <f t="shared" si="25"/>
        <v>15392</v>
      </c>
      <c r="M332" s="34">
        <f t="shared" si="26"/>
        <v>14781</v>
      </c>
      <c r="N332" s="34">
        <f t="shared" si="27"/>
        <v>1562724</v>
      </c>
      <c r="O332" s="32">
        <f t="shared" si="28"/>
        <v>3.9098394854113715E-4</v>
      </c>
      <c r="P332">
        <f t="shared" si="29"/>
        <v>0.55000000000000004</v>
      </c>
    </row>
    <row r="333" spans="1:16" hidden="1" x14ac:dyDescent="0.3">
      <c r="A333" s="22" t="s">
        <v>727</v>
      </c>
      <c r="B333" s="23">
        <v>10340400</v>
      </c>
      <c r="C333" s="24" t="s">
        <v>317</v>
      </c>
      <c r="D333" s="6">
        <v>5866.2339599999996</v>
      </c>
      <c r="E333" s="27">
        <v>94.29</v>
      </c>
      <c r="F333" s="5">
        <v>28078</v>
      </c>
      <c r="G333" s="5">
        <v>29009</v>
      </c>
      <c r="H333" s="5">
        <v>3387483</v>
      </c>
      <c r="I333" s="24" t="s">
        <v>2158</v>
      </c>
      <c r="J333" s="24" t="s">
        <v>2179</v>
      </c>
      <c r="L333" s="34">
        <f t="shared" si="25"/>
        <v>28078</v>
      </c>
      <c r="M333" s="34">
        <f t="shared" si="26"/>
        <v>29009</v>
      </c>
      <c r="N333" s="34">
        <f t="shared" si="27"/>
        <v>3387483</v>
      </c>
      <c r="O333" s="32">
        <f t="shared" si="28"/>
        <v>-2.7483532758688386E-4</v>
      </c>
      <c r="P333">
        <f t="shared" si="29"/>
        <v>0.33400000000000002</v>
      </c>
    </row>
    <row r="334" spans="1:16" hidden="1" x14ac:dyDescent="0.3">
      <c r="A334" s="22" t="s">
        <v>66</v>
      </c>
      <c r="B334" s="23">
        <v>4388431</v>
      </c>
      <c r="C334" s="24" t="s">
        <v>2</v>
      </c>
      <c r="D334" s="6">
        <v>11014.22137942</v>
      </c>
      <c r="E334" s="6">
        <v>101.32</v>
      </c>
      <c r="F334" s="5">
        <v>20946</v>
      </c>
      <c r="G334" s="5">
        <v>24852</v>
      </c>
      <c r="H334" s="5">
        <v>7602770</v>
      </c>
      <c r="I334" s="24" t="s">
        <v>2123</v>
      </c>
      <c r="J334" s="24" t="s">
        <v>2147</v>
      </c>
      <c r="L334" s="34">
        <f t="shared" si="25"/>
        <v>20946</v>
      </c>
      <c r="M334" s="34">
        <f t="shared" si="26"/>
        <v>24852</v>
      </c>
      <c r="N334" s="34">
        <f t="shared" si="27"/>
        <v>7602770</v>
      </c>
      <c r="O334" s="32">
        <f t="shared" si="28"/>
        <v>-5.1376011637863572E-4</v>
      </c>
      <c r="P334">
        <f t="shared" si="29"/>
        <v>0.28899999999999998</v>
      </c>
    </row>
    <row r="335" spans="1:16" hidden="1" x14ac:dyDescent="0.3">
      <c r="A335" s="22" t="s">
        <v>67</v>
      </c>
      <c r="B335" s="23">
        <v>4295886</v>
      </c>
      <c r="C335" s="24" t="s">
        <v>2</v>
      </c>
      <c r="D335" s="6">
        <v>7005.1549790700001</v>
      </c>
      <c r="E335" s="6">
        <v>121.51</v>
      </c>
      <c r="F335" s="5">
        <v>26600</v>
      </c>
      <c r="G335" s="5">
        <v>100</v>
      </c>
      <c r="H335" s="5">
        <v>5901900</v>
      </c>
      <c r="I335" s="24" t="s">
        <v>2119</v>
      </c>
      <c r="J335" s="24" t="s">
        <v>2146</v>
      </c>
      <c r="L335" s="34">
        <f t="shared" si="25"/>
        <v>26600</v>
      </c>
      <c r="M335" s="34">
        <f t="shared" si="26"/>
        <v>100</v>
      </c>
      <c r="N335" s="34">
        <f t="shared" si="27"/>
        <v>5901900</v>
      </c>
      <c r="O335" s="32">
        <f t="shared" si="28"/>
        <v>4.4900794659346989E-3</v>
      </c>
      <c r="P335">
        <f t="shared" si="29"/>
        <v>0.879</v>
      </c>
    </row>
    <row r="336" spans="1:16" hidden="1" x14ac:dyDescent="0.3">
      <c r="A336" s="22" t="s">
        <v>728</v>
      </c>
      <c r="B336" s="23">
        <v>4121481</v>
      </c>
      <c r="C336" s="24" t="s">
        <v>317</v>
      </c>
      <c r="D336" s="6">
        <v>55983.889126210001</v>
      </c>
      <c r="E336" s="6">
        <v>70.48</v>
      </c>
      <c r="F336" s="5">
        <v>406000</v>
      </c>
      <c r="G336" s="5">
        <v>369000</v>
      </c>
      <c r="H336" s="5">
        <v>144523000</v>
      </c>
      <c r="I336" s="24" t="s">
        <v>2161</v>
      </c>
      <c r="J336" s="24" t="s">
        <v>2190</v>
      </c>
      <c r="L336" s="34">
        <f t="shared" si="25"/>
        <v>406000</v>
      </c>
      <c r="M336" s="34">
        <f t="shared" si="26"/>
        <v>369000</v>
      </c>
      <c r="N336" s="34">
        <f t="shared" si="27"/>
        <v>144523000</v>
      </c>
      <c r="O336" s="32">
        <f t="shared" si="28"/>
        <v>2.5601461359091635E-4</v>
      </c>
      <c r="P336">
        <f t="shared" si="29"/>
        <v>0.51700000000000002</v>
      </c>
    </row>
    <row r="337" spans="1:16" hidden="1" x14ac:dyDescent="0.3">
      <c r="A337" s="22" t="s">
        <v>729</v>
      </c>
      <c r="B337" s="23">
        <v>4101218</v>
      </c>
      <c r="C337" s="24" t="s">
        <v>317</v>
      </c>
      <c r="D337" s="6">
        <v>19360.221059269999</v>
      </c>
      <c r="E337" s="6">
        <v>73.33</v>
      </c>
      <c r="F337" s="5">
        <v>36900</v>
      </c>
      <c r="G337" s="5">
        <v>38800</v>
      </c>
      <c r="H337" s="5">
        <v>5724800</v>
      </c>
      <c r="I337" s="24" t="s">
        <v>2132</v>
      </c>
      <c r="J337" s="24" t="s">
        <v>2134</v>
      </c>
      <c r="L337" s="34">
        <f t="shared" si="25"/>
        <v>36900</v>
      </c>
      <c r="M337" s="34">
        <f t="shared" si="26"/>
        <v>38800</v>
      </c>
      <c r="N337" s="34">
        <f t="shared" si="27"/>
        <v>5724800</v>
      </c>
      <c r="O337" s="32">
        <f t="shared" si="28"/>
        <v>-3.3188932364449411E-4</v>
      </c>
      <c r="P337">
        <f t="shared" si="29"/>
        <v>0.32300000000000001</v>
      </c>
    </row>
    <row r="338" spans="1:16" hidden="1" x14ac:dyDescent="0.3">
      <c r="A338" s="22" t="s">
        <v>730</v>
      </c>
      <c r="B338" s="23">
        <v>4810683</v>
      </c>
      <c r="C338" s="24" t="s">
        <v>2</v>
      </c>
      <c r="D338" s="6">
        <v>8333.6334850799994</v>
      </c>
      <c r="E338" s="27" t="s">
        <v>1956</v>
      </c>
      <c r="F338" s="5">
        <v>25253</v>
      </c>
      <c r="G338" s="5">
        <v>18307</v>
      </c>
      <c r="H338" s="5">
        <v>1442012</v>
      </c>
      <c r="I338" s="24" t="s">
        <v>2123</v>
      </c>
      <c r="J338" s="24" t="s">
        <v>2129</v>
      </c>
      <c r="L338" s="34">
        <f t="shared" si="25"/>
        <v>25253</v>
      </c>
      <c r="M338" s="34">
        <f t="shared" si="26"/>
        <v>18307</v>
      </c>
      <c r="N338" s="34">
        <f t="shared" si="27"/>
        <v>1442012</v>
      </c>
      <c r="O338" s="32">
        <f t="shared" si="28"/>
        <v>4.8168808581343292E-3</v>
      </c>
      <c r="P338">
        <f t="shared" si="29"/>
        <v>0.89</v>
      </c>
    </row>
    <row r="339" spans="1:16" hidden="1" x14ac:dyDescent="0.3">
      <c r="A339" s="22" t="s">
        <v>731</v>
      </c>
      <c r="B339" s="23">
        <v>4100855</v>
      </c>
      <c r="C339" s="24" t="s">
        <v>2</v>
      </c>
      <c r="D339" s="6">
        <v>46145.163124220002</v>
      </c>
      <c r="E339" s="6">
        <v>90.88</v>
      </c>
      <c r="F339" s="5">
        <v>231000</v>
      </c>
      <c r="G339" s="5">
        <v>440000</v>
      </c>
      <c r="H339" s="5">
        <v>41266000</v>
      </c>
      <c r="I339" s="24" t="s">
        <v>2158</v>
      </c>
      <c r="J339" s="24" t="s">
        <v>2159</v>
      </c>
      <c r="L339" s="34">
        <f t="shared" si="25"/>
        <v>231000</v>
      </c>
      <c r="M339" s="34">
        <f t="shared" si="26"/>
        <v>440000</v>
      </c>
      <c r="N339" s="34">
        <f t="shared" si="27"/>
        <v>41266000</v>
      </c>
      <c r="O339" s="32">
        <f t="shared" si="28"/>
        <v>-5.0647021761256244E-3</v>
      </c>
      <c r="P339">
        <f t="shared" si="29"/>
        <v>6.4000000000000001E-2</v>
      </c>
    </row>
    <row r="340" spans="1:16" hidden="1" x14ac:dyDescent="0.3">
      <c r="A340" s="22" t="s">
        <v>732</v>
      </c>
      <c r="B340" s="23">
        <v>4057113</v>
      </c>
      <c r="C340" s="24" t="s">
        <v>2</v>
      </c>
      <c r="D340" s="6">
        <v>2797.9346512699999</v>
      </c>
      <c r="E340" s="6">
        <v>84.33</v>
      </c>
      <c r="F340" s="5">
        <v>6789</v>
      </c>
      <c r="G340" s="5">
        <v>3673</v>
      </c>
      <c r="H340" s="5">
        <v>2215037</v>
      </c>
      <c r="I340" s="24" t="s">
        <v>1</v>
      </c>
      <c r="J340" s="24" t="s">
        <v>2184</v>
      </c>
      <c r="L340" s="34">
        <f t="shared" si="25"/>
        <v>6789</v>
      </c>
      <c r="M340" s="34">
        <f t="shared" si="26"/>
        <v>3673</v>
      </c>
      <c r="N340" s="34">
        <f t="shared" si="27"/>
        <v>2215037</v>
      </c>
      <c r="O340" s="32">
        <f t="shared" si="28"/>
        <v>1.4067485102957648E-3</v>
      </c>
      <c r="P340">
        <f t="shared" si="29"/>
        <v>0.70799999999999996</v>
      </c>
    </row>
    <row r="341" spans="1:16" hidden="1" x14ac:dyDescent="0.3">
      <c r="A341" s="22" t="s">
        <v>733</v>
      </c>
      <c r="B341" s="23">
        <v>4004170</v>
      </c>
      <c r="C341" s="24" t="s">
        <v>2</v>
      </c>
      <c r="D341" s="6">
        <v>282017.54163225001</v>
      </c>
      <c r="E341" s="6">
        <v>70.319999999999993</v>
      </c>
      <c r="F341" s="5">
        <v>1993000</v>
      </c>
      <c r="G341" s="5">
        <v>2183000</v>
      </c>
      <c r="H341" s="5">
        <v>257709000</v>
      </c>
      <c r="I341" s="24" t="s">
        <v>2158</v>
      </c>
      <c r="J341" s="24" t="s">
        <v>2159</v>
      </c>
      <c r="L341" s="34">
        <f t="shared" si="25"/>
        <v>1993000</v>
      </c>
      <c r="M341" s="34">
        <f t="shared" si="26"/>
        <v>2183000</v>
      </c>
      <c r="N341" s="34">
        <f t="shared" si="27"/>
        <v>257709000</v>
      </c>
      <c r="O341" s="32">
        <f t="shared" si="28"/>
        <v>-7.3726567562638478E-4</v>
      </c>
      <c r="P341">
        <f t="shared" si="29"/>
        <v>0.255</v>
      </c>
    </row>
    <row r="342" spans="1:16" hidden="1" x14ac:dyDescent="0.3">
      <c r="A342" s="22" t="s">
        <v>734</v>
      </c>
      <c r="B342" s="23">
        <v>5284747</v>
      </c>
      <c r="C342" s="24" t="s">
        <v>2</v>
      </c>
      <c r="D342" s="6">
        <v>12823.358926540001</v>
      </c>
      <c r="E342" s="6">
        <v>27.31</v>
      </c>
      <c r="F342" s="5">
        <v>-252604</v>
      </c>
      <c r="G342" s="5">
        <v>1304</v>
      </c>
      <c r="H342" s="5">
        <v>2519818</v>
      </c>
      <c r="I342" s="24" t="s">
        <v>2126</v>
      </c>
      <c r="J342" s="24" t="s">
        <v>2127</v>
      </c>
      <c r="L342" s="34">
        <f t="shared" si="25"/>
        <v>-252604</v>
      </c>
      <c r="M342" s="34">
        <f t="shared" si="26"/>
        <v>1304</v>
      </c>
      <c r="N342" s="34">
        <f t="shared" si="27"/>
        <v>2519818</v>
      </c>
      <c r="O342" s="32">
        <f t="shared" si="28"/>
        <v>-0.10076442028749695</v>
      </c>
      <c r="P342">
        <f t="shared" si="29"/>
        <v>2E-3</v>
      </c>
    </row>
    <row r="343" spans="1:16" hidden="1" x14ac:dyDescent="0.3">
      <c r="A343" s="22" t="s">
        <v>735</v>
      </c>
      <c r="B343" s="23">
        <v>4225889</v>
      </c>
      <c r="C343" s="24" t="s">
        <v>2</v>
      </c>
      <c r="D343" s="6">
        <v>80195.609589999993</v>
      </c>
      <c r="E343" s="27">
        <v>87.74</v>
      </c>
      <c r="F343" s="5">
        <v>115175</v>
      </c>
      <c r="G343" s="5">
        <v>100125</v>
      </c>
      <c r="H343" s="5">
        <v>6927504</v>
      </c>
      <c r="I343" s="24" t="s">
        <v>2126</v>
      </c>
      <c r="J343" s="24" t="s">
        <v>2151</v>
      </c>
      <c r="L343" s="34">
        <f t="shared" si="25"/>
        <v>115175</v>
      </c>
      <c r="M343" s="34">
        <f t="shared" si="26"/>
        <v>100125</v>
      </c>
      <c r="N343" s="34">
        <f t="shared" si="27"/>
        <v>6927504</v>
      </c>
      <c r="O343" s="32">
        <f t="shared" si="28"/>
        <v>2.1724996477807878E-3</v>
      </c>
      <c r="P343">
        <f t="shared" si="29"/>
        <v>0.77900000000000003</v>
      </c>
    </row>
    <row r="344" spans="1:16" hidden="1" x14ac:dyDescent="0.3">
      <c r="A344" s="22" t="s">
        <v>736</v>
      </c>
      <c r="B344" s="23">
        <v>4046290</v>
      </c>
      <c r="C344" s="24" t="s">
        <v>2</v>
      </c>
      <c r="D344" s="6">
        <v>6744.6004712499998</v>
      </c>
      <c r="E344" s="27">
        <v>87.68</v>
      </c>
      <c r="F344" s="5">
        <v>31432</v>
      </c>
      <c r="G344" s="5">
        <v>29205</v>
      </c>
      <c r="H344" s="5">
        <v>2102175</v>
      </c>
      <c r="I344" s="24" t="s">
        <v>2126</v>
      </c>
      <c r="J344" s="24" t="s">
        <v>2151</v>
      </c>
      <c r="L344" s="34">
        <f t="shared" si="25"/>
        <v>31432</v>
      </c>
      <c r="M344" s="34">
        <f t="shared" si="26"/>
        <v>29205</v>
      </c>
      <c r="N344" s="34">
        <f t="shared" si="27"/>
        <v>2102175</v>
      </c>
      <c r="O344" s="32">
        <f t="shared" si="28"/>
        <v>1.0593789765362066E-3</v>
      </c>
      <c r="P344">
        <f t="shared" si="29"/>
        <v>0.66600000000000004</v>
      </c>
    </row>
    <row r="345" spans="1:16" hidden="1" x14ac:dyDescent="0.3">
      <c r="A345" s="22" t="s">
        <v>737</v>
      </c>
      <c r="B345" s="23">
        <v>4279207</v>
      </c>
      <c r="C345" s="24" t="s">
        <v>317</v>
      </c>
      <c r="D345" s="6">
        <v>8069.8338727399996</v>
      </c>
      <c r="E345" s="27" t="s">
        <v>1957</v>
      </c>
      <c r="F345" s="5">
        <v>79584</v>
      </c>
      <c r="G345" s="5">
        <v>65696</v>
      </c>
      <c r="H345" s="5">
        <v>6631081</v>
      </c>
      <c r="I345" s="24" t="s">
        <v>2158</v>
      </c>
      <c r="J345" s="24" t="s">
        <v>2159</v>
      </c>
      <c r="L345" s="34">
        <f t="shared" si="25"/>
        <v>79584</v>
      </c>
      <c r="M345" s="34">
        <f t="shared" si="26"/>
        <v>65696</v>
      </c>
      <c r="N345" s="34">
        <f t="shared" si="27"/>
        <v>6631081</v>
      </c>
      <c r="O345" s="32">
        <f t="shared" si="28"/>
        <v>2.0943794835261401E-3</v>
      </c>
      <c r="P345">
        <f t="shared" si="29"/>
        <v>0.77100000000000002</v>
      </c>
    </row>
    <row r="346" spans="1:16" hidden="1" x14ac:dyDescent="0.3">
      <c r="A346" s="22" t="s">
        <v>738</v>
      </c>
      <c r="B346" s="23">
        <v>103417</v>
      </c>
      <c r="C346" s="24" t="s">
        <v>2</v>
      </c>
      <c r="D346" s="6">
        <v>113415.65243592</v>
      </c>
      <c r="E346" s="6">
        <v>85.09</v>
      </c>
      <c r="F346" s="5">
        <v>504000</v>
      </c>
      <c r="G346" s="5">
        <v>413000</v>
      </c>
      <c r="H346" s="5">
        <v>199017000</v>
      </c>
      <c r="I346" s="24" t="s">
        <v>2142</v>
      </c>
      <c r="J346" s="24" t="s">
        <v>2145</v>
      </c>
      <c r="L346" s="34">
        <f t="shared" si="25"/>
        <v>504000</v>
      </c>
      <c r="M346" s="34">
        <f t="shared" si="26"/>
        <v>413000</v>
      </c>
      <c r="N346" s="34">
        <f t="shared" si="27"/>
        <v>199017000</v>
      </c>
      <c r="O346" s="32">
        <f t="shared" si="28"/>
        <v>4.5724737082761773E-4</v>
      </c>
      <c r="P346">
        <f t="shared" si="29"/>
        <v>0.56399999999999995</v>
      </c>
    </row>
    <row r="347" spans="1:16" hidden="1" x14ac:dyDescent="0.3">
      <c r="A347" s="22" t="s">
        <v>739</v>
      </c>
      <c r="B347" s="23">
        <v>4438978</v>
      </c>
      <c r="C347" s="24" t="s">
        <v>2</v>
      </c>
      <c r="D347" s="6">
        <v>26079.987600749999</v>
      </c>
      <c r="E347" s="6">
        <v>88.32</v>
      </c>
      <c r="F347" s="5">
        <v>-26300</v>
      </c>
      <c r="G347" s="5">
        <v>56500</v>
      </c>
      <c r="H347" s="5">
        <v>8345600</v>
      </c>
      <c r="I347" s="24" t="s">
        <v>2153</v>
      </c>
      <c r="J347" s="24" t="s">
        <v>2193</v>
      </c>
      <c r="L347" s="34">
        <f t="shared" si="25"/>
        <v>-26300</v>
      </c>
      <c r="M347" s="34">
        <f t="shared" si="26"/>
        <v>56500</v>
      </c>
      <c r="N347" s="34">
        <f t="shared" si="27"/>
        <v>8345600</v>
      </c>
      <c r="O347" s="32">
        <f t="shared" si="28"/>
        <v>-9.9213957055214724E-3</v>
      </c>
      <c r="P347">
        <f t="shared" si="29"/>
        <v>2.8000000000000001E-2</v>
      </c>
    </row>
    <row r="348" spans="1:16" hidden="1" x14ac:dyDescent="0.3">
      <c r="A348" s="22" t="s">
        <v>740</v>
      </c>
      <c r="B348" s="23">
        <v>4150067</v>
      </c>
      <c r="C348" s="24" t="s">
        <v>317</v>
      </c>
      <c r="D348" s="6">
        <v>10680.54640212</v>
      </c>
      <c r="E348" s="27" t="s">
        <v>1958</v>
      </c>
      <c r="F348" s="5">
        <v>19900</v>
      </c>
      <c r="G348" s="5">
        <v>20800</v>
      </c>
      <c r="H348" s="5">
        <v>6206800</v>
      </c>
      <c r="I348" s="24" t="s">
        <v>2126</v>
      </c>
      <c r="J348" s="24" t="s">
        <v>2151</v>
      </c>
      <c r="L348" s="34">
        <f t="shared" si="25"/>
        <v>19900</v>
      </c>
      <c r="M348" s="34">
        <f t="shared" si="26"/>
        <v>20800</v>
      </c>
      <c r="N348" s="34">
        <f t="shared" si="27"/>
        <v>6206800</v>
      </c>
      <c r="O348" s="32">
        <f t="shared" si="28"/>
        <v>-1.4500225559064251E-4</v>
      </c>
      <c r="P348">
        <f t="shared" si="29"/>
        <v>0.36299999999999999</v>
      </c>
    </row>
    <row r="349" spans="1:16" hidden="1" x14ac:dyDescent="0.3">
      <c r="A349" s="22" t="s">
        <v>68</v>
      </c>
      <c r="B349" s="23">
        <v>4067589</v>
      </c>
      <c r="C349" s="24" t="s">
        <v>2</v>
      </c>
      <c r="D349" s="6">
        <v>10385.759952</v>
      </c>
      <c r="E349" s="6">
        <v>97.65</v>
      </c>
      <c r="F349" s="5">
        <v>2125</v>
      </c>
      <c r="G349" s="5">
        <v>34608</v>
      </c>
      <c r="H349" s="5">
        <v>5069632</v>
      </c>
      <c r="I349" s="24" t="s">
        <v>2132</v>
      </c>
      <c r="J349" s="24" t="s">
        <v>2180</v>
      </c>
      <c r="L349" s="34">
        <f t="shared" si="25"/>
        <v>2125</v>
      </c>
      <c r="M349" s="34">
        <f t="shared" si="26"/>
        <v>34608</v>
      </c>
      <c r="N349" s="34">
        <f t="shared" si="27"/>
        <v>5069632</v>
      </c>
      <c r="O349" s="32">
        <f t="shared" si="28"/>
        <v>-6.4073684243747871E-3</v>
      </c>
      <c r="P349">
        <f t="shared" si="29"/>
        <v>4.9000000000000002E-2</v>
      </c>
    </row>
    <row r="350" spans="1:16" hidden="1" x14ac:dyDescent="0.3">
      <c r="A350" s="22" t="s">
        <v>741</v>
      </c>
      <c r="B350" s="23">
        <v>4122576</v>
      </c>
      <c r="C350" s="24" t="s">
        <v>317</v>
      </c>
      <c r="D350" s="6">
        <v>2003.7307574199999</v>
      </c>
      <c r="E350" s="6">
        <v>62.12</v>
      </c>
      <c r="F350" s="5">
        <v>8995</v>
      </c>
      <c r="G350" s="5">
        <v>8122</v>
      </c>
      <c r="H350" s="5">
        <v>1854859</v>
      </c>
      <c r="I350" s="24" t="s">
        <v>2119</v>
      </c>
      <c r="J350" s="24" t="s">
        <v>2128</v>
      </c>
      <c r="L350" s="34">
        <f t="shared" si="25"/>
        <v>8995</v>
      </c>
      <c r="M350" s="34">
        <f t="shared" si="26"/>
        <v>8122</v>
      </c>
      <c r="N350" s="34">
        <f t="shared" si="27"/>
        <v>1854859</v>
      </c>
      <c r="O350" s="32">
        <f t="shared" si="28"/>
        <v>4.7065572100089549E-4</v>
      </c>
      <c r="P350">
        <f t="shared" si="29"/>
        <v>0.56499999999999995</v>
      </c>
    </row>
    <row r="351" spans="1:16" hidden="1" x14ac:dyDescent="0.3">
      <c r="A351" s="22" t="s">
        <v>742</v>
      </c>
      <c r="B351" s="23">
        <v>103262</v>
      </c>
      <c r="C351" s="24" t="s">
        <v>317</v>
      </c>
      <c r="D351" s="6">
        <v>23242.49251638</v>
      </c>
      <c r="E351" s="6">
        <v>67.510000000000005</v>
      </c>
      <c r="F351" s="5">
        <v>220000</v>
      </c>
      <c r="G351" s="5">
        <v>-49000</v>
      </c>
      <c r="H351" s="5">
        <v>29732000</v>
      </c>
      <c r="I351" s="24" t="s">
        <v>2142</v>
      </c>
      <c r="J351" s="24" t="s">
        <v>2145</v>
      </c>
      <c r="L351" s="34">
        <f t="shared" si="25"/>
        <v>220000</v>
      </c>
      <c r="M351" s="34">
        <f t="shared" si="26"/>
        <v>-49000</v>
      </c>
      <c r="N351" s="34">
        <f t="shared" si="27"/>
        <v>29732000</v>
      </c>
      <c r="O351" s="32">
        <f t="shared" si="28"/>
        <v>9.0474909188752867E-3</v>
      </c>
      <c r="P351">
        <f t="shared" si="29"/>
        <v>0.94799999999999995</v>
      </c>
    </row>
    <row r="352" spans="1:16" hidden="1" x14ac:dyDescent="0.3">
      <c r="A352" s="22" t="s">
        <v>356</v>
      </c>
      <c r="B352" s="23">
        <v>4152750</v>
      </c>
      <c r="C352" s="24" t="s">
        <v>2</v>
      </c>
      <c r="D352" s="6">
        <v>3780.7123512399999</v>
      </c>
      <c r="E352" s="6">
        <v>113.34</v>
      </c>
      <c r="F352" s="5">
        <v>-42700</v>
      </c>
      <c r="G352" s="5">
        <v>21400</v>
      </c>
      <c r="H352" s="5">
        <v>4817700</v>
      </c>
      <c r="I352" s="24" t="s">
        <v>2161</v>
      </c>
      <c r="J352" s="24" t="s">
        <v>2182</v>
      </c>
      <c r="L352" s="34">
        <f t="shared" si="25"/>
        <v>-42700</v>
      </c>
      <c r="M352" s="34">
        <f t="shared" si="26"/>
        <v>21400</v>
      </c>
      <c r="N352" s="34">
        <f t="shared" si="27"/>
        <v>4817700</v>
      </c>
      <c r="O352" s="32">
        <f t="shared" si="28"/>
        <v>-1.3305104095315191E-2</v>
      </c>
      <c r="P352">
        <f t="shared" si="29"/>
        <v>1.7000000000000001E-2</v>
      </c>
    </row>
    <row r="353" spans="1:16" hidden="1" x14ac:dyDescent="0.3">
      <c r="A353" s="22" t="s">
        <v>743</v>
      </c>
      <c r="B353" s="23">
        <v>4008247</v>
      </c>
      <c r="C353" s="24" t="s">
        <v>317</v>
      </c>
      <c r="D353" s="6">
        <v>91032.567440760002</v>
      </c>
      <c r="E353" s="27">
        <v>62.79</v>
      </c>
      <c r="F353" s="5">
        <v>84629</v>
      </c>
      <c r="G353" s="5">
        <v>91349</v>
      </c>
      <c r="H353" s="5">
        <v>8546356</v>
      </c>
      <c r="I353" s="24" t="s">
        <v>2119</v>
      </c>
      <c r="J353" s="24" t="s">
        <v>2128</v>
      </c>
      <c r="L353" s="34">
        <f t="shared" si="25"/>
        <v>84629</v>
      </c>
      <c r="M353" s="34">
        <f t="shared" si="26"/>
        <v>91349</v>
      </c>
      <c r="N353" s="34">
        <f t="shared" si="27"/>
        <v>8546356</v>
      </c>
      <c r="O353" s="32">
        <f t="shared" si="28"/>
        <v>-7.8630003243487638E-4</v>
      </c>
      <c r="P353">
        <f t="shared" si="29"/>
        <v>0.248</v>
      </c>
    </row>
    <row r="354" spans="1:16" hidden="1" x14ac:dyDescent="0.3">
      <c r="A354" s="22" t="s">
        <v>744</v>
      </c>
      <c r="B354" s="23">
        <v>27860629</v>
      </c>
      <c r="C354" s="24" t="s">
        <v>317</v>
      </c>
      <c r="D354" s="6">
        <v>2490.29184068</v>
      </c>
      <c r="E354" s="6">
        <v>30.03</v>
      </c>
      <c r="F354" s="5">
        <v>-3802</v>
      </c>
      <c r="G354" s="5">
        <v>-1097</v>
      </c>
      <c r="H354" s="5">
        <v>418463</v>
      </c>
      <c r="I354" s="24" t="s">
        <v>2132</v>
      </c>
      <c r="J354" s="24" t="s">
        <v>2134</v>
      </c>
      <c r="L354" s="34">
        <f t="shared" si="25"/>
        <v>-3802</v>
      </c>
      <c r="M354" s="34">
        <f t="shared" si="26"/>
        <v>-1097</v>
      </c>
      <c r="N354" s="34">
        <f t="shared" si="27"/>
        <v>418463</v>
      </c>
      <c r="O354" s="32">
        <f t="shared" si="28"/>
        <v>-6.4641318348336654E-3</v>
      </c>
      <c r="P354">
        <f t="shared" si="29"/>
        <v>4.9000000000000002E-2</v>
      </c>
    </row>
    <row r="355" spans="1:16" x14ac:dyDescent="0.3">
      <c r="A355" s="22" t="s">
        <v>1371</v>
      </c>
      <c r="B355" s="23">
        <v>4963774</v>
      </c>
      <c r="C355" s="24" t="s">
        <v>317</v>
      </c>
      <c r="D355" s="6">
        <v>5741.8812819200002</v>
      </c>
      <c r="E355" s="6">
        <v>78.34</v>
      </c>
      <c r="F355" s="5">
        <v>8982</v>
      </c>
      <c r="G355" s="5">
        <v>5256</v>
      </c>
      <c r="H355" s="5">
        <v>984105</v>
      </c>
      <c r="I355" s="24" t="s">
        <v>2132</v>
      </c>
      <c r="J355" s="24" t="s">
        <v>2139</v>
      </c>
      <c r="L355" s="34">
        <f t="shared" si="25"/>
        <v>8982</v>
      </c>
      <c r="M355" s="34">
        <f t="shared" si="26"/>
        <v>5256</v>
      </c>
      <c r="N355" s="34">
        <f t="shared" si="27"/>
        <v>984105</v>
      </c>
      <c r="O355" s="32">
        <f t="shared" si="28"/>
        <v>3.7861813525995702E-3</v>
      </c>
      <c r="P355">
        <f t="shared" si="29"/>
        <v>0.85899999999999999</v>
      </c>
    </row>
    <row r="356" spans="1:16" hidden="1" x14ac:dyDescent="0.3">
      <c r="A356" s="22" t="s">
        <v>746</v>
      </c>
      <c r="B356" s="23">
        <v>4047857</v>
      </c>
      <c r="C356" s="24" t="s">
        <v>317</v>
      </c>
      <c r="D356" s="6">
        <v>231702.06213964001</v>
      </c>
      <c r="E356" s="6">
        <v>77.03</v>
      </c>
      <c r="F356" s="5">
        <v>234000</v>
      </c>
      <c r="G356" s="5">
        <v>513000</v>
      </c>
      <c r="H356" s="5">
        <v>101852000</v>
      </c>
      <c r="I356" s="24" t="s">
        <v>2132</v>
      </c>
      <c r="J356" s="24" t="s">
        <v>2180</v>
      </c>
      <c r="L356" s="34">
        <f t="shared" si="25"/>
        <v>234000</v>
      </c>
      <c r="M356" s="34">
        <f t="shared" si="26"/>
        <v>513000</v>
      </c>
      <c r="N356" s="34">
        <f t="shared" si="27"/>
        <v>101852000</v>
      </c>
      <c r="O356" s="32">
        <f t="shared" si="28"/>
        <v>-2.7392687428818285E-3</v>
      </c>
      <c r="P356">
        <f t="shared" si="29"/>
        <v>0.121</v>
      </c>
    </row>
    <row r="357" spans="1:16" hidden="1" x14ac:dyDescent="0.3">
      <c r="A357" s="22" t="s">
        <v>747</v>
      </c>
      <c r="B357" s="23">
        <v>4041896</v>
      </c>
      <c r="C357" s="24" t="s">
        <v>2</v>
      </c>
      <c r="D357" s="6">
        <v>129797.50342989</v>
      </c>
      <c r="E357" s="6">
        <v>81.58</v>
      </c>
      <c r="F357" s="5">
        <v>1116000</v>
      </c>
      <c r="G357" s="5">
        <v>1203000</v>
      </c>
      <c r="H357" s="5">
        <v>2416676000</v>
      </c>
      <c r="I357" s="24" t="s">
        <v>2142</v>
      </c>
      <c r="J357" s="24" t="s">
        <v>2171</v>
      </c>
      <c r="L357" s="34">
        <f t="shared" si="25"/>
        <v>1116000</v>
      </c>
      <c r="M357" s="34">
        <f t="shared" si="26"/>
        <v>1203000</v>
      </c>
      <c r="N357" s="34">
        <f t="shared" si="27"/>
        <v>2416676000</v>
      </c>
      <c r="O357" s="32">
        <f t="shared" si="28"/>
        <v>-3.59998609660542E-5</v>
      </c>
      <c r="P357">
        <f t="shared" si="29"/>
        <v>0.4</v>
      </c>
    </row>
    <row r="358" spans="1:16" hidden="1" x14ac:dyDescent="0.3">
      <c r="A358" s="22" t="s">
        <v>748</v>
      </c>
      <c r="B358" s="23">
        <v>1019881</v>
      </c>
      <c r="C358" s="24" t="s">
        <v>2</v>
      </c>
      <c r="D358" s="6">
        <v>20188.491416730001</v>
      </c>
      <c r="E358" s="6">
        <v>98.88</v>
      </c>
      <c r="F358" s="5">
        <v>88000</v>
      </c>
      <c r="G358" s="5">
        <v>119000</v>
      </c>
      <c r="H358" s="5">
        <v>226733000</v>
      </c>
      <c r="I358" s="24" t="s">
        <v>2142</v>
      </c>
      <c r="J358" s="24" t="s">
        <v>2171</v>
      </c>
      <c r="L358" s="34">
        <f t="shared" si="25"/>
        <v>88000</v>
      </c>
      <c r="M358" s="34">
        <f t="shared" si="26"/>
        <v>119000</v>
      </c>
      <c r="N358" s="34">
        <f t="shared" si="27"/>
        <v>226733000</v>
      </c>
      <c r="O358" s="32">
        <f t="shared" si="28"/>
        <v>-1.3672469380284299E-4</v>
      </c>
      <c r="P358">
        <f t="shared" si="29"/>
        <v>0.36599999999999999</v>
      </c>
    </row>
    <row r="359" spans="1:16" hidden="1" x14ac:dyDescent="0.3">
      <c r="A359" s="22" t="s">
        <v>749</v>
      </c>
      <c r="B359" s="23">
        <v>4659456</v>
      </c>
      <c r="C359" s="24" t="s">
        <v>2</v>
      </c>
      <c r="D359" s="6">
        <v>5163.5024775000002</v>
      </c>
      <c r="E359" s="6">
        <v>100.25</v>
      </c>
      <c r="F359" s="5">
        <v>93309</v>
      </c>
      <c r="G359" s="5">
        <v>29686</v>
      </c>
      <c r="H359" s="5">
        <v>7971399</v>
      </c>
      <c r="I359" s="24" t="s">
        <v>2158</v>
      </c>
      <c r="J359" s="24" t="s">
        <v>2159</v>
      </c>
      <c r="L359" s="34">
        <f t="shared" si="25"/>
        <v>93309</v>
      </c>
      <c r="M359" s="34">
        <f t="shared" si="26"/>
        <v>29686</v>
      </c>
      <c r="N359" s="34">
        <f t="shared" si="27"/>
        <v>7971399</v>
      </c>
      <c r="O359" s="32">
        <f t="shared" si="28"/>
        <v>7.9814095367701458E-3</v>
      </c>
      <c r="P359">
        <f t="shared" si="29"/>
        <v>0.94</v>
      </c>
    </row>
    <row r="360" spans="1:16" hidden="1" x14ac:dyDescent="0.3">
      <c r="A360" s="22" t="s">
        <v>1433</v>
      </c>
      <c r="B360" s="23">
        <v>4432560</v>
      </c>
      <c r="C360" s="24" t="s">
        <v>2</v>
      </c>
      <c r="D360" s="6">
        <v>12783.980831250001</v>
      </c>
      <c r="E360" s="6">
        <v>85.59</v>
      </c>
      <c r="F360" s="5">
        <v>35036</v>
      </c>
      <c r="G360" s="5">
        <v>26822</v>
      </c>
      <c r="H360" s="5">
        <v>3902513</v>
      </c>
      <c r="I360" s="24" t="s">
        <v>2119</v>
      </c>
      <c r="J360" s="24" t="s">
        <v>2156</v>
      </c>
      <c r="L360" s="34">
        <f t="shared" si="25"/>
        <v>35036</v>
      </c>
      <c r="M360" s="34">
        <f t="shared" si="26"/>
        <v>26822</v>
      </c>
      <c r="N360" s="34">
        <f t="shared" si="27"/>
        <v>3902513</v>
      </c>
      <c r="O360" s="32">
        <f t="shared" si="28"/>
        <v>2.1047976009304775E-3</v>
      </c>
      <c r="P360">
        <f t="shared" si="29"/>
        <v>0.77200000000000002</v>
      </c>
    </row>
    <row r="361" spans="1:16" hidden="1" x14ac:dyDescent="0.3">
      <c r="A361" s="22" t="s">
        <v>751</v>
      </c>
      <c r="B361" s="23">
        <v>4100570</v>
      </c>
      <c r="C361" s="24" t="s">
        <v>2</v>
      </c>
      <c r="D361" s="6">
        <v>14027.780546780001</v>
      </c>
      <c r="E361" s="6">
        <v>94.11</v>
      </c>
      <c r="F361" s="5">
        <v>40181</v>
      </c>
      <c r="G361" s="5">
        <v>33666</v>
      </c>
      <c r="H361" s="5">
        <v>6129707</v>
      </c>
      <c r="I361" s="24" t="s">
        <v>2119</v>
      </c>
      <c r="J361" s="24" t="s">
        <v>2128</v>
      </c>
      <c r="L361" s="34">
        <f t="shared" si="25"/>
        <v>40181</v>
      </c>
      <c r="M361" s="34">
        <f t="shared" si="26"/>
        <v>33666</v>
      </c>
      <c r="N361" s="34">
        <f t="shared" si="27"/>
        <v>6129707</v>
      </c>
      <c r="O361" s="32">
        <f t="shared" si="28"/>
        <v>1.0628566748785871E-3</v>
      </c>
      <c r="P361">
        <f t="shared" si="29"/>
        <v>0.66700000000000004</v>
      </c>
    </row>
    <row r="362" spans="1:16" hidden="1" x14ac:dyDescent="0.3">
      <c r="A362" s="22" t="s">
        <v>752</v>
      </c>
      <c r="B362" s="23">
        <v>4988767</v>
      </c>
      <c r="C362" s="24" t="s">
        <v>319</v>
      </c>
      <c r="D362" s="6">
        <v>3503.3323236400001</v>
      </c>
      <c r="E362" s="6">
        <v>43.65</v>
      </c>
      <c r="F362" s="5">
        <v>-9495</v>
      </c>
      <c r="G362" s="5" t="s">
        <v>0</v>
      </c>
      <c r="H362" s="5">
        <v>452625</v>
      </c>
      <c r="I362" s="24" t="s">
        <v>2132</v>
      </c>
      <c r="J362" s="24" t="s">
        <v>2134</v>
      </c>
      <c r="L362" s="34">
        <f t="shared" si="25"/>
        <v>-9495</v>
      </c>
      <c r="M362" s="34">
        <f t="shared" si="26"/>
        <v>0</v>
      </c>
      <c r="N362" s="34">
        <f t="shared" si="27"/>
        <v>452625</v>
      </c>
      <c r="O362" s="32">
        <f t="shared" si="28"/>
        <v>-2.0977630488815246E-2</v>
      </c>
      <c r="P362">
        <f t="shared" si="29"/>
        <v>8.0000000000000002E-3</v>
      </c>
    </row>
    <row r="363" spans="1:16" hidden="1" x14ac:dyDescent="0.3">
      <c r="A363" s="22" t="s">
        <v>753</v>
      </c>
      <c r="B363" s="23">
        <v>29182856</v>
      </c>
      <c r="C363" s="24" t="s">
        <v>2</v>
      </c>
      <c r="D363" s="6">
        <v>2635.1602262599999</v>
      </c>
      <c r="E363" s="6">
        <v>97.61</v>
      </c>
      <c r="F363" s="5" t="s">
        <v>0</v>
      </c>
      <c r="G363" s="5">
        <v>211</v>
      </c>
      <c r="H363" s="5">
        <v>1037517</v>
      </c>
      <c r="I363" s="24" t="s">
        <v>2132</v>
      </c>
      <c r="J363" s="24" t="s">
        <v>2134</v>
      </c>
      <c r="L363" s="34">
        <f t="shared" si="25"/>
        <v>0</v>
      </c>
      <c r="M363" s="34">
        <f t="shared" si="26"/>
        <v>211</v>
      </c>
      <c r="N363" s="34">
        <f t="shared" si="27"/>
        <v>1037517</v>
      </c>
      <c r="O363" s="32">
        <f t="shared" si="28"/>
        <v>-2.0337016164554412E-4</v>
      </c>
      <c r="P363">
        <f t="shared" si="29"/>
        <v>0.34799999999999998</v>
      </c>
    </row>
    <row r="364" spans="1:16" hidden="1" x14ac:dyDescent="0.3">
      <c r="A364" s="22" t="s">
        <v>754</v>
      </c>
      <c r="B364" s="23">
        <v>29721221</v>
      </c>
      <c r="C364" s="24" t="s">
        <v>2</v>
      </c>
      <c r="D364" s="6">
        <v>7005.2413716999999</v>
      </c>
      <c r="E364" s="6">
        <v>83.43</v>
      </c>
      <c r="F364" s="5">
        <v>-486</v>
      </c>
      <c r="G364" s="5">
        <v>-274</v>
      </c>
      <c r="H364" s="5">
        <v>481942</v>
      </c>
      <c r="I364" s="24" t="s">
        <v>2132</v>
      </c>
      <c r="J364" s="24" t="s">
        <v>2134</v>
      </c>
      <c r="L364" s="34">
        <f t="shared" si="25"/>
        <v>-486</v>
      </c>
      <c r="M364" s="34">
        <f t="shared" si="26"/>
        <v>-274</v>
      </c>
      <c r="N364" s="34">
        <f t="shared" si="27"/>
        <v>481942</v>
      </c>
      <c r="O364" s="32">
        <f t="shared" si="28"/>
        <v>-4.3988695735171451E-4</v>
      </c>
      <c r="P364">
        <f t="shared" si="29"/>
        <v>0.30299999999999999</v>
      </c>
    </row>
    <row r="365" spans="1:16" hidden="1" x14ac:dyDescent="0.3">
      <c r="A365" s="22" t="s">
        <v>755</v>
      </c>
      <c r="B365" s="23">
        <v>4393379</v>
      </c>
      <c r="C365" s="24" t="s">
        <v>2</v>
      </c>
      <c r="D365" s="6">
        <v>3205.3131723800002</v>
      </c>
      <c r="E365" s="6">
        <v>89.32</v>
      </c>
      <c r="F365" s="5">
        <v>33000</v>
      </c>
      <c r="G365" s="5">
        <v>57000</v>
      </c>
      <c r="H365" s="5">
        <v>12312000</v>
      </c>
      <c r="I365" s="24" t="s">
        <v>1</v>
      </c>
      <c r="J365" s="24" t="s">
        <v>2183</v>
      </c>
      <c r="L365" s="34">
        <f t="shared" si="25"/>
        <v>33000</v>
      </c>
      <c r="M365" s="34">
        <f t="shared" si="26"/>
        <v>57000</v>
      </c>
      <c r="N365" s="34">
        <f t="shared" si="27"/>
        <v>12312000</v>
      </c>
      <c r="O365" s="32">
        <f t="shared" si="28"/>
        <v>-1.9493177387914229E-3</v>
      </c>
      <c r="P365">
        <f t="shared" si="29"/>
        <v>0.158</v>
      </c>
    </row>
    <row r="366" spans="1:16" hidden="1" x14ac:dyDescent="0.3">
      <c r="A366" s="22" t="s">
        <v>756</v>
      </c>
      <c r="B366" s="23">
        <v>4059268</v>
      </c>
      <c r="C366" s="24" t="s">
        <v>2</v>
      </c>
      <c r="D366" s="6">
        <v>6357.0535271099998</v>
      </c>
      <c r="E366" s="6">
        <v>69.650000000000006</v>
      </c>
      <c r="F366" s="5">
        <v>-76000</v>
      </c>
      <c r="G366" s="5">
        <v>29000</v>
      </c>
      <c r="H366" s="5">
        <v>18755000</v>
      </c>
      <c r="I366" s="24" t="s">
        <v>2148</v>
      </c>
      <c r="J366" s="24" t="s">
        <v>2149</v>
      </c>
      <c r="L366" s="34">
        <f t="shared" si="25"/>
        <v>-76000</v>
      </c>
      <c r="M366" s="34">
        <f t="shared" si="26"/>
        <v>29000</v>
      </c>
      <c r="N366" s="34">
        <f t="shared" si="27"/>
        <v>18755000</v>
      </c>
      <c r="O366" s="32">
        <f t="shared" si="28"/>
        <v>-5.5985070647827243E-3</v>
      </c>
      <c r="P366">
        <f t="shared" si="29"/>
        <v>5.8999999999999997E-2</v>
      </c>
    </row>
    <row r="367" spans="1:16" hidden="1" x14ac:dyDescent="0.3">
      <c r="A367" s="22" t="s">
        <v>757</v>
      </c>
      <c r="B367" s="23">
        <v>4586618</v>
      </c>
      <c r="C367" s="24" t="s">
        <v>2</v>
      </c>
      <c r="D367" s="6">
        <v>31316.444834999998</v>
      </c>
      <c r="E367" s="6">
        <v>77.33</v>
      </c>
      <c r="F367" s="5">
        <v>2509</v>
      </c>
      <c r="G367" s="5">
        <v>1254</v>
      </c>
      <c r="H367" s="5">
        <v>2587908</v>
      </c>
      <c r="I367" s="24" t="s">
        <v>2132</v>
      </c>
      <c r="J367" s="24" t="s">
        <v>2133</v>
      </c>
      <c r="L367" s="34">
        <f t="shared" si="25"/>
        <v>2509</v>
      </c>
      <c r="M367" s="34">
        <f t="shared" si="26"/>
        <v>1254</v>
      </c>
      <c r="N367" s="34">
        <f t="shared" si="27"/>
        <v>2587908</v>
      </c>
      <c r="O367" s="32">
        <f t="shared" si="28"/>
        <v>4.849476874757526E-4</v>
      </c>
      <c r="P367">
        <f t="shared" si="29"/>
        <v>0.57099999999999995</v>
      </c>
    </row>
    <row r="368" spans="1:16" hidden="1" x14ac:dyDescent="0.3">
      <c r="A368" s="22" t="s">
        <v>758</v>
      </c>
      <c r="B368" s="23">
        <v>4054016</v>
      </c>
      <c r="C368" s="24" t="s">
        <v>317</v>
      </c>
      <c r="D368" s="6">
        <v>81319.334277660004</v>
      </c>
      <c r="E368" s="6">
        <v>89.46</v>
      </c>
      <c r="F368" s="5">
        <v>264100</v>
      </c>
      <c r="G368" s="5">
        <v>224100</v>
      </c>
      <c r="H368" s="5">
        <v>174175700</v>
      </c>
      <c r="I368" s="24" t="s">
        <v>2142</v>
      </c>
      <c r="J368" s="24" t="s">
        <v>2143</v>
      </c>
      <c r="L368" s="34">
        <f t="shared" si="25"/>
        <v>264100</v>
      </c>
      <c r="M368" s="34">
        <f t="shared" si="26"/>
        <v>224100</v>
      </c>
      <c r="N368" s="34">
        <f t="shared" si="27"/>
        <v>174175700</v>
      </c>
      <c r="O368" s="32">
        <f t="shared" si="28"/>
        <v>2.2965316057291574E-4</v>
      </c>
      <c r="P368">
        <f t="shared" si="29"/>
        <v>0.50700000000000001</v>
      </c>
    </row>
    <row r="369" spans="1:16" hidden="1" x14ac:dyDescent="0.3">
      <c r="A369" s="22" t="s">
        <v>759</v>
      </c>
      <c r="B369" s="23">
        <v>4004172</v>
      </c>
      <c r="C369" s="24" t="s">
        <v>2</v>
      </c>
      <c r="D369" s="6">
        <v>20093.282171250001</v>
      </c>
      <c r="E369" s="27" t="s">
        <v>1959</v>
      </c>
      <c r="F369" s="5">
        <v>26000</v>
      </c>
      <c r="G369" s="5">
        <v>11000</v>
      </c>
      <c r="H369" s="5">
        <v>31353000</v>
      </c>
      <c r="I369" s="24" t="s">
        <v>1</v>
      </c>
      <c r="J369" s="24" t="s">
        <v>2166</v>
      </c>
      <c r="L369" s="34">
        <f t="shared" si="25"/>
        <v>26000</v>
      </c>
      <c r="M369" s="34">
        <f t="shared" si="26"/>
        <v>11000</v>
      </c>
      <c r="N369" s="34">
        <f t="shared" si="27"/>
        <v>31353000</v>
      </c>
      <c r="O369" s="32">
        <f t="shared" si="28"/>
        <v>4.7842311740503303E-4</v>
      </c>
      <c r="P369">
        <f t="shared" si="29"/>
        <v>0.56999999999999995</v>
      </c>
    </row>
    <row r="370" spans="1:16" hidden="1" x14ac:dyDescent="0.3">
      <c r="A370" s="22" t="s">
        <v>760</v>
      </c>
      <c r="B370" s="23">
        <v>103343</v>
      </c>
      <c r="C370" s="24" t="s">
        <v>2</v>
      </c>
      <c r="D370" s="6">
        <v>13357.947957120001</v>
      </c>
      <c r="E370" s="27" t="s">
        <v>1960</v>
      </c>
      <c r="F370" s="5">
        <v>78000</v>
      </c>
      <c r="G370" s="5">
        <v>68000</v>
      </c>
      <c r="H370" s="5">
        <v>61000000</v>
      </c>
      <c r="I370" s="24" t="s">
        <v>2142</v>
      </c>
      <c r="J370" s="24" t="s">
        <v>2145</v>
      </c>
      <c r="L370" s="34">
        <f t="shared" si="25"/>
        <v>78000</v>
      </c>
      <c r="M370" s="34">
        <f t="shared" si="26"/>
        <v>68000</v>
      </c>
      <c r="N370" s="34">
        <f t="shared" si="27"/>
        <v>61000000</v>
      </c>
      <c r="O370" s="32">
        <f t="shared" si="28"/>
        <v>1.639344262295082E-4</v>
      </c>
      <c r="P370">
        <f t="shared" si="29"/>
        <v>0.48599999999999999</v>
      </c>
    </row>
    <row r="371" spans="1:16" hidden="1" x14ac:dyDescent="0.3">
      <c r="A371" s="22" t="s">
        <v>761</v>
      </c>
      <c r="B371" s="23">
        <v>4996309</v>
      </c>
      <c r="C371" s="24" t="s">
        <v>2</v>
      </c>
      <c r="D371" s="6">
        <v>13365.242992400001</v>
      </c>
      <c r="E371" s="6">
        <v>68.72</v>
      </c>
      <c r="F371" s="5">
        <v>75000</v>
      </c>
      <c r="G371" s="5">
        <v>171000</v>
      </c>
      <c r="H371" s="5">
        <v>39381000</v>
      </c>
      <c r="I371" s="24" t="s">
        <v>2119</v>
      </c>
      <c r="J371" s="24" t="s">
        <v>2146</v>
      </c>
      <c r="L371" s="34">
        <f t="shared" si="25"/>
        <v>75000</v>
      </c>
      <c r="M371" s="34">
        <f t="shared" si="26"/>
        <v>171000</v>
      </c>
      <c r="N371" s="34">
        <f t="shared" si="27"/>
        <v>39381000</v>
      </c>
      <c r="O371" s="32">
        <f t="shared" si="28"/>
        <v>-2.4377237754246973E-3</v>
      </c>
      <c r="P371">
        <f t="shared" si="29"/>
        <v>0.13600000000000001</v>
      </c>
    </row>
    <row r="372" spans="1:16" hidden="1" x14ac:dyDescent="0.3">
      <c r="A372" s="22" t="s">
        <v>762</v>
      </c>
      <c r="B372" s="23">
        <v>4089422</v>
      </c>
      <c r="C372" s="24" t="s">
        <v>2</v>
      </c>
      <c r="D372" s="6">
        <v>4006.5741175799999</v>
      </c>
      <c r="E372" s="6">
        <v>97.76</v>
      </c>
      <c r="F372" s="5">
        <v>1700</v>
      </c>
      <c r="G372" s="5">
        <v>48300</v>
      </c>
      <c r="H372" s="5">
        <v>33133100</v>
      </c>
      <c r="I372" s="24" t="s">
        <v>2142</v>
      </c>
      <c r="J372" s="24" t="s">
        <v>2145</v>
      </c>
      <c r="L372" s="34">
        <f t="shared" si="25"/>
        <v>1700</v>
      </c>
      <c r="M372" s="34">
        <f t="shared" si="26"/>
        <v>48300</v>
      </c>
      <c r="N372" s="34">
        <f t="shared" si="27"/>
        <v>33133100</v>
      </c>
      <c r="O372" s="32">
        <f t="shared" si="28"/>
        <v>-1.4064485363579019E-3</v>
      </c>
      <c r="P372">
        <f t="shared" si="29"/>
        <v>0.19500000000000001</v>
      </c>
    </row>
    <row r="373" spans="1:16" hidden="1" x14ac:dyDescent="0.3">
      <c r="A373" s="22" t="s">
        <v>763</v>
      </c>
      <c r="B373" s="23">
        <v>4072680</v>
      </c>
      <c r="C373" s="24" t="s">
        <v>2</v>
      </c>
      <c r="D373" s="6">
        <v>5696.1903276000003</v>
      </c>
      <c r="E373" s="6">
        <v>106.89</v>
      </c>
      <c r="F373" s="5">
        <v>17021</v>
      </c>
      <c r="G373" s="5">
        <v>-2139</v>
      </c>
      <c r="H373" s="5">
        <v>8515773</v>
      </c>
      <c r="I373" s="24" t="s">
        <v>2158</v>
      </c>
      <c r="J373" s="24" t="s">
        <v>2159</v>
      </c>
      <c r="L373" s="34">
        <f t="shared" si="25"/>
        <v>17021</v>
      </c>
      <c r="M373" s="34">
        <f t="shared" si="26"/>
        <v>-2139</v>
      </c>
      <c r="N373" s="34">
        <f t="shared" si="27"/>
        <v>8515773</v>
      </c>
      <c r="O373" s="32">
        <f t="shared" si="28"/>
        <v>2.2499425477874998E-3</v>
      </c>
      <c r="P373">
        <f t="shared" si="29"/>
        <v>0.78500000000000003</v>
      </c>
    </row>
    <row r="374" spans="1:16" hidden="1" x14ac:dyDescent="0.3">
      <c r="A374" s="22" t="s">
        <v>764</v>
      </c>
      <c r="B374" s="23">
        <v>4912069</v>
      </c>
      <c r="C374" s="24" t="s">
        <v>317</v>
      </c>
      <c r="D374" s="6">
        <v>10727.97707624</v>
      </c>
      <c r="E374" s="27">
        <v>44.33</v>
      </c>
      <c r="F374" s="5">
        <v>39939</v>
      </c>
      <c r="G374" s="5">
        <v>28891</v>
      </c>
      <c r="H374" s="5">
        <v>3709545</v>
      </c>
      <c r="I374" s="24" t="s">
        <v>2153</v>
      </c>
      <c r="J374" s="24" t="s">
        <v>2188</v>
      </c>
      <c r="L374" s="34">
        <f t="shared" si="25"/>
        <v>39939</v>
      </c>
      <c r="M374" s="34">
        <f t="shared" si="26"/>
        <v>28891</v>
      </c>
      <c r="N374" s="34">
        <f t="shared" si="27"/>
        <v>3709545</v>
      </c>
      <c r="O374" s="32">
        <f t="shared" si="28"/>
        <v>2.9782628327732915E-3</v>
      </c>
      <c r="P374">
        <f t="shared" si="29"/>
        <v>0.82899999999999996</v>
      </c>
    </row>
    <row r="375" spans="1:16" hidden="1" x14ac:dyDescent="0.3">
      <c r="A375" s="22" t="s">
        <v>765</v>
      </c>
      <c r="B375" s="23">
        <v>4914563</v>
      </c>
      <c r="C375" s="24" t="s">
        <v>2</v>
      </c>
      <c r="D375" s="6">
        <v>17308.756990139998</v>
      </c>
      <c r="E375" s="6">
        <v>14.78</v>
      </c>
      <c r="F375" s="5">
        <v>144473.98735970201</v>
      </c>
      <c r="G375" s="5">
        <v>133253.362617632</v>
      </c>
      <c r="H375" s="5">
        <v>14251695.623420401</v>
      </c>
      <c r="I375" s="24" t="s">
        <v>2153</v>
      </c>
      <c r="J375" s="24" t="s">
        <v>2188</v>
      </c>
      <c r="L375" s="34">
        <f t="shared" si="25"/>
        <v>144473.98735970201</v>
      </c>
      <c r="M375" s="34">
        <f t="shared" si="26"/>
        <v>133253.362617632</v>
      </c>
      <c r="N375" s="34">
        <f t="shared" si="27"/>
        <v>14251695.623420401</v>
      </c>
      <c r="O375" s="32">
        <f t="shared" si="28"/>
        <v>7.8731857868411762E-4</v>
      </c>
      <c r="P375">
        <f t="shared" si="29"/>
        <v>0.623</v>
      </c>
    </row>
    <row r="376" spans="1:16" hidden="1" x14ac:dyDescent="0.3">
      <c r="A376" s="22" t="s">
        <v>766</v>
      </c>
      <c r="B376" s="23">
        <v>4349317</v>
      </c>
      <c r="C376" s="24" t="s">
        <v>2</v>
      </c>
      <c r="D376" s="6">
        <v>2630.9954749200001</v>
      </c>
      <c r="E376" s="27">
        <v>74.88</v>
      </c>
      <c r="F376" s="5">
        <v>25817</v>
      </c>
      <c r="G376" s="5">
        <v>6097</v>
      </c>
      <c r="H376" s="5">
        <v>1846143</v>
      </c>
      <c r="I376" s="24" t="s">
        <v>2148</v>
      </c>
      <c r="J376" s="24" t="s">
        <v>2149</v>
      </c>
      <c r="L376" s="34">
        <f t="shared" si="25"/>
        <v>25817</v>
      </c>
      <c r="M376" s="34">
        <f t="shared" si="26"/>
        <v>6097</v>
      </c>
      <c r="N376" s="34">
        <f t="shared" si="27"/>
        <v>1846143</v>
      </c>
      <c r="O376" s="32">
        <f t="shared" si="28"/>
        <v>1.068172942182702E-2</v>
      </c>
      <c r="P376">
        <f t="shared" si="29"/>
        <v>0.96099999999999997</v>
      </c>
    </row>
    <row r="377" spans="1:16" hidden="1" x14ac:dyDescent="0.3">
      <c r="A377" s="22" t="s">
        <v>767</v>
      </c>
      <c r="B377" s="23">
        <v>4121438</v>
      </c>
      <c r="C377" s="24" t="s">
        <v>317</v>
      </c>
      <c r="D377" s="6">
        <v>3973.2200975000001</v>
      </c>
      <c r="E377" s="27">
        <v>95.26</v>
      </c>
      <c r="F377" s="5">
        <v>-16900</v>
      </c>
      <c r="G377" s="5">
        <v>-13623</v>
      </c>
      <c r="H377" s="5">
        <v>1010182</v>
      </c>
      <c r="I377" s="24" t="s">
        <v>2161</v>
      </c>
      <c r="J377" s="24" t="s">
        <v>2181</v>
      </c>
      <c r="L377" s="34">
        <f t="shared" si="25"/>
        <v>-16900</v>
      </c>
      <c r="M377" s="34">
        <f t="shared" si="26"/>
        <v>-13623</v>
      </c>
      <c r="N377" s="34">
        <f t="shared" si="27"/>
        <v>1010182</v>
      </c>
      <c r="O377" s="32">
        <f t="shared" si="28"/>
        <v>-3.2439698984935389E-3</v>
      </c>
      <c r="P377">
        <f t="shared" si="29"/>
        <v>0.10299999999999999</v>
      </c>
    </row>
    <row r="378" spans="1:16" hidden="1" x14ac:dyDescent="0.3">
      <c r="A378" s="22" t="s">
        <v>768</v>
      </c>
      <c r="B378" s="23">
        <v>4963312</v>
      </c>
      <c r="C378" s="24" t="s">
        <v>317</v>
      </c>
      <c r="D378" s="6">
        <v>7359.7206218900001</v>
      </c>
      <c r="E378" s="6">
        <v>92.49</v>
      </c>
      <c r="F378" s="5">
        <v>6964</v>
      </c>
      <c r="G378" s="5">
        <v>8086</v>
      </c>
      <c r="H378" s="5">
        <v>1958140</v>
      </c>
      <c r="I378" s="24" t="s">
        <v>2132</v>
      </c>
      <c r="J378" s="24" t="s">
        <v>2138</v>
      </c>
      <c r="L378" s="34">
        <f t="shared" si="25"/>
        <v>6964</v>
      </c>
      <c r="M378" s="34">
        <f t="shared" si="26"/>
        <v>8086</v>
      </c>
      <c r="N378" s="34">
        <f t="shared" si="27"/>
        <v>1958140</v>
      </c>
      <c r="O378" s="32">
        <f t="shared" si="28"/>
        <v>-5.7299273800647552E-4</v>
      </c>
      <c r="P378">
        <f t="shared" si="29"/>
        <v>0.28199999999999997</v>
      </c>
    </row>
    <row r="379" spans="1:16" hidden="1" x14ac:dyDescent="0.3">
      <c r="A379" s="22" t="s">
        <v>769</v>
      </c>
      <c r="B379" s="23">
        <v>4222286</v>
      </c>
      <c r="C379" s="24" t="s">
        <v>317</v>
      </c>
      <c r="D379" s="6">
        <v>39819.646320599997</v>
      </c>
      <c r="E379" s="6">
        <v>99.62</v>
      </c>
      <c r="F379" s="5">
        <v>170000</v>
      </c>
      <c r="G379" s="5">
        <v>191000</v>
      </c>
      <c r="H379" s="5">
        <v>17852000</v>
      </c>
      <c r="I379" s="24" t="s">
        <v>2132</v>
      </c>
      <c r="J379" s="24" t="s">
        <v>2133</v>
      </c>
      <c r="L379" s="34">
        <f t="shared" si="25"/>
        <v>170000</v>
      </c>
      <c r="M379" s="34">
        <f t="shared" si="26"/>
        <v>191000</v>
      </c>
      <c r="N379" s="34">
        <f t="shared" si="27"/>
        <v>17852000</v>
      </c>
      <c r="O379" s="32">
        <f t="shared" si="28"/>
        <v>-1.1763387855702441E-3</v>
      </c>
      <c r="P379">
        <f t="shared" si="29"/>
        <v>0.21299999999999999</v>
      </c>
    </row>
    <row r="380" spans="1:16" hidden="1" x14ac:dyDescent="0.3">
      <c r="A380" s="22" t="s">
        <v>770</v>
      </c>
      <c r="B380" s="23">
        <v>4092178</v>
      </c>
      <c r="C380" s="24" t="s">
        <v>2</v>
      </c>
      <c r="D380" s="6">
        <v>5251.9399010400002</v>
      </c>
      <c r="E380" s="6">
        <v>60.75</v>
      </c>
      <c r="F380" s="5">
        <v>12293</v>
      </c>
      <c r="G380" s="5">
        <v>10543</v>
      </c>
      <c r="H380" s="5">
        <v>673379</v>
      </c>
      <c r="I380" s="24" t="s">
        <v>2142</v>
      </c>
      <c r="J380" s="24" t="s">
        <v>2143</v>
      </c>
      <c r="L380" s="34">
        <f t="shared" si="25"/>
        <v>12293</v>
      </c>
      <c r="M380" s="34">
        <f t="shared" si="26"/>
        <v>10543</v>
      </c>
      <c r="N380" s="34">
        <f t="shared" si="27"/>
        <v>673379</v>
      </c>
      <c r="O380" s="32">
        <f t="shared" si="28"/>
        <v>2.5988336434608146E-3</v>
      </c>
      <c r="P380">
        <f t="shared" si="29"/>
        <v>0.80800000000000005</v>
      </c>
    </row>
    <row r="381" spans="1:16" hidden="1" x14ac:dyDescent="0.3">
      <c r="A381" s="22" t="s">
        <v>338</v>
      </c>
      <c r="B381" s="23">
        <v>4964205</v>
      </c>
      <c r="C381" s="24" t="s">
        <v>2</v>
      </c>
      <c r="D381" s="6">
        <v>17016.131299640001</v>
      </c>
      <c r="E381" s="27">
        <v>91.09</v>
      </c>
      <c r="F381" s="5">
        <v>-5558</v>
      </c>
      <c r="G381" s="5">
        <v>-20763</v>
      </c>
      <c r="H381" s="5">
        <v>13711133</v>
      </c>
      <c r="I381" s="24" t="s">
        <v>2132</v>
      </c>
      <c r="J381" s="24" t="s">
        <v>2138</v>
      </c>
      <c r="L381" s="34">
        <f t="shared" si="25"/>
        <v>-5558</v>
      </c>
      <c r="M381" s="34">
        <f t="shared" si="26"/>
        <v>-20763</v>
      </c>
      <c r="N381" s="34">
        <f t="shared" si="27"/>
        <v>13711133</v>
      </c>
      <c r="O381" s="32">
        <f t="shared" si="28"/>
        <v>1.1089528487543663E-3</v>
      </c>
      <c r="P381">
        <f t="shared" si="29"/>
        <v>0.67300000000000004</v>
      </c>
    </row>
    <row r="382" spans="1:16" hidden="1" x14ac:dyDescent="0.3">
      <c r="A382" s="22" t="s">
        <v>340</v>
      </c>
      <c r="B382" s="23">
        <v>12805289</v>
      </c>
      <c r="C382" s="24" t="s">
        <v>317</v>
      </c>
      <c r="D382" s="6">
        <v>67779.878937820002</v>
      </c>
      <c r="E382" s="27" t="s">
        <v>1961</v>
      </c>
      <c r="F382" s="5">
        <v>-6914</v>
      </c>
      <c r="G382" s="5">
        <v>36926</v>
      </c>
      <c r="H382" s="5">
        <v>89724873</v>
      </c>
      <c r="I382" s="24" t="s">
        <v>2142</v>
      </c>
      <c r="J382" s="24" t="s">
        <v>2143</v>
      </c>
      <c r="L382" s="34">
        <f t="shared" si="25"/>
        <v>-6914</v>
      </c>
      <c r="M382" s="34">
        <f t="shared" si="26"/>
        <v>36926</v>
      </c>
      <c r="N382" s="34">
        <f t="shared" si="27"/>
        <v>89724873</v>
      </c>
      <c r="O382" s="32">
        <f t="shared" si="28"/>
        <v>-4.886047595743044E-4</v>
      </c>
      <c r="P382">
        <f t="shared" si="29"/>
        <v>0.29399999999999998</v>
      </c>
    </row>
    <row r="383" spans="1:16" hidden="1" x14ac:dyDescent="0.3">
      <c r="A383" s="22" t="s">
        <v>771</v>
      </c>
      <c r="B383" s="23">
        <v>4004173</v>
      </c>
      <c r="C383" s="24" t="s">
        <v>2</v>
      </c>
      <c r="D383" s="6">
        <v>75630.704289489993</v>
      </c>
      <c r="E383" s="27">
        <v>85.67</v>
      </c>
      <c r="F383" s="5">
        <v>210000</v>
      </c>
      <c r="G383" s="5">
        <v>209000</v>
      </c>
      <c r="H383" s="5">
        <v>15731000</v>
      </c>
      <c r="I383" s="24" t="s">
        <v>2153</v>
      </c>
      <c r="J383" s="24" t="s">
        <v>2193</v>
      </c>
      <c r="L383" s="34">
        <f t="shared" si="25"/>
        <v>210000</v>
      </c>
      <c r="M383" s="34">
        <f t="shared" si="26"/>
        <v>209000</v>
      </c>
      <c r="N383" s="34">
        <f t="shared" si="27"/>
        <v>15731000</v>
      </c>
      <c r="O383" s="32">
        <f t="shared" si="28"/>
        <v>6.3568749602695317E-5</v>
      </c>
      <c r="P383">
        <f t="shared" si="29"/>
        <v>0.44800000000000001</v>
      </c>
    </row>
    <row r="384" spans="1:16" hidden="1" x14ac:dyDescent="0.3">
      <c r="A384" s="22" t="s">
        <v>772</v>
      </c>
      <c r="B384" s="23">
        <v>4047103</v>
      </c>
      <c r="C384" s="24" t="s">
        <v>317</v>
      </c>
      <c r="D384" s="6">
        <v>6386.5111893599997</v>
      </c>
      <c r="E384" s="6">
        <v>94.08</v>
      </c>
      <c r="F384" s="5">
        <v>50068</v>
      </c>
      <c r="G384" s="5">
        <v>48127</v>
      </c>
      <c r="H384" s="5">
        <v>31848639</v>
      </c>
      <c r="I384" s="24" t="s">
        <v>2142</v>
      </c>
      <c r="J384" s="24" t="s">
        <v>2171</v>
      </c>
      <c r="L384" s="34">
        <f t="shared" si="25"/>
        <v>50068</v>
      </c>
      <c r="M384" s="34">
        <f t="shared" si="26"/>
        <v>48127</v>
      </c>
      <c r="N384" s="34">
        <f t="shared" si="27"/>
        <v>31848639</v>
      </c>
      <c r="O384" s="32">
        <f t="shared" si="28"/>
        <v>6.0944519481664504E-5</v>
      </c>
      <c r="P384">
        <f t="shared" si="29"/>
        <v>0.44600000000000001</v>
      </c>
    </row>
    <row r="385" spans="1:16" hidden="1" x14ac:dyDescent="0.3">
      <c r="A385" s="22" t="s">
        <v>772</v>
      </c>
      <c r="B385" s="23">
        <v>100754</v>
      </c>
      <c r="C385" s="24" t="s">
        <v>317</v>
      </c>
      <c r="D385" s="6">
        <v>2322.9874719300001</v>
      </c>
      <c r="E385" s="6">
        <v>0</v>
      </c>
      <c r="F385" s="5">
        <v>18213</v>
      </c>
      <c r="G385" s="5">
        <v>13130</v>
      </c>
      <c r="H385" s="5">
        <v>20945333</v>
      </c>
      <c r="I385" s="24" t="s">
        <v>2142</v>
      </c>
      <c r="J385" s="24" t="s">
        <v>2171</v>
      </c>
      <c r="L385" s="34">
        <f t="shared" si="25"/>
        <v>18213</v>
      </c>
      <c r="M385" s="34">
        <f t="shared" si="26"/>
        <v>13130</v>
      </c>
      <c r="N385" s="34">
        <f t="shared" si="27"/>
        <v>20945333</v>
      </c>
      <c r="O385" s="32">
        <f t="shared" si="28"/>
        <v>2.42679359645416E-4</v>
      </c>
      <c r="P385">
        <f t="shared" si="29"/>
        <v>0.51200000000000001</v>
      </c>
    </row>
    <row r="386" spans="1:16" hidden="1" x14ac:dyDescent="0.3">
      <c r="A386" s="22" t="s">
        <v>773</v>
      </c>
      <c r="B386" s="23">
        <v>4419132</v>
      </c>
      <c r="C386" s="24" t="s">
        <v>317</v>
      </c>
      <c r="D386" s="6">
        <v>4772.8793560000004</v>
      </c>
      <c r="E386" s="27" t="s">
        <v>1962</v>
      </c>
      <c r="F386" s="5">
        <v>29031</v>
      </c>
      <c r="G386" s="5">
        <v>32605</v>
      </c>
      <c r="H386" s="5">
        <v>3051546</v>
      </c>
      <c r="I386" s="24" t="s">
        <v>2126</v>
      </c>
      <c r="J386" s="24" t="s">
        <v>2165</v>
      </c>
      <c r="L386" s="34">
        <f t="shared" si="25"/>
        <v>29031</v>
      </c>
      <c r="M386" s="34">
        <f t="shared" si="26"/>
        <v>32605</v>
      </c>
      <c r="N386" s="34">
        <f t="shared" si="27"/>
        <v>3051546</v>
      </c>
      <c r="O386" s="32">
        <f t="shared" si="28"/>
        <v>-1.1712096098174499E-3</v>
      </c>
      <c r="P386">
        <f t="shared" si="29"/>
        <v>0.214</v>
      </c>
    </row>
    <row r="387" spans="1:16" hidden="1" x14ac:dyDescent="0.3">
      <c r="A387" s="22" t="s">
        <v>774</v>
      </c>
      <c r="B387" s="23">
        <v>4057180</v>
      </c>
      <c r="C387" s="24" t="s">
        <v>317</v>
      </c>
      <c r="D387" s="6">
        <v>168023.37153172999</v>
      </c>
      <c r="E387" s="6">
        <v>86.02</v>
      </c>
      <c r="F387" s="5">
        <v>1243000</v>
      </c>
      <c r="G387" s="5">
        <v>1468000</v>
      </c>
      <c r="H387" s="5">
        <v>257275000</v>
      </c>
      <c r="I387" s="24" t="s">
        <v>2161</v>
      </c>
      <c r="J387" s="24" t="s">
        <v>2190</v>
      </c>
      <c r="L387" s="34">
        <f t="shared" si="25"/>
        <v>1243000</v>
      </c>
      <c r="M387" s="34">
        <f t="shared" si="26"/>
        <v>1468000</v>
      </c>
      <c r="N387" s="34">
        <f t="shared" si="27"/>
        <v>257275000</v>
      </c>
      <c r="O387" s="32">
        <f t="shared" si="28"/>
        <v>-8.7455057817510445E-4</v>
      </c>
      <c r="P387">
        <f t="shared" si="29"/>
        <v>0.23699999999999999</v>
      </c>
    </row>
    <row r="388" spans="1:16" hidden="1" x14ac:dyDescent="0.3">
      <c r="A388" s="22" t="s">
        <v>775</v>
      </c>
      <c r="B388" s="23">
        <v>100206</v>
      </c>
      <c r="C388" s="24" t="s">
        <v>2</v>
      </c>
      <c r="D388" s="6">
        <v>9087.6296997999998</v>
      </c>
      <c r="E388" s="6">
        <v>83.28</v>
      </c>
      <c r="F388" s="5">
        <v>51000</v>
      </c>
      <c r="G388" s="5">
        <v>76000</v>
      </c>
      <c r="H388" s="5">
        <v>85406000</v>
      </c>
      <c r="I388" s="24" t="s">
        <v>2142</v>
      </c>
      <c r="J388" s="24" t="s">
        <v>2171</v>
      </c>
      <c r="L388" s="34">
        <f t="shared" si="25"/>
        <v>51000</v>
      </c>
      <c r="M388" s="34">
        <f t="shared" si="26"/>
        <v>76000</v>
      </c>
      <c r="N388" s="34">
        <f t="shared" si="27"/>
        <v>85406000</v>
      </c>
      <c r="O388" s="32">
        <f t="shared" si="28"/>
        <v>-2.9271948106690396E-4</v>
      </c>
      <c r="P388">
        <f t="shared" si="29"/>
        <v>0.33</v>
      </c>
    </row>
    <row r="389" spans="1:16" hidden="1" x14ac:dyDescent="0.3">
      <c r="A389" s="22" t="s">
        <v>70</v>
      </c>
      <c r="B389" s="23">
        <v>4990366</v>
      </c>
      <c r="C389" s="24" t="s">
        <v>2</v>
      </c>
      <c r="D389" s="6">
        <v>16393.684569479999</v>
      </c>
      <c r="E389" s="6">
        <v>98.44</v>
      </c>
      <c r="F389" s="5">
        <v>41577</v>
      </c>
      <c r="G389" s="5">
        <v>20313</v>
      </c>
      <c r="H389" s="5">
        <v>2597478</v>
      </c>
      <c r="I389" s="24" t="s">
        <v>2119</v>
      </c>
      <c r="J389" s="24" t="s">
        <v>2140</v>
      </c>
      <c r="L389" s="34">
        <f t="shared" si="25"/>
        <v>41577</v>
      </c>
      <c r="M389" s="34">
        <f t="shared" si="26"/>
        <v>20313</v>
      </c>
      <c r="N389" s="34">
        <f t="shared" si="27"/>
        <v>2597478</v>
      </c>
      <c r="O389" s="32">
        <f t="shared" si="28"/>
        <v>8.1864023487398154E-3</v>
      </c>
      <c r="P389">
        <f t="shared" si="29"/>
        <v>0.94199999999999995</v>
      </c>
    </row>
    <row r="390" spans="1:16" hidden="1" x14ac:dyDescent="0.3">
      <c r="A390" s="22" t="s">
        <v>776</v>
      </c>
      <c r="B390" s="23">
        <v>100184</v>
      </c>
      <c r="C390" s="24" t="s">
        <v>317</v>
      </c>
      <c r="D390" s="6">
        <v>8905.4027919</v>
      </c>
      <c r="E390" s="27">
        <v>71.53</v>
      </c>
      <c r="F390" s="5">
        <v>38245</v>
      </c>
      <c r="G390" s="5">
        <v>33439</v>
      </c>
      <c r="H390" s="5">
        <v>31875931</v>
      </c>
      <c r="I390" s="24" t="s">
        <v>2142</v>
      </c>
      <c r="J390" s="24" t="s">
        <v>2171</v>
      </c>
      <c r="L390" s="34">
        <f t="shared" si="25"/>
        <v>38245</v>
      </c>
      <c r="M390" s="34">
        <f t="shared" si="26"/>
        <v>33439</v>
      </c>
      <c r="N390" s="34">
        <f t="shared" si="27"/>
        <v>31875931</v>
      </c>
      <c r="O390" s="32">
        <f t="shared" si="28"/>
        <v>1.5077206686135692E-4</v>
      </c>
      <c r="P390">
        <f t="shared" si="29"/>
        <v>0.48299999999999998</v>
      </c>
    </row>
    <row r="391" spans="1:16" hidden="1" x14ac:dyDescent="0.3">
      <c r="A391" s="22" t="s">
        <v>777</v>
      </c>
      <c r="B391" s="23">
        <v>4743346</v>
      </c>
      <c r="C391" s="24" t="s">
        <v>2</v>
      </c>
      <c r="D391" s="6">
        <v>7089.7326948800001</v>
      </c>
      <c r="E391" s="27" t="s">
        <v>1963</v>
      </c>
      <c r="F391" s="5">
        <v>29819</v>
      </c>
      <c r="G391" s="5">
        <v>53742</v>
      </c>
      <c r="H391" s="5">
        <v>6639094</v>
      </c>
      <c r="I391" s="24" t="s">
        <v>2148</v>
      </c>
      <c r="J391" s="24" t="s">
        <v>2149</v>
      </c>
      <c r="L391" s="34">
        <f t="shared" si="25"/>
        <v>29819</v>
      </c>
      <c r="M391" s="34">
        <f t="shared" si="26"/>
        <v>53742</v>
      </c>
      <c r="N391" s="34">
        <f t="shared" si="27"/>
        <v>6639094</v>
      </c>
      <c r="O391" s="32">
        <f t="shared" si="28"/>
        <v>-3.603353108119873E-3</v>
      </c>
      <c r="P391">
        <f t="shared" si="29"/>
        <v>9.2999999999999999E-2</v>
      </c>
    </row>
    <row r="392" spans="1:16" hidden="1" x14ac:dyDescent="0.3">
      <c r="A392" s="22" t="s">
        <v>778</v>
      </c>
      <c r="B392" s="23">
        <v>100185</v>
      </c>
      <c r="C392" s="24" t="s">
        <v>2</v>
      </c>
      <c r="D392" s="6">
        <v>3634.60682</v>
      </c>
      <c r="E392" s="6">
        <v>71.98</v>
      </c>
      <c r="F392" s="5">
        <v>13129</v>
      </c>
      <c r="G392" s="5">
        <v>11861</v>
      </c>
      <c r="H392" s="5">
        <v>15835651</v>
      </c>
      <c r="I392" s="24" t="s">
        <v>2142</v>
      </c>
      <c r="J392" s="24" t="s">
        <v>2171</v>
      </c>
      <c r="L392" s="34">
        <f t="shared" si="25"/>
        <v>13129</v>
      </c>
      <c r="M392" s="34">
        <f t="shared" si="26"/>
        <v>11861</v>
      </c>
      <c r="N392" s="34">
        <f t="shared" si="27"/>
        <v>15835651</v>
      </c>
      <c r="O392" s="32">
        <f t="shared" si="28"/>
        <v>8.0072489599575036E-5</v>
      </c>
      <c r="P392">
        <f t="shared" si="29"/>
        <v>0.45400000000000001</v>
      </c>
    </row>
    <row r="393" spans="1:16" hidden="1" x14ac:dyDescent="0.3">
      <c r="A393" s="22" t="s">
        <v>779</v>
      </c>
      <c r="B393" s="23">
        <v>4963317</v>
      </c>
      <c r="C393" s="24" t="s">
        <v>317</v>
      </c>
      <c r="D393" s="6">
        <v>7502.0629571999998</v>
      </c>
      <c r="E393" s="27">
        <v>95.74</v>
      </c>
      <c r="F393" s="5">
        <v>1095</v>
      </c>
      <c r="G393" s="5">
        <v>5720</v>
      </c>
      <c r="H393" s="5">
        <v>782574</v>
      </c>
      <c r="I393" s="24" t="s">
        <v>2132</v>
      </c>
      <c r="J393" s="24" t="s">
        <v>2134</v>
      </c>
      <c r="L393" s="34">
        <f t="shared" si="25"/>
        <v>1095</v>
      </c>
      <c r="M393" s="34">
        <f t="shared" si="26"/>
        <v>5720</v>
      </c>
      <c r="N393" s="34">
        <f t="shared" si="27"/>
        <v>782574</v>
      </c>
      <c r="O393" s="32">
        <f t="shared" si="28"/>
        <v>-5.9099842315231532E-3</v>
      </c>
      <c r="P393">
        <f t="shared" si="29"/>
        <v>5.7000000000000002E-2</v>
      </c>
    </row>
    <row r="394" spans="1:16" hidden="1" x14ac:dyDescent="0.3">
      <c r="A394" s="22" t="s">
        <v>780</v>
      </c>
      <c r="B394" s="23">
        <v>4349204</v>
      </c>
      <c r="C394" s="24" t="s">
        <v>2</v>
      </c>
      <c r="D394" s="6">
        <v>3093.5600400600001</v>
      </c>
      <c r="E394" s="6">
        <v>48.04</v>
      </c>
      <c r="F394" s="5">
        <v>98141</v>
      </c>
      <c r="G394" s="5">
        <v>-1264</v>
      </c>
      <c r="H394" s="5">
        <v>4503227</v>
      </c>
      <c r="I394" s="24" t="s">
        <v>2148</v>
      </c>
      <c r="J394" s="24" t="s">
        <v>2149</v>
      </c>
      <c r="L394" s="34">
        <f t="shared" ref="L394:L457" si="30">IF(NOT(F394="NA"),F394,0)</f>
        <v>98141</v>
      </c>
      <c r="M394" s="34">
        <f t="shared" ref="M394:M457" si="31">IF(NOT(G394="NA"),G394,0)</f>
        <v>-1264</v>
      </c>
      <c r="N394" s="34">
        <f t="shared" ref="N394:N457" si="32">IF(NOT(H394="NA"),H394,0)</f>
        <v>4503227</v>
      </c>
      <c r="O394" s="32">
        <f t="shared" ref="O394:O457" si="33">(L394-M394)/N394</f>
        <v>2.2074170367161149E-2</v>
      </c>
      <c r="P394">
        <f t="shared" ref="P394:P457" si="34">IFERROR(_xlfn.PERCENTRANK.INC(O:O,O394),"")</f>
        <v>0.98299999999999998</v>
      </c>
    </row>
    <row r="395" spans="1:16" hidden="1" x14ac:dyDescent="0.3">
      <c r="A395" s="22" t="s">
        <v>781</v>
      </c>
      <c r="B395" s="23">
        <v>6529059</v>
      </c>
      <c r="C395" s="24" t="s">
        <v>2</v>
      </c>
      <c r="D395" s="6">
        <v>3419.0581797</v>
      </c>
      <c r="E395" s="27">
        <v>53.82</v>
      </c>
      <c r="F395" s="5">
        <v>-300</v>
      </c>
      <c r="G395" s="5">
        <v>-500</v>
      </c>
      <c r="H395" s="5">
        <v>1533100</v>
      </c>
      <c r="I395" s="24" t="s">
        <v>2130</v>
      </c>
      <c r="J395" s="24" t="s">
        <v>2192</v>
      </c>
      <c r="L395" s="34">
        <f t="shared" si="30"/>
        <v>-300</v>
      </c>
      <c r="M395" s="34">
        <f t="shared" si="31"/>
        <v>-500</v>
      </c>
      <c r="N395" s="34">
        <f t="shared" si="32"/>
        <v>1533100</v>
      </c>
      <c r="O395" s="32">
        <f t="shared" si="33"/>
        <v>1.3045463440088708E-4</v>
      </c>
      <c r="P395">
        <f t="shared" si="34"/>
        <v>0.47599999999999998</v>
      </c>
    </row>
    <row r="396" spans="1:16" hidden="1" x14ac:dyDescent="0.3">
      <c r="A396" s="22" t="s">
        <v>782</v>
      </c>
      <c r="B396" s="23">
        <v>11028051</v>
      </c>
      <c r="C396" s="24" t="s">
        <v>2</v>
      </c>
      <c r="D396" s="6">
        <v>3857.840514</v>
      </c>
      <c r="E396" s="6">
        <v>34.950000000000003</v>
      </c>
      <c r="F396" s="5">
        <v>-14696</v>
      </c>
      <c r="G396" s="5">
        <v>3608</v>
      </c>
      <c r="H396" s="5">
        <v>5694255</v>
      </c>
      <c r="I396" s="24" t="s">
        <v>2158</v>
      </c>
      <c r="J396" s="24" t="s">
        <v>2159</v>
      </c>
      <c r="L396" s="34">
        <f t="shared" si="30"/>
        <v>-14696</v>
      </c>
      <c r="M396" s="34">
        <f t="shared" si="31"/>
        <v>3608</v>
      </c>
      <c r="N396" s="34">
        <f t="shared" si="32"/>
        <v>5694255</v>
      </c>
      <c r="O396" s="32">
        <f t="shared" si="33"/>
        <v>-3.2144679154691878E-3</v>
      </c>
      <c r="P396">
        <f t="shared" si="34"/>
        <v>0.104</v>
      </c>
    </row>
    <row r="397" spans="1:16" hidden="1" x14ac:dyDescent="0.3">
      <c r="A397" s="22" t="s">
        <v>783</v>
      </c>
      <c r="B397" s="23">
        <v>4101861</v>
      </c>
      <c r="C397" s="24" t="s">
        <v>2</v>
      </c>
      <c r="D397" s="6">
        <v>13573.644290640001</v>
      </c>
      <c r="E397" s="27" t="s">
        <v>1964</v>
      </c>
      <c r="F397" s="5">
        <v>-138900</v>
      </c>
      <c r="G397" s="5">
        <v>98300</v>
      </c>
      <c r="H397" s="5">
        <v>22052600</v>
      </c>
      <c r="I397" s="24" t="s">
        <v>2153</v>
      </c>
      <c r="J397" s="24" t="s">
        <v>2178</v>
      </c>
      <c r="L397" s="34">
        <f t="shared" si="30"/>
        <v>-138900</v>
      </c>
      <c r="M397" s="34">
        <f t="shared" si="31"/>
        <v>98300</v>
      </c>
      <c r="N397" s="34">
        <f t="shared" si="32"/>
        <v>22052600</v>
      </c>
      <c r="O397" s="32">
        <f t="shared" si="33"/>
        <v>-1.075610132138614E-2</v>
      </c>
      <c r="P397">
        <f t="shared" si="34"/>
        <v>2.4E-2</v>
      </c>
    </row>
    <row r="398" spans="1:16" hidden="1" x14ac:dyDescent="0.3">
      <c r="A398" s="22" t="s">
        <v>2107</v>
      </c>
      <c r="B398" s="23">
        <v>118337633</v>
      </c>
      <c r="C398" s="24" t="s">
        <v>2</v>
      </c>
      <c r="D398" s="6">
        <v>2499.75296389</v>
      </c>
      <c r="E398" s="6">
        <v>90.68</v>
      </c>
      <c r="F398" s="5">
        <v>16415</v>
      </c>
      <c r="G398" s="5">
        <v>16593</v>
      </c>
      <c r="H398" s="5">
        <v>2297235</v>
      </c>
      <c r="I398" s="24" t="s">
        <v>2123</v>
      </c>
      <c r="J398" s="24" t="s">
        <v>2129</v>
      </c>
      <c r="L398" s="34">
        <f t="shared" si="30"/>
        <v>16415</v>
      </c>
      <c r="M398" s="34">
        <f t="shared" si="31"/>
        <v>16593</v>
      </c>
      <c r="N398" s="34">
        <f t="shared" si="32"/>
        <v>2297235</v>
      </c>
      <c r="O398" s="32">
        <f t="shared" si="33"/>
        <v>-7.7484454137256316E-5</v>
      </c>
      <c r="P398">
        <f t="shared" si="34"/>
        <v>0.38300000000000001</v>
      </c>
    </row>
    <row r="399" spans="1:16" hidden="1" x14ac:dyDescent="0.3">
      <c r="A399" s="22" t="s">
        <v>205</v>
      </c>
      <c r="B399" s="23">
        <v>4241013</v>
      </c>
      <c r="C399" s="24" t="s">
        <v>2</v>
      </c>
      <c r="D399" s="6">
        <v>11966.545352810001</v>
      </c>
      <c r="E399" s="6">
        <v>49.36</v>
      </c>
      <c r="F399" s="5">
        <v>22518</v>
      </c>
      <c r="G399" s="5">
        <v>15218</v>
      </c>
      <c r="H399" s="5">
        <v>4198142</v>
      </c>
      <c r="I399" s="24" t="s">
        <v>2119</v>
      </c>
      <c r="J399" s="24" t="s">
        <v>2156</v>
      </c>
      <c r="L399" s="34">
        <f t="shared" si="30"/>
        <v>22518</v>
      </c>
      <c r="M399" s="34">
        <f t="shared" si="31"/>
        <v>15218</v>
      </c>
      <c r="N399" s="34">
        <f t="shared" si="32"/>
        <v>4198142</v>
      </c>
      <c r="O399" s="32">
        <f t="shared" si="33"/>
        <v>1.7388644786193511E-3</v>
      </c>
      <c r="P399">
        <f t="shared" si="34"/>
        <v>0.74399999999999999</v>
      </c>
    </row>
    <row r="400" spans="1:16" hidden="1" x14ac:dyDescent="0.3">
      <c r="A400" s="22" t="s">
        <v>785</v>
      </c>
      <c r="B400" s="23">
        <v>5287007</v>
      </c>
      <c r="C400" s="24" t="s">
        <v>317</v>
      </c>
      <c r="D400" s="6">
        <v>8691.8648764999998</v>
      </c>
      <c r="E400" s="6">
        <v>72.91</v>
      </c>
      <c r="F400" s="5">
        <v>2976</v>
      </c>
      <c r="G400" s="5">
        <v>1567</v>
      </c>
      <c r="H400" s="5">
        <v>2344849</v>
      </c>
      <c r="I400" s="24" t="s">
        <v>2132</v>
      </c>
      <c r="J400" s="24" t="s">
        <v>2134</v>
      </c>
      <c r="L400" s="34">
        <f t="shared" si="30"/>
        <v>2976</v>
      </c>
      <c r="M400" s="34">
        <f t="shared" si="31"/>
        <v>1567</v>
      </c>
      <c r="N400" s="34">
        <f t="shared" si="32"/>
        <v>2344849</v>
      </c>
      <c r="O400" s="32">
        <f t="shared" si="33"/>
        <v>6.0089157126962122E-4</v>
      </c>
      <c r="P400">
        <f t="shared" si="34"/>
        <v>0.59799999999999998</v>
      </c>
    </row>
    <row r="401" spans="1:16" hidden="1" x14ac:dyDescent="0.3">
      <c r="A401" s="22" t="s">
        <v>786</v>
      </c>
      <c r="B401" s="23">
        <v>4813182</v>
      </c>
      <c r="C401" s="24" t="s">
        <v>2</v>
      </c>
      <c r="D401" s="6">
        <v>2268.3153357900001</v>
      </c>
      <c r="E401" s="27">
        <v>116.82</v>
      </c>
      <c r="F401" s="5">
        <v>7471</v>
      </c>
      <c r="G401" s="5">
        <v>4444</v>
      </c>
      <c r="H401" s="5">
        <v>2297592</v>
      </c>
      <c r="I401" s="24" t="s">
        <v>2123</v>
      </c>
      <c r="J401" s="24" t="s">
        <v>2124</v>
      </c>
      <c r="L401" s="34">
        <f t="shared" si="30"/>
        <v>7471</v>
      </c>
      <c r="M401" s="34">
        <f t="shared" si="31"/>
        <v>4444</v>
      </c>
      <c r="N401" s="34">
        <f t="shared" si="32"/>
        <v>2297592</v>
      </c>
      <c r="O401" s="32">
        <f t="shared" si="33"/>
        <v>1.3174662864425014E-3</v>
      </c>
      <c r="P401">
        <f t="shared" si="34"/>
        <v>0.70199999999999996</v>
      </c>
    </row>
    <row r="402" spans="1:16" hidden="1" x14ac:dyDescent="0.3">
      <c r="A402" s="22" t="s">
        <v>787</v>
      </c>
      <c r="B402" s="23">
        <v>4980342</v>
      </c>
      <c r="C402" s="24" t="s">
        <v>2</v>
      </c>
      <c r="D402" s="6">
        <v>128430.32342001999</v>
      </c>
      <c r="E402" s="6">
        <v>83.92</v>
      </c>
      <c r="F402" s="5">
        <v>1176000</v>
      </c>
      <c r="G402" s="5">
        <v>1302000</v>
      </c>
      <c r="H402" s="5">
        <v>93829000</v>
      </c>
      <c r="I402" s="24" t="s">
        <v>2158</v>
      </c>
      <c r="J402" s="24" t="s">
        <v>2159</v>
      </c>
      <c r="L402" s="34">
        <f t="shared" si="30"/>
        <v>1176000</v>
      </c>
      <c r="M402" s="34">
        <f t="shared" si="31"/>
        <v>1302000</v>
      </c>
      <c r="N402" s="34">
        <f t="shared" si="32"/>
        <v>93829000</v>
      </c>
      <c r="O402" s="32">
        <f t="shared" si="33"/>
        <v>-1.3428684095535496E-3</v>
      </c>
      <c r="P402">
        <f t="shared" si="34"/>
        <v>0.19800000000000001</v>
      </c>
    </row>
    <row r="403" spans="1:16" hidden="1" x14ac:dyDescent="0.3">
      <c r="A403" s="22" t="s">
        <v>788</v>
      </c>
      <c r="B403" s="23">
        <v>8743250</v>
      </c>
      <c r="C403" s="24" t="s">
        <v>2</v>
      </c>
      <c r="D403" s="6">
        <v>3763.0795373199999</v>
      </c>
      <c r="E403" s="6">
        <v>80.92</v>
      </c>
      <c r="F403" s="5">
        <v>17539</v>
      </c>
      <c r="G403" s="5">
        <v>21032</v>
      </c>
      <c r="H403" s="5">
        <v>2704377</v>
      </c>
      <c r="I403" s="24" t="s">
        <v>2158</v>
      </c>
      <c r="J403" s="24" t="s">
        <v>2159</v>
      </c>
      <c r="L403" s="34">
        <f t="shared" si="30"/>
        <v>17539</v>
      </c>
      <c r="M403" s="34">
        <f t="shared" si="31"/>
        <v>21032</v>
      </c>
      <c r="N403" s="34">
        <f t="shared" si="32"/>
        <v>2704377</v>
      </c>
      <c r="O403" s="32">
        <f t="shared" si="33"/>
        <v>-1.2916098606074523E-3</v>
      </c>
      <c r="P403">
        <f t="shared" si="34"/>
        <v>0.20300000000000001</v>
      </c>
    </row>
    <row r="404" spans="1:16" hidden="1" x14ac:dyDescent="0.3">
      <c r="A404" s="22" t="s">
        <v>789</v>
      </c>
      <c r="B404" s="23">
        <v>4057041</v>
      </c>
      <c r="C404" s="24" t="s">
        <v>2</v>
      </c>
      <c r="D404" s="6">
        <v>33993.428204700002</v>
      </c>
      <c r="E404" s="6">
        <v>69.94</v>
      </c>
      <c r="F404" s="5">
        <v>133000</v>
      </c>
      <c r="G404" s="5">
        <v>144000</v>
      </c>
      <c r="H404" s="5">
        <v>69065000</v>
      </c>
      <c r="I404" s="24" t="s">
        <v>1</v>
      </c>
      <c r="J404" s="24" t="s">
        <v>2166</v>
      </c>
      <c r="L404" s="34">
        <f t="shared" si="30"/>
        <v>133000</v>
      </c>
      <c r="M404" s="34">
        <f t="shared" si="31"/>
        <v>144000</v>
      </c>
      <c r="N404" s="34">
        <f t="shared" si="32"/>
        <v>69065000</v>
      </c>
      <c r="O404" s="32">
        <f t="shared" si="33"/>
        <v>-1.5927025266053717E-4</v>
      </c>
      <c r="P404">
        <f t="shared" si="34"/>
        <v>0.35799999999999998</v>
      </c>
    </row>
    <row r="405" spans="1:16" hidden="1" x14ac:dyDescent="0.3">
      <c r="A405" s="22" t="s">
        <v>790</v>
      </c>
      <c r="B405" s="23">
        <v>4276708</v>
      </c>
      <c r="C405" s="24" t="s">
        <v>2</v>
      </c>
      <c r="D405" s="6">
        <v>42548.49955696</v>
      </c>
      <c r="E405" s="27">
        <v>85.39</v>
      </c>
      <c r="F405" s="5">
        <v>-152200</v>
      </c>
      <c r="G405" s="5">
        <v>147200</v>
      </c>
      <c r="H405" s="5">
        <v>24662300</v>
      </c>
      <c r="I405" s="24" t="s">
        <v>2153</v>
      </c>
      <c r="J405" s="24" t="s">
        <v>2188</v>
      </c>
      <c r="L405" s="34">
        <f t="shared" si="30"/>
        <v>-152200</v>
      </c>
      <c r="M405" s="34">
        <f t="shared" si="31"/>
        <v>147200</v>
      </c>
      <c r="N405" s="34">
        <f t="shared" si="32"/>
        <v>24662300</v>
      </c>
      <c r="O405" s="32">
        <f t="shared" si="33"/>
        <v>-1.2139986943634617E-2</v>
      </c>
      <c r="P405">
        <f t="shared" si="34"/>
        <v>1.9E-2</v>
      </c>
    </row>
    <row r="406" spans="1:16" hidden="1" x14ac:dyDescent="0.3">
      <c r="A406" s="22" t="s">
        <v>791</v>
      </c>
      <c r="B406" s="23">
        <v>4072145</v>
      </c>
      <c r="C406" s="24" t="s">
        <v>317</v>
      </c>
      <c r="D406" s="6">
        <v>74866.940802629993</v>
      </c>
      <c r="E406" s="6">
        <v>82.24</v>
      </c>
      <c r="F406" s="5">
        <v>449000</v>
      </c>
      <c r="G406" s="5">
        <v>205000</v>
      </c>
      <c r="H406" s="5">
        <v>46909000</v>
      </c>
      <c r="I406" s="24" t="s">
        <v>1</v>
      </c>
      <c r="J406" s="24" t="s">
        <v>2157</v>
      </c>
      <c r="L406" s="34">
        <f t="shared" si="30"/>
        <v>449000</v>
      </c>
      <c r="M406" s="34">
        <f t="shared" si="31"/>
        <v>205000</v>
      </c>
      <c r="N406" s="34">
        <f t="shared" si="32"/>
        <v>46909000</v>
      </c>
      <c r="O406" s="32">
        <f t="shared" si="33"/>
        <v>5.2015604681404422E-3</v>
      </c>
      <c r="P406">
        <f t="shared" si="34"/>
        <v>0.89800000000000002</v>
      </c>
    </row>
    <row r="407" spans="1:16" hidden="1" x14ac:dyDescent="0.3">
      <c r="A407" s="22" t="s">
        <v>72</v>
      </c>
      <c r="B407" s="23">
        <v>6858530</v>
      </c>
      <c r="C407" s="24" t="s">
        <v>317</v>
      </c>
      <c r="D407" s="6">
        <v>4988.2478362399997</v>
      </c>
      <c r="E407" s="27">
        <v>92.15</v>
      </c>
      <c r="F407" s="5">
        <v>10108</v>
      </c>
      <c r="G407" s="5">
        <v>7117</v>
      </c>
      <c r="H407" s="5">
        <v>1095521</v>
      </c>
      <c r="I407" s="24" t="s">
        <v>2119</v>
      </c>
      <c r="J407" s="24" t="s">
        <v>2140</v>
      </c>
      <c r="L407" s="34">
        <f t="shared" si="30"/>
        <v>10108</v>
      </c>
      <c r="M407" s="34">
        <f t="shared" si="31"/>
        <v>7117</v>
      </c>
      <c r="N407" s="34">
        <f t="shared" si="32"/>
        <v>1095521</v>
      </c>
      <c r="O407" s="32">
        <f t="shared" si="33"/>
        <v>2.7302078189281628E-3</v>
      </c>
      <c r="P407">
        <f t="shared" si="34"/>
        <v>0.81699999999999995</v>
      </c>
    </row>
    <row r="408" spans="1:16" hidden="1" x14ac:dyDescent="0.3">
      <c r="A408" s="22" t="s">
        <v>792</v>
      </c>
      <c r="B408" s="23">
        <v>4113470</v>
      </c>
      <c r="C408" s="24" t="s">
        <v>2</v>
      </c>
      <c r="D408" s="6">
        <v>4055.5469777899998</v>
      </c>
      <c r="E408" s="6">
        <v>73.27</v>
      </c>
      <c r="F408" s="5">
        <v>20362</v>
      </c>
      <c r="G408" s="5">
        <v>25775</v>
      </c>
      <c r="H408" s="5">
        <v>4690362</v>
      </c>
      <c r="I408" s="24" t="s">
        <v>2119</v>
      </c>
      <c r="J408" s="24" t="s">
        <v>2152</v>
      </c>
      <c r="L408" s="34">
        <f t="shared" si="30"/>
        <v>20362</v>
      </c>
      <c r="M408" s="34">
        <f t="shared" si="31"/>
        <v>25775</v>
      </c>
      <c r="N408" s="34">
        <f t="shared" si="32"/>
        <v>4690362</v>
      </c>
      <c r="O408" s="32">
        <f t="shared" si="33"/>
        <v>-1.1540687051447202E-3</v>
      </c>
      <c r="P408">
        <f t="shared" si="34"/>
        <v>0.216</v>
      </c>
    </row>
    <row r="409" spans="1:16" hidden="1" x14ac:dyDescent="0.3">
      <c r="A409" s="22" t="s">
        <v>793</v>
      </c>
      <c r="B409" s="23">
        <v>4988311</v>
      </c>
      <c r="C409" s="24" t="s">
        <v>317</v>
      </c>
      <c r="D409" s="6">
        <v>54064.593776000002</v>
      </c>
      <c r="E409" s="6">
        <v>84.43</v>
      </c>
      <c r="F409" s="5">
        <v>86249</v>
      </c>
      <c r="G409" s="5">
        <v>75907</v>
      </c>
      <c r="H409" s="5">
        <v>6737879</v>
      </c>
      <c r="I409" s="24" t="s">
        <v>2119</v>
      </c>
      <c r="J409" s="24" t="s">
        <v>2128</v>
      </c>
      <c r="L409" s="34">
        <f t="shared" si="30"/>
        <v>86249</v>
      </c>
      <c r="M409" s="34">
        <f t="shared" si="31"/>
        <v>75907</v>
      </c>
      <c r="N409" s="34">
        <f t="shared" si="32"/>
        <v>6737879</v>
      </c>
      <c r="O409" s="32">
        <f t="shared" si="33"/>
        <v>1.5349043816310741E-3</v>
      </c>
      <c r="P409">
        <f t="shared" si="34"/>
        <v>0.72499999999999998</v>
      </c>
    </row>
    <row r="410" spans="1:16" hidden="1" x14ac:dyDescent="0.3">
      <c r="A410" s="22" t="s">
        <v>794</v>
      </c>
      <c r="B410" s="23">
        <v>103010</v>
      </c>
      <c r="C410" s="24" t="s">
        <v>2</v>
      </c>
      <c r="D410" s="6">
        <v>3614.6113762199998</v>
      </c>
      <c r="E410" s="6">
        <v>105.21</v>
      </c>
      <c r="F410" s="5">
        <v>130</v>
      </c>
      <c r="G410" s="5">
        <v>152</v>
      </c>
      <c r="H410" s="5">
        <v>4257275</v>
      </c>
      <c r="I410" s="24" t="s">
        <v>2130</v>
      </c>
      <c r="J410" s="24" t="s">
        <v>2194</v>
      </c>
      <c r="L410" s="34">
        <f t="shared" si="30"/>
        <v>130</v>
      </c>
      <c r="M410" s="34">
        <f t="shared" si="31"/>
        <v>152</v>
      </c>
      <c r="N410" s="34">
        <f t="shared" si="32"/>
        <v>4257275</v>
      </c>
      <c r="O410" s="32">
        <f t="shared" si="33"/>
        <v>-5.1676248304373104E-6</v>
      </c>
      <c r="P410">
        <f t="shared" si="34"/>
        <v>0.41499999999999998</v>
      </c>
    </row>
    <row r="411" spans="1:16" hidden="1" x14ac:dyDescent="0.3">
      <c r="A411" s="22" t="s">
        <v>795</v>
      </c>
      <c r="B411" s="23">
        <v>4810788</v>
      </c>
      <c r="C411" s="24" t="s">
        <v>319</v>
      </c>
      <c r="D411" s="6">
        <v>6244.5981652</v>
      </c>
      <c r="E411" s="6">
        <v>79.55</v>
      </c>
      <c r="F411" s="5">
        <v>5730</v>
      </c>
      <c r="G411" s="5">
        <v>5007</v>
      </c>
      <c r="H411" s="5">
        <v>583430</v>
      </c>
      <c r="I411" s="24" t="s">
        <v>2123</v>
      </c>
      <c r="J411" s="24" t="s">
        <v>2172</v>
      </c>
      <c r="L411" s="34">
        <f t="shared" si="30"/>
        <v>5730</v>
      </c>
      <c r="M411" s="34">
        <f t="shared" si="31"/>
        <v>5007</v>
      </c>
      <c r="N411" s="34">
        <f t="shared" si="32"/>
        <v>583430</v>
      </c>
      <c r="O411" s="32">
        <f t="shared" si="33"/>
        <v>1.2392232144387502E-3</v>
      </c>
      <c r="P411">
        <f t="shared" si="34"/>
        <v>0.68899999999999995</v>
      </c>
    </row>
    <row r="412" spans="1:16" hidden="1" x14ac:dyDescent="0.3">
      <c r="A412" s="22" t="s">
        <v>796</v>
      </c>
      <c r="B412" s="23">
        <v>6336286</v>
      </c>
      <c r="C412" s="24" t="s">
        <v>2</v>
      </c>
      <c r="D412" s="6">
        <v>8395.5659783400006</v>
      </c>
      <c r="E412" s="27" t="s">
        <v>1966</v>
      </c>
      <c r="F412" s="5">
        <v>42000</v>
      </c>
      <c r="G412" s="5">
        <v>40000</v>
      </c>
      <c r="H412" s="5">
        <v>4909000</v>
      </c>
      <c r="I412" s="24" t="s">
        <v>2119</v>
      </c>
      <c r="J412" s="24" t="s">
        <v>2141</v>
      </c>
      <c r="L412" s="34">
        <f t="shared" si="30"/>
        <v>42000</v>
      </c>
      <c r="M412" s="34">
        <f t="shared" si="31"/>
        <v>40000</v>
      </c>
      <c r="N412" s="34">
        <f t="shared" si="32"/>
        <v>4909000</v>
      </c>
      <c r="O412" s="32">
        <f t="shared" si="33"/>
        <v>4.0741495212874313E-4</v>
      </c>
      <c r="P412">
        <f t="shared" si="34"/>
        <v>0.55400000000000005</v>
      </c>
    </row>
    <row r="413" spans="1:16" hidden="1" x14ac:dyDescent="0.3">
      <c r="A413" s="22" t="s">
        <v>797</v>
      </c>
      <c r="B413" s="23">
        <v>10959317</v>
      </c>
      <c r="C413" s="24" t="s">
        <v>317</v>
      </c>
      <c r="D413" s="6">
        <v>4736.1312870399997</v>
      </c>
      <c r="E413" s="6">
        <v>49.98</v>
      </c>
      <c r="F413" s="5">
        <v>134</v>
      </c>
      <c r="G413" s="5">
        <v>114</v>
      </c>
      <c r="H413" s="5">
        <v>807686</v>
      </c>
      <c r="I413" s="24" t="s">
        <v>2132</v>
      </c>
      <c r="J413" s="24" t="s">
        <v>2133</v>
      </c>
      <c r="L413" s="34">
        <f t="shared" si="30"/>
        <v>134</v>
      </c>
      <c r="M413" s="34">
        <f t="shared" si="31"/>
        <v>114</v>
      </c>
      <c r="N413" s="34">
        <f t="shared" si="32"/>
        <v>807686</v>
      </c>
      <c r="O413" s="32">
        <f t="shared" si="33"/>
        <v>2.4762098142099778E-5</v>
      </c>
      <c r="P413">
        <f t="shared" si="34"/>
        <v>0.437</v>
      </c>
    </row>
    <row r="414" spans="1:16" hidden="1" x14ac:dyDescent="0.3">
      <c r="A414" s="22" t="s">
        <v>798</v>
      </c>
      <c r="B414" s="23">
        <v>102701</v>
      </c>
      <c r="C414" s="24" t="s">
        <v>2</v>
      </c>
      <c r="D414" s="6">
        <v>17532.577005939998</v>
      </c>
      <c r="E414" s="27">
        <v>43.54</v>
      </c>
      <c r="F414" s="5">
        <v>-407000</v>
      </c>
      <c r="G414" s="5">
        <v>392000</v>
      </c>
      <c r="H414" s="5">
        <v>360322000</v>
      </c>
      <c r="I414" s="24" t="s">
        <v>2142</v>
      </c>
      <c r="J414" s="24" t="s">
        <v>2144</v>
      </c>
      <c r="L414" s="34">
        <f t="shared" si="30"/>
        <v>-407000</v>
      </c>
      <c r="M414" s="34">
        <f t="shared" si="31"/>
        <v>392000</v>
      </c>
      <c r="N414" s="34">
        <f t="shared" si="32"/>
        <v>360322000</v>
      </c>
      <c r="O414" s="32">
        <f t="shared" si="33"/>
        <v>-2.217461048728637E-3</v>
      </c>
      <c r="P414">
        <f t="shared" si="34"/>
        <v>0.14599999999999999</v>
      </c>
    </row>
    <row r="415" spans="1:16" hidden="1" x14ac:dyDescent="0.3">
      <c r="A415" s="22" t="s">
        <v>799</v>
      </c>
      <c r="B415" s="23">
        <v>4056502</v>
      </c>
      <c r="C415" s="24" t="s">
        <v>2</v>
      </c>
      <c r="D415" s="6">
        <v>2483.2919302400001</v>
      </c>
      <c r="E415" s="6">
        <v>87.94</v>
      </c>
      <c r="F415" s="5">
        <v>9084</v>
      </c>
      <c r="G415" s="5">
        <v>5635</v>
      </c>
      <c r="H415" s="5">
        <v>3244769</v>
      </c>
      <c r="I415" s="24" t="s">
        <v>2119</v>
      </c>
      <c r="J415" s="24" t="s">
        <v>2128</v>
      </c>
      <c r="L415" s="34">
        <f t="shared" si="30"/>
        <v>9084</v>
      </c>
      <c r="M415" s="34">
        <f t="shared" si="31"/>
        <v>5635</v>
      </c>
      <c r="N415" s="34">
        <f t="shared" si="32"/>
        <v>3244769</v>
      </c>
      <c r="O415" s="32">
        <f t="shared" si="33"/>
        <v>1.0629416146419053E-3</v>
      </c>
      <c r="P415">
        <f t="shared" si="34"/>
        <v>0.66800000000000004</v>
      </c>
    </row>
    <row r="416" spans="1:16" hidden="1" x14ac:dyDescent="0.3">
      <c r="A416" s="22" t="s">
        <v>800</v>
      </c>
      <c r="B416" s="23">
        <v>4004201</v>
      </c>
      <c r="C416" s="24" t="s">
        <v>2</v>
      </c>
      <c r="D416" s="6">
        <v>41714.490689760001</v>
      </c>
      <c r="E416" s="6">
        <v>74.05</v>
      </c>
      <c r="F416" s="5">
        <v>3000</v>
      </c>
      <c r="G416" s="5">
        <v>35000</v>
      </c>
      <c r="H416" s="5">
        <v>29499000</v>
      </c>
      <c r="I416" s="24" t="s">
        <v>2132</v>
      </c>
      <c r="J416" s="24" t="s">
        <v>2138</v>
      </c>
      <c r="L416" s="34">
        <f t="shared" si="30"/>
        <v>3000</v>
      </c>
      <c r="M416" s="34">
        <f t="shared" si="31"/>
        <v>35000</v>
      </c>
      <c r="N416" s="34">
        <f t="shared" si="32"/>
        <v>29499000</v>
      </c>
      <c r="O416" s="32">
        <f t="shared" si="33"/>
        <v>-1.0847825350011864E-3</v>
      </c>
      <c r="P416">
        <f t="shared" si="34"/>
        <v>0.219</v>
      </c>
    </row>
    <row r="417" spans="1:16" hidden="1" x14ac:dyDescent="0.3">
      <c r="A417" s="22" t="s">
        <v>801</v>
      </c>
      <c r="B417" s="23">
        <v>4256640</v>
      </c>
      <c r="C417" s="24" t="s">
        <v>2</v>
      </c>
      <c r="D417" s="6">
        <v>25514.91652182</v>
      </c>
      <c r="E417" s="6">
        <v>92.85</v>
      </c>
      <c r="F417" s="5">
        <v>82021</v>
      </c>
      <c r="G417" s="5">
        <v>98598</v>
      </c>
      <c r="H417" s="5">
        <v>14089260</v>
      </c>
      <c r="I417" s="24" t="s">
        <v>2142</v>
      </c>
      <c r="J417" s="24" t="s">
        <v>2144</v>
      </c>
      <c r="L417" s="34">
        <f t="shared" si="30"/>
        <v>82021</v>
      </c>
      <c r="M417" s="34">
        <f t="shared" si="31"/>
        <v>98598</v>
      </c>
      <c r="N417" s="34">
        <f t="shared" si="32"/>
        <v>14089260</v>
      </c>
      <c r="O417" s="32">
        <f t="shared" si="33"/>
        <v>-1.1765699547030858E-3</v>
      </c>
      <c r="P417">
        <f t="shared" si="34"/>
        <v>0.21299999999999999</v>
      </c>
    </row>
    <row r="418" spans="1:16" hidden="1" x14ac:dyDescent="0.3">
      <c r="A418" s="22" t="s">
        <v>802</v>
      </c>
      <c r="B418" s="23">
        <v>9167688</v>
      </c>
      <c r="C418" s="24" t="s">
        <v>2</v>
      </c>
      <c r="D418" s="6">
        <v>3042.3629375999999</v>
      </c>
      <c r="E418" s="6">
        <v>9.4700000000000006</v>
      </c>
      <c r="F418" s="5">
        <v>45629</v>
      </c>
      <c r="G418" s="5">
        <v>-1641</v>
      </c>
      <c r="H418" s="5">
        <v>3835788</v>
      </c>
      <c r="I418" s="24" t="s">
        <v>2119</v>
      </c>
      <c r="J418" s="24" t="s">
        <v>2195</v>
      </c>
      <c r="L418" s="34">
        <f t="shared" si="30"/>
        <v>45629</v>
      </c>
      <c r="M418" s="34">
        <f t="shared" si="31"/>
        <v>-1641</v>
      </c>
      <c r="N418" s="34">
        <f t="shared" si="32"/>
        <v>3835788</v>
      </c>
      <c r="O418" s="32">
        <f t="shared" si="33"/>
        <v>1.2323413077052226E-2</v>
      </c>
      <c r="P418">
        <f t="shared" si="34"/>
        <v>0.96899999999999997</v>
      </c>
    </row>
    <row r="419" spans="1:16" hidden="1" x14ac:dyDescent="0.3">
      <c r="A419" s="22" t="s">
        <v>803</v>
      </c>
      <c r="B419" s="23">
        <v>14170965</v>
      </c>
      <c r="C419" s="24" t="s">
        <v>2</v>
      </c>
      <c r="D419" s="6">
        <v>40199.286099999998</v>
      </c>
      <c r="E419" s="6">
        <v>85.46</v>
      </c>
      <c r="F419" s="5">
        <v>-114000</v>
      </c>
      <c r="G419" s="5">
        <v>-129000</v>
      </c>
      <c r="H419" s="5">
        <v>42618000</v>
      </c>
      <c r="I419" s="24" t="s">
        <v>2148</v>
      </c>
      <c r="J419" s="24" t="s">
        <v>2150</v>
      </c>
      <c r="L419" s="34">
        <f t="shared" si="30"/>
        <v>-114000</v>
      </c>
      <c r="M419" s="34">
        <f t="shared" si="31"/>
        <v>-129000</v>
      </c>
      <c r="N419" s="34">
        <f t="shared" si="32"/>
        <v>42618000</v>
      </c>
      <c r="O419" s="32">
        <f t="shared" si="33"/>
        <v>3.5196395889060961E-4</v>
      </c>
      <c r="P419">
        <f t="shared" si="34"/>
        <v>0.54</v>
      </c>
    </row>
    <row r="420" spans="1:16" hidden="1" x14ac:dyDescent="0.3">
      <c r="A420" s="22" t="s">
        <v>804</v>
      </c>
      <c r="B420" s="23">
        <v>4090248</v>
      </c>
      <c r="C420" s="24" t="s">
        <v>317</v>
      </c>
      <c r="D420" s="6">
        <v>6148.1241272899997</v>
      </c>
      <c r="E420" s="27" t="s">
        <v>1962</v>
      </c>
      <c r="F420" s="5">
        <v>5272</v>
      </c>
      <c r="G420" s="5">
        <v>4816</v>
      </c>
      <c r="H420" s="5">
        <v>393923</v>
      </c>
      <c r="I420" s="24" t="s">
        <v>2123</v>
      </c>
      <c r="J420" s="24" t="s">
        <v>2129</v>
      </c>
      <c r="L420" s="34">
        <f t="shared" si="30"/>
        <v>5272</v>
      </c>
      <c r="M420" s="34">
        <f t="shared" si="31"/>
        <v>4816</v>
      </c>
      <c r="N420" s="34">
        <f t="shared" si="32"/>
        <v>393923</v>
      </c>
      <c r="O420" s="32">
        <f t="shared" si="33"/>
        <v>1.1575866349515006E-3</v>
      </c>
      <c r="P420">
        <f t="shared" si="34"/>
        <v>0.68</v>
      </c>
    </row>
    <row r="421" spans="1:16" hidden="1" x14ac:dyDescent="0.3">
      <c r="A421" s="22" t="s">
        <v>805</v>
      </c>
      <c r="B421" s="23">
        <v>4094053</v>
      </c>
      <c r="C421" s="24" t="s">
        <v>317</v>
      </c>
      <c r="D421" s="6">
        <v>31726.767020629999</v>
      </c>
      <c r="E421" s="6">
        <v>98.46</v>
      </c>
      <c r="F421" s="5">
        <v>24700</v>
      </c>
      <c r="G421" s="5">
        <v>29900</v>
      </c>
      <c r="H421" s="5">
        <v>8402500</v>
      </c>
      <c r="I421" s="24" t="s">
        <v>2130</v>
      </c>
      <c r="J421" s="24" t="s">
        <v>2192</v>
      </c>
      <c r="L421" s="34">
        <f t="shared" si="30"/>
        <v>24700</v>
      </c>
      <c r="M421" s="34">
        <f t="shared" si="31"/>
        <v>29900</v>
      </c>
      <c r="N421" s="34">
        <f t="shared" si="32"/>
        <v>8402500</v>
      </c>
      <c r="O421" s="32">
        <f t="shared" si="33"/>
        <v>-6.1886343350193399E-4</v>
      </c>
      <c r="P421">
        <f t="shared" si="34"/>
        <v>0.27400000000000002</v>
      </c>
    </row>
    <row r="422" spans="1:16" hidden="1" x14ac:dyDescent="0.3">
      <c r="A422" s="22" t="s">
        <v>806</v>
      </c>
      <c r="B422" s="23">
        <v>4126080</v>
      </c>
      <c r="C422" s="24" t="s">
        <v>317</v>
      </c>
      <c r="D422" s="6">
        <v>418172.8042206</v>
      </c>
      <c r="E422" s="6">
        <v>69.81</v>
      </c>
      <c r="F422" s="5">
        <v>759000</v>
      </c>
      <c r="G422" s="5">
        <v>803000</v>
      </c>
      <c r="H422" s="5">
        <v>68994000</v>
      </c>
      <c r="I422" s="24" t="s">
        <v>2153</v>
      </c>
      <c r="J422" s="24" t="s">
        <v>2154</v>
      </c>
      <c r="L422" s="34">
        <f t="shared" si="30"/>
        <v>759000</v>
      </c>
      <c r="M422" s="34">
        <f t="shared" si="31"/>
        <v>803000</v>
      </c>
      <c r="N422" s="34">
        <f t="shared" si="32"/>
        <v>68994000</v>
      </c>
      <c r="O422" s="32">
        <f t="shared" si="33"/>
        <v>-6.3773661477809667E-4</v>
      </c>
      <c r="P422">
        <f t="shared" si="34"/>
        <v>0.27</v>
      </c>
    </row>
    <row r="423" spans="1:16" hidden="1" x14ac:dyDescent="0.3">
      <c r="A423" s="22" t="s">
        <v>807</v>
      </c>
      <c r="B423" s="23">
        <v>4010469</v>
      </c>
      <c r="C423" s="24" t="s">
        <v>2</v>
      </c>
      <c r="D423" s="6">
        <v>18105.948031600001</v>
      </c>
      <c r="E423" s="27">
        <v>92.91</v>
      </c>
      <c r="F423" s="5">
        <v>67000</v>
      </c>
      <c r="G423" s="5">
        <v>94000</v>
      </c>
      <c r="H423" s="5">
        <v>20154000</v>
      </c>
      <c r="I423" s="24" t="s">
        <v>2158</v>
      </c>
      <c r="J423" s="24" t="s">
        <v>2159</v>
      </c>
      <c r="L423" s="34">
        <f t="shared" si="30"/>
        <v>67000</v>
      </c>
      <c r="M423" s="34">
        <f t="shared" si="31"/>
        <v>94000</v>
      </c>
      <c r="N423" s="34">
        <f t="shared" si="32"/>
        <v>20154000</v>
      </c>
      <c r="O423" s="32">
        <f t="shared" si="33"/>
        <v>-1.3396844298898482E-3</v>
      </c>
      <c r="P423">
        <f t="shared" si="34"/>
        <v>0.19900000000000001</v>
      </c>
    </row>
    <row r="424" spans="1:16" hidden="1" x14ac:dyDescent="0.3">
      <c r="A424" s="22" t="s">
        <v>808</v>
      </c>
      <c r="B424" s="23">
        <v>4067766</v>
      </c>
      <c r="C424" s="24" t="s">
        <v>2</v>
      </c>
      <c r="D424" s="6">
        <v>6228.4722576000004</v>
      </c>
      <c r="E424" s="27">
        <v>40.630000000000003</v>
      </c>
      <c r="F424" s="5">
        <v>42000</v>
      </c>
      <c r="G424" s="5">
        <v>40900</v>
      </c>
      <c r="H424" s="5">
        <v>12661600</v>
      </c>
      <c r="I424" s="24" t="s">
        <v>2153</v>
      </c>
      <c r="J424" s="24" t="s">
        <v>2186</v>
      </c>
      <c r="L424" s="34">
        <f t="shared" si="30"/>
        <v>42000</v>
      </c>
      <c r="M424" s="34">
        <f t="shared" si="31"/>
        <v>40900</v>
      </c>
      <c r="N424" s="34">
        <f t="shared" si="32"/>
        <v>12661600</v>
      </c>
      <c r="O424" s="32">
        <f t="shared" si="33"/>
        <v>8.6876856005560122E-5</v>
      </c>
      <c r="P424">
        <f t="shared" si="34"/>
        <v>0.46</v>
      </c>
    </row>
    <row r="425" spans="1:16" hidden="1" x14ac:dyDescent="0.3">
      <c r="A425" s="22" t="s">
        <v>809</v>
      </c>
      <c r="B425" s="23">
        <v>27752321</v>
      </c>
      <c r="C425" s="24" t="s">
        <v>2</v>
      </c>
      <c r="D425" s="6">
        <v>43478.433969979997</v>
      </c>
      <c r="E425" s="6">
        <v>56.06</v>
      </c>
      <c r="F425" s="5">
        <v>68000</v>
      </c>
      <c r="G425" s="5">
        <v>26000</v>
      </c>
      <c r="H425" s="5">
        <v>9513000</v>
      </c>
      <c r="I425" s="24" t="s">
        <v>2126</v>
      </c>
      <c r="J425" s="24" t="s">
        <v>2155</v>
      </c>
      <c r="L425" s="34">
        <f t="shared" si="30"/>
        <v>68000</v>
      </c>
      <c r="M425" s="34">
        <f t="shared" si="31"/>
        <v>26000</v>
      </c>
      <c r="N425" s="34">
        <f t="shared" si="32"/>
        <v>9513000</v>
      </c>
      <c r="O425" s="32">
        <f t="shared" si="33"/>
        <v>4.4150110375275938E-3</v>
      </c>
      <c r="P425">
        <f t="shared" si="34"/>
        <v>0.874</v>
      </c>
    </row>
    <row r="426" spans="1:16" hidden="1" x14ac:dyDescent="0.3">
      <c r="A426" s="22" t="s">
        <v>74</v>
      </c>
      <c r="B426" s="23">
        <v>4211657</v>
      </c>
      <c r="C426" s="24" t="s">
        <v>2</v>
      </c>
      <c r="D426" s="6">
        <v>10072.844496</v>
      </c>
      <c r="E426" s="6">
        <v>73.37</v>
      </c>
      <c r="F426" s="5">
        <v>22800</v>
      </c>
      <c r="G426" s="5">
        <v>19100</v>
      </c>
      <c r="H426" s="5">
        <v>4391600</v>
      </c>
      <c r="I426" s="24" t="s">
        <v>2119</v>
      </c>
      <c r="J426" s="24" t="s">
        <v>2146</v>
      </c>
      <c r="L426" s="34">
        <f t="shared" si="30"/>
        <v>22800</v>
      </c>
      <c r="M426" s="34">
        <f t="shared" si="31"/>
        <v>19100</v>
      </c>
      <c r="N426" s="34">
        <f t="shared" si="32"/>
        <v>4391600</v>
      </c>
      <c r="O426" s="32">
        <f t="shared" si="33"/>
        <v>8.4251753347299385E-4</v>
      </c>
      <c r="P426">
        <f t="shared" si="34"/>
        <v>0.63700000000000001</v>
      </c>
    </row>
    <row r="427" spans="1:16" hidden="1" x14ac:dyDescent="0.3">
      <c r="A427" s="22" t="s">
        <v>810</v>
      </c>
      <c r="B427" s="23">
        <v>110366008</v>
      </c>
      <c r="C427" s="24" t="s">
        <v>2</v>
      </c>
      <c r="D427" s="6">
        <v>3240.8610561599999</v>
      </c>
      <c r="E427" s="27" t="s">
        <v>1967</v>
      </c>
      <c r="F427" s="5">
        <v>16200</v>
      </c>
      <c r="G427" s="5">
        <v>16000</v>
      </c>
      <c r="H427" s="5">
        <v>2129400</v>
      </c>
      <c r="I427" s="24" t="s">
        <v>2132</v>
      </c>
      <c r="J427" s="24" t="s">
        <v>2138</v>
      </c>
      <c r="L427" s="34">
        <f t="shared" si="30"/>
        <v>16200</v>
      </c>
      <c r="M427" s="34">
        <f t="shared" si="31"/>
        <v>16000</v>
      </c>
      <c r="N427" s="34">
        <f t="shared" si="32"/>
        <v>2129400</v>
      </c>
      <c r="O427" s="32">
        <f t="shared" si="33"/>
        <v>9.3923170846247768E-5</v>
      </c>
      <c r="P427">
        <f t="shared" si="34"/>
        <v>0.46400000000000002</v>
      </c>
    </row>
    <row r="428" spans="1:16" hidden="1" x14ac:dyDescent="0.3">
      <c r="A428" s="22" t="s">
        <v>811</v>
      </c>
      <c r="B428" s="23">
        <v>4097662</v>
      </c>
      <c r="C428" s="24" t="s">
        <v>2</v>
      </c>
      <c r="D428" s="6">
        <v>14695.31257</v>
      </c>
      <c r="E428" s="6">
        <v>71.040000000000006</v>
      </c>
      <c r="F428" s="5">
        <v>147659.89807080501</v>
      </c>
      <c r="G428" s="5">
        <v>124018.81285344101</v>
      </c>
      <c r="H428" s="5">
        <v>61803091.806463502</v>
      </c>
      <c r="I428" s="24" t="s">
        <v>2142</v>
      </c>
      <c r="J428" s="24" t="s">
        <v>2171</v>
      </c>
      <c r="L428" s="34">
        <f t="shared" si="30"/>
        <v>147659.89807080501</v>
      </c>
      <c r="M428" s="34">
        <f t="shared" si="31"/>
        <v>124018.81285344101</v>
      </c>
      <c r="N428" s="34">
        <f t="shared" si="32"/>
        <v>61803091.806463502</v>
      </c>
      <c r="O428" s="32">
        <f t="shared" si="33"/>
        <v>3.8252269468000248E-4</v>
      </c>
      <c r="P428">
        <f t="shared" si="34"/>
        <v>0.54800000000000004</v>
      </c>
    </row>
    <row r="429" spans="1:16" hidden="1" x14ac:dyDescent="0.3">
      <c r="A429" s="22" t="s">
        <v>812</v>
      </c>
      <c r="B429" s="23">
        <v>102852</v>
      </c>
      <c r="C429" s="24" t="s">
        <v>317</v>
      </c>
      <c r="D429" s="6">
        <v>5450.4647999999997</v>
      </c>
      <c r="E429" s="27" t="s">
        <v>1968</v>
      </c>
      <c r="F429" s="5">
        <v>27700</v>
      </c>
      <c r="G429" s="5">
        <v>25700</v>
      </c>
      <c r="H429" s="5">
        <v>6904700</v>
      </c>
      <c r="I429" s="24" t="s">
        <v>2142</v>
      </c>
      <c r="J429" s="24" t="s">
        <v>2160</v>
      </c>
      <c r="L429" s="34">
        <f t="shared" si="30"/>
        <v>27700</v>
      </c>
      <c r="M429" s="34">
        <f t="shared" si="31"/>
        <v>25700</v>
      </c>
      <c r="N429" s="34">
        <f t="shared" si="32"/>
        <v>6904700</v>
      </c>
      <c r="O429" s="32">
        <f t="shared" si="33"/>
        <v>2.8965776934551825E-4</v>
      </c>
      <c r="P429">
        <f t="shared" si="34"/>
        <v>0.52400000000000002</v>
      </c>
    </row>
    <row r="430" spans="1:16" x14ac:dyDescent="0.3">
      <c r="A430" s="22" t="s">
        <v>813</v>
      </c>
      <c r="B430" s="23">
        <v>20028074</v>
      </c>
      <c r="C430" s="24" t="s">
        <v>317</v>
      </c>
      <c r="D430" s="6">
        <v>7971.0924000000005</v>
      </c>
      <c r="E430" s="6">
        <v>80.290000000000006</v>
      </c>
      <c r="F430" s="5">
        <v>622</v>
      </c>
      <c r="G430" s="5">
        <v>-537</v>
      </c>
      <c r="H430" s="5">
        <v>397289</v>
      </c>
      <c r="I430" s="24" t="s">
        <v>2132</v>
      </c>
      <c r="J430" s="24" t="s">
        <v>2139</v>
      </c>
      <c r="L430" s="34">
        <f t="shared" si="30"/>
        <v>622</v>
      </c>
      <c r="M430" s="34">
        <f t="shared" si="31"/>
        <v>-537</v>
      </c>
      <c r="N430" s="34">
        <f t="shared" si="32"/>
        <v>397289</v>
      </c>
      <c r="O430" s="32">
        <f t="shared" si="33"/>
        <v>2.9172718096901751E-3</v>
      </c>
      <c r="P430">
        <f t="shared" si="34"/>
        <v>0.82699999999999996</v>
      </c>
    </row>
    <row r="431" spans="1:16" hidden="1" x14ac:dyDescent="0.3">
      <c r="A431" s="22" t="s">
        <v>814</v>
      </c>
      <c r="B431" s="23">
        <v>10655322</v>
      </c>
      <c r="C431" s="24" t="s">
        <v>2</v>
      </c>
      <c r="D431" s="6">
        <v>2209.5253172500002</v>
      </c>
      <c r="E431" s="6">
        <v>73.709999999999994</v>
      </c>
      <c r="F431" s="5">
        <v>-1640</v>
      </c>
      <c r="G431" s="5">
        <v>-20639</v>
      </c>
      <c r="H431" s="5">
        <v>6019849</v>
      </c>
      <c r="I431" s="24" t="s">
        <v>2158</v>
      </c>
      <c r="J431" s="24" t="s">
        <v>2159</v>
      </c>
      <c r="L431" s="34">
        <f t="shared" si="30"/>
        <v>-1640</v>
      </c>
      <c r="M431" s="34">
        <f t="shared" si="31"/>
        <v>-20639</v>
      </c>
      <c r="N431" s="34">
        <f t="shared" si="32"/>
        <v>6019849</v>
      </c>
      <c r="O431" s="32">
        <f t="shared" si="33"/>
        <v>3.1560592300570994E-3</v>
      </c>
      <c r="P431">
        <f t="shared" si="34"/>
        <v>0.83599999999999997</v>
      </c>
    </row>
    <row r="432" spans="1:16" hidden="1" x14ac:dyDescent="0.3">
      <c r="A432" s="22" t="s">
        <v>815</v>
      </c>
      <c r="B432" s="23">
        <v>4213375</v>
      </c>
      <c r="C432" s="24" t="s">
        <v>2</v>
      </c>
      <c r="D432" s="6">
        <v>68356.293776489998</v>
      </c>
      <c r="E432" s="6">
        <v>85.21</v>
      </c>
      <c r="F432" s="5">
        <v>531000</v>
      </c>
      <c r="G432" s="5">
        <v>379000</v>
      </c>
      <c r="H432" s="5">
        <v>45319000</v>
      </c>
      <c r="I432" s="24" t="s">
        <v>2148</v>
      </c>
      <c r="J432" s="24" t="s">
        <v>2196</v>
      </c>
      <c r="L432" s="34">
        <f t="shared" si="30"/>
        <v>531000</v>
      </c>
      <c r="M432" s="34">
        <f t="shared" si="31"/>
        <v>379000</v>
      </c>
      <c r="N432" s="34">
        <f t="shared" si="32"/>
        <v>45319000</v>
      </c>
      <c r="O432" s="32">
        <f t="shared" si="33"/>
        <v>3.3540016328692159E-3</v>
      </c>
      <c r="P432">
        <f t="shared" si="34"/>
        <v>0.84699999999999998</v>
      </c>
    </row>
    <row r="433" spans="1:16" hidden="1" x14ac:dyDescent="0.3">
      <c r="A433" s="22" t="s">
        <v>816</v>
      </c>
      <c r="B433" s="23">
        <v>4972921</v>
      </c>
      <c r="C433" s="24" t="s">
        <v>320</v>
      </c>
      <c r="D433" s="6">
        <v>4405.9465859800002</v>
      </c>
      <c r="E433" s="6">
        <v>70.28</v>
      </c>
      <c r="F433" s="5">
        <v>876</v>
      </c>
      <c r="G433" s="5">
        <v>412</v>
      </c>
      <c r="H433" s="5">
        <v>2243057</v>
      </c>
      <c r="I433" s="24" t="s">
        <v>2123</v>
      </c>
      <c r="J433" s="24" t="s">
        <v>2125</v>
      </c>
      <c r="L433" s="34">
        <f t="shared" si="30"/>
        <v>876</v>
      </c>
      <c r="M433" s="34">
        <f t="shared" si="31"/>
        <v>412</v>
      </c>
      <c r="N433" s="34">
        <f t="shared" si="32"/>
        <v>2243057</v>
      </c>
      <c r="O433" s="32">
        <f t="shared" si="33"/>
        <v>2.0686054790404346E-4</v>
      </c>
      <c r="P433">
        <f t="shared" si="34"/>
        <v>0.498</v>
      </c>
    </row>
    <row r="434" spans="1:16" hidden="1" x14ac:dyDescent="0.3">
      <c r="A434" s="22" t="s">
        <v>817</v>
      </c>
      <c r="B434" s="23">
        <v>4155562</v>
      </c>
      <c r="C434" s="24" t="s">
        <v>317</v>
      </c>
      <c r="D434" s="6">
        <v>5903.9824028000003</v>
      </c>
      <c r="E434" s="27">
        <v>96.54</v>
      </c>
      <c r="F434" s="5">
        <v>45096</v>
      </c>
      <c r="G434" s="5">
        <v>56380</v>
      </c>
      <c r="H434" s="5">
        <v>4501797</v>
      </c>
      <c r="I434" s="24" t="s">
        <v>2126</v>
      </c>
      <c r="J434" s="24" t="s">
        <v>2165</v>
      </c>
      <c r="L434" s="34">
        <f t="shared" si="30"/>
        <v>45096</v>
      </c>
      <c r="M434" s="34">
        <f t="shared" si="31"/>
        <v>56380</v>
      </c>
      <c r="N434" s="34">
        <f t="shared" si="32"/>
        <v>4501797</v>
      </c>
      <c r="O434" s="32">
        <f t="shared" si="33"/>
        <v>-2.5065546047500589E-3</v>
      </c>
      <c r="P434">
        <f t="shared" si="34"/>
        <v>0.13300000000000001</v>
      </c>
    </row>
    <row r="435" spans="1:16" hidden="1" x14ac:dyDescent="0.3">
      <c r="A435" s="22" t="s">
        <v>76</v>
      </c>
      <c r="B435" s="23">
        <v>12917530</v>
      </c>
      <c r="C435" s="24" t="s">
        <v>317</v>
      </c>
      <c r="D435" s="6">
        <v>80899.072392600006</v>
      </c>
      <c r="E435" s="6">
        <v>74.42</v>
      </c>
      <c r="F435" s="5">
        <v>10914</v>
      </c>
      <c r="G435" s="5">
        <v>4611</v>
      </c>
      <c r="H435" s="5">
        <v>5026540</v>
      </c>
      <c r="I435" s="24" t="s">
        <v>2132</v>
      </c>
      <c r="J435" s="24" t="s">
        <v>2134</v>
      </c>
      <c r="L435" s="34">
        <f t="shared" si="30"/>
        <v>10914</v>
      </c>
      <c r="M435" s="34">
        <f t="shared" si="31"/>
        <v>4611</v>
      </c>
      <c r="N435" s="34">
        <f t="shared" si="32"/>
        <v>5026540</v>
      </c>
      <c r="O435" s="32">
        <f t="shared" si="33"/>
        <v>1.2539440649034922E-3</v>
      </c>
      <c r="P435">
        <f t="shared" si="34"/>
        <v>0.69099999999999995</v>
      </c>
    </row>
    <row r="436" spans="1:16" hidden="1" x14ac:dyDescent="0.3">
      <c r="A436" s="22" t="s">
        <v>818</v>
      </c>
      <c r="B436" s="23">
        <v>4417219</v>
      </c>
      <c r="C436" s="24" t="s">
        <v>2</v>
      </c>
      <c r="D436" s="6">
        <v>46002.220316799998</v>
      </c>
      <c r="E436" s="27">
        <v>94.72</v>
      </c>
      <c r="F436" s="5">
        <v>5000</v>
      </c>
      <c r="G436" s="5">
        <v>7000</v>
      </c>
      <c r="H436" s="5">
        <v>38921000</v>
      </c>
      <c r="I436" s="24" t="s">
        <v>2130</v>
      </c>
      <c r="J436" s="24" t="s">
        <v>2169</v>
      </c>
      <c r="L436" s="34">
        <f t="shared" si="30"/>
        <v>5000</v>
      </c>
      <c r="M436" s="34">
        <f t="shared" si="31"/>
        <v>7000</v>
      </c>
      <c r="N436" s="34">
        <f t="shared" si="32"/>
        <v>38921000</v>
      </c>
      <c r="O436" s="32">
        <f t="shared" si="33"/>
        <v>-5.1386141157729757E-5</v>
      </c>
      <c r="P436">
        <f t="shared" si="34"/>
        <v>0.39</v>
      </c>
    </row>
    <row r="437" spans="1:16" hidden="1" x14ac:dyDescent="0.3">
      <c r="A437" s="22" t="s">
        <v>819</v>
      </c>
      <c r="B437" s="23">
        <v>4419522</v>
      </c>
      <c r="C437" s="24" t="s">
        <v>2</v>
      </c>
      <c r="D437" s="6">
        <v>11038.719785200001</v>
      </c>
      <c r="E437" s="6">
        <v>95.86</v>
      </c>
      <c r="F437" s="5">
        <v>-39000</v>
      </c>
      <c r="G437" s="5">
        <v>62000</v>
      </c>
      <c r="H437" s="5">
        <v>14301000</v>
      </c>
      <c r="I437" s="24" t="s">
        <v>2148</v>
      </c>
      <c r="J437" s="24" t="s">
        <v>2164</v>
      </c>
      <c r="L437" s="34">
        <f t="shared" si="30"/>
        <v>-39000</v>
      </c>
      <c r="M437" s="34">
        <f t="shared" si="31"/>
        <v>62000</v>
      </c>
      <c r="N437" s="34">
        <f t="shared" si="32"/>
        <v>14301000</v>
      </c>
      <c r="O437" s="32">
        <f t="shared" si="33"/>
        <v>-7.0624431857912034E-3</v>
      </c>
      <c r="P437">
        <f t="shared" si="34"/>
        <v>4.5999999999999999E-2</v>
      </c>
    </row>
    <row r="438" spans="1:16" hidden="1" x14ac:dyDescent="0.3">
      <c r="A438" s="22" t="s">
        <v>820</v>
      </c>
      <c r="B438" s="23">
        <v>4987474</v>
      </c>
      <c r="C438" s="24" t="s">
        <v>317</v>
      </c>
      <c r="D438" s="6">
        <v>7063.6070055</v>
      </c>
      <c r="E438" s="27">
        <v>88.88</v>
      </c>
      <c r="F438" s="5">
        <v>12910</v>
      </c>
      <c r="G438" s="5">
        <v>10431</v>
      </c>
      <c r="H438" s="5">
        <v>1043453</v>
      </c>
      <c r="I438" s="24" t="s">
        <v>2119</v>
      </c>
      <c r="J438" s="24" t="s">
        <v>2121</v>
      </c>
      <c r="L438" s="34">
        <f t="shared" si="30"/>
        <v>12910</v>
      </c>
      <c r="M438" s="34">
        <f t="shared" si="31"/>
        <v>10431</v>
      </c>
      <c r="N438" s="34">
        <f t="shared" si="32"/>
        <v>1043453</v>
      </c>
      <c r="O438" s="32">
        <f t="shared" si="33"/>
        <v>2.3757658466648712E-3</v>
      </c>
      <c r="P438">
        <f t="shared" si="34"/>
        <v>0.79600000000000004</v>
      </c>
    </row>
    <row r="439" spans="1:16" hidden="1" x14ac:dyDescent="0.3">
      <c r="A439" s="22" t="s">
        <v>821</v>
      </c>
      <c r="B439" s="23">
        <v>4004350</v>
      </c>
      <c r="C439" s="24" t="s">
        <v>317</v>
      </c>
      <c r="D439" s="6">
        <v>69423.089508000005</v>
      </c>
      <c r="E439" s="27">
        <v>76.680000000000007</v>
      </c>
      <c r="F439" s="5">
        <v>290000</v>
      </c>
      <c r="G439" s="5">
        <v>274000</v>
      </c>
      <c r="H439" s="5">
        <v>41912000</v>
      </c>
      <c r="I439" s="24" t="s">
        <v>2119</v>
      </c>
      <c r="J439" s="24" t="s">
        <v>2177</v>
      </c>
      <c r="L439" s="34">
        <f t="shared" si="30"/>
        <v>290000</v>
      </c>
      <c r="M439" s="34">
        <f t="shared" si="31"/>
        <v>274000</v>
      </c>
      <c r="N439" s="34">
        <f t="shared" si="32"/>
        <v>41912000</v>
      </c>
      <c r="O439" s="32">
        <f t="shared" si="33"/>
        <v>3.817522427944264E-4</v>
      </c>
      <c r="P439">
        <f t="shared" si="34"/>
        <v>0.54800000000000004</v>
      </c>
    </row>
    <row r="440" spans="1:16" hidden="1" x14ac:dyDescent="0.3">
      <c r="A440" s="22" t="s">
        <v>822</v>
      </c>
      <c r="B440" s="23">
        <v>100196</v>
      </c>
      <c r="C440" s="24" t="s">
        <v>2</v>
      </c>
      <c r="D440" s="6">
        <v>8925.2312345400005</v>
      </c>
      <c r="E440" s="6">
        <v>87.85</v>
      </c>
      <c r="F440" s="5">
        <v>28741</v>
      </c>
      <c r="G440" s="5">
        <v>31332</v>
      </c>
      <c r="H440" s="5">
        <v>52892376</v>
      </c>
      <c r="I440" s="24" t="s">
        <v>2142</v>
      </c>
      <c r="J440" s="24" t="s">
        <v>2171</v>
      </c>
      <c r="L440" s="34">
        <f t="shared" si="30"/>
        <v>28741</v>
      </c>
      <c r="M440" s="34">
        <f t="shared" si="31"/>
        <v>31332</v>
      </c>
      <c r="N440" s="34">
        <f t="shared" si="32"/>
        <v>52892376</v>
      </c>
      <c r="O440" s="32">
        <f t="shared" si="33"/>
        <v>-4.8986265997957813E-5</v>
      </c>
      <c r="P440">
        <f t="shared" si="34"/>
        <v>0.39100000000000001</v>
      </c>
    </row>
    <row r="441" spans="1:16" hidden="1" x14ac:dyDescent="0.3">
      <c r="A441" s="22" t="s">
        <v>77</v>
      </c>
      <c r="B441" s="23">
        <v>4074303</v>
      </c>
      <c r="C441" s="24" t="s">
        <v>2</v>
      </c>
      <c r="D441" s="6">
        <v>48899.842963919997</v>
      </c>
      <c r="E441" s="6">
        <v>87.05</v>
      </c>
      <c r="F441" s="5">
        <v>200000</v>
      </c>
      <c r="G441" s="5">
        <v>188000</v>
      </c>
      <c r="H441" s="5">
        <v>30299000</v>
      </c>
      <c r="I441" s="24" t="s">
        <v>2119</v>
      </c>
      <c r="J441" s="24" t="s">
        <v>2146</v>
      </c>
      <c r="L441" s="34">
        <f t="shared" si="30"/>
        <v>200000</v>
      </c>
      <c r="M441" s="34">
        <f t="shared" si="31"/>
        <v>188000</v>
      </c>
      <c r="N441" s="34">
        <f t="shared" si="32"/>
        <v>30299000</v>
      </c>
      <c r="O441" s="32">
        <f t="shared" si="33"/>
        <v>3.9605267500577576E-4</v>
      </c>
      <c r="P441">
        <f t="shared" si="34"/>
        <v>0.55100000000000005</v>
      </c>
    </row>
    <row r="442" spans="1:16" hidden="1" x14ac:dyDescent="0.3">
      <c r="A442" s="22" t="s">
        <v>78</v>
      </c>
      <c r="B442" s="23">
        <v>4251140</v>
      </c>
      <c r="C442" s="24" t="s">
        <v>2</v>
      </c>
      <c r="D442" s="6">
        <v>14641.92692872</v>
      </c>
      <c r="E442" s="6">
        <v>86.08</v>
      </c>
      <c r="F442" s="5">
        <v>32461</v>
      </c>
      <c r="G442" s="5">
        <v>30268</v>
      </c>
      <c r="H442" s="5">
        <v>4448303</v>
      </c>
      <c r="I442" s="24" t="s">
        <v>2119</v>
      </c>
      <c r="J442" s="24" t="s">
        <v>2122</v>
      </c>
      <c r="L442" s="34">
        <f t="shared" si="30"/>
        <v>32461</v>
      </c>
      <c r="M442" s="34">
        <f t="shared" si="31"/>
        <v>30268</v>
      </c>
      <c r="N442" s="34">
        <f t="shared" si="32"/>
        <v>4448303</v>
      </c>
      <c r="O442" s="32">
        <f t="shared" si="33"/>
        <v>4.929969923361785E-4</v>
      </c>
      <c r="P442">
        <f t="shared" si="34"/>
        <v>0.57399999999999995</v>
      </c>
    </row>
    <row r="443" spans="1:16" hidden="1" x14ac:dyDescent="0.3">
      <c r="A443" s="22" t="s">
        <v>376</v>
      </c>
      <c r="B443" s="23">
        <v>7268054</v>
      </c>
      <c r="C443" s="24" t="s">
        <v>2</v>
      </c>
      <c r="D443" s="6">
        <v>3423.9449060799998</v>
      </c>
      <c r="E443" s="27">
        <v>97.24</v>
      </c>
      <c r="F443" s="5">
        <v>19300</v>
      </c>
      <c r="G443" s="5">
        <v>16600</v>
      </c>
      <c r="H443" s="5">
        <v>7949300</v>
      </c>
      <c r="I443" s="24" t="s">
        <v>2130</v>
      </c>
      <c r="J443" s="24" t="s">
        <v>2192</v>
      </c>
      <c r="L443" s="34">
        <f t="shared" si="30"/>
        <v>19300</v>
      </c>
      <c r="M443" s="34">
        <f t="shared" si="31"/>
        <v>16600</v>
      </c>
      <c r="N443" s="34">
        <f t="shared" si="32"/>
        <v>7949300</v>
      </c>
      <c r="O443" s="32">
        <f t="shared" si="33"/>
        <v>3.3965254802309638E-4</v>
      </c>
      <c r="P443">
        <f t="shared" si="34"/>
        <v>0.53700000000000003</v>
      </c>
    </row>
    <row r="444" spans="1:16" hidden="1" x14ac:dyDescent="0.3">
      <c r="A444" s="22" t="s">
        <v>823</v>
      </c>
      <c r="B444" s="23">
        <v>100224</v>
      </c>
      <c r="C444" s="24" t="s">
        <v>317</v>
      </c>
      <c r="D444" s="6">
        <v>3072.9075079999998</v>
      </c>
      <c r="E444" s="6">
        <v>71.709999999999994</v>
      </c>
      <c r="F444" s="5">
        <v>16394</v>
      </c>
      <c r="G444" s="5">
        <v>22735</v>
      </c>
      <c r="H444" s="5">
        <v>16476540</v>
      </c>
      <c r="I444" s="24" t="s">
        <v>2142</v>
      </c>
      <c r="J444" s="24" t="s">
        <v>2171</v>
      </c>
      <c r="L444" s="34">
        <f t="shared" si="30"/>
        <v>16394</v>
      </c>
      <c r="M444" s="34">
        <f t="shared" si="31"/>
        <v>22735</v>
      </c>
      <c r="N444" s="34">
        <f t="shared" si="32"/>
        <v>16476540</v>
      </c>
      <c r="O444" s="32">
        <f t="shared" si="33"/>
        <v>-3.8485021733932005E-4</v>
      </c>
      <c r="P444">
        <f t="shared" si="34"/>
        <v>0.315</v>
      </c>
    </row>
    <row r="445" spans="1:16" hidden="1" x14ac:dyDescent="0.3">
      <c r="A445" s="22" t="s">
        <v>824</v>
      </c>
      <c r="B445" s="23">
        <v>4206348</v>
      </c>
      <c r="C445" s="24" t="s">
        <v>2</v>
      </c>
      <c r="D445" s="6">
        <v>69891.960603300002</v>
      </c>
      <c r="E445" s="6">
        <v>82.74</v>
      </c>
      <c r="F445" s="5">
        <v>34000</v>
      </c>
      <c r="G445" s="5">
        <v>754000</v>
      </c>
      <c r="H445" s="5">
        <v>228275000</v>
      </c>
      <c r="I445" s="24" t="s">
        <v>2123</v>
      </c>
      <c r="J445" s="24" t="s">
        <v>2129</v>
      </c>
      <c r="L445" s="34">
        <f t="shared" si="30"/>
        <v>34000</v>
      </c>
      <c r="M445" s="34">
        <f t="shared" si="31"/>
        <v>754000</v>
      </c>
      <c r="N445" s="34">
        <f t="shared" si="32"/>
        <v>228275000</v>
      </c>
      <c r="O445" s="32">
        <f t="shared" si="33"/>
        <v>-3.1540904610666957E-3</v>
      </c>
      <c r="P445">
        <f t="shared" si="34"/>
        <v>0.105</v>
      </c>
    </row>
    <row r="446" spans="1:16" hidden="1" x14ac:dyDescent="0.3">
      <c r="A446" s="22" t="s">
        <v>825</v>
      </c>
      <c r="B446" s="23">
        <v>4971799</v>
      </c>
      <c r="C446" s="24" t="s">
        <v>317</v>
      </c>
      <c r="D446" s="6">
        <v>12735.78466222</v>
      </c>
      <c r="E446" s="6">
        <v>100.32</v>
      </c>
      <c r="F446" s="5">
        <v>2294</v>
      </c>
      <c r="G446" s="5">
        <v>-2238</v>
      </c>
      <c r="H446" s="5">
        <v>1819401</v>
      </c>
      <c r="I446" s="24" t="s">
        <v>2132</v>
      </c>
      <c r="J446" s="24" t="s">
        <v>2134</v>
      </c>
      <c r="L446" s="34">
        <f t="shared" si="30"/>
        <v>2294</v>
      </c>
      <c r="M446" s="34">
        <f t="shared" si="31"/>
        <v>-2238</v>
      </c>
      <c r="N446" s="34">
        <f t="shared" si="32"/>
        <v>1819401</v>
      </c>
      <c r="O446" s="32">
        <f t="shared" si="33"/>
        <v>2.4909297070849143E-3</v>
      </c>
      <c r="P446">
        <f t="shared" si="34"/>
        <v>0.80200000000000005</v>
      </c>
    </row>
    <row r="447" spans="1:16" hidden="1" x14ac:dyDescent="0.3">
      <c r="A447" s="22" t="s">
        <v>81</v>
      </c>
      <c r="B447" s="23">
        <v>4049266</v>
      </c>
      <c r="C447" s="24" t="s">
        <v>2</v>
      </c>
      <c r="D447" s="6">
        <v>54692.5780944</v>
      </c>
      <c r="E447" s="27">
        <v>84.25</v>
      </c>
      <c r="F447" s="5">
        <v>409900</v>
      </c>
      <c r="G447" s="5">
        <v>492800</v>
      </c>
      <c r="H447" s="5">
        <v>32582400</v>
      </c>
      <c r="I447" s="24" t="s">
        <v>2126</v>
      </c>
      <c r="J447" s="24" t="s">
        <v>2191</v>
      </c>
      <c r="L447" s="34">
        <f t="shared" si="30"/>
        <v>409900</v>
      </c>
      <c r="M447" s="34">
        <f t="shared" si="31"/>
        <v>492800</v>
      </c>
      <c r="N447" s="34">
        <f t="shared" si="32"/>
        <v>32582400</v>
      </c>
      <c r="O447" s="32">
        <f t="shared" si="33"/>
        <v>-2.5443184050284815E-3</v>
      </c>
      <c r="P447">
        <f t="shared" si="34"/>
        <v>0.13100000000000001</v>
      </c>
    </row>
    <row r="448" spans="1:16" hidden="1" x14ac:dyDescent="0.3">
      <c r="A448" s="22" t="s">
        <v>826</v>
      </c>
      <c r="B448" s="23">
        <v>4810677</v>
      </c>
      <c r="C448" s="24" t="s">
        <v>2</v>
      </c>
      <c r="D448" s="6">
        <v>177239.09684998999</v>
      </c>
      <c r="E448" s="6">
        <v>81.55</v>
      </c>
      <c r="F448" s="5">
        <v>159000</v>
      </c>
      <c r="G448" s="5">
        <v>207000</v>
      </c>
      <c r="H448" s="5">
        <v>84350000</v>
      </c>
      <c r="I448" s="24" t="s">
        <v>2123</v>
      </c>
      <c r="J448" s="24" t="s">
        <v>2147</v>
      </c>
      <c r="L448" s="34">
        <f t="shared" si="30"/>
        <v>159000</v>
      </c>
      <c r="M448" s="34">
        <f t="shared" si="31"/>
        <v>207000</v>
      </c>
      <c r="N448" s="34">
        <f t="shared" si="32"/>
        <v>84350000</v>
      </c>
      <c r="O448" s="32">
        <f t="shared" si="33"/>
        <v>-5.6905749851807945E-4</v>
      </c>
      <c r="P448">
        <f t="shared" si="34"/>
        <v>0.28199999999999997</v>
      </c>
    </row>
    <row r="449" spans="1:16" hidden="1" x14ac:dyDescent="0.3">
      <c r="A449" s="22" t="s">
        <v>827</v>
      </c>
      <c r="B449" s="23">
        <v>4297825</v>
      </c>
      <c r="C449" s="24" t="s">
        <v>2</v>
      </c>
      <c r="D449" s="6">
        <v>19791.78017744</v>
      </c>
      <c r="E449" s="6">
        <v>96.96</v>
      </c>
      <c r="F449" s="5">
        <v>24500</v>
      </c>
      <c r="G449" s="5">
        <v>28400</v>
      </c>
      <c r="H449" s="5">
        <v>10241500</v>
      </c>
      <c r="I449" s="24" t="s">
        <v>2126</v>
      </c>
      <c r="J449" s="24" t="s">
        <v>2151</v>
      </c>
      <c r="L449" s="34">
        <f t="shared" si="30"/>
        <v>24500</v>
      </c>
      <c r="M449" s="34">
        <f t="shared" si="31"/>
        <v>28400</v>
      </c>
      <c r="N449" s="34">
        <f t="shared" si="32"/>
        <v>10241500</v>
      </c>
      <c r="O449" s="32">
        <f t="shared" si="33"/>
        <v>-3.8080359322364889E-4</v>
      </c>
      <c r="P449">
        <f t="shared" si="34"/>
        <v>0.316</v>
      </c>
    </row>
    <row r="450" spans="1:16" hidden="1" x14ac:dyDescent="0.3">
      <c r="A450" s="22" t="s">
        <v>828</v>
      </c>
      <c r="B450" s="23">
        <v>4915094</v>
      </c>
      <c r="C450" s="24" t="s">
        <v>2</v>
      </c>
      <c r="D450" s="6">
        <v>6470.0827693199999</v>
      </c>
      <c r="E450" s="27" t="s">
        <v>1969</v>
      </c>
      <c r="F450" s="5">
        <v>-17471</v>
      </c>
      <c r="G450" s="5">
        <v>-15364</v>
      </c>
      <c r="H450" s="5">
        <v>9202370</v>
      </c>
      <c r="I450" s="24" t="s">
        <v>2153</v>
      </c>
      <c r="J450" s="24" t="s">
        <v>2178</v>
      </c>
      <c r="L450" s="34">
        <f t="shared" si="30"/>
        <v>-17471</v>
      </c>
      <c r="M450" s="34">
        <f t="shared" si="31"/>
        <v>-15364</v>
      </c>
      <c r="N450" s="34">
        <f t="shared" si="32"/>
        <v>9202370</v>
      </c>
      <c r="O450" s="32">
        <f t="shared" si="33"/>
        <v>-2.2896275633342279E-4</v>
      </c>
      <c r="P450">
        <f t="shared" si="34"/>
        <v>0.34499999999999997</v>
      </c>
    </row>
    <row r="451" spans="1:16" hidden="1" x14ac:dyDescent="0.3">
      <c r="A451" s="22" t="s">
        <v>829</v>
      </c>
      <c r="B451" s="23">
        <v>5222696</v>
      </c>
      <c r="C451" s="24" t="s">
        <v>317</v>
      </c>
      <c r="D451" s="6">
        <v>42278.534194749998</v>
      </c>
      <c r="E451" s="6">
        <v>74.03</v>
      </c>
      <c r="F451" s="5">
        <v>4439</v>
      </c>
      <c r="G451" s="5">
        <v>1670</v>
      </c>
      <c r="H451" s="5">
        <v>3004852</v>
      </c>
      <c r="I451" s="24" t="s">
        <v>2132</v>
      </c>
      <c r="J451" s="24" t="s">
        <v>2134</v>
      </c>
      <c r="L451" s="34">
        <f t="shared" si="30"/>
        <v>4439</v>
      </c>
      <c r="M451" s="34">
        <f t="shared" si="31"/>
        <v>1670</v>
      </c>
      <c r="N451" s="34">
        <f t="shared" si="32"/>
        <v>3004852</v>
      </c>
      <c r="O451" s="32">
        <f t="shared" si="33"/>
        <v>9.2150961178786846E-4</v>
      </c>
      <c r="P451">
        <f t="shared" si="34"/>
        <v>0.64900000000000002</v>
      </c>
    </row>
    <row r="452" spans="1:16" hidden="1" x14ac:dyDescent="0.3">
      <c r="A452" s="22" t="s">
        <v>830</v>
      </c>
      <c r="B452" s="23">
        <v>4189919</v>
      </c>
      <c r="C452" s="24" t="s">
        <v>2</v>
      </c>
      <c r="D452" s="6">
        <v>12272.12</v>
      </c>
      <c r="E452" s="6">
        <v>50.45</v>
      </c>
      <c r="F452" s="5">
        <v>77674</v>
      </c>
      <c r="G452" s="5">
        <v>68848</v>
      </c>
      <c r="H452" s="5">
        <v>16928252</v>
      </c>
      <c r="I452" s="24" t="s">
        <v>2123</v>
      </c>
      <c r="J452" s="24" t="s">
        <v>2129</v>
      </c>
      <c r="L452" s="34">
        <f t="shared" si="30"/>
        <v>77674</v>
      </c>
      <c r="M452" s="34">
        <f t="shared" si="31"/>
        <v>68848</v>
      </c>
      <c r="N452" s="34">
        <f t="shared" si="32"/>
        <v>16928252</v>
      </c>
      <c r="O452" s="32">
        <f t="shared" si="33"/>
        <v>5.2137692657221787E-4</v>
      </c>
      <c r="P452">
        <f t="shared" si="34"/>
        <v>0.57599999999999996</v>
      </c>
    </row>
    <row r="453" spans="1:16" hidden="1" x14ac:dyDescent="0.3">
      <c r="A453" s="22" t="s">
        <v>149</v>
      </c>
      <c r="B453" s="23">
        <v>4236367</v>
      </c>
      <c r="C453" s="24" t="s">
        <v>2</v>
      </c>
      <c r="D453" s="6">
        <v>9538.7947800000002</v>
      </c>
      <c r="E453" s="27">
        <v>97.93</v>
      </c>
      <c r="F453" s="5">
        <v>32000</v>
      </c>
      <c r="G453" s="5">
        <v>23000</v>
      </c>
      <c r="H453" s="5">
        <v>5566000</v>
      </c>
      <c r="I453" s="24" t="s">
        <v>2119</v>
      </c>
      <c r="J453" s="24" t="s">
        <v>2156</v>
      </c>
      <c r="L453" s="34">
        <f t="shared" si="30"/>
        <v>32000</v>
      </c>
      <c r="M453" s="34">
        <f t="shared" si="31"/>
        <v>23000</v>
      </c>
      <c r="N453" s="34">
        <f t="shared" si="32"/>
        <v>5566000</v>
      </c>
      <c r="O453" s="32">
        <f t="shared" si="33"/>
        <v>1.6169601149838304E-3</v>
      </c>
      <c r="P453">
        <f t="shared" si="34"/>
        <v>0.73499999999999999</v>
      </c>
    </row>
    <row r="454" spans="1:16" hidden="1" x14ac:dyDescent="0.3">
      <c r="A454" s="22" t="s">
        <v>831</v>
      </c>
      <c r="B454" s="23">
        <v>4391531</v>
      </c>
      <c r="C454" s="24" t="s">
        <v>2</v>
      </c>
      <c r="D454" s="6">
        <v>26679.020312680001</v>
      </c>
      <c r="E454" s="27">
        <v>98.95</v>
      </c>
      <c r="F454" s="5">
        <v>76591</v>
      </c>
      <c r="G454" s="5">
        <v>55770</v>
      </c>
      <c r="H454" s="5">
        <v>2556203</v>
      </c>
      <c r="I454" s="24" t="s">
        <v>2126</v>
      </c>
      <c r="J454" s="24" t="s">
        <v>2165</v>
      </c>
      <c r="L454" s="34">
        <f t="shared" si="30"/>
        <v>76591</v>
      </c>
      <c r="M454" s="34">
        <f t="shared" si="31"/>
        <v>55770</v>
      </c>
      <c r="N454" s="34">
        <f t="shared" si="32"/>
        <v>2556203</v>
      </c>
      <c r="O454" s="32">
        <f t="shared" si="33"/>
        <v>8.1452842360328973E-3</v>
      </c>
      <c r="P454">
        <f t="shared" si="34"/>
        <v>0.94099999999999995</v>
      </c>
    </row>
    <row r="455" spans="1:16" hidden="1" x14ac:dyDescent="0.3">
      <c r="A455" s="22" t="s">
        <v>832</v>
      </c>
      <c r="B455" s="23">
        <v>114526</v>
      </c>
      <c r="C455" s="24" t="s">
        <v>2</v>
      </c>
      <c r="D455" s="6">
        <v>107814.74428108</v>
      </c>
      <c r="E455" s="27" t="s">
        <v>1970</v>
      </c>
      <c r="F455" s="5">
        <v>625000</v>
      </c>
      <c r="G455" s="5">
        <v>636000</v>
      </c>
      <c r="H455" s="5">
        <v>90030000</v>
      </c>
      <c r="I455" s="24" t="s">
        <v>2119</v>
      </c>
      <c r="J455" s="24" t="s">
        <v>2146</v>
      </c>
      <c r="L455" s="34">
        <f t="shared" si="30"/>
        <v>625000</v>
      </c>
      <c r="M455" s="34">
        <f t="shared" si="31"/>
        <v>636000</v>
      </c>
      <c r="N455" s="34">
        <f t="shared" si="32"/>
        <v>90030000</v>
      </c>
      <c r="O455" s="32">
        <f t="shared" si="33"/>
        <v>-1.2218149505720315E-4</v>
      </c>
      <c r="P455">
        <f t="shared" si="34"/>
        <v>0.371</v>
      </c>
    </row>
    <row r="456" spans="1:16" hidden="1" x14ac:dyDescent="0.3">
      <c r="A456" s="22" t="s">
        <v>833</v>
      </c>
      <c r="B456" s="23">
        <v>4625099</v>
      </c>
      <c r="C456" s="24" t="s">
        <v>2</v>
      </c>
      <c r="D456" s="6">
        <v>94228.981470049999</v>
      </c>
      <c r="E456" s="6">
        <v>33.64</v>
      </c>
      <c r="F456" s="5">
        <v>148000</v>
      </c>
      <c r="G456" s="5">
        <v>259000</v>
      </c>
      <c r="H456" s="5">
        <v>89611000</v>
      </c>
      <c r="I456" s="24" t="s">
        <v>2132</v>
      </c>
      <c r="J456" s="24" t="s">
        <v>2175</v>
      </c>
      <c r="L456" s="34">
        <f t="shared" si="30"/>
        <v>148000</v>
      </c>
      <c r="M456" s="34">
        <f t="shared" si="31"/>
        <v>259000</v>
      </c>
      <c r="N456" s="34">
        <f t="shared" si="32"/>
        <v>89611000</v>
      </c>
      <c r="O456" s="32">
        <f t="shared" si="33"/>
        <v>-1.238687214739262E-3</v>
      </c>
      <c r="P456">
        <f t="shared" si="34"/>
        <v>0.20599999999999999</v>
      </c>
    </row>
    <row r="457" spans="1:16" hidden="1" x14ac:dyDescent="0.3">
      <c r="A457" s="22" t="s">
        <v>834</v>
      </c>
      <c r="B457" s="23">
        <v>4004278</v>
      </c>
      <c r="C457" s="24" t="s">
        <v>2</v>
      </c>
      <c r="D457" s="6">
        <v>39140.0495046</v>
      </c>
      <c r="E457" s="27" t="s">
        <v>1971</v>
      </c>
      <c r="F457" s="5">
        <v>289000</v>
      </c>
      <c r="G457" s="5">
        <v>413000</v>
      </c>
      <c r="H457" s="5">
        <v>72288000</v>
      </c>
      <c r="I457" s="24" t="s">
        <v>2119</v>
      </c>
      <c r="J457" s="24" t="s">
        <v>2152</v>
      </c>
      <c r="L457" s="34">
        <f t="shared" si="30"/>
        <v>289000</v>
      </c>
      <c r="M457" s="34">
        <f t="shared" si="31"/>
        <v>413000</v>
      </c>
      <c r="N457" s="34">
        <f t="shared" si="32"/>
        <v>72288000</v>
      </c>
      <c r="O457" s="32">
        <f t="shared" si="33"/>
        <v>-1.7153607791057989E-3</v>
      </c>
      <c r="P457">
        <f t="shared" si="34"/>
        <v>0.16800000000000001</v>
      </c>
    </row>
    <row r="458" spans="1:16" hidden="1" x14ac:dyDescent="0.3">
      <c r="A458" s="22" t="s">
        <v>835</v>
      </c>
      <c r="B458" s="23">
        <v>4813221</v>
      </c>
      <c r="C458" s="24" t="s">
        <v>317</v>
      </c>
      <c r="D458" s="6">
        <v>3550.2030844800001</v>
      </c>
      <c r="E458" s="6">
        <v>113.74</v>
      </c>
      <c r="F458" s="5">
        <v>17000</v>
      </c>
      <c r="G458" s="5">
        <v>16000</v>
      </c>
      <c r="H458" s="5">
        <v>7643000</v>
      </c>
      <c r="I458" s="24" t="s">
        <v>2123</v>
      </c>
      <c r="J458" s="24" t="s">
        <v>2124</v>
      </c>
      <c r="L458" s="34">
        <f t="shared" ref="L458:L521" si="35">IF(NOT(F458="NA"),F458,0)</f>
        <v>17000</v>
      </c>
      <c r="M458" s="34">
        <f t="shared" ref="M458:M521" si="36">IF(NOT(G458="NA"),G458,0)</f>
        <v>16000</v>
      </c>
      <c r="N458" s="34">
        <f t="shared" ref="N458:N521" si="37">IF(NOT(H458="NA"),H458,0)</f>
        <v>7643000</v>
      </c>
      <c r="O458" s="32">
        <f t="shared" ref="O458:O521" si="38">(L458-M458)/N458</f>
        <v>1.3083867591259977E-4</v>
      </c>
      <c r="P458">
        <f t="shared" ref="P458:P521" si="39">IFERROR(_xlfn.PERCENTRANK.INC(O:O,O458),"")</f>
        <v>0.47699999999999998</v>
      </c>
    </row>
    <row r="459" spans="1:16" hidden="1" x14ac:dyDescent="0.3">
      <c r="A459" s="22" t="s">
        <v>836</v>
      </c>
      <c r="B459" s="23">
        <v>4010561</v>
      </c>
      <c r="C459" s="24" t="s">
        <v>2</v>
      </c>
      <c r="D459" s="6">
        <v>25533.703000000001</v>
      </c>
      <c r="E459" s="6">
        <v>70.31</v>
      </c>
      <c r="F459" s="5">
        <v>239000</v>
      </c>
      <c r="G459" s="5">
        <v>152000</v>
      </c>
      <c r="H459" s="5">
        <v>23721000</v>
      </c>
      <c r="I459" s="24" t="s">
        <v>2158</v>
      </c>
      <c r="J459" s="24" t="s">
        <v>2159</v>
      </c>
      <c r="L459" s="34">
        <f t="shared" si="35"/>
        <v>239000</v>
      </c>
      <c r="M459" s="34">
        <f t="shared" si="36"/>
        <v>152000</v>
      </c>
      <c r="N459" s="34">
        <f t="shared" si="37"/>
        <v>23721000</v>
      </c>
      <c r="O459" s="32">
        <f t="shared" si="38"/>
        <v>3.6676362716580244E-3</v>
      </c>
      <c r="P459">
        <f t="shared" si="39"/>
        <v>0.85599999999999998</v>
      </c>
    </row>
    <row r="460" spans="1:16" hidden="1" x14ac:dyDescent="0.3">
      <c r="A460" s="22" t="s">
        <v>837</v>
      </c>
      <c r="B460" s="23">
        <v>4270258</v>
      </c>
      <c r="C460" s="24" t="s">
        <v>317</v>
      </c>
      <c r="D460" s="6">
        <v>27326.053484399999</v>
      </c>
      <c r="E460" s="27">
        <v>98.37</v>
      </c>
      <c r="F460" s="5">
        <v>42800</v>
      </c>
      <c r="G460" s="5">
        <v>119700</v>
      </c>
      <c r="H460" s="5">
        <v>5391700</v>
      </c>
      <c r="I460" s="24" t="s">
        <v>2123</v>
      </c>
      <c r="J460" s="24" t="s">
        <v>2124</v>
      </c>
      <c r="L460" s="34">
        <f t="shared" si="35"/>
        <v>42800</v>
      </c>
      <c r="M460" s="34">
        <f t="shared" si="36"/>
        <v>119700</v>
      </c>
      <c r="N460" s="34">
        <f t="shared" si="37"/>
        <v>5391700</v>
      </c>
      <c r="O460" s="32">
        <f t="shared" si="38"/>
        <v>-1.4262662981990838E-2</v>
      </c>
      <c r="P460">
        <f t="shared" si="39"/>
        <v>1.6E-2</v>
      </c>
    </row>
    <row r="461" spans="1:16" hidden="1" x14ac:dyDescent="0.3">
      <c r="A461" s="22" t="s">
        <v>838</v>
      </c>
      <c r="B461" s="23">
        <v>4337452</v>
      </c>
      <c r="C461" s="24" t="s">
        <v>317</v>
      </c>
      <c r="D461" s="6">
        <v>53106.994604719999</v>
      </c>
      <c r="E461" s="6">
        <v>56.93</v>
      </c>
      <c r="F461" s="5">
        <v>210000</v>
      </c>
      <c r="G461" s="5">
        <v>276000</v>
      </c>
      <c r="H461" s="5">
        <v>26209000</v>
      </c>
      <c r="I461" s="24" t="s">
        <v>2158</v>
      </c>
      <c r="J461" s="24" t="s">
        <v>2159</v>
      </c>
      <c r="L461" s="34">
        <f t="shared" si="35"/>
        <v>210000</v>
      </c>
      <c r="M461" s="34">
        <f t="shared" si="36"/>
        <v>276000</v>
      </c>
      <c r="N461" s="34">
        <f t="shared" si="37"/>
        <v>26209000</v>
      </c>
      <c r="O461" s="32">
        <f t="shared" si="38"/>
        <v>-2.5182189324277921E-3</v>
      </c>
      <c r="P461">
        <f t="shared" si="39"/>
        <v>0.13300000000000001</v>
      </c>
    </row>
    <row r="462" spans="1:16" hidden="1" x14ac:dyDescent="0.3">
      <c r="A462" s="22" t="s">
        <v>839</v>
      </c>
      <c r="B462" s="23">
        <v>4193280</v>
      </c>
      <c r="C462" s="24" t="s">
        <v>2</v>
      </c>
      <c r="D462" s="6">
        <v>16521.898005620002</v>
      </c>
      <c r="E462" s="6">
        <v>65.459999999999994</v>
      </c>
      <c r="F462" s="5">
        <v>120101</v>
      </c>
      <c r="G462" s="5">
        <v>81543</v>
      </c>
      <c r="H462" s="5">
        <v>8992196</v>
      </c>
      <c r="I462" s="24" t="s">
        <v>2126</v>
      </c>
      <c r="J462" s="24" t="s">
        <v>2127</v>
      </c>
      <c r="L462" s="34">
        <f t="shared" si="35"/>
        <v>120101</v>
      </c>
      <c r="M462" s="34">
        <f t="shared" si="36"/>
        <v>81543</v>
      </c>
      <c r="N462" s="34">
        <f t="shared" si="37"/>
        <v>8992196</v>
      </c>
      <c r="O462" s="32">
        <f t="shared" si="38"/>
        <v>4.2879403429373648E-3</v>
      </c>
      <c r="P462">
        <f t="shared" si="39"/>
        <v>0.873</v>
      </c>
    </row>
    <row r="463" spans="1:16" hidden="1" x14ac:dyDescent="0.3">
      <c r="A463" s="22" t="s">
        <v>840</v>
      </c>
      <c r="B463" s="23">
        <v>4094311</v>
      </c>
      <c r="C463" s="24" t="s">
        <v>2</v>
      </c>
      <c r="D463" s="6">
        <v>60365.060039880002</v>
      </c>
      <c r="E463" s="6">
        <v>98.59</v>
      </c>
      <c r="F463" s="5">
        <v>12427</v>
      </c>
      <c r="G463" s="5">
        <v>17228</v>
      </c>
      <c r="H463" s="5">
        <v>41484998</v>
      </c>
      <c r="I463" s="24" t="s">
        <v>2130</v>
      </c>
      <c r="J463" s="24" t="s">
        <v>2169</v>
      </c>
      <c r="L463" s="34">
        <f t="shared" si="35"/>
        <v>12427</v>
      </c>
      <c r="M463" s="34">
        <f t="shared" si="36"/>
        <v>17228</v>
      </c>
      <c r="N463" s="34">
        <f t="shared" si="37"/>
        <v>41484998</v>
      </c>
      <c r="O463" s="32">
        <f t="shared" si="38"/>
        <v>-1.157285821732473E-4</v>
      </c>
      <c r="P463">
        <f t="shared" si="39"/>
        <v>0.374</v>
      </c>
    </row>
    <row r="464" spans="1:16" hidden="1" x14ac:dyDescent="0.3">
      <c r="A464" s="22" t="s">
        <v>841</v>
      </c>
      <c r="B464" s="23">
        <v>4889095</v>
      </c>
      <c r="C464" s="24" t="s">
        <v>2</v>
      </c>
      <c r="D464" s="6">
        <v>2154.7082566600002</v>
      </c>
      <c r="E464" s="6">
        <v>94.46</v>
      </c>
      <c r="F464" s="5">
        <v>887</v>
      </c>
      <c r="G464" s="5">
        <v>59</v>
      </c>
      <c r="H464" s="5">
        <v>11028503</v>
      </c>
      <c r="I464" s="24" t="s">
        <v>2142</v>
      </c>
      <c r="J464" s="24" t="s">
        <v>2143</v>
      </c>
      <c r="L464" s="34">
        <f t="shared" si="35"/>
        <v>887</v>
      </c>
      <c r="M464" s="34">
        <f t="shared" si="36"/>
        <v>59</v>
      </c>
      <c r="N464" s="34">
        <f t="shared" si="37"/>
        <v>11028503</v>
      </c>
      <c r="O464" s="32">
        <f t="shared" si="38"/>
        <v>7.5078186042112883E-5</v>
      </c>
      <c r="P464">
        <f t="shared" si="39"/>
        <v>0.45100000000000001</v>
      </c>
    </row>
    <row r="465" spans="1:16" hidden="1" x14ac:dyDescent="0.3">
      <c r="A465" s="22" t="s">
        <v>842</v>
      </c>
      <c r="B465" s="23">
        <v>12907735</v>
      </c>
      <c r="C465" s="24" t="s">
        <v>2</v>
      </c>
      <c r="D465" s="6">
        <v>3552.868011</v>
      </c>
      <c r="E465" s="6">
        <v>59.72</v>
      </c>
      <c r="F465" s="5">
        <v>-3308</v>
      </c>
      <c r="G465" s="5">
        <v>17939</v>
      </c>
      <c r="H465" s="5">
        <v>1815631</v>
      </c>
      <c r="I465" s="24" t="s">
        <v>2132</v>
      </c>
      <c r="J465" s="24" t="s">
        <v>2133</v>
      </c>
      <c r="L465" s="34">
        <f t="shared" si="35"/>
        <v>-3308</v>
      </c>
      <c r="M465" s="34">
        <f t="shared" si="36"/>
        <v>17939</v>
      </c>
      <c r="N465" s="34">
        <f t="shared" si="37"/>
        <v>1815631</v>
      </c>
      <c r="O465" s="32">
        <f t="shared" si="38"/>
        <v>-1.1702267696464754E-2</v>
      </c>
      <c r="P465">
        <f t="shared" si="39"/>
        <v>2.1000000000000001E-2</v>
      </c>
    </row>
    <row r="466" spans="1:16" hidden="1" x14ac:dyDescent="0.3">
      <c r="A466" s="22" t="s">
        <v>843</v>
      </c>
      <c r="B466" s="23">
        <v>4094381</v>
      </c>
      <c r="C466" s="24" t="s">
        <v>2</v>
      </c>
      <c r="D466" s="6">
        <v>6514.9206600400003</v>
      </c>
      <c r="E466" s="27">
        <v>51.74</v>
      </c>
      <c r="F466" s="5">
        <v>22630</v>
      </c>
      <c r="G466" s="5">
        <v>40080</v>
      </c>
      <c r="H466" s="5">
        <v>3329150</v>
      </c>
      <c r="I466" s="24" t="s">
        <v>2126</v>
      </c>
      <c r="J466" s="24" t="s">
        <v>2155</v>
      </c>
      <c r="L466" s="34">
        <f t="shared" si="35"/>
        <v>22630</v>
      </c>
      <c r="M466" s="34">
        <f t="shared" si="36"/>
        <v>40080</v>
      </c>
      <c r="N466" s="34">
        <f t="shared" si="37"/>
        <v>3329150</v>
      </c>
      <c r="O466" s="32">
        <f t="shared" si="38"/>
        <v>-5.2415781806166737E-3</v>
      </c>
      <c r="P466">
        <f t="shared" si="39"/>
        <v>6.2E-2</v>
      </c>
    </row>
    <row r="467" spans="1:16" x14ac:dyDescent="0.3">
      <c r="A467" s="22" t="s">
        <v>1403</v>
      </c>
      <c r="B467" s="23">
        <v>4963522</v>
      </c>
      <c r="C467" s="24" t="s">
        <v>2</v>
      </c>
      <c r="D467" s="6">
        <v>8694.8442759600002</v>
      </c>
      <c r="E467" s="6">
        <v>98.78</v>
      </c>
      <c r="F467" s="5">
        <v>7964</v>
      </c>
      <c r="G467" s="5">
        <v>2813</v>
      </c>
      <c r="H467" s="5">
        <v>1794863</v>
      </c>
      <c r="I467" s="24" t="s">
        <v>2132</v>
      </c>
      <c r="J467" s="24" t="s">
        <v>2139</v>
      </c>
      <c r="L467" s="34">
        <f t="shared" si="35"/>
        <v>7964</v>
      </c>
      <c r="M467" s="34">
        <f t="shared" si="36"/>
        <v>2813</v>
      </c>
      <c r="N467" s="34">
        <f t="shared" si="37"/>
        <v>1794863</v>
      </c>
      <c r="O467" s="32">
        <f t="shared" si="38"/>
        <v>2.8698569194417624E-3</v>
      </c>
      <c r="P467">
        <f t="shared" si="39"/>
        <v>0.82599999999999996</v>
      </c>
    </row>
    <row r="468" spans="1:16" hidden="1" x14ac:dyDescent="0.3">
      <c r="A468" s="22" t="s">
        <v>363</v>
      </c>
      <c r="B468" s="23">
        <v>4096334</v>
      </c>
      <c r="C468" s="24" t="s">
        <v>2</v>
      </c>
      <c r="D468" s="6">
        <v>43975.180230999998</v>
      </c>
      <c r="E468" s="6">
        <v>85.65</v>
      </c>
      <c r="F468" s="5">
        <v>323000</v>
      </c>
      <c r="G468" s="5">
        <v>205000</v>
      </c>
      <c r="H468" s="5">
        <v>131706000</v>
      </c>
      <c r="I468" s="24" t="s">
        <v>2142</v>
      </c>
      <c r="J468" s="24" t="s">
        <v>2160</v>
      </c>
      <c r="L468" s="34">
        <f t="shared" si="35"/>
        <v>323000</v>
      </c>
      <c r="M468" s="34">
        <f t="shared" si="36"/>
        <v>205000</v>
      </c>
      <c r="N468" s="34">
        <f t="shared" si="37"/>
        <v>131706000</v>
      </c>
      <c r="O468" s="32">
        <f t="shared" si="38"/>
        <v>8.9593488527477865E-4</v>
      </c>
      <c r="P468">
        <f t="shared" si="39"/>
        <v>0.64400000000000002</v>
      </c>
    </row>
    <row r="469" spans="1:16" hidden="1" x14ac:dyDescent="0.3">
      <c r="A469" s="22" t="s">
        <v>845</v>
      </c>
      <c r="B469" s="23">
        <v>28827980</v>
      </c>
      <c r="C469" s="24" t="s">
        <v>317</v>
      </c>
      <c r="D469" s="6">
        <v>2392.4681424</v>
      </c>
      <c r="E469" s="6">
        <v>17.66</v>
      </c>
      <c r="F469" s="5">
        <v>10060</v>
      </c>
      <c r="G469" s="5">
        <v>8774</v>
      </c>
      <c r="H469" s="5">
        <v>826301</v>
      </c>
      <c r="I469" s="24" t="s">
        <v>2142</v>
      </c>
      <c r="J469" s="24" t="s">
        <v>2144</v>
      </c>
      <c r="L469" s="34">
        <f t="shared" si="35"/>
        <v>10060</v>
      </c>
      <c r="M469" s="34">
        <f t="shared" si="36"/>
        <v>8774</v>
      </c>
      <c r="N469" s="34">
        <f t="shared" si="37"/>
        <v>826301</v>
      </c>
      <c r="O469" s="32">
        <f t="shared" si="38"/>
        <v>1.5563335878814137E-3</v>
      </c>
      <c r="P469">
        <f t="shared" si="39"/>
        <v>0.72899999999999998</v>
      </c>
    </row>
    <row r="470" spans="1:16" hidden="1" x14ac:dyDescent="0.3">
      <c r="A470" s="22" t="s">
        <v>846</v>
      </c>
      <c r="B470" s="23">
        <v>4556424</v>
      </c>
      <c r="C470" s="24" t="s">
        <v>317</v>
      </c>
      <c r="D470" s="6">
        <v>16109.91007794</v>
      </c>
      <c r="E470" s="6">
        <v>85.86</v>
      </c>
      <c r="F470" s="5">
        <v>-816324</v>
      </c>
      <c r="G470" s="5">
        <v>15080</v>
      </c>
      <c r="H470" s="5">
        <v>3012720</v>
      </c>
      <c r="I470" s="24" t="s">
        <v>2132</v>
      </c>
      <c r="J470" s="24" t="s">
        <v>2134</v>
      </c>
      <c r="L470" s="34">
        <f t="shared" si="35"/>
        <v>-816324</v>
      </c>
      <c r="M470" s="34">
        <f t="shared" si="36"/>
        <v>15080</v>
      </c>
      <c r="N470" s="34">
        <f t="shared" si="37"/>
        <v>3012720</v>
      </c>
      <c r="O470" s="32">
        <f t="shared" si="38"/>
        <v>-0.27596457686077697</v>
      </c>
      <c r="P470">
        <f t="shared" si="39"/>
        <v>0</v>
      </c>
    </row>
    <row r="471" spans="1:16" hidden="1" x14ac:dyDescent="0.3">
      <c r="A471" s="22" t="s">
        <v>847</v>
      </c>
      <c r="B471" s="23">
        <v>4160234</v>
      </c>
      <c r="C471" s="24" t="s">
        <v>2</v>
      </c>
      <c r="D471" s="6">
        <v>7165.3738684500004</v>
      </c>
      <c r="E471" s="27" t="s">
        <v>1973</v>
      </c>
      <c r="F471" s="5">
        <v>10509</v>
      </c>
      <c r="G471" s="5">
        <v>7352</v>
      </c>
      <c r="H471" s="5">
        <v>2689548</v>
      </c>
      <c r="I471" s="24" t="s">
        <v>2132</v>
      </c>
      <c r="J471" s="24" t="s">
        <v>2134</v>
      </c>
      <c r="L471" s="34">
        <f t="shared" si="35"/>
        <v>10509</v>
      </c>
      <c r="M471" s="34">
        <f t="shared" si="36"/>
        <v>7352</v>
      </c>
      <c r="N471" s="34">
        <f t="shared" si="37"/>
        <v>2689548</v>
      </c>
      <c r="O471" s="32">
        <f t="shared" si="38"/>
        <v>1.1738031817985772E-3</v>
      </c>
      <c r="P471">
        <f t="shared" si="39"/>
        <v>0.68300000000000005</v>
      </c>
    </row>
    <row r="472" spans="1:16" hidden="1" x14ac:dyDescent="0.3">
      <c r="A472" s="22" t="s">
        <v>848</v>
      </c>
      <c r="B472" s="23">
        <v>4022058</v>
      </c>
      <c r="C472" s="24" t="s">
        <v>2</v>
      </c>
      <c r="D472" s="6">
        <v>16922.4734088</v>
      </c>
      <c r="E472" s="27" t="s">
        <v>1967</v>
      </c>
      <c r="F472" s="5">
        <v>107642</v>
      </c>
      <c r="G472" s="5">
        <v>139142</v>
      </c>
      <c r="H472" s="5">
        <v>29083367</v>
      </c>
      <c r="I472" s="24" t="s">
        <v>2153</v>
      </c>
      <c r="J472" s="24" t="s">
        <v>2154</v>
      </c>
      <c r="L472" s="34">
        <f t="shared" si="35"/>
        <v>107642</v>
      </c>
      <c r="M472" s="34">
        <f t="shared" si="36"/>
        <v>139142</v>
      </c>
      <c r="N472" s="34">
        <f t="shared" si="37"/>
        <v>29083367</v>
      </c>
      <c r="O472" s="32">
        <f t="shared" si="38"/>
        <v>-1.0830933020925671E-3</v>
      </c>
      <c r="P472">
        <f t="shared" si="39"/>
        <v>0.219</v>
      </c>
    </row>
    <row r="473" spans="1:16" hidden="1" x14ac:dyDescent="0.3">
      <c r="A473" s="22" t="s">
        <v>849</v>
      </c>
      <c r="B473" s="23">
        <v>4911259</v>
      </c>
      <c r="C473" s="24" t="s">
        <v>317</v>
      </c>
      <c r="D473" s="6">
        <v>13202.666027789999</v>
      </c>
      <c r="E473" s="6">
        <v>95.48</v>
      </c>
      <c r="F473" s="5">
        <v>41800</v>
      </c>
      <c r="G473" s="5">
        <v>63300</v>
      </c>
      <c r="H473" s="5">
        <v>23022100</v>
      </c>
      <c r="I473" s="24" t="s">
        <v>2153</v>
      </c>
      <c r="J473" s="24" t="s">
        <v>2154</v>
      </c>
      <c r="L473" s="34">
        <f t="shared" si="35"/>
        <v>41800</v>
      </c>
      <c r="M473" s="34">
        <f t="shared" si="36"/>
        <v>63300</v>
      </c>
      <c r="N473" s="34">
        <f t="shared" si="37"/>
        <v>23022100</v>
      </c>
      <c r="O473" s="32">
        <f t="shared" si="38"/>
        <v>-9.3388526676541235E-4</v>
      </c>
      <c r="P473">
        <f t="shared" si="39"/>
        <v>0.23100000000000001</v>
      </c>
    </row>
    <row r="474" spans="1:16" hidden="1" x14ac:dyDescent="0.3">
      <c r="A474" s="22" t="s">
        <v>850</v>
      </c>
      <c r="B474" s="23">
        <v>4001616</v>
      </c>
      <c r="C474" s="24" t="s">
        <v>2</v>
      </c>
      <c r="D474" s="6">
        <v>48544.156286539997</v>
      </c>
      <c r="E474" s="6">
        <v>77.03</v>
      </c>
      <c r="F474" s="5">
        <v>183000</v>
      </c>
      <c r="G474" s="5">
        <v>195000</v>
      </c>
      <c r="H474" s="5">
        <v>104795000</v>
      </c>
      <c r="I474" s="24" t="s">
        <v>1</v>
      </c>
      <c r="J474" s="24" t="s">
        <v>2166</v>
      </c>
      <c r="L474" s="34">
        <f t="shared" si="35"/>
        <v>183000</v>
      </c>
      <c r="M474" s="34">
        <f t="shared" si="36"/>
        <v>195000</v>
      </c>
      <c r="N474" s="34">
        <f t="shared" si="37"/>
        <v>104795000</v>
      </c>
      <c r="O474" s="32">
        <f t="shared" si="38"/>
        <v>-1.1450928002290185E-4</v>
      </c>
      <c r="P474">
        <f t="shared" si="39"/>
        <v>0.375</v>
      </c>
    </row>
    <row r="475" spans="1:16" hidden="1" x14ac:dyDescent="0.3">
      <c r="A475" s="22" t="s">
        <v>851</v>
      </c>
      <c r="B475" s="23">
        <v>4206221</v>
      </c>
      <c r="C475" s="24" t="s">
        <v>2</v>
      </c>
      <c r="D475" s="6">
        <v>15875.386245940001</v>
      </c>
      <c r="E475" s="6">
        <v>101.83</v>
      </c>
      <c r="F475" s="5">
        <v>37692</v>
      </c>
      <c r="G475" s="5">
        <v>27898</v>
      </c>
      <c r="H475" s="5">
        <v>1602221</v>
      </c>
      <c r="I475" s="24" t="s">
        <v>2126</v>
      </c>
      <c r="J475" s="24" t="s">
        <v>2151</v>
      </c>
      <c r="L475" s="34">
        <f t="shared" si="35"/>
        <v>37692</v>
      </c>
      <c r="M475" s="34">
        <f t="shared" si="36"/>
        <v>27898</v>
      </c>
      <c r="N475" s="34">
        <f t="shared" si="37"/>
        <v>1602221</v>
      </c>
      <c r="O475" s="32">
        <f t="shared" si="38"/>
        <v>6.1127647184751671E-3</v>
      </c>
      <c r="P475">
        <f t="shared" si="39"/>
        <v>0.91900000000000004</v>
      </c>
    </row>
    <row r="476" spans="1:16" hidden="1" x14ac:dyDescent="0.3">
      <c r="A476" s="22" t="s">
        <v>852</v>
      </c>
      <c r="B476" s="23">
        <v>4991702</v>
      </c>
      <c r="C476" s="24" t="s">
        <v>2</v>
      </c>
      <c r="D476" s="6">
        <v>9286.4453021999998</v>
      </c>
      <c r="E476" s="27" t="s">
        <v>1974</v>
      </c>
      <c r="F476" s="5">
        <v>29700</v>
      </c>
      <c r="G476" s="5">
        <v>25400</v>
      </c>
      <c r="H476" s="5">
        <v>2770500</v>
      </c>
      <c r="I476" s="24" t="s">
        <v>2119</v>
      </c>
      <c r="J476" s="24" t="s">
        <v>2146</v>
      </c>
      <c r="L476" s="34">
        <f t="shared" si="35"/>
        <v>29700</v>
      </c>
      <c r="M476" s="34">
        <f t="shared" si="36"/>
        <v>25400</v>
      </c>
      <c r="N476" s="34">
        <f t="shared" si="37"/>
        <v>2770500</v>
      </c>
      <c r="O476" s="32">
        <f t="shared" si="38"/>
        <v>1.5520664140046922E-3</v>
      </c>
      <c r="P476">
        <f t="shared" si="39"/>
        <v>0.72799999999999998</v>
      </c>
    </row>
    <row r="477" spans="1:16" hidden="1" x14ac:dyDescent="0.3">
      <c r="A477" s="22" t="s">
        <v>853</v>
      </c>
      <c r="B477" s="23">
        <v>6543878</v>
      </c>
      <c r="C477" s="24" t="s">
        <v>317</v>
      </c>
      <c r="D477" s="6">
        <v>71198.915364600005</v>
      </c>
      <c r="E477" s="6">
        <v>76.16</v>
      </c>
      <c r="F477" s="5">
        <v>-6000</v>
      </c>
      <c r="G477" s="5">
        <v>6000</v>
      </c>
      <c r="H477" s="5">
        <v>9789000</v>
      </c>
      <c r="I477" s="24" t="s">
        <v>2126</v>
      </c>
      <c r="J477" s="24" t="s">
        <v>2151</v>
      </c>
      <c r="L477" s="34">
        <f t="shared" si="35"/>
        <v>-6000</v>
      </c>
      <c r="M477" s="34">
        <f t="shared" si="36"/>
        <v>6000</v>
      </c>
      <c r="N477" s="34">
        <f t="shared" si="37"/>
        <v>9789000</v>
      </c>
      <c r="O477" s="32">
        <f t="shared" si="38"/>
        <v>-1.225865767698437E-3</v>
      </c>
      <c r="P477">
        <f t="shared" si="39"/>
        <v>0.20799999999999999</v>
      </c>
    </row>
    <row r="478" spans="1:16" hidden="1" x14ac:dyDescent="0.3">
      <c r="A478" s="22" t="s">
        <v>854</v>
      </c>
      <c r="B478" s="23">
        <v>4915418</v>
      </c>
      <c r="C478" s="24" t="s">
        <v>317</v>
      </c>
      <c r="D478" s="6">
        <v>4204.0885958400004</v>
      </c>
      <c r="E478" s="6">
        <v>88.45</v>
      </c>
      <c r="F478" s="5">
        <v>15871</v>
      </c>
      <c r="G478" s="5">
        <v>12076</v>
      </c>
      <c r="H478" s="5">
        <v>2341786</v>
      </c>
      <c r="I478" s="24" t="s">
        <v>2126</v>
      </c>
      <c r="J478" s="24" t="s">
        <v>2176</v>
      </c>
      <c r="L478" s="34">
        <f t="shared" si="35"/>
        <v>15871</v>
      </c>
      <c r="M478" s="34">
        <f t="shared" si="36"/>
        <v>12076</v>
      </c>
      <c r="N478" s="34">
        <f t="shared" si="37"/>
        <v>2341786</v>
      </c>
      <c r="O478" s="32">
        <f t="shared" si="38"/>
        <v>1.6205579843760274E-3</v>
      </c>
      <c r="P478">
        <f t="shared" si="39"/>
        <v>0.73599999999999999</v>
      </c>
    </row>
    <row r="479" spans="1:16" hidden="1" x14ac:dyDescent="0.3">
      <c r="A479" s="22" t="s">
        <v>855</v>
      </c>
      <c r="B479" s="23">
        <v>28172255</v>
      </c>
      <c r="C479" s="24" t="s">
        <v>2</v>
      </c>
      <c r="D479" s="6">
        <v>3269.9596239699999</v>
      </c>
      <c r="E479" s="6">
        <v>87.67</v>
      </c>
      <c r="F479" s="5">
        <v>11395</v>
      </c>
      <c r="G479" s="5">
        <v>6234</v>
      </c>
      <c r="H479" s="5">
        <v>1037028</v>
      </c>
      <c r="I479" s="24" t="s">
        <v>2132</v>
      </c>
      <c r="J479" s="24" t="s">
        <v>2134</v>
      </c>
      <c r="L479" s="34">
        <f t="shared" si="35"/>
        <v>11395</v>
      </c>
      <c r="M479" s="34">
        <f t="shared" si="36"/>
        <v>6234</v>
      </c>
      <c r="N479" s="34">
        <f t="shared" si="37"/>
        <v>1037028</v>
      </c>
      <c r="O479" s="32">
        <f t="shared" si="38"/>
        <v>4.976721940005477E-3</v>
      </c>
      <c r="P479">
        <f t="shared" si="39"/>
        <v>0.89600000000000002</v>
      </c>
    </row>
    <row r="480" spans="1:16" hidden="1" x14ac:dyDescent="0.3">
      <c r="A480" s="22" t="s">
        <v>856</v>
      </c>
      <c r="B480" s="23">
        <v>4068060</v>
      </c>
      <c r="C480" s="24" t="s">
        <v>2</v>
      </c>
      <c r="D480" s="6">
        <v>27644.181149</v>
      </c>
      <c r="E480" s="6">
        <v>86.63</v>
      </c>
      <c r="F480" s="5">
        <v>73434</v>
      </c>
      <c r="G480" s="5">
        <v>56252</v>
      </c>
      <c r="H480" s="5">
        <v>10896519</v>
      </c>
      <c r="I480" s="24" t="s">
        <v>2119</v>
      </c>
      <c r="J480" s="24" t="s">
        <v>2146</v>
      </c>
      <c r="L480" s="34">
        <f t="shared" si="35"/>
        <v>73434</v>
      </c>
      <c r="M480" s="34">
        <f t="shared" si="36"/>
        <v>56252</v>
      </c>
      <c r="N480" s="34">
        <f t="shared" si="37"/>
        <v>10896519</v>
      </c>
      <c r="O480" s="32">
        <f t="shared" si="38"/>
        <v>1.5768338494155795E-3</v>
      </c>
      <c r="P480">
        <f t="shared" si="39"/>
        <v>0.73099999999999998</v>
      </c>
    </row>
    <row r="481" spans="1:16" hidden="1" x14ac:dyDescent="0.3">
      <c r="A481" s="22" t="s">
        <v>857</v>
      </c>
      <c r="B481" s="23">
        <v>4209300</v>
      </c>
      <c r="C481" s="24" t="s">
        <v>2</v>
      </c>
      <c r="D481" s="6">
        <v>32658.838668100001</v>
      </c>
      <c r="E481" s="6">
        <v>69.819999999999993</v>
      </c>
      <c r="F481" s="5">
        <v>84000</v>
      </c>
      <c r="G481" s="5">
        <v>90000</v>
      </c>
      <c r="H481" s="5">
        <v>60603000</v>
      </c>
      <c r="I481" s="24" t="s">
        <v>2148</v>
      </c>
      <c r="J481" s="24" t="s">
        <v>2150</v>
      </c>
      <c r="L481" s="34">
        <f t="shared" si="35"/>
        <v>84000</v>
      </c>
      <c r="M481" s="34">
        <f t="shared" si="36"/>
        <v>90000</v>
      </c>
      <c r="N481" s="34">
        <f t="shared" si="37"/>
        <v>60603000</v>
      </c>
      <c r="O481" s="32">
        <f t="shared" si="38"/>
        <v>-9.9004999752487505E-5</v>
      </c>
      <c r="P481">
        <f t="shared" si="39"/>
        <v>0.378</v>
      </c>
    </row>
    <row r="482" spans="1:16" hidden="1" x14ac:dyDescent="0.3">
      <c r="A482" s="22" t="s">
        <v>858</v>
      </c>
      <c r="B482" s="23">
        <v>5217252</v>
      </c>
      <c r="C482" s="24" t="s">
        <v>2</v>
      </c>
      <c r="D482" s="6">
        <v>10874.795078249999</v>
      </c>
      <c r="E482" s="6">
        <v>61.05</v>
      </c>
      <c r="F482" s="5">
        <v>18017</v>
      </c>
      <c r="G482" s="5">
        <v>9093</v>
      </c>
      <c r="H482" s="5">
        <v>1136888</v>
      </c>
      <c r="I482" s="24" t="s">
        <v>2123</v>
      </c>
      <c r="J482" s="24" t="s">
        <v>2197</v>
      </c>
      <c r="L482" s="34">
        <f t="shared" si="35"/>
        <v>18017</v>
      </c>
      <c r="M482" s="34">
        <f t="shared" si="36"/>
        <v>9093</v>
      </c>
      <c r="N482" s="34">
        <f t="shared" si="37"/>
        <v>1136888</v>
      </c>
      <c r="O482" s="32">
        <f t="shared" si="38"/>
        <v>7.8494979276762522E-3</v>
      </c>
      <c r="P482">
        <f t="shared" si="39"/>
        <v>0.93899999999999995</v>
      </c>
    </row>
    <row r="483" spans="1:16" hidden="1" x14ac:dyDescent="0.3">
      <c r="A483" s="22" t="s">
        <v>859</v>
      </c>
      <c r="B483" s="23">
        <v>19659800</v>
      </c>
      <c r="C483" s="24" t="s">
        <v>317</v>
      </c>
      <c r="D483" s="6">
        <v>19568.50116607</v>
      </c>
      <c r="E483" s="6">
        <v>75.27</v>
      </c>
      <c r="F483" s="5">
        <v>-1287</v>
      </c>
      <c r="G483" s="5">
        <v>1291</v>
      </c>
      <c r="H483" s="5">
        <v>4040152</v>
      </c>
      <c r="I483" s="24" t="s">
        <v>2126</v>
      </c>
      <c r="J483" s="24" t="s">
        <v>2151</v>
      </c>
      <c r="L483" s="34">
        <f t="shared" si="35"/>
        <v>-1287</v>
      </c>
      <c r="M483" s="34">
        <f t="shared" si="36"/>
        <v>1291</v>
      </c>
      <c r="N483" s="34">
        <f t="shared" si="37"/>
        <v>4040152</v>
      </c>
      <c r="O483" s="32">
        <f t="shared" si="38"/>
        <v>-6.3809480435389563E-4</v>
      </c>
      <c r="P483">
        <f t="shared" si="39"/>
        <v>0.26900000000000002</v>
      </c>
    </row>
    <row r="484" spans="1:16" hidden="1" x14ac:dyDescent="0.3">
      <c r="A484" s="22" t="s">
        <v>88</v>
      </c>
      <c r="B484" s="23">
        <v>6566086</v>
      </c>
      <c r="C484" s="24" t="s">
        <v>2</v>
      </c>
      <c r="D484" s="6">
        <v>3040.78185949</v>
      </c>
      <c r="E484" s="6">
        <v>26.43</v>
      </c>
      <c r="F484" s="5">
        <v>20780</v>
      </c>
      <c r="G484" s="5">
        <v>24158</v>
      </c>
      <c r="H484" s="5">
        <v>2371137</v>
      </c>
      <c r="I484" s="24" t="s">
        <v>2126</v>
      </c>
      <c r="J484" s="24" t="s">
        <v>2191</v>
      </c>
      <c r="L484" s="34">
        <f t="shared" si="35"/>
        <v>20780</v>
      </c>
      <c r="M484" s="34">
        <f t="shared" si="36"/>
        <v>24158</v>
      </c>
      <c r="N484" s="34">
        <f t="shared" si="37"/>
        <v>2371137</v>
      </c>
      <c r="O484" s="32">
        <f t="shared" si="38"/>
        <v>-1.4246329925263702E-3</v>
      </c>
      <c r="P484">
        <f t="shared" si="39"/>
        <v>0.192</v>
      </c>
    </row>
    <row r="485" spans="1:16" hidden="1" x14ac:dyDescent="0.3">
      <c r="A485" s="22" t="s">
        <v>860</v>
      </c>
      <c r="B485" s="23">
        <v>27430291</v>
      </c>
      <c r="C485" s="24" t="s">
        <v>317</v>
      </c>
      <c r="D485" s="6">
        <v>2683.2655186500001</v>
      </c>
      <c r="E485" s="6">
        <v>38.14</v>
      </c>
      <c r="F485" s="5">
        <v>9807</v>
      </c>
      <c r="G485" s="5">
        <v>-151818</v>
      </c>
      <c r="H485" s="5">
        <v>6499898</v>
      </c>
      <c r="I485" s="24" t="s">
        <v>2119</v>
      </c>
      <c r="J485" s="24" t="s">
        <v>2128</v>
      </c>
      <c r="L485" s="34">
        <f t="shared" si="35"/>
        <v>9807</v>
      </c>
      <c r="M485" s="34">
        <f t="shared" si="36"/>
        <v>-151818</v>
      </c>
      <c r="N485" s="34">
        <f t="shared" si="37"/>
        <v>6499898</v>
      </c>
      <c r="O485" s="32">
        <f t="shared" si="38"/>
        <v>2.4865774816774048E-2</v>
      </c>
      <c r="P485">
        <f t="shared" si="39"/>
        <v>0.98799999999999999</v>
      </c>
    </row>
    <row r="486" spans="1:16" hidden="1" x14ac:dyDescent="0.3">
      <c r="A486" s="22" t="s">
        <v>861</v>
      </c>
      <c r="B486" s="23">
        <v>4331134</v>
      </c>
      <c r="C486" s="24" t="s">
        <v>317</v>
      </c>
      <c r="D486" s="6">
        <v>8375.103932</v>
      </c>
      <c r="E486" s="27">
        <v>73.06</v>
      </c>
      <c r="F486" s="5">
        <v>26000</v>
      </c>
      <c r="G486" s="5">
        <v>21400</v>
      </c>
      <c r="H486" s="5">
        <v>3110100</v>
      </c>
      <c r="I486" s="24" t="s">
        <v>2132</v>
      </c>
      <c r="J486" s="24" t="s">
        <v>2134</v>
      </c>
      <c r="L486" s="34">
        <f t="shared" si="35"/>
        <v>26000</v>
      </c>
      <c r="M486" s="34">
        <f t="shared" si="36"/>
        <v>21400</v>
      </c>
      <c r="N486" s="34">
        <f t="shared" si="37"/>
        <v>3110100</v>
      </c>
      <c r="O486" s="32">
        <f t="shared" si="38"/>
        <v>1.4790521205105946E-3</v>
      </c>
      <c r="P486">
        <f t="shared" si="39"/>
        <v>0.71899999999999997</v>
      </c>
    </row>
    <row r="487" spans="1:16" hidden="1" x14ac:dyDescent="0.3">
      <c r="A487" s="22" t="s">
        <v>862</v>
      </c>
      <c r="B487" s="23">
        <v>28660777</v>
      </c>
      <c r="C487" s="24" t="s">
        <v>2</v>
      </c>
      <c r="D487" s="6">
        <v>9510.6149361600001</v>
      </c>
      <c r="E487" s="6">
        <v>81.09</v>
      </c>
      <c r="F487" s="5">
        <v>30000</v>
      </c>
      <c r="G487" s="5">
        <v>33000</v>
      </c>
      <c r="H487" s="5">
        <v>8833000</v>
      </c>
      <c r="I487" s="24" t="s">
        <v>2158</v>
      </c>
      <c r="J487" s="24" t="s">
        <v>2159</v>
      </c>
      <c r="L487" s="34">
        <f t="shared" si="35"/>
        <v>30000</v>
      </c>
      <c r="M487" s="34">
        <f t="shared" si="36"/>
        <v>33000</v>
      </c>
      <c r="N487" s="34">
        <f t="shared" si="37"/>
        <v>8833000</v>
      </c>
      <c r="O487" s="32">
        <f t="shared" si="38"/>
        <v>-3.3963545794180912E-4</v>
      </c>
      <c r="P487">
        <f t="shared" si="39"/>
        <v>0.32200000000000001</v>
      </c>
    </row>
    <row r="488" spans="1:16" hidden="1" x14ac:dyDescent="0.3">
      <c r="A488" s="22" t="s">
        <v>863</v>
      </c>
      <c r="B488" s="23">
        <v>4057044</v>
      </c>
      <c r="C488" s="24" t="s">
        <v>2</v>
      </c>
      <c r="D488" s="6">
        <v>24396.449030799999</v>
      </c>
      <c r="E488" s="27" t="s">
        <v>1975</v>
      </c>
      <c r="F488" s="5">
        <v>-121000</v>
      </c>
      <c r="G488" s="5">
        <v>22000</v>
      </c>
      <c r="H488" s="5">
        <v>42683000</v>
      </c>
      <c r="I488" s="24" t="s">
        <v>1</v>
      </c>
      <c r="J488" s="24" t="s">
        <v>2166</v>
      </c>
      <c r="L488" s="34">
        <f t="shared" si="35"/>
        <v>-121000</v>
      </c>
      <c r="M488" s="34">
        <f t="shared" si="36"/>
        <v>22000</v>
      </c>
      <c r="N488" s="34">
        <f t="shared" si="37"/>
        <v>42683000</v>
      </c>
      <c r="O488" s="32">
        <f t="shared" si="38"/>
        <v>-3.3502799709486213E-3</v>
      </c>
      <c r="P488">
        <f t="shared" si="39"/>
        <v>9.9000000000000005E-2</v>
      </c>
    </row>
    <row r="489" spans="1:16" hidden="1" x14ac:dyDescent="0.3">
      <c r="A489" s="22" t="s">
        <v>864</v>
      </c>
      <c r="B489" s="23">
        <v>4121470</v>
      </c>
      <c r="C489" s="24" t="s">
        <v>2</v>
      </c>
      <c r="D489" s="6">
        <v>87468.182718149998</v>
      </c>
      <c r="E489" s="6">
        <v>66.22</v>
      </c>
      <c r="F489" s="5">
        <v>163000</v>
      </c>
      <c r="G489" s="5">
        <v>42000</v>
      </c>
      <c r="H489" s="5">
        <v>178086000</v>
      </c>
      <c r="I489" s="24" t="s">
        <v>1</v>
      </c>
      <c r="J489" s="24" t="s">
        <v>2157</v>
      </c>
      <c r="L489" s="34">
        <f t="shared" si="35"/>
        <v>163000</v>
      </c>
      <c r="M489" s="34">
        <f t="shared" si="36"/>
        <v>42000</v>
      </c>
      <c r="N489" s="34">
        <f t="shared" si="37"/>
        <v>178086000</v>
      </c>
      <c r="O489" s="32">
        <f t="shared" si="38"/>
        <v>6.7944700874858217E-4</v>
      </c>
      <c r="P489">
        <f t="shared" si="39"/>
        <v>0.60699999999999998</v>
      </c>
    </row>
    <row r="490" spans="1:16" hidden="1" x14ac:dyDescent="0.3">
      <c r="A490" s="22" t="s">
        <v>54</v>
      </c>
      <c r="B490" s="23">
        <v>4200091</v>
      </c>
      <c r="C490" s="24" t="s">
        <v>2</v>
      </c>
      <c r="D490" s="6">
        <v>12734.329836659999</v>
      </c>
      <c r="E490" s="6">
        <v>89.59</v>
      </c>
      <c r="F490" s="5">
        <v>35694</v>
      </c>
      <c r="G490" s="5">
        <v>25731</v>
      </c>
      <c r="H490" s="5">
        <v>6600808</v>
      </c>
      <c r="I490" s="24" t="s">
        <v>2119</v>
      </c>
      <c r="J490" s="24" t="s">
        <v>2156</v>
      </c>
      <c r="L490" s="34">
        <f t="shared" si="35"/>
        <v>35694</v>
      </c>
      <c r="M490" s="34">
        <f t="shared" si="36"/>
        <v>25731</v>
      </c>
      <c r="N490" s="34">
        <f t="shared" si="37"/>
        <v>6600808</v>
      </c>
      <c r="O490" s="32">
        <f t="shared" si="38"/>
        <v>1.5093606722086145E-3</v>
      </c>
      <c r="P490">
        <f t="shared" si="39"/>
        <v>0.72199999999999998</v>
      </c>
    </row>
    <row r="491" spans="1:16" hidden="1" x14ac:dyDescent="0.3">
      <c r="A491" s="22" t="s">
        <v>866</v>
      </c>
      <c r="B491" s="23">
        <v>5242080</v>
      </c>
      <c r="C491" s="24" t="s">
        <v>317</v>
      </c>
      <c r="D491" s="6">
        <v>14378.112164620001</v>
      </c>
      <c r="E491" s="6">
        <v>75.66</v>
      </c>
      <c r="F491" s="5">
        <v>2029</v>
      </c>
      <c r="G491" s="5">
        <v>125</v>
      </c>
      <c r="H491" s="5">
        <v>747347</v>
      </c>
      <c r="I491" s="24" t="s">
        <v>2126</v>
      </c>
      <c r="J491" s="24" t="s">
        <v>2137</v>
      </c>
      <c r="L491" s="34">
        <f t="shared" si="35"/>
        <v>2029</v>
      </c>
      <c r="M491" s="34">
        <f t="shared" si="36"/>
        <v>125</v>
      </c>
      <c r="N491" s="34">
        <f t="shared" si="37"/>
        <v>747347</v>
      </c>
      <c r="O491" s="32">
        <f t="shared" si="38"/>
        <v>2.5476786552966696E-3</v>
      </c>
      <c r="P491">
        <f t="shared" si="39"/>
        <v>0.80500000000000005</v>
      </c>
    </row>
    <row r="492" spans="1:16" hidden="1" x14ac:dyDescent="0.3">
      <c r="A492" s="22" t="s">
        <v>867</v>
      </c>
      <c r="B492" s="23">
        <v>4873611</v>
      </c>
      <c r="C492" s="24" t="s">
        <v>2</v>
      </c>
      <c r="D492" s="6">
        <v>35179.306943869997</v>
      </c>
      <c r="E492" s="27">
        <v>72.48</v>
      </c>
      <c r="F492" s="5">
        <v>106000</v>
      </c>
      <c r="G492" s="5">
        <v>117000</v>
      </c>
      <c r="H492" s="5">
        <v>41355000</v>
      </c>
      <c r="I492" s="24" t="s">
        <v>2148</v>
      </c>
      <c r="J492" s="24" t="s">
        <v>2150</v>
      </c>
      <c r="L492" s="34">
        <f t="shared" si="35"/>
        <v>106000</v>
      </c>
      <c r="M492" s="34">
        <f t="shared" si="36"/>
        <v>117000</v>
      </c>
      <c r="N492" s="34">
        <f t="shared" si="37"/>
        <v>41355000</v>
      </c>
      <c r="O492" s="32">
        <f t="shared" si="38"/>
        <v>-2.6598960222464033E-4</v>
      </c>
      <c r="P492">
        <f t="shared" si="39"/>
        <v>0.33600000000000002</v>
      </c>
    </row>
    <row r="493" spans="1:16" hidden="1" x14ac:dyDescent="0.3">
      <c r="A493" s="22" t="s">
        <v>868</v>
      </c>
      <c r="B493" s="23">
        <v>8435281</v>
      </c>
      <c r="C493" s="24" t="s">
        <v>2</v>
      </c>
      <c r="D493" s="6">
        <v>5370.1776795799997</v>
      </c>
      <c r="E493" s="27" t="s">
        <v>1976</v>
      </c>
      <c r="F493" s="5">
        <v>4698</v>
      </c>
      <c r="G493" s="5">
        <v>1828</v>
      </c>
      <c r="H493" s="5">
        <v>1186360</v>
      </c>
      <c r="I493" s="24" t="s">
        <v>2126</v>
      </c>
      <c r="J493" s="24" t="s">
        <v>2151</v>
      </c>
      <c r="L493" s="34">
        <f t="shared" si="35"/>
        <v>4698</v>
      </c>
      <c r="M493" s="34">
        <f t="shared" si="36"/>
        <v>1828</v>
      </c>
      <c r="N493" s="34">
        <f t="shared" si="37"/>
        <v>1186360</v>
      </c>
      <c r="O493" s="32">
        <f t="shared" si="38"/>
        <v>2.4191645031862168E-3</v>
      </c>
      <c r="P493">
        <f t="shared" si="39"/>
        <v>0.79900000000000004</v>
      </c>
    </row>
    <row r="494" spans="1:16" hidden="1" x14ac:dyDescent="0.3">
      <c r="A494" s="22" t="s">
        <v>869</v>
      </c>
      <c r="B494" s="23">
        <v>4024401</v>
      </c>
      <c r="C494" s="24" t="s">
        <v>2</v>
      </c>
      <c r="D494" s="6">
        <v>3920.9903884199998</v>
      </c>
      <c r="E494" s="6">
        <v>98.73</v>
      </c>
      <c r="F494" s="5">
        <v>48000</v>
      </c>
      <c r="G494" s="5">
        <v>29000</v>
      </c>
      <c r="H494" s="5">
        <v>15845000</v>
      </c>
      <c r="I494" s="24" t="s">
        <v>2132</v>
      </c>
      <c r="J494" s="24" t="s">
        <v>2133</v>
      </c>
      <c r="L494" s="34">
        <f t="shared" si="35"/>
        <v>48000</v>
      </c>
      <c r="M494" s="34">
        <f t="shared" si="36"/>
        <v>29000</v>
      </c>
      <c r="N494" s="34">
        <f t="shared" si="37"/>
        <v>15845000</v>
      </c>
      <c r="O494" s="32">
        <f t="shared" si="38"/>
        <v>1.1991164405175134E-3</v>
      </c>
      <c r="P494">
        <f t="shared" si="39"/>
        <v>0.68500000000000005</v>
      </c>
    </row>
    <row r="495" spans="1:16" hidden="1" x14ac:dyDescent="0.3">
      <c r="A495" s="22" t="s">
        <v>90</v>
      </c>
      <c r="B495" s="23">
        <v>4295787</v>
      </c>
      <c r="C495" s="24" t="s">
        <v>2</v>
      </c>
      <c r="D495" s="6">
        <v>5519.0186370900001</v>
      </c>
      <c r="E495" s="6">
        <v>78.680000000000007</v>
      </c>
      <c r="F495" s="5">
        <v>26419</v>
      </c>
      <c r="G495" s="5">
        <v>21509</v>
      </c>
      <c r="H495" s="5">
        <v>2313254</v>
      </c>
      <c r="I495" s="24" t="s">
        <v>2119</v>
      </c>
      <c r="J495" s="24" t="s">
        <v>2140</v>
      </c>
      <c r="L495" s="34">
        <f t="shared" si="35"/>
        <v>26419</v>
      </c>
      <c r="M495" s="34">
        <f t="shared" si="36"/>
        <v>21509</v>
      </c>
      <c r="N495" s="34">
        <f t="shared" si="37"/>
        <v>2313254</v>
      </c>
      <c r="O495" s="32">
        <f t="shared" si="38"/>
        <v>2.1225511768271014E-3</v>
      </c>
      <c r="P495">
        <f t="shared" si="39"/>
        <v>0.77500000000000002</v>
      </c>
    </row>
    <row r="496" spans="1:16" hidden="1" x14ac:dyDescent="0.3">
      <c r="A496" s="22" t="s">
        <v>870</v>
      </c>
      <c r="B496" s="23">
        <v>15568188</v>
      </c>
      <c r="C496" s="24" t="s">
        <v>2</v>
      </c>
      <c r="D496" s="6">
        <v>15786.81987069</v>
      </c>
      <c r="E496" s="6">
        <v>98.89</v>
      </c>
      <c r="F496" s="5">
        <v>13830</v>
      </c>
      <c r="G496" s="5">
        <v>4894</v>
      </c>
      <c r="H496" s="5">
        <v>2765347</v>
      </c>
      <c r="I496" s="24" t="s">
        <v>2132</v>
      </c>
      <c r="J496" s="24" t="s">
        <v>2134</v>
      </c>
      <c r="L496" s="34">
        <f t="shared" si="35"/>
        <v>13830</v>
      </c>
      <c r="M496" s="34">
        <f t="shared" si="36"/>
        <v>4894</v>
      </c>
      <c r="N496" s="34">
        <f t="shared" si="37"/>
        <v>2765347</v>
      </c>
      <c r="O496" s="32">
        <f t="shared" si="38"/>
        <v>3.2314208668930157E-3</v>
      </c>
      <c r="P496">
        <f t="shared" si="39"/>
        <v>0.84099999999999997</v>
      </c>
    </row>
    <row r="497" spans="1:16" hidden="1" x14ac:dyDescent="0.3">
      <c r="A497" s="22" t="s">
        <v>871</v>
      </c>
      <c r="B497" s="23">
        <v>4914448</v>
      </c>
      <c r="C497" s="24" t="s">
        <v>2</v>
      </c>
      <c r="D497" s="6">
        <v>6770.9907676000003</v>
      </c>
      <c r="E497" s="6">
        <v>102.68</v>
      </c>
      <c r="F497" s="5">
        <v>8928</v>
      </c>
      <c r="G497" s="5">
        <v>6469</v>
      </c>
      <c r="H497" s="5">
        <v>595601</v>
      </c>
      <c r="I497" s="24" t="s">
        <v>2153</v>
      </c>
      <c r="J497" s="24" t="s">
        <v>2186</v>
      </c>
      <c r="L497" s="34">
        <f t="shared" si="35"/>
        <v>8928</v>
      </c>
      <c r="M497" s="34">
        <f t="shared" si="36"/>
        <v>6469</v>
      </c>
      <c r="N497" s="34">
        <f t="shared" si="37"/>
        <v>595601</v>
      </c>
      <c r="O497" s="32">
        <f t="shared" si="38"/>
        <v>4.1286028734001451E-3</v>
      </c>
      <c r="P497">
        <f t="shared" si="39"/>
        <v>0.86899999999999999</v>
      </c>
    </row>
    <row r="498" spans="1:16" hidden="1" x14ac:dyDescent="0.3">
      <c r="A498" s="22" t="s">
        <v>390</v>
      </c>
      <c r="B498" s="23">
        <v>4144672</v>
      </c>
      <c r="C498" s="24" t="s">
        <v>2</v>
      </c>
      <c r="D498" s="6">
        <v>10461.517463280001</v>
      </c>
      <c r="E498" s="6">
        <v>103.79</v>
      </c>
      <c r="F498" s="5">
        <v>41731</v>
      </c>
      <c r="G498" s="5">
        <v>43636</v>
      </c>
      <c r="H498" s="5">
        <v>2781002</v>
      </c>
      <c r="I498" s="24" t="s">
        <v>2148</v>
      </c>
      <c r="J498" s="24" t="s">
        <v>2196</v>
      </c>
      <c r="L498" s="34">
        <f t="shared" si="35"/>
        <v>41731</v>
      </c>
      <c r="M498" s="34">
        <f t="shared" si="36"/>
        <v>43636</v>
      </c>
      <c r="N498" s="34">
        <f t="shared" si="37"/>
        <v>2781002</v>
      </c>
      <c r="O498" s="32">
        <f t="shared" si="38"/>
        <v>-6.8500490111118222E-4</v>
      </c>
      <c r="P498">
        <f t="shared" si="39"/>
        <v>0.26400000000000001</v>
      </c>
    </row>
    <row r="499" spans="1:16" hidden="1" x14ac:dyDescent="0.3">
      <c r="A499" s="22" t="s">
        <v>872</v>
      </c>
      <c r="B499" s="23">
        <v>4040606</v>
      </c>
      <c r="C499" s="24" t="s">
        <v>317</v>
      </c>
      <c r="D499" s="6">
        <v>14123.537088839999</v>
      </c>
      <c r="E499" s="6">
        <v>90.71</v>
      </c>
      <c r="F499" s="5">
        <v>90151</v>
      </c>
      <c r="G499" s="5">
        <v>65813</v>
      </c>
      <c r="H499" s="5">
        <v>64112150</v>
      </c>
      <c r="I499" s="24" t="s">
        <v>2142</v>
      </c>
      <c r="J499" s="24" t="s">
        <v>2171</v>
      </c>
      <c r="L499" s="34">
        <f t="shared" si="35"/>
        <v>90151</v>
      </c>
      <c r="M499" s="34">
        <f t="shared" si="36"/>
        <v>65813</v>
      </c>
      <c r="N499" s="34">
        <f t="shared" si="37"/>
        <v>64112150</v>
      </c>
      <c r="O499" s="32">
        <f t="shared" si="38"/>
        <v>3.7961603221854206E-4</v>
      </c>
      <c r="P499">
        <f t="shared" si="39"/>
        <v>0.54600000000000004</v>
      </c>
    </row>
    <row r="500" spans="1:16" hidden="1" x14ac:dyDescent="0.3">
      <c r="A500" s="22" t="s">
        <v>873</v>
      </c>
      <c r="B500" s="23">
        <v>1022658</v>
      </c>
      <c r="C500" s="24" t="s">
        <v>317</v>
      </c>
      <c r="D500" s="6">
        <v>3690.01531432</v>
      </c>
      <c r="E500" s="6">
        <v>62.21</v>
      </c>
      <c r="F500" s="5">
        <v>2835</v>
      </c>
      <c r="G500" s="5">
        <v>-16178</v>
      </c>
      <c r="H500" s="5">
        <v>22646858</v>
      </c>
      <c r="I500" s="24" t="s">
        <v>2142</v>
      </c>
      <c r="J500" s="24" t="s">
        <v>2171</v>
      </c>
      <c r="L500" s="34">
        <f t="shared" si="35"/>
        <v>2835</v>
      </c>
      <c r="M500" s="34">
        <f t="shared" si="36"/>
        <v>-16178</v>
      </c>
      <c r="N500" s="34">
        <f t="shared" si="37"/>
        <v>22646858</v>
      </c>
      <c r="O500" s="32">
        <f t="shared" si="38"/>
        <v>8.395425096055267E-4</v>
      </c>
      <c r="P500">
        <f t="shared" si="39"/>
        <v>0.63400000000000001</v>
      </c>
    </row>
    <row r="501" spans="1:16" hidden="1" x14ac:dyDescent="0.3">
      <c r="A501" s="22" t="s">
        <v>874</v>
      </c>
      <c r="B501" s="23">
        <v>4022066</v>
      </c>
      <c r="C501" s="24" t="s">
        <v>2</v>
      </c>
      <c r="D501" s="6">
        <v>11756.49664306</v>
      </c>
      <c r="E501" s="6">
        <v>89.67</v>
      </c>
      <c r="F501" s="5">
        <v>99000</v>
      </c>
      <c r="G501" s="5">
        <v>20000</v>
      </c>
      <c r="H501" s="5">
        <v>14667000</v>
      </c>
      <c r="I501" s="24" t="s">
        <v>2148</v>
      </c>
      <c r="J501" s="24" t="s">
        <v>2150</v>
      </c>
      <c r="L501" s="34">
        <f t="shared" si="35"/>
        <v>99000</v>
      </c>
      <c r="M501" s="34">
        <f t="shared" si="36"/>
        <v>20000</v>
      </c>
      <c r="N501" s="34">
        <f t="shared" si="37"/>
        <v>14667000</v>
      </c>
      <c r="O501" s="32">
        <f t="shared" si="38"/>
        <v>5.3862412217904141E-3</v>
      </c>
      <c r="P501">
        <f t="shared" si="39"/>
        <v>0.90300000000000002</v>
      </c>
    </row>
    <row r="502" spans="1:16" hidden="1" x14ac:dyDescent="0.3">
      <c r="A502" s="22" t="s">
        <v>92</v>
      </c>
      <c r="B502" s="23">
        <v>4991395</v>
      </c>
      <c r="C502" s="24" t="s">
        <v>2</v>
      </c>
      <c r="D502" s="6">
        <v>144907.984</v>
      </c>
      <c r="E502" s="27">
        <v>84.35</v>
      </c>
      <c r="F502" s="5">
        <v>193000</v>
      </c>
      <c r="G502" s="5">
        <v>187000</v>
      </c>
      <c r="H502" s="5">
        <v>35014000</v>
      </c>
      <c r="I502" s="24" t="s">
        <v>2119</v>
      </c>
      <c r="J502" s="24" t="s">
        <v>2135</v>
      </c>
      <c r="L502" s="34">
        <f t="shared" si="35"/>
        <v>193000</v>
      </c>
      <c r="M502" s="34">
        <f t="shared" si="36"/>
        <v>187000</v>
      </c>
      <c r="N502" s="34">
        <f t="shared" si="37"/>
        <v>35014000</v>
      </c>
      <c r="O502" s="32">
        <f t="shared" si="38"/>
        <v>1.7136002741760439E-4</v>
      </c>
      <c r="P502">
        <f t="shared" si="39"/>
        <v>0.48899999999999999</v>
      </c>
    </row>
    <row r="503" spans="1:16" hidden="1" x14ac:dyDescent="0.3">
      <c r="A503" s="22" t="s">
        <v>875</v>
      </c>
      <c r="B503" s="23">
        <v>4081627</v>
      </c>
      <c r="C503" s="24" t="s">
        <v>317</v>
      </c>
      <c r="D503" s="6">
        <v>29645.31</v>
      </c>
      <c r="E503" s="6">
        <v>97.13</v>
      </c>
      <c r="F503" s="5">
        <v>161000</v>
      </c>
      <c r="G503" s="5">
        <v>355000</v>
      </c>
      <c r="H503" s="5">
        <v>20850000</v>
      </c>
      <c r="I503" s="24" t="s">
        <v>2126</v>
      </c>
      <c r="J503" s="24" t="s">
        <v>2155</v>
      </c>
      <c r="L503" s="34">
        <f t="shared" si="35"/>
        <v>161000</v>
      </c>
      <c r="M503" s="34">
        <f t="shared" si="36"/>
        <v>355000</v>
      </c>
      <c r="N503" s="34">
        <f t="shared" si="37"/>
        <v>20850000</v>
      </c>
      <c r="O503" s="32">
        <f t="shared" si="38"/>
        <v>-9.3045563549160673E-3</v>
      </c>
      <c r="P503">
        <f t="shared" si="39"/>
        <v>3.3000000000000002E-2</v>
      </c>
    </row>
    <row r="504" spans="1:16" hidden="1" x14ac:dyDescent="0.3">
      <c r="A504" s="22" t="s">
        <v>93</v>
      </c>
      <c r="B504" s="23">
        <v>4190757</v>
      </c>
      <c r="C504" s="24" t="s">
        <v>317</v>
      </c>
      <c r="D504" s="6">
        <v>7012.0819641999997</v>
      </c>
      <c r="E504" s="27" t="s">
        <v>1977</v>
      </c>
      <c r="F504" s="5">
        <v>-16646</v>
      </c>
      <c r="G504" s="5">
        <v>86265</v>
      </c>
      <c r="H504" s="5">
        <v>58748281</v>
      </c>
      <c r="I504" s="24" t="s">
        <v>2161</v>
      </c>
      <c r="J504" s="24" t="s">
        <v>2190</v>
      </c>
      <c r="L504" s="34">
        <f t="shared" si="35"/>
        <v>-16646</v>
      </c>
      <c r="M504" s="34">
        <f t="shared" si="36"/>
        <v>86265</v>
      </c>
      <c r="N504" s="34">
        <f t="shared" si="37"/>
        <v>58748281</v>
      </c>
      <c r="O504" s="32">
        <f t="shared" si="38"/>
        <v>-1.751727850556172E-3</v>
      </c>
      <c r="P504">
        <f t="shared" si="39"/>
        <v>0.16500000000000001</v>
      </c>
    </row>
    <row r="505" spans="1:16" hidden="1" x14ac:dyDescent="0.3">
      <c r="A505" s="22" t="s">
        <v>876</v>
      </c>
      <c r="B505" s="23">
        <v>4051243</v>
      </c>
      <c r="C505" s="24" t="s">
        <v>2</v>
      </c>
      <c r="D505" s="6">
        <v>70801.780722680007</v>
      </c>
      <c r="E505" s="27" t="s">
        <v>1978</v>
      </c>
      <c r="F505" s="5">
        <v>246500</v>
      </c>
      <c r="G505" s="5">
        <v>96800</v>
      </c>
      <c r="H505" s="5">
        <v>21464300</v>
      </c>
      <c r="I505" s="24" t="s">
        <v>2148</v>
      </c>
      <c r="J505" s="24" t="s">
        <v>2150</v>
      </c>
      <c r="L505" s="34">
        <f t="shared" si="35"/>
        <v>246500</v>
      </c>
      <c r="M505" s="34">
        <f t="shared" si="36"/>
        <v>96800</v>
      </c>
      <c r="N505" s="34">
        <f t="shared" si="37"/>
        <v>21464300</v>
      </c>
      <c r="O505" s="32">
        <f t="shared" si="38"/>
        <v>6.9743713980889195E-3</v>
      </c>
      <c r="P505">
        <f t="shared" si="39"/>
        <v>0.92900000000000005</v>
      </c>
    </row>
    <row r="506" spans="1:16" hidden="1" x14ac:dyDescent="0.3">
      <c r="A506" s="22" t="s">
        <v>877</v>
      </c>
      <c r="B506" s="23">
        <v>4056943</v>
      </c>
      <c r="C506" s="24" t="s">
        <v>2</v>
      </c>
      <c r="D506" s="6">
        <v>32172.187353900001</v>
      </c>
      <c r="E506" s="27">
        <v>89.95</v>
      </c>
      <c r="F506" s="5">
        <v>68000</v>
      </c>
      <c r="G506" s="5">
        <v>-23000</v>
      </c>
      <c r="H506" s="5">
        <v>78041000</v>
      </c>
      <c r="I506" s="24" t="s">
        <v>1</v>
      </c>
      <c r="J506" s="24" t="s">
        <v>2157</v>
      </c>
      <c r="L506" s="34">
        <f t="shared" si="35"/>
        <v>68000</v>
      </c>
      <c r="M506" s="34">
        <f t="shared" si="36"/>
        <v>-23000</v>
      </c>
      <c r="N506" s="34">
        <f t="shared" si="37"/>
        <v>78041000</v>
      </c>
      <c r="O506" s="32">
        <f t="shared" si="38"/>
        <v>1.1660537409823042E-3</v>
      </c>
      <c r="P506">
        <f t="shared" si="39"/>
        <v>0.68100000000000005</v>
      </c>
    </row>
    <row r="507" spans="1:16" hidden="1" x14ac:dyDescent="0.3">
      <c r="A507" s="22" t="s">
        <v>878</v>
      </c>
      <c r="B507" s="23">
        <v>4812781</v>
      </c>
      <c r="C507" s="24" t="s">
        <v>2</v>
      </c>
      <c r="D507" s="6">
        <v>39062.453999999998</v>
      </c>
      <c r="E507" s="6">
        <v>90.55</v>
      </c>
      <c r="F507" s="5">
        <v>40700</v>
      </c>
      <c r="G507" s="5">
        <v>52700</v>
      </c>
      <c r="H507" s="5">
        <v>8292500</v>
      </c>
      <c r="I507" s="24" t="s">
        <v>2123</v>
      </c>
      <c r="J507" s="24" t="s">
        <v>2124</v>
      </c>
      <c r="L507" s="34">
        <f t="shared" si="35"/>
        <v>40700</v>
      </c>
      <c r="M507" s="34">
        <f t="shared" si="36"/>
        <v>52700</v>
      </c>
      <c r="N507" s="34">
        <f t="shared" si="37"/>
        <v>8292500</v>
      </c>
      <c r="O507" s="32">
        <f t="shared" si="38"/>
        <v>-1.4470907446487791E-3</v>
      </c>
      <c r="P507">
        <f t="shared" si="39"/>
        <v>0.19</v>
      </c>
    </row>
    <row r="508" spans="1:16" hidden="1" x14ac:dyDescent="0.3">
      <c r="A508" s="22" t="s">
        <v>879</v>
      </c>
      <c r="B508" s="23">
        <v>10971298</v>
      </c>
      <c r="C508" s="24" t="s">
        <v>2</v>
      </c>
      <c r="D508" s="6">
        <v>6955.5440085600003</v>
      </c>
      <c r="E508" s="27">
        <v>99.43</v>
      </c>
      <c r="F508" s="5">
        <v>195000</v>
      </c>
      <c r="G508" s="5">
        <v>-1000</v>
      </c>
      <c r="H508" s="5">
        <v>15491000</v>
      </c>
      <c r="I508" s="24" t="s">
        <v>2123</v>
      </c>
      <c r="J508" s="24" t="s">
        <v>2172</v>
      </c>
      <c r="L508" s="34">
        <f t="shared" si="35"/>
        <v>195000</v>
      </c>
      <c r="M508" s="34">
        <f t="shared" si="36"/>
        <v>-1000</v>
      </c>
      <c r="N508" s="34">
        <f t="shared" si="37"/>
        <v>15491000</v>
      </c>
      <c r="O508" s="32">
        <f t="shared" si="38"/>
        <v>1.2652507907817443E-2</v>
      </c>
      <c r="P508">
        <f t="shared" si="39"/>
        <v>0.97099999999999997</v>
      </c>
    </row>
    <row r="509" spans="1:16" hidden="1" x14ac:dyDescent="0.3">
      <c r="A509" s="22" t="s">
        <v>880</v>
      </c>
      <c r="B509" s="23">
        <v>5249851</v>
      </c>
      <c r="C509" s="24" t="s">
        <v>2</v>
      </c>
      <c r="D509" s="6">
        <v>8934.1808426999996</v>
      </c>
      <c r="E509" s="27">
        <v>82.81</v>
      </c>
      <c r="F509" s="5">
        <v>20071</v>
      </c>
      <c r="G509" s="5">
        <v>13255</v>
      </c>
      <c r="H509" s="5">
        <v>1743482</v>
      </c>
      <c r="I509" s="24" t="s">
        <v>2132</v>
      </c>
      <c r="J509" s="24" t="s">
        <v>2134</v>
      </c>
      <c r="L509" s="34">
        <f t="shared" si="35"/>
        <v>20071</v>
      </c>
      <c r="M509" s="34">
        <f t="shared" si="36"/>
        <v>13255</v>
      </c>
      <c r="N509" s="34">
        <f t="shared" si="37"/>
        <v>1743482</v>
      </c>
      <c r="O509" s="32">
        <f t="shared" si="38"/>
        <v>3.9094180496271258E-3</v>
      </c>
      <c r="P509">
        <f t="shared" si="39"/>
        <v>0.86299999999999999</v>
      </c>
    </row>
    <row r="510" spans="1:16" hidden="1" x14ac:dyDescent="0.3">
      <c r="A510" s="22" t="s">
        <v>881</v>
      </c>
      <c r="B510" s="23">
        <v>4100183</v>
      </c>
      <c r="C510" s="24" t="s">
        <v>317</v>
      </c>
      <c r="D510" s="6">
        <v>41415.501164109999</v>
      </c>
      <c r="E510" s="6">
        <v>89.12</v>
      </c>
      <c r="F510" s="5">
        <v>105000</v>
      </c>
      <c r="G510" s="5">
        <v>-8000</v>
      </c>
      <c r="H510" s="5">
        <v>13459000</v>
      </c>
      <c r="I510" s="24" t="s">
        <v>2161</v>
      </c>
      <c r="J510" s="24" t="s">
        <v>2182</v>
      </c>
      <c r="L510" s="34">
        <f t="shared" si="35"/>
        <v>105000</v>
      </c>
      <c r="M510" s="34">
        <f t="shared" si="36"/>
        <v>-8000</v>
      </c>
      <c r="N510" s="34">
        <f t="shared" si="37"/>
        <v>13459000</v>
      </c>
      <c r="O510" s="32">
        <f t="shared" si="38"/>
        <v>8.3958689352849388E-3</v>
      </c>
      <c r="P510">
        <f t="shared" si="39"/>
        <v>0.94499999999999995</v>
      </c>
    </row>
    <row r="511" spans="1:16" hidden="1" x14ac:dyDescent="0.3">
      <c r="A511" s="22" t="s">
        <v>882</v>
      </c>
      <c r="B511" s="23">
        <v>4594344</v>
      </c>
      <c r="C511" s="24" t="s">
        <v>2</v>
      </c>
      <c r="D511" s="6">
        <v>6918.5864248099997</v>
      </c>
      <c r="E511" s="6">
        <v>94.18</v>
      </c>
      <c r="F511" s="5">
        <v>36800</v>
      </c>
      <c r="G511" s="5">
        <v>15300</v>
      </c>
      <c r="H511" s="5">
        <v>4903700</v>
      </c>
      <c r="I511" s="24" t="s">
        <v>2148</v>
      </c>
      <c r="J511" s="24" t="s">
        <v>2150</v>
      </c>
      <c r="L511" s="34">
        <f t="shared" si="35"/>
        <v>36800</v>
      </c>
      <c r="M511" s="34">
        <f t="shared" si="36"/>
        <v>15300</v>
      </c>
      <c r="N511" s="34">
        <f t="shared" si="37"/>
        <v>4903700</v>
      </c>
      <c r="O511" s="32">
        <f t="shared" si="38"/>
        <v>4.38444439912719E-3</v>
      </c>
      <c r="P511">
        <f t="shared" si="39"/>
        <v>0.874</v>
      </c>
    </row>
    <row r="512" spans="1:16" hidden="1" x14ac:dyDescent="0.3">
      <c r="A512" s="22" t="s">
        <v>883</v>
      </c>
      <c r="B512" s="23">
        <v>4072364</v>
      </c>
      <c r="C512" s="24" t="s">
        <v>2</v>
      </c>
      <c r="D512" s="6">
        <v>98015.220075300007</v>
      </c>
      <c r="E512" s="27">
        <v>92.18</v>
      </c>
      <c r="F512" s="5">
        <v>365000</v>
      </c>
      <c r="G512" s="5">
        <v>354000</v>
      </c>
      <c r="H512" s="5">
        <v>102755000</v>
      </c>
      <c r="I512" s="24" t="s">
        <v>2123</v>
      </c>
      <c r="J512" s="24" t="s">
        <v>2129</v>
      </c>
      <c r="L512" s="34">
        <f t="shared" si="35"/>
        <v>365000</v>
      </c>
      <c r="M512" s="34">
        <f t="shared" si="36"/>
        <v>354000</v>
      </c>
      <c r="N512" s="34">
        <f t="shared" si="37"/>
        <v>102755000</v>
      </c>
      <c r="O512" s="32">
        <f t="shared" si="38"/>
        <v>1.0705075178823415E-4</v>
      </c>
      <c r="P512">
        <f t="shared" si="39"/>
        <v>0.46700000000000003</v>
      </c>
    </row>
    <row r="513" spans="1:16" hidden="1" x14ac:dyDescent="0.3">
      <c r="A513" s="22" t="s">
        <v>884</v>
      </c>
      <c r="B513" s="23">
        <v>4059821</v>
      </c>
      <c r="C513" s="24" t="s">
        <v>2</v>
      </c>
      <c r="D513" s="6">
        <v>748745.26186775998</v>
      </c>
      <c r="E513" s="6">
        <v>87.87</v>
      </c>
      <c r="F513" s="5">
        <v>618100</v>
      </c>
      <c r="G513" s="5">
        <v>484600</v>
      </c>
      <c r="H513" s="5">
        <v>49489800</v>
      </c>
      <c r="I513" s="24" t="s">
        <v>2123</v>
      </c>
      <c r="J513" s="24" t="s">
        <v>2172</v>
      </c>
      <c r="L513" s="34">
        <f t="shared" si="35"/>
        <v>618100</v>
      </c>
      <c r="M513" s="34">
        <f t="shared" si="36"/>
        <v>484600</v>
      </c>
      <c r="N513" s="34">
        <f t="shared" si="37"/>
        <v>49489800</v>
      </c>
      <c r="O513" s="32">
        <f t="shared" si="38"/>
        <v>2.6975255507195421E-3</v>
      </c>
      <c r="P513">
        <f t="shared" si="39"/>
        <v>0.81499999999999995</v>
      </c>
    </row>
    <row r="514" spans="1:16" hidden="1" x14ac:dyDescent="0.3">
      <c r="A514" s="22" t="s">
        <v>348</v>
      </c>
      <c r="B514" s="23">
        <v>4279452</v>
      </c>
      <c r="C514" s="24" t="s">
        <v>2</v>
      </c>
      <c r="D514" s="6">
        <v>23651.958634850002</v>
      </c>
      <c r="E514" s="6">
        <v>97.47</v>
      </c>
      <c r="F514" s="5">
        <v>101814</v>
      </c>
      <c r="G514" s="5">
        <v>64863</v>
      </c>
      <c r="H514" s="5">
        <v>5524607</v>
      </c>
      <c r="I514" s="24" t="s">
        <v>2119</v>
      </c>
      <c r="J514" s="24" t="s">
        <v>2140</v>
      </c>
      <c r="L514" s="34">
        <f t="shared" si="35"/>
        <v>101814</v>
      </c>
      <c r="M514" s="34">
        <f t="shared" si="36"/>
        <v>64863</v>
      </c>
      <c r="N514" s="34">
        <f t="shared" si="37"/>
        <v>5524607</v>
      </c>
      <c r="O514" s="32">
        <f t="shared" si="38"/>
        <v>6.6884395577821191E-3</v>
      </c>
      <c r="P514">
        <f t="shared" si="39"/>
        <v>0.92800000000000005</v>
      </c>
    </row>
    <row r="515" spans="1:16" hidden="1" x14ac:dyDescent="0.3">
      <c r="A515" s="22" t="s">
        <v>95</v>
      </c>
      <c r="B515" s="23">
        <v>4136907</v>
      </c>
      <c r="C515" s="24" t="s">
        <v>2</v>
      </c>
      <c r="D515" s="6">
        <v>72805.445999999996</v>
      </c>
      <c r="E515" s="6">
        <v>79.77</v>
      </c>
      <c r="F515" s="5">
        <v>149000</v>
      </c>
      <c r="G515" s="5">
        <v>209000</v>
      </c>
      <c r="H515" s="5">
        <v>35672000</v>
      </c>
      <c r="I515" s="24" t="s">
        <v>2119</v>
      </c>
      <c r="J515" s="24" t="s">
        <v>2135</v>
      </c>
      <c r="L515" s="34">
        <f t="shared" si="35"/>
        <v>149000</v>
      </c>
      <c r="M515" s="34">
        <f t="shared" si="36"/>
        <v>209000</v>
      </c>
      <c r="N515" s="34">
        <f t="shared" si="37"/>
        <v>35672000</v>
      </c>
      <c r="O515" s="32">
        <f t="shared" si="38"/>
        <v>-1.6819914779098452E-3</v>
      </c>
      <c r="P515">
        <f t="shared" si="39"/>
        <v>0.17</v>
      </c>
    </row>
    <row r="516" spans="1:16" hidden="1" x14ac:dyDescent="0.3">
      <c r="A516" s="22" t="s">
        <v>885</v>
      </c>
      <c r="B516" s="23">
        <v>4405774</v>
      </c>
      <c r="C516" s="24" t="s">
        <v>317</v>
      </c>
      <c r="D516" s="6">
        <v>5185.1735526399998</v>
      </c>
      <c r="E516" s="6">
        <v>19.09</v>
      </c>
      <c r="F516" s="5">
        <v>48788</v>
      </c>
      <c r="G516" s="5">
        <v>48910</v>
      </c>
      <c r="H516" s="5">
        <v>5709149</v>
      </c>
      <c r="I516" s="24" t="s">
        <v>2142</v>
      </c>
      <c r="J516" s="24" t="s">
        <v>2144</v>
      </c>
      <c r="L516" s="34">
        <f t="shared" si="35"/>
        <v>48788</v>
      </c>
      <c r="M516" s="34">
        <f t="shared" si="36"/>
        <v>48910</v>
      </c>
      <c r="N516" s="34">
        <f t="shared" si="37"/>
        <v>5709149</v>
      </c>
      <c r="O516" s="32">
        <f t="shared" si="38"/>
        <v>-2.1369209316484821E-5</v>
      </c>
      <c r="P516">
        <f t="shared" si="39"/>
        <v>0.40600000000000003</v>
      </c>
    </row>
    <row r="517" spans="1:16" hidden="1" x14ac:dyDescent="0.3">
      <c r="A517" s="22" t="s">
        <v>886</v>
      </c>
      <c r="B517" s="23">
        <v>4021543</v>
      </c>
      <c r="C517" s="24" t="s">
        <v>2</v>
      </c>
      <c r="D517" s="6">
        <v>10397.3531472</v>
      </c>
      <c r="E517" s="27">
        <v>94.98</v>
      </c>
      <c r="F517" s="5">
        <v>36000</v>
      </c>
      <c r="G517" s="5">
        <v>30300</v>
      </c>
      <c r="H517" s="5">
        <v>5636500</v>
      </c>
      <c r="I517" s="24" t="s">
        <v>2123</v>
      </c>
      <c r="J517" s="24" t="s">
        <v>2129</v>
      </c>
      <c r="L517" s="34">
        <f t="shared" si="35"/>
        <v>36000</v>
      </c>
      <c r="M517" s="34">
        <f t="shared" si="36"/>
        <v>30300</v>
      </c>
      <c r="N517" s="34">
        <f t="shared" si="37"/>
        <v>5636500</v>
      </c>
      <c r="O517" s="32">
        <f t="shared" si="38"/>
        <v>1.0112658564712144E-3</v>
      </c>
      <c r="P517">
        <f t="shared" si="39"/>
        <v>0.66</v>
      </c>
    </row>
    <row r="518" spans="1:16" hidden="1" x14ac:dyDescent="0.3">
      <c r="A518" s="22" t="s">
        <v>887</v>
      </c>
      <c r="B518" s="23">
        <v>15057999</v>
      </c>
      <c r="C518" s="24" t="s">
        <v>2</v>
      </c>
      <c r="D518" s="6">
        <v>8881.7261352000005</v>
      </c>
      <c r="E518" s="6">
        <v>67.92</v>
      </c>
      <c r="F518" s="5">
        <v>113774</v>
      </c>
      <c r="G518" s="5">
        <v>29995</v>
      </c>
      <c r="H518" s="5">
        <v>12503842</v>
      </c>
      <c r="I518" s="24" t="s">
        <v>2161</v>
      </c>
      <c r="J518" s="24" t="s">
        <v>2182</v>
      </c>
      <c r="L518" s="34">
        <f t="shared" si="35"/>
        <v>113774</v>
      </c>
      <c r="M518" s="34">
        <f t="shared" si="36"/>
        <v>29995</v>
      </c>
      <c r="N518" s="34">
        <f t="shared" si="37"/>
        <v>12503842</v>
      </c>
      <c r="O518" s="32">
        <f t="shared" si="38"/>
        <v>6.7002606078995558E-3</v>
      </c>
      <c r="P518">
        <f t="shared" si="39"/>
        <v>0.92800000000000005</v>
      </c>
    </row>
    <row r="519" spans="1:16" hidden="1" x14ac:dyDescent="0.3">
      <c r="A519" s="22" t="s">
        <v>888</v>
      </c>
      <c r="B519" s="23">
        <v>4068243</v>
      </c>
      <c r="C519" s="24" t="s">
        <v>2</v>
      </c>
      <c r="D519" s="6">
        <v>2408.7594569500002</v>
      </c>
      <c r="E519" s="6">
        <v>81.41</v>
      </c>
      <c r="F519" s="5">
        <v>-13700</v>
      </c>
      <c r="G519" s="5">
        <v>8600</v>
      </c>
      <c r="H519" s="5">
        <v>4572100</v>
      </c>
      <c r="I519" s="24" t="s">
        <v>2153</v>
      </c>
      <c r="J519" s="24" t="s">
        <v>2193</v>
      </c>
      <c r="L519" s="34">
        <f t="shared" si="35"/>
        <v>-13700</v>
      </c>
      <c r="M519" s="34">
        <f t="shared" si="36"/>
        <v>8600</v>
      </c>
      <c r="N519" s="34">
        <f t="shared" si="37"/>
        <v>4572100</v>
      </c>
      <c r="O519" s="32">
        <f t="shared" si="38"/>
        <v>-4.8774086306073794E-3</v>
      </c>
      <c r="P519">
        <f t="shared" si="39"/>
        <v>6.8000000000000005E-2</v>
      </c>
    </row>
    <row r="520" spans="1:16" hidden="1" x14ac:dyDescent="0.3">
      <c r="A520" s="22" t="s">
        <v>889</v>
      </c>
      <c r="B520" s="23">
        <v>4111501</v>
      </c>
      <c r="C520" s="24" t="s">
        <v>2</v>
      </c>
      <c r="D520" s="6">
        <v>59233.755744100003</v>
      </c>
      <c r="E520" s="27">
        <v>33.46</v>
      </c>
      <c r="F520" s="5">
        <v>89000</v>
      </c>
      <c r="G520" s="5">
        <v>77000</v>
      </c>
      <c r="H520" s="5">
        <v>105643000</v>
      </c>
      <c r="I520" s="24" t="s">
        <v>2158</v>
      </c>
      <c r="J520" s="24" t="s">
        <v>2159</v>
      </c>
      <c r="L520" s="34">
        <f t="shared" si="35"/>
        <v>89000</v>
      </c>
      <c r="M520" s="34">
        <f t="shared" si="36"/>
        <v>77000</v>
      </c>
      <c r="N520" s="34">
        <f t="shared" si="37"/>
        <v>105643000</v>
      </c>
      <c r="O520" s="32">
        <f t="shared" si="38"/>
        <v>1.1359011008774835E-4</v>
      </c>
      <c r="P520">
        <f t="shared" si="39"/>
        <v>0.47</v>
      </c>
    </row>
    <row r="521" spans="1:16" hidden="1" x14ac:dyDescent="0.3">
      <c r="A521" s="22" t="s">
        <v>890</v>
      </c>
      <c r="B521" s="23">
        <v>4096220</v>
      </c>
      <c r="C521" s="24" t="s">
        <v>2</v>
      </c>
      <c r="D521" s="6">
        <v>2758.4871723000001</v>
      </c>
      <c r="E521" s="6">
        <v>101.99</v>
      </c>
      <c r="F521" s="5">
        <v>3435</v>
      </c>
      <c r="G521" s="5">
        <v>5191</v>
      </c>
      <c r="H521" s="5">
        <v>762597</v>
      </c>
      <c r="I521" s="24" t="s">
        <v>2119</v>
      </c>
      <c r="J521" s="24" t="s">
        <v>2146</v>
      </c>
      <c r="L521" s="34">
        <f t="shared" si="35"/>
        <v>3435</v>
      </c>
      <c r="M521" s="34">
        <f t="shared" si="36"/>
        <v>5191</v>
      </c>
      <c r="N521" s="34">
        <f t="shared" si="37"/>
        <v>762597</v>
      </c>
      <c r="O521" s="32">
        <f t="shared" si="38"/>
        <v>-2.3026578913895542E-3</v>
      </c>
      <c r="P521">
        <f t="shared" si="39"/>
        <v>0.14299999999999999</v>
      </c>
    </row>
    <row r="522" spans="1:16" hidden="1" x14ac:dyDescent="0.3">
      <c r="A522" s="22" t="s">
        <v>891</v>
      </c>
      <c r="B522" s="23">
        <v>4295769</v>
      </c>
      <c r="C522" s="24" t="s">
        <v>2</v>
      </c>
      <c r="D522" s="6">
        <v>3880.07629296</v>
      </c>
      <c r="E522" s="27">
        <v>95.27</v>
      </c>
      <c r="F522" s="5">
        <v>1924</v>
      </c>
      <c r="G522" s="5">
        <v>8189</v>
      </c>
      <c r="H522" s="5">
        <v>3616674</v>
      </c>
      <c r="I522" s="24" t="s">
        <v>2119</v>
      </c>
      <c r="J522" s="24" t="s">
        <v>2135</v>
      </c>
      <c r="L522" s="34">
        <f t="shared" ref="L522:L585" si="40">IF(NOT(F522="NA"),F522,0)</f>
        <v>1924</v>
      </c>
      <c r="M522" s="34">
        <f t="shared" ref="M522:M585" si="41">IF(NOT(G522="NA"),G522,0)</f>
        <v>8189</v>
      </c>
      <c r="N522" s="34">
        <f t="shared" ref="N522:N585" si="42">IF(NOT(H522="NA"),H522,0)</f>
        <v>3616674</v>
      </c>
      <c r="O522" s="32">
        <f t="shared" ref="O522:O585" si="43">(L522-M522)/N522</f>
        <v>-1.7322545521105857E-3</v>
      </c>
      <c r="P522">
        <f t="shared" ref="P522:P585" si="44">IFERROR(_xlfn.PERCENTRANK.INC(O:O,O522),"")</f>
        <v>0.16700000000000001</v>
      </c>
    </row>
    <row r="523" spans="1:16" hidden="1" x14ac:dyDescent="0.3">
      <c r="A523" s="22" t="s">
        <v>892</v>
      </c>
      <c r="B523" s="23">
        <v>4435696</v>
      </c>
      <c r="C523" s="24" t="s">
        <v>2</v>
      </c>
      <c r="D523" s="6">
        <v>6986.9871278999999</v>
      </c>
      <c r="E523" s="6">
        <v>46.93</v>
      </c>
      <c r="F523" s="5">
        <v>7000</v>
      </c>
      <c r="G523" s="5">
        <v>10600</v>
      </c>
      <c r="H523" s="5">
        <v>8651000</v>
      </c>
      <c r="I523" s="24" t="s">
        <v>2158</v>
      </c>
      <c r="J523" s="24" t="s">
        <v>2159</v>
      </c>
      <c r="L523" s="34">
        <f t="shared" si="40"/>
        <v>7000</v>
      </c>
      <c r="M523" s="34">
        <f t="shared" si="41"/>
        <v>10600</v>
      </c>
      <c r="N523" s="34">
        <f t="shared" si="42"/>
        <v>8651000</v>
      </c>
      <c r="O523" s="32">
        <f t="shared" si="43"/>
        <v>-4.1613686279042884E-4</v>
      </c>
      <c r="P523">
        <f t="shared" si="44"/>
        <v>0.308</v>
      </c>
    </row>
    <row r="524" spans="1:16" hidden="1" x14ac:dyDescent="0.3">
      <c r="A524" s="22" t="s">
        <v>893</v>
      </c>
      <c r="B524" s="23">
        <v>4303236</v>
      </c>
      <c r="C524" s="24" t="s">
        <v>2</v>
      </c>
      <c r="D524" s="6">
        <v>2636.5969283200002</v>
      </c>
      <c r="E524" s="27">
        <v>96.09</v>
      </c>
      <c r="F524" s="5">
        <v>12073</v>
      </c>
      <c r="G524" s="5">
        <v>13925</v>
      </c>
      <c r="H524" s="5">
        <v>3780889</v>
      </c>
      <c r="I524" s="24" t="s">
        <v>2142</v>
      </c>
      <c r="J524" s="24" t="s">
        <v>2160</v>
      </c>
      <c r="L524" s="34">
        <f t="shared" si="40"/>
        <v>12073</v>
      </c>
      <c r="M524" s="34">
        <f t="shared" si="41"/>
        <v>13925</v>
      </c>
      <c r="N524" s="34">
        <f t="shared" si="42"/>
        <v>3780889</v>
      </c>
      <c r="O524" s="32">
        <f t="shared" si="43"/>
        <v>-4.8983188874362614E-4</v>
      </c>
      <c r="P524">
        <f t="shared" si="44"/>
        <v>0.29299999999999998</v>
      </c>
    </row>
    <row r="525" spans="1:16" hidden="1" x14ac:dyDescent="0.3">
      <c r="A525" s="22" t="s">
        <v>894</v>
      </c>
      <c r="B525" s="23">
        <v>4991835</v>
      </c>
      <c r="C525" s="24" t="s">
        <v>2</v>
      </c>
      <c r="D525" s="6">
        <v>2593.73866752</v>
      </c>
      <c r="E525" s="27" t="s">
        <v>1979</v>
      </c>
      <c r="F525" s="5">
        <v>-9096</v>
      </c>
      <c r="G525" s="5">
        <v>-6052</v>
      </c>
      <c r="H525" s="5">
        <v>4273248</v>
      </c>
      <c r="I525" s="24" t="s">
        <v>2123</v>
      </c>
      <c r="J525" s="24" t="s">
        <v>2124</v>
      </c>
      <c r="L525" s="34">
        <f t="shared" si="40"/>
        <v>-9096</v>
      </c>
      <c r="M525" s="34">
        <f t="shared" si="41"/>
        <v>-6052</v>
      </c>
      <c r="N525" s="34">
        <f t="shared" si="42"/>
        <v>4273248</v>
      </c>
      <c r="O525" s="32">
        <f t="shared" si="43"/>
        <v>-7.123387175282127E-4</v>
      </c>
      <c r="P525">
        <f t="shared" si="44"/>
        <v>0.25800000000000001</v>
      </c>
    </row>
    <row r="526" spans="1:16" x14ac:dyDescent="0.3">
      <c r="A526" s="22" t="s">
        <v>1193</v>
      </c>
      <c r="B526" s="23">
        <v>4165056</v>
      </c>
      <c r="C526" s="24" t="s">
        <v>317</v>
      </c>
      <c r="D526" s="6">
        <v>2625.7119212600001</v>
      </c>
      <c r="E526" s="6">
        <v>95.85</v>
      </c>
      <c r="F526" s="5">
        <v>4053</v>
      </c>
      <c r="G526" s="5">
        <v>148</v>
      </c>
      <c r="H526" s="5">
        <v>1588599</v>
      </c>
      <c r="I526" s="24" t="s">
        <v>2132</v>
      </c>
      <c r="J526" s="24" t="s">
        <v>2139</v>
      </c>
      <c r="L526" s="34">
        <f t="shared" si="40"/>
        <v>4053</v>
      </c>
      <c r="M526" s="34">
        <f t="shared" si="41"/>
        <v>148</v>
      </c>
      <c r="N526" s="34">
        <f t="shared" si="42"/>
        <v>1588599</v>
      </c>
      <c r="O526" s="32">
        <f t="shared" si="43"/>
        <v>2.4581407894629166E-3</v>
      </c>
      <c r="P526">
        <f t="shared" si="44"/>
        <v>0.80100000000000005</v>
      </c>
    </row>
    <row r="527" spans="1:16" hidden="1" x14ac:dyDescent="0.3">
      <c r="A527" s="22" t="s">
        <v>99</v>
      </c>
      <c r="B527" s="23">
        <v>4121899</v>
      </c>
      <c r="C527" s="24" t="s">
        <v>2</v>
      </c>
      <c r="D527" s="6">
        <v>3433.4968261200002</v>
      </c>
      <c r="E527" s="27" t="s">
        <v>1969</v>
      </c>
      <c r="F527" s="5">
        <v>4200</v>
      </c>
      <c r="G527" s="5">
        <v>14700</v>
      </c>
      <c r="H527" s="5">
        <v>2647800</v>
      </c>
      <c r="I527" s="24" t="s">
        <v>2119</v>
      </c>
      <c r="J527" s="24" t="s">
        <v>2146</v>
      </c>
      <c r="L527" s="34">
        <f t="shared" si="40"/>
        <v>4200</v>
      </c>
      <c r="M527" s="34">
        <f t="shared" si="41"/>
        <v>14700</v>
      </c>
      <c r="N527" s="34">
        <f t="shared" si="42"/>
        <v>2647800</v>
      </c>
      <c r="O527" s="32">
        <f t="shared" si="43"/>
        <v>-3.9655563108996145E-3</v>
      </c>
      <c r="P527">
        <f t="shared" si="44"/>
        <v>8.3000000000000004E-2</v>
      </c>
    </row>
    <row r="528" spans="1:16" hidden="1" x14ac:dyDescent="0.3">
      <c r="A528" s="22" t="s">
        <v>896</v>
      </c>
      <c r="B528" s="23">
        <v>4005314</v>
      </c>
      <c r="C528" s="24" t="s">
        <v>317</v>
      </c>
      <c r="D528" s="6">
        <v>4766.4578000000001</v>
      </c>
      <c r="E528" s="27">
        <v>74.37</v>
      </c>
      <c r="F528" s="5">
        <v>-2000</v>
      </c>
      <c r="G528" s="5">
        <v>-4000</v>
      </c>
      <c r="H528" s="5">
        <v>22154000</v>
      </c>
      <c r="I528" s="24" t="s">
        <v>2142</v>
      </c>
      <c r="J528" s="24" t="s">
        <v>2145</v>
      </c>
      <c r="L528" s="34">
        <f t="shared" si="40"/>
        <v>-2000</v>
      </c>
      <c r="M528" s="34">
        <f t="shared" si="41"/>
        <v>-4000</v>
      </c>
      <c r="N528" s="34">
        <f t="shared" si="42"/>
        <v>22154000</v>
      </c>
      <c r="O528" s="32">
        <f t="shared" si="43"/>
        <v>9.0277150853119076E-5</v>
      </c>
      <c r="P528">
        <f t="shared" si="44"/>
        <v>0.46200000000000002</v>
      </c>
    </row>
    <row r="529" spans="1:16" x14ac:dyDescent="0.3">
      <c r="A529" s="22" t="s">
        <v>1383</v>
      </c>
      <c r="B529" s="23">
        <v>4203993</v>
      </c>
      <c r="C529" s="24" t="s">
        <v>317</v>
      </c>
      <c r="D529" s="6">
        <v>59444.4486062</v>
      </c>
      <c r="E529" s="27">
        <v>93.86</v>
      </c>
      <c r="F529" s="5">
        <v>173000</v>
      </c>
      <c r="G529" s="5">
        <v>123000</v>
      </c>
      <c r="H529" s="5">
        <v>23236000</v>
      </c>
      <c r="I529" s="24" t="s">
        <v>2132</v>
      </c>
      <c r="J529" s="24" t="s">
        <v>2139</v>
      </c>
      <c r="L529" s="34">
        <f t="shared" si="40"/>
        <v>173000</v>
      </c>
      <c r="M529" s="34">
        <f t="shared" si="41"/>
        <v>123000</v>
      </c>
      <c r="N529" s="34">
        <f t="shared" si="42"/>
        <v>23236000</v>
      </c>
      <c r="O529" s="32">
        <f t="shared" si="43"/>
        <v>2.1518333620244448E-3</v>
      </c>
      <c r="P529">
        <f t="shared" si="44"/>
        <v>0.77900000000000003</v>
      </c>
    </row>
    <row r="530" spans="1:16" hidden="1" x14ac:dyDescent="0.3">
      <c r="A530" s="22" t="s">
        <v>898</v>
      </c>
      <c r="B530" s="23">
        <v>4007889</v>
      </c>
      <c r="C530" s="24" t="s">
        <v>2</v>
      </c>
      <c r="D530" s="6">
        <v>31942.505925720001</v>
      </c>
      <c r="E530" s="27" t="s">
        <v>1980</v>
      </c>
      <c r="F530" s="5">
        <v>215475</v>
      </c>
      <c r="G530" s="5">
        <v>226997</v>
      </c>
      <c r="H530" s="5">
        <v>58595191</v>
      </c>
      <c r="I530" s="24" t="s">
        <v>1</v>
      </c>
      <c r="J530" s="24" t="s">
        <v>2157</v>
      </c>
      <c r="L530" s="34">
        <f t="shared" si="40"/>
        <v>215475</v>
      </c>
      <c r="M530" s="34">
        <f t="shared" si="41"/>
        <v>226997</v>
      </c>
      <c r="N530" s="34">
        <f t="shared" si="42"/>
        <v>58595191</v>
      </c>
      <c r="O530" s="32">
        <f t="shared" si="43"/>
        <v>-1.9663729741916874E-4</v>
      </c>
      <c r="P530">
        <f t="shared" si="44"/>
        <v>0.35</v>
      </c>
    </row>
    <row r="531" spans="1:16" hidden="1" x14ac:dyDescent="0.3">
      <c r="A531" s="22" t="s">
        <v>899</v>
      </c>
      <c r="B531" s="23">
        <v>1024631</v>
      </c>
      <c r="C531" s="24" t="s">
        <v>317</v>
      </c>
      <c r="D531" s="6">
        <v>2163.808184</v>
      </c>
      <c r="E531" s="6">
        <v>77.13</v>
      </c>
      <c r="F531" s="5">
        <v>12198</v>
      </c>
      <c r="G531" s="5">
        <v>12385</v>
      </c>
      <c r="H531" s="5">
        <v>13054172</v>
      </c>
      <c r="I531" s="24" t="s">
        <v>2142</v>
      </c>
      <c r="J531" s="24" t="s">
        <v>2171</v>
      </c>
      <c r="L531" s="34">
        <f t="shared" si="40"/>
        <v>12198</v>
      </c>
      <c r="M531" s="34">
        <f t="shared" si="41"/>
        <v>12385</v>
      </c>
      <c r="N531" s="34">
        <f t="shared" si="42"/>
        <v>13054172</v>
      </c>
      <c r="O531" s="32">
        <f t="shared" si="43"/>
        <v>-1.4324922331343574E-5</v>
      </c>
      <c r="P531">
        <f t="shared" si="44"/>
        <v>0.41199999999999998</v>
      </c>
    </row>
    <row r="532" spans="1:16" hidden="1" x14ac:dyDescent="0.3">
      <c r="A532" s="22" t="s">
        <v>900</v>
      </c>
      <c r="B532" s="23">
        <v>4059899</v>
      </c>
      <c r="C532" s="24" t="s">
        <v>2</v>
      </c>
      <c r="D532" s="6">
        <v>65937.630465719994</v>
      </c>
      <c r="E532" s="6">
        <v>25.73</v>
      </c>
      <c r="F532" s="5">
        <v>19000</v>
      </c>
      <c r="G532" s="5">
        <v>22000</v>
      </c>
      <c r="H532" s="5">
        <v>68108000</v>
      </c>
      <c r="I532" s="24" t="s">
        <v>2158</v>
      </c>
      <c r="J532" s="24" t="s">
        <v>2159</v>
      </c>
      <c r="L532" s="34">
        <f t="shared" si="40"/>
        <v>19000</v>
      </c>
      <c r="M532" s="34">
        <f t="shared" si="41"/>
        <v>22000</v>
      </c>
      <c r="N532" s="34">
        <f t="shared" si="42"/>
        <v>68108000</v>
      </c>
      <c r="O532" s="32">
        <f t="shared" si="43"/>
        <v>-4.4047688964585659E-5</v>
      </c>
      <c r="P532">
        <f t="shared" si="44"/>
        <v>0.39300000000000002</v>
      </c>
    </row>
    <row r="533" spans="1:16" hidden="1" x14ac:dyDescent="0.3">
      <c r="A533" s="22" t="s">
        <v>901</v>
      </c>
      <c r="B533" s="23">
        <v>4254306</v>
      </c>
      <c r="C533" s="24" t="s">
        <v>2</v>
      </c>
      <c r="D533" s="6">
        <v>3484.5793750399998</v>
      </c>
      <c r="E533" s="6">
        <v>96.23</v>
      </c>
      <c r="F533" s="5">
        <v>2864</v>
      </c>
      <c r="G533" s="5">
        <v>-8824</v>
      </c>
      <c r="H533" s="5">
        <v>2112165</v>
      </c>
      <c r="I533" s="24" t="s">
        <v>2132</v>
      </c>
      <c r="J533" s="24" t="s">
        <v>2134</v>
      </c>
      <c r="L533" s="34">
        <f t="shared" si="40"/>
        <v>2864</v>
      </c>
      <c r="M533" s="34">
        <f t="shared" si="41"/>
        <v>-8824</v>
      </c>
      <c r="N533" s="34">
        <f t="shared" si="42"/>
        <v>2112165</v>
      </c>
      <c r="O533" s="32">
        <f t="shared" si="43"/>
        <v>5.5336585920134082E-3</v>
      </c>
      <c r="P533">
        <f t="shared" si="44"/>
        <v>0.90700000000000003</v>
      </c>
    </row>
    <row r="534" spans="1:16" hidden="1" x14ac:dyDescent="0.3">
      <c r="A534" s="22" t="s">
        <v>902</v>
      </c>
      <c r="B534" s="23">
        <v>16950714</v>
      </c>
      <c r="C534" s="24" t="s">
        <v>2</v>
      </c>
      <c r="D534" s="6">
        <v>3509.0540782399999</v>
      </c>
      <c r="E534" s="6">
        <v>110.83</v>
      </c>
      <c r="F534" s="5">
        <v>1400</v>
      </c>
      <c r="G534" s="5">
        <v>14300</v>
      </c>
      <c r="H534" s="5">
        <v>6587000</v>
      </c>
      <c r="I534" s="24" t="s">
        <v>2123</v>
      </c>
      <c r="J534" s="24" t="s">
        <v>2124</v>
      </c>
      <c r="L534" s="34">
        <f t="shared" si="40"/>
        <v>1400</v>
      </c>
      <c r="M534" s="34">
        <f t="shared" si="41"/>
        <v>14300</v>
      </c>
      <c r="N534" s="34">
        <f t="shared" si="42"/>
        <v>6587000</v>
      </c>
      <c r="O534" s="32">
        <f t="shared" si="43"/>
        <v>-1.9584029148322453E-3</v>
      </c>
      <c r="P534">
        <f t="shared" si="44"/>
        <v>0.157</v>
      </c>
    </row>
    <row r="535" spans="1:16" hidden="1" x14ac:dyDescent="0.3">
      <c r="A535" s="22" t="s">
        <v>903</v>
      </c>
      <c r="B535" s="23">
        <v>4075407</v>
      </c>
      <c r="C535" s="24" t="s">
        <v>2</v>
      </c>
      <c r="D535" s="6">
        <v>75435.849123320004</v>
      </c>
      <c r="E535" s="27">
        <v>93.82</v>
      </c>
      <c r="F535" s="5">
        <v>461000</v>
      </c>
      <c r="G535" s="5">
        <v>543000</v>
      </c>
      <c r="H535" s="5">
        <v>41371000</v>
      </c>
      <c r="I535" s="24" t="s">
        <v>2158</v>
      </c>
      <c r="J535" s="24" t="s">
        <v>2159</v>
      </c>
      <c r="L535" s="34">
        <f t="shared" si="40"/>
        <v>461000</v>
      </c>
      <c r="M535" s="34">
        <f t="shared" si="41"/>
        <v>543000</v>
      </c>
      <c r="N535" s="34">
        <f t="shared" si="42"/>
        <v>41371000</v>
      </c>
      <c r="O535" s="32">
        <f t="shared" si="43"/>
        <v>-1.9820647313335427E-3</v>
      </c>
      <c r="P535">
        <f t="shared" si="44"/>
        <v>0.156</v>
      </c>
    </row>
    <row r="536" spans="1:16" hidden="1" x14ac:dyDescent="0.3">
      <c r="A536" s="22" t="s">
        <v>904</v>
      </c>
      <c r="B536" s="23">
        <v>4309704</v>
      </c>
      <c r="C536" s="24" t="s">
        <v>2</v>
      </c>
      <c r="D536" s="6">
        <v>13241.617133150001</v>
      </c>
      <c r="E536" s="6">
        <v>87.61</v>
      </c>
      <c r="F536" s="5">
        <v>53270</v>
      </c>
      <c r="G536" s="5">
        <v>34648</v>
      </c>
      <c r="H536" s="5">
        <v>4009151</v>
      </c>
      <c r="I536" s="24" t="s">
        <v>2132</v>
      </c>
      <c r="J536" s="24" t="s">
        <v>2133</v>
      </c>
      <c r="L536" s="34">
        <f t="shared" si="40"/>
        <v>53270</v>
      </c>
      <c r="M536" s="34">
        <f t="shared" si="41"/>
        <v>34648</v>
      </c>
      <c r="N536" s="34">
        <f t="shared" si="42"/>
        <v>4009151</v>
      </c>
      <c r="O536" s="32">
        <f t="shared" si="43"/>
        <v>4.6448736902152104E-3</v>
      </c>
      <c r="P536">
        <f t="shared" si="44"/>
        <v>0.88400000000000001</v>
      </c>
    </row>
    <row r="537" spans="1:16" hidden="1" x14ac:dyDescent="0.3">
      <c r="A537" s="22" t="s">
        <v>905</v>
      </c>
      <c r="B537" s="23">
        <v>107320</v>
      </c>
      <c r="C537" s="24" t="s">
        <v>317</v>
      </c>
      <c r="D537" s="6">
        <v>2618.3296595000002</v>
      </c>
      <c r="E537" s="6">
        <v>99.28</v>
      </c>
      <c r="F537" s="5">
        <v>10203</v>
      </c>
      <c r="G537" s="5">
        <v>12675</v>
      </c>
      <c r="H537" s="5">
        <v>1414826</v>
      </c>
      <c r="I537" s="24" t="s">
        <v>2132</v>
      </c>
      <c r="J537" s="24" t="s">
        <v>2138</v>
      </c>
      <c r="L537" s="34">
        <f t="shared" si="40"/>
        <v>10203</v>
      </c>
      <c r="M537" s="34">
        <f t="shared" si="41"/>
        <v>12675</v>
      </c>
      <c r="N537" s="34">
        <f t="shared" si="42"/>
        <v>1414826</v>
      </c>
      <c r="O537" s="32">
        <f t="shared" si="43"/>
        <v>-1.7472113178581678E-3</v>
      </c>
      <c r="P537">
        <f t="shared" si="44"/>
        <v>0.16500000000000001</v>
      </c>
    </row>
    <row r="538" spans="1:16" hidden="1" x14ac:dyDescent="0.3">
      <c r="A538" s="22" t="s">
        <v>906</v>
      </c>
      <c r="B538" s="23">
        <v>113645</v>
      </c>
      <c r="C538" s="24" t="s">
        <v>2</v>
      </c>
      <c r="D538" s="6">
        <v>3429.8794991300001</v>
      </c>
      <c r="E538" s="6">
        <v>71.59</v>
      </c>
      <c r="F538" s="5">
        <v>-124</v>
      </c>
      <c r="G538" s="5">
        <v>372</v>
      </c>
      <c r="H538" s="5">
        <v>5758701</v>
      </c>
      <c r="I538" s="24" t="s">
        <v>2130</v>
      </c>
      <c r="J538" s="24" t="s">
        <v>2169</v>
      </c>
      <c r="L538" s="34">
        <f t="shared" si="40"/>
        <v>-124</v>
      </c>
      <c r="M538" s="34">
        <f t="shared" si="41"/>
        <v>372</v>
      </c>
      <c r="N538" s="34">
        <f t="shared" si="42"/>
        <v>5758701</v>
      </c>
      <c r="O538" s="32">
        <f t="shared" si="43"/>
        <v>-8.6130535341216713E-5</v>
      </c>
      <c r="P538">
        <f t="shared" si="44"/>
        <v>0.38200000000000001</v>
      </c>
    </row>
    <row r="539" spans="1:16" hidden="1" x14ac:dyDescent="0.3">
      <c r="A539" s="22" t="s">
        <v>907</v>
      </c>
      <c r="B539" s="23">
        <v>4004341</v>
      </c>
      <c r="C539" s="24" t="s">
        <v>2</v>
      </c>
      <c r="D539" s="6">
        <v>24595.314480000001</v>
      </c>
      <c r="E539" s="27">
        <v>85.21</v>
      </c>
      <c r="F539" s="5">
        <v>-104870</v>
      </c>
      <c r="G539" s="5">
        <v>-126853</v>
      </c>
      <c r="H539" s="5">
        <v>22669926</v>
      </c>
      <c r="I539" s="24" t="s">
        <v>2158</v>
      </c>
      <c r="J539" s="24" t="s">
        <v>2159</v>
      </c>
      <c r="L539" s="34">
        <f t="shared" si="40"/>
        <v>-104870</v>
      </c>
      <c r="M539" s="34">
        <f t="shared" si="41"/>
        <v>-126853</v>
      </c>
      <c r="N539" s="34">
        <f t="shared" si="42"/>
        <v>22669926</v>
      </c>
      <c r="O539" s="32">
        <f t="shared" si="43"/>
        <v>9.6969879831103106E-4</v>
      </c>
      <c r="P539">
        <f t="shared" si="44"/>
        <v>0.65600000000000003</v>
      </c>
    </row>
    <row r="540" spans="1:16" hidden="1" x14ac:dyDescent="0.3">
      <c r="A540" s="22" t="s">
        <v>1782</v>
      </c>
      <c r="B540" s="23">
        <v>4144812</v>
      </c>
      <c r="C540" s="24" t="s">
        <v>2</v>
      </c>
      <c r="D540" s="6">
        <v>10272.356900639999</v>
      </c>
      <c r="E540" s="27" t="s">
        <v>2088</v>
      </c>
      <c r="F540" s="5">
        <v>22000</v>
      </c>
      <c r="G540" s="5">
        <v>18000</v>
      </c>
      <c r="H540" s="5">
        <v>2720000</v>
      </c>
      <c r="I540" s="24" t="s">
        <v>2119</v>
      </c>
      <c r="J540" s="24" t="s">
        <v>2156</v>
      </c>
      <c r="L540" s="34">
        <f t="shared" si="40"/>
        <v>22000</v>
      </c>
      <c r="M540" s="34">
        <f t="shared" si="41"/>
        <v>18000</v>
      </c>
      <c r="N540" s="34">
        <f t="shared" si="42"/>
        <v>2720000</v>
      </c>
      <c r="O540" s="32">
        <f t="shared" si="43"/>
        <v>1.4705882352941176E-3</v>
      </c>
      <c r="P540">
        <f t="shared" si="44"/>
        <v>0.71599999999999997</v>
      </c>
    </row>
    <row r="541" spans="1:16" hidden="1" x14ac:dyDescent="0.3">
      <c r="A541" s="22" t="s">
        <v>909</v>
      </c>
      <c r="B541" s="23">
        <v>4570011</v>
      </c>
      <c r="C541" s="24" t="s">
        <v>317</v>
      </c>
      <c r="D541" s="6">
        <v>88871.409518219996</v>
      </c>
      <c r="E541" s="27" t="s">
        <v>1981</v>
      </c>
      <c r="F541" s="5">
        <v>54000</v>
      </c>
      <c r="G541" s="5">
        <v>20000</v>
      </c>
      <c r="H541" s="5">
        <v>30310742</v>
      </c>
      <c r="I541" s="24" t="s">
        <v>2130</v>
      </c>
      <c r="J541" s="24" t="s">
        <v>2169</v>
      </c>
      <c r="L541" s="34">
        <f t="shared" si="40"/>
        <v>54000</v>
      </c>
      <c r="M541" s="34">
        <f t="shared" si="41"/>
        <v>20000</v>
      </c>
      <c r="N541" s="34">
        <f t="shared" si="42"/>
        <v>30310742</v>
      </c>
      <c r="O541" s="32">
        <f t="shared" si="43"/>
        <v>1.1217145393537381E-3</v>
      </c>
      <c r="P541">
        <f t="shared" si="44"/>
        <v>0.67500000000000004</v>
      </c>
    </row>
    <row r="542" spans="1:16" hidden="1" x14ac:dyDescent="0.3">
      <c r="A542" s="22" t="s">
        <v>910</v>
      </c>
      <c r="B542" s="23">
        <v>9170810</v>
      </c>
      <c r="C542" s="24" t="s">
        <v>2</v>
      </c>
      <c r="D542" s="6">
        <v>14839.659879680001</v>
      </c>
      <c r="E542" s="27">
        <v>130.97</v>
      </c>
      <c r="F542" s="5">
        <v>-40000</v>
      </c>
      <c r="G542" s="5">
        <v>340000</v>
      </c>
      <c r="H542" s="5">
        <v>252702000</v>
      </c>
      <c r="I542" s="24" t="s">
        <v>2142</v>
      </c>
      <c r="J542" s="24" t="s">
        <v>2144</v>
      </c>
      <c r="L542" s="34">
        <f t="shared" si="40"/>
        <v>-40000</v>
      </c>
      <c r="M542" s="34">
        <f t="shared" si="41"/>
        <v>340000</v>
      </c>
      <c r="N542" s="34">
        <f t="shared" si="42"/>
        <v>252702000</v>
      </c>
      <c r="O542" s="32">
        <f t="shared" si="43"/>
        <v>-1.5037474970518634E-3</v>
      </c>
      <c r="P542">
        <f t="shared" si="44"/>
        <v>0.182</v>
      </c>
    </row>
    <row r="543" spans="1:16" hidden="1" x14ac:dyDescent="0.3">
      <c r="A543" s="22" t="s">
        <v>911</v>
      </c>
      <c r="B543" s="23">
        <v>102958</v>
      </c>
      <c r="C543" s="24" t="s">
        <v>2</v>
      </c>
      <c r="D543" s="6">
        <v>2159.5607037200002</v>
      </c>
      <c r="E543" s="27">
        <v>90.75</v>
      </c>
      <c r="F543" s="5">
        <v>22</v>
      </c>
      <c r="G543" s="5">
        <v>30</v>
      </c>
      <c r="H543" s="5">
        <v>2854885</v>
      </c>
      <c r="I543" s="24" t="s">
        <v>2130</v>
      </c>
      <c r="J543" s="24" t="s">
        <v>2194</v>
      </c>
      <c r="L543" s="34">
        <f t="shared" si="40"/>
        <v>22</v>
      </c>
      <c r="M543" s="34">
        <f t="shared" si="41"/>
        <v>30</v>
      </c>
      <c r="N543" s="34">
        <f t="shared" si="42"/>
        <v>2854885</v>
      </c>
      <c r="O543" s="32">
        <f t="shared" si="43"/>
        <v>-2.8022144499690881E-6</v>
      </c>
      <c r="P543">
        <f t="shared" si="44"/>
        <v>0.41899999999999998</v>
      </c>
    </row>
    <row r="544" spans="1:16" hidden="1" x14ac:dyDescent="0.3">
      <c r="A544" s="22" t="s">
        <v>912</v>
      </c>
      <c r="B544" s="23">
        <v>103054</v>
      </c>
      <c r="C544" s="24" t="s">
        <v>2</v>
      </c>
      <c r="D544" s="6">
        <v>27893.953885139999</v>
      </c>
      <c r="E544" s="6">
        <v>93.17</v>
      </c>
      <c r="F544" s="5">
        <v>290</v>
      </c>
      <c r="G544" s="5">
        <v>258</v>
      </c>
      <c r="H544" s="5">
        <v>20218262</v>
      </c>
      <c r="I544" s="24" t="s">
        <v>2130</v>
      </c>
      <c r="J544" s="24" t="s">
        <v>2185</v>
      </c>
      <c r="L544" s="34">
        <f t="shared" si="40"/>
        <v>290</v>
      </c>
      <c r="M544" s="34">
        <f t="shared" si="41"/>
        <v>258</v>
      </c>
      <c r="N544" s="34">
        <f t="shared" si="42"/>
        <v>20218262</v>
      </c>
      <c r="O544" s="32">
        <f t="shared" si="43"/>
        <v>1.5827275361255087E-6</v>
      </c>
      <c r="P544">
        <f t="shared" si="44"/>
        <v>0.42799999999999999</v>
      </c>
    </row>
    <row r="545" spans="1:16" hidden="1" x14ac:dyDescent="0.3">
      <c r="A545" s="22" t="s">
        <v>913</v>
      </c>
      <c r="B545" s="23">
        <v>103619</v>
      </c>
      <c r="C545" s="24" t="s">
        <v>317</v>
      </c>
      <c r="D545" s="6">
        <v>22349.73538056</v>
      </c>
      <c r="E545" s="27" t="s">
        <v>1982</v>
      </c>
      <c r="F545" s="5">
        <v>41012</v>
      </c>
      <c r="G545" s="5">
        <v>32734</v>
      </c>
      <c r="H545" s="5">
        <v>2239456</v>
      </c>
      <c r="I545" s="24" t="s">
        <v>2142</v>
      </c>
      <c r="J545" s="24" t="s">
        <v>2145</v>
      </c>
      <c r="L545" s="34">
        <f t="shared" si="40"/>
        <v>41012</v>
      </c>
      <c r="M545" s="34">
        <f t="shared" si="41"/>
        <v>32734</v>
      </c>
      <c r="N545" s="34">
        <f t="shared" si="42"/>
        <v>2239456</v>
      </c>
      <c r="O545" s="32">
        <f t="shared" si="43"/>
        <v>3.6964334195447464E-3</v>
      </c>
      <c r="P545">
        <f t="shared" si="44"/>
        <v>0.85799999999999998</v>
      </c>
    </row>
    <row r="546" spans="1:16" hidden="1" x14ac:dyDescent="0.3">
      <c r="A546" s="22" t="s">
        <v>914</v>
      </c>
      <c r="B546" s="23">
        <v>105839130</v>
      </c>
      <c r="C546" s="24" t="s">
        <v>2</v>
      </c>
      <c r="D546" s="6">
        <v>7932.0042746999998</v>
      </c>
      <c r="E546" s="6">
        <v>94.16</v>
      </c>
      <c r="F546" s="5">
        <v>18074</v>
      </c>
      <c r="G546" s="5">
        <v>19808</v>
      </c>
      <c r="H546" s="5">
        <v>3754015</v>
      </c>
      <c r="I546" s="24" t="s">
        <v>2119</v>
      </c>
      <c r="J546" s="24" t="s">
        <v>2146</v>
      </c>
      <c r="L546" s="34">
        <f t="shared" si="40"/>
        <v>18074</v>
      </c>
      <c r="M546" s="34">
        <f t="shared" si="41"/>
        <v>19808</v>
      </c>
      <c r="N546" s="34">
        <f t="shared" si="42"/>
        <v>3754015</v>
      </c>
      <c r="O546" s="32">
        <f t="shared" si="43"/>
        <v>-4.6190545322807712E-4</v>
      </c>
      <c r="P546">
        <f t="shared" si="44"/>
        <v>0.29899999999999999</v>
      </c>
    </row>
    <row r="547" spans="1:16" hidden="1" x14ac:dyDescent="0.3">
      <c r="A547" s="22" t="s">
        <v>100</v>
      </c>
      <c r="B547" s="23">
        <v>4992486</v>
      </c>
      <c r="C547" s="24" t="s">
        <v>2</v>
      </c>
      <c r="D547" s="6">
        <v>3655.8549955200001</v>
      </c>
      <c r="E547" s="6">
        <v>98.33</v>
      </c>
      <c r="F547" s="5">
        <v>7942</v>
      </c>
      <c r="G547" s="5">
        <v>7563</v>
      </c>
      <c r="H547" s="5">
        <v>1654456</v>
      </c>
      <c r="I547" s="24" t="s">
        <v>2119</v>
      </c>
      <c r="J547" s="24" t="s">
        <v>2146</v>
      </c>
      <c r="L547" s="34">
        <f t="shared" si="40"/>
        <v>7942</v>
      </c>
      <c r="M547" s="34">
        <f t="shared" si="41"/>
        <v>7563</v>
      </c>
      <c r="N547" s="34">
        <f t="shared" si="42"/>
        <v>1654456</v>
      </c>
      <c r="O547" s="32">
        <f t="shared" si="43"/>
        <v>2.2907831939924665E-4</v>
      </c>
      <c r="P547">
        <f t="shared" si="44"/>
        <v>0.50600000000000001</v>
      </c>
    </row>
    <row r="548" spans="1:16" hidden="1" x14ac:dyDescent="0.3">
      <c r="A548" s="22" t="s">
        <v>915</v>
      </c>
      <c r="B548" s="23">
        <v>4243335</v>
      </c>
      <c r="C548" s="24" t="s">
        <v>2</v>
      </c>
      <c r="D548" s="6">
        <v>5870.4000819900002</v>
      </c>
      <c r="E548" s="27">
        <v>95.37</v>
      </c>
      <c r="F548" s="5">
        <v>31399</v>
      </c>
      <c r="G548" s="5">
        <v>31484</v>
      </c>
      <c r="H548" s="5">
        <v>5723797</v>
      </c>
      <c r="I548" s="24" t="s">
        <v>2142</v>
      </c>
      <c r="J548" s="24" t="s">
        <v>2144</v>
      </c>
      <c r="L548" s="34">
        <f t="shared" si="40"/>
        <v>31399</v>
      </c>
      <c r="M548" s="34">
        <f t="shared" si="41"/>
        <v>31484</v>
      </c>
      <c r="N548" s="34">
        <f t="shared" si="42"/>
        <v>5723797</v>
      </c>
      <c r="O548" s="32">
        <f t="shared" si="43"/>
        <v>-1.4850282076740318E-5</v>
      </c>
      <c r="P548">
        <f t="shared" si="44"/>
        <v>0.41</v>
      </c>
    </row>
    <row r="549" spans="1:16" hidden="1" x14ac:dyDescent="0.3">
      <c r="A549" s="22" t="s">
        <v>916</v>
      </c>
      <c r="B549" s="23">
        <v>10701281</v>
      </c>
      <c r="C549" s="24" t="s">
        <v>2</v>
      </c>
      <c r="D549" s="6">
        <v>5801.7304532400003</v>
      </c>
      <c r="E549" s="27">
        <v>107.44</v>
      </c>
      <c r="F549" s="5">
        <v>159</v>
      </c>
      <c r="G549" s="5">
        <v>162</v>
      </c>
      <c r="H549" s="5">
        <v>4000033</v>
      </c>
      <c r="I549" s="24" t="s">
        <v>2130</v>
      </c>
      <c r="J549" s="24" t="s">
        <v>2187</v>
      </c>
      <c r="L549" s="34">
        <f t="shared" si="40"/>
        <v>159</v>
      </c>
      <c r="M549" s="34">
        <f t="shared" si="41"/>
        <v>162</v>
      </c>
      <c r="N549" s="34">
        <f t="shared" si="42"/>
        <v>4000033</v>
      </c>
      <c r="O549" s="32">
        <f t="shared" si="43"/>
        <v>-7.4999381255104641E-7</v>
      </c>
      <c r="P549">
        <f t="shared" si="44"/>
        <v>0.42</v>
      </c>
    </row>
    <row r="550" spans="1:16" hidden="1" x14ac:dyDescent="0.3">
      <c r="A550" s="22" t="s">
        <v>917</v>
      </c>
      <c r="B550" s="23">
        <v>4092620</v>
      </c>
      <c r="C550" s="24" t="s">
        <v>2</v>
      </c>
      <c r="D550" s="6">
        <v>10893.802184640001</v>
      </c>
      <c r="E550" s="27">
        <v>80.569999999999993</v>
      </c>
      <c r="F550" s="5">
        <v>15840</v>
      </c>
      <c r="G550" s="5">
        <v>-3711</v>
      </c>
      <c r="H550" s="5">
        <v>15719107</v>
      </c>
      <c r="I550" s="24" t="s">
        <v>1</v>
      </c>
      <c r="J550" s="24" t="s">
        <v>2168</v>
      </c>
      <c r="L550" s="34">
        <f t="shared" si="40"/>
        <v>15840</v>
      </c>
      <c r="M550" s="34">
        <f t="shared" si="41"/>
        <v>-3711</v>
      </c>
      <c r="N550" s="34">
        <f t="shared" si="42"/>
        <v>15719107</v>
      </c>
      <c r="O550" s="32">
        <f t="shared" si="43"/>
        <v>1.2437729446081128E-3</v>
      </c>
      <c r="P550">
        <f t="shared" si="44"/>
        <v>0.69</v>
      </c>
    </row>
    <row r="551" spans="1:16" hidden="1" x14ac:dyDescent="0.3">
      <c r="A551" s="22" t="s">
        <v>918</v>
      </c>
      <c r="B551" s="23">
        <v>4247877</v>
      </c>
      <c r="C551" s="24" t="s">
        <v>317</v>
      </c>
      <c r="D551" s="6">
        <v>5996.9745885900002</v>
      </c>
      <c r="E551" s="27" t="s">
        <v>1983</v>
      </c>
      <c r="F551" s="5">
        <v>16444</v>
      </c>
      <c r="G551" s="5">
        <v>9117</v>
      </c>
      <c r="H551" s="5">
        <v>2634961</v>
      </c>
      <c r="I551" s="24" t="s">
        <v>2126</v>
      </c>
      <c r="J551" s="24" t="s">
        <v>2155</v>
      </c>
      <c r="L551" s="34">
        <f t="shared" si="40"/>
        <v>16444</v>
      </c>
      <c r="M551" s="34">
        <f t="shared" si="41"/>
        <v>9117</v>
      </c>
      <c r="N551" s="34">
        <f t="shared" si="42"/>
        <v>2634961</v>
      </c>
      <c r="O551" s="32">
        <f t="shared" si="43"/>
        <v>2.7806863175584002E-3</v>
      </c>
      <c r="P551">
        <f t="shared" si="44"/>
        <v>0.82</v>
      </c>
    </row>
    <row r="552" spans="1:16" hidden="1" x14ac:dyDescent="0.3">
      <c r="A552" s="22" t="s">
        <v>919</v>
      </c>
      <c r="B552" s="23">
        <v>4090259</v>
      </c>
      <c r="C552" s="24" t="s">
        <v>317</v>
      </c>
      <c r="D552" s="6">
        <v>4480.1476273999997</v>
      </c>
      <c r="E552" s="27">
        <v>94.13</v>
      </c>
      <c r="F552" s="5">
        <v>56800</v>
      </c>
      <c r="G552" s="5">
        <v>43000</v>
      </c>
      <c r="H552" s="5">
        <v>5403600</v>
      </c>
      <c r="I552" s="24" t="s">
        <v>2142</v>
      </c>
      <c r="J552" s="24" t="s">
        <v>2144</v>
      </c>
      <c r="L552" s="34">
        <f t="shared" si="40"/>
        <v>56800</v>
      </c>
      <c r="M552" s="34">
        <f t="shared" si="41"/>
        <v>43000</v>
      </c>
      <c r="N552" s="34">
        <f t="shared" si="42"/>
        <v>5403600</v>
      </c>
      <c r="O552" s="32">
        <f t="shared" si="43"/>
        <v>2.5538529868976236E-3</v>
      </c>
      <c r="P552">
        <f t="shared" si="44"/>
        <v>0.80700000000000005</v>
      </c>
    </row>
    <row r="553" spans="1:16" hidden="1" x14ac:dyDescent="0.3">
      <c r="A553" s="22" t="s">
        <v>920</v>
      </c>
      <c r="B553" s="23">
        <v>20309326</v>
      </c>
      <c r="C553" s="24" t="s">
        <v>317</v>
      </c>
      <c r="D553" s="6">
        <v>2155.7585438999999</v>
      </c>
      <c r="E553" s="27" t="s">
        <v>1984</v>
      </c>
      <c r="F553" s="5">
        <v>703</v>
      </c>
      <c r="G553" s="5">
        <v>-2083</v>
      </c>
      <c r="H553" s="5">
        <v>1591728</v>
      </c>
      <c r="I553" s="24" t="s">
        <v>2132</v>
      </c>
      <c r="J553" s="24" t="s">
        <v>2134</v>
      </c>
      <c r="L553" s="34">
        <f t="shared" si="40"/>
        <v>703</v>
      </c>
      <c r="M553" s="34">
        <f t="shared" si="41"/>
        <v>-2083</v>
      </c>
      <c r="N553" s="34">
        <f t="shared" si="42"/>
        <v>1591728</v>
      </c>
      <c r="O553" s="32">
        <f t="shared" si="43"/>
        <v>1.7502990460681724E-3</v>
      </c>
      <c r="P553">
        <f t="shared" si="44"/>
        <v>0.745</v>
      </c>
    </row>
    <row r="554" spans="1:16" hidden="1" x14ac:dyDescent="0.3">
      <c r="A554" s="22" t="s">
        <v>921</v>
      </c>
      <c r="B554" s="23">
        <v>4065540</v>
      </c>
      <c r="C554" s="24" t="s">
        <v>2</v>
      </c>
      <c r="D554" s="6">
        <v>11756.390139720001</v>
      </c>
      <c r="E554" s="6">
        <v>88.97</v>
      </c>
      <c r="F554" s="5">
        <v>34971</v>
      </c>
      <c r="G554" s="5">
        <v>19717</v>
      </c>
      <c r="H554" s="5">
        <v>3620923</v>
      </c>
      <c r="I554" s="24" t="s">
        <v>2142</v>
      </c>
      <c r="J554" s="24" t="s">
        <v>2143</v>
      </c>
      <c r="L554" s="34">
        <f t="shared" si="40"/>
        <v>34971</v>
      </c>
      <c r="M554" s="34">
        <f t="shared" si="41"/>
        <v>19717</v>
      </c>
      <c r="N554" s="34">
        <f t="shared" si="42"/>
        <v>3620923</v>
      </c>
      <c r="O554" s="32">
        <f t="shared" si="43"/>
        <v>4.2127380228742786E-3</v>
      </c>
      <c r="P554">
        <f t="shared" si="44"/>
        <v>0.87</v>
      </c>
    </row>
    <row r="555" spans="1:16" hidden="1" x14ac:dyDescent="0.3">
      <c r="A555" s="22" t="s">
        <v>922</v>
      </c>
      <c r="B555" s="23">
        <v>4050636</v>
      </c>
      <c r="C555" s="24" t="s">
        <v>2</v>
      </c>
      <c r="D555" s="6">
        <v>15828.58306965</v>
      </c>
      <c r="E555" s="27">
        <v>95.62</v>
      </c>
      <c r="F555" s="5">
        <v>68000</v>
      </c>
      <c r="G555" s="5">
        <v>47000</v>
      </c>
      <c r="H555" s="5">
        <v>39966000</v>
      </c>
      <c r="I555" s="24" t="s">
        <v>2142</v>
      </c>
      <c r="J555" s="24" t="s">
        <v>2145</v>
      </c>
      <c r="L555" s="34">
        <f t="shared" si="40"/>
        <v>68000</v>
      </c>
      <c r="M555" s="34">
        <f t="shared" si="41"/>
        <v>47000</v>
      </c>
      <c r="N555" s="34">
        <f t="shared" si="42"/>
        <v>39966000</v>
      </c>
      <c r="O555" s="32">
        <f t="shared" si="43"/>
        <v>5.2544662963518996E-4</v>
      </c>
      <c r="P555">
        <f t="shared" si="44"/>
        <v>0.57799999999999996</v>
      </c>
    </row>
    <row r="556" spans="1:16" hidden="1" x14ac:dyDescent="0.3">
      <c r="A556" s="22" t="s">
        <v>923</v>
      </c>
      <c r="B556" s="23">
        <v>8603803</v>
      </c>
      <c r="C556" s="24" t="s">
        <v>317</v>
      </c>
      <c r="D556" s="6">
        <v>14375.810449209999</v>
      </c>
      <c r="E556" s="27">
        <v>86.49</v>
      </c>
      <c r="F556" s="5">
        <v>20000</v>
      </c>
      <c r="G556" s="5">
        <v>8800</v>
      </c>
      <c r="H556" s="5">
        <v>29489900</v>
      </c>
      <c r="I556" s="24" t="s">
        <v>1</v>
      </c>
      <c r="J556" s="24" t="s">
        <v>2157</v>
      </c>
      <c r="L556" s="34">
        <f t="shared" si="40"/>
        <v>20000</v>
      </c>
      <c r="M556" s="34">
        <f t="shared" si="41"/>
        <v>8800</v>
      </c>
      <c r="N556" s="34">
        <f t="shared" si="42"/>
        <v>29489900</v>
      </c>
      <c r="O556" s="32">
        <f t="shared" si="43"/>
        <v>3.797910471042628E-4</v>
      </c>
      <c r="P556">
        <f t="shared" si="44"/>
        <v>0.54700000000000004</v>
      </c>
    </row>
    <row r="557" spans="1:16" hidden="1" x14ac:dyDescent="0.3">
      <c r="A557" s="22" t="s">
        <v>924</v>
      </c>
      <c r="B557" s="23">
        <v>4057052</v>
      </c>
      <c r="C557" s="24" t="s">
        <v>2</v>
      </c>
      <c r="D557" s="6">
        <v>22497.088141799999</v>
      </c>
      <c r="E557" s="27">
        <v>80.790000000000006</v>
      </c>
      <c r="F557" s="5">
        <v>76537</v>
      </c>
      <c r="G557" s="5">
        <v>45850</v>
      </c>
      <c r="H557" s="5">
        <v>53230900</v>
      </c>
      <c r="I557" s="24" t="s">
        <v>1</v>
      </c>
      <c r="J557" s="24" t="s">
        <v>2157</v>
      </c>
      <c r="L557" s="34">
        <f t="shared" si="40"/>
        <v>76537</v>
      </c>
      <c r="M557" s="34">
        <f t="shared" si="41"/>
        <v>45850</v>
      </c>
      <c r="N557" s="34">
        <f t="shared" si="42"/>
        <v>53230900</v>
      </c>
      <c r="O557" s="32">
        <f t="shared" si="43"/>
        <v>5.7648846816416781E-4</v>
      </c>
      <c r="P557">
        <f t="shared" si="44"/>
        <v>0.59</v>
      </c>
    </row>
    <row r="558" spans="1:16" hidden="1" x14ac:dyDescent="0.3">
      <c r="A558" s="22" t="s">
        <v>925</v>
      </c>
      <c r="B558" s="23">
        <v>4376382</v>
      </c>
      <c r="C558" s="24" t="s">
        <v>2</v>
      </c>
      <c r="D558" s="6">
        <v>2247.4853404099999</v>
      </c>
      <c r="E558" s="6">
        <v>102.91</v>
      </c>
      <c r="F558" s="5">
        <v>1707</v>
      </c>
      <c r="G558" s="5">
        <v>-4858</v>
      </c>
      <c r="H558" s="5">
        <v>1131743</v>
      </c>
      <c r="I558" s="24" t="s">
        <v>2142</v>
      </c>
      <c r="J558" s="24" t="s">
        <v>2144</v>
      </c>
      <c r="L558" s="34">
        <f t="shared" si="40"/>
        <v>1707</v>
      </c>
      <c r="M558" s="34">
        <f t="shared" si="41"/>
        <v>-4858</v>
      </c>
      <c r="N558" s="34">
        <f t="shared" si="42"/>
        <v>1131743</v>
      </c>
      <c r="O558" s="32">
        <f t="shared" si="43"/>
        <v>5.8007869277742381E-3</v>
      </c>
      <c r="P558">
        <f t="shared" si="44"/>
        <v>0.91200000000000003</v>
      </c>
    </row>
    <row r="559" spans="1:16" hidden="1" x14ac:dyDescent="0.3">
      <c r="A559" s="22" t="s">
        <v>103</v>
      </c>
      <c r="B559" s="23">
        <v>4167648</v>
      </c>
      <c r="C559" s="24" t="s">
        <v>2</v>
      </c>
      <c r="D559" s="6">
        <v>3207.6716728699998</v>
      </c>
      <c r="E559" s="6">
        <v>0.67</v>
      </c>
      <c r="F559" s="5">
        <v>13995</v>
      </c>
      <c r="G559" s="5">
        <v>13138</v>
      </c>
      <c r="H559" s="5">
        <v>1135586</v>
      </c>
      <c r="I559" s="24" t="s">
        <v>2119</v>
      </c>
      <c r="J559" s="24" t="s">
        <v>2140</v>
      </c>
      <c r="L559" s="34">
        <f t="shared" si="40"/>
        <v>13995</v>
      </c>
      <c r="M559" s="34">
        <f t="shared" si="41"/>
        <v>13138</v>
      </c>
      <c r="N559" s="34">
        <f t="shared" si="42"/>
        <v>1135586</v>
      </c>
      <c r="O559" s="32">
        <f t="shared" si="43"/>
        <v>7.5467644018154499E-4</v>
      </c>
      <c r="P559">
        <f t="shared" si="44"/>
        <v>0.61799999999999999</v>
      </c>
    </row>
    <row r="560" spans="1:16" hidden="1" x14ac:dyDescent="0.3">
      <c r="A560" s="22" t="s">
        <v>926</v>
      </c>
      <c r="B560" s="23">
        <v>4787962</v>
      </c>
      <c r="C560" s="24" t="s">
        <v>319</v>
      </c>
      <c r="D560" s="6">
        <v>9527.7275636400009</v>
      </c>
      <c r="E560" s="6">
        <v>104.33</v>
      </c>
      <c r="F560" s="5">
        <v>808</v>
      </c>
      <c r="G560" s="5">
        <v>249</v>
      </c>
      <c r="H560" s="5">
        <v>6226873</v>
      </c>
      <c r="I560" s="24" t="s">
        <v>2123</v>
      </c>
      <c r="J560" s="24" t="s">
        <v>2125</v>
      </c>
      <c r="L560" s="34">
        <f t="shared" si="40"/>
        <v>808</v>
      </c>
      <c r="M560" s="34">
        <f t="shared" si="41"/>
        <v>249</v>
      </c>
      <c r="N560" s="34">
        <f t="shared" si="42"/>
        <v>6226873</v>
      </c>
      <c r="O560" s="32">
        <f t="shared" si="43"/>
        <v>8.9772185814613527E-5</v>
      </c>
      <c r="P560">
        <f t="shared" si="44"/>
        <v>0.46100000000000002</v>
      </c>
    </row>
    <row r="561" spans="1:16" hidden="1" x14ac:dyDescent="0.3">
      <c r="A561" s="22" t="s">
        <v>927</v>
      </c>
      <c r="B561" s="23">
        <v>4170804</v>
      </c>
      <c r="C561" s="24" t="s">
        <v>317</v>
      </c>
      <c r="D561" s="6">
        <v>10352.239475</v>
      </c>
      <c r="E561" s="6">
        <v>71.540000000000006</v>
      </c>
      <c r="F561" s="5">
        <v>36782</v>
      </c>
      <c r="G561" s="5">
        <v>4777</v>
      </c>
      <c r="H561" s="5">
        <v>3071489</v>
      </c>
      <c r="I561" s="24" t="s">
        <v>2123</v>
      </c>
      <c r="J561" s="24" t="s">
        <v>2125</v>
      </c>
      <c r="L561" s="34">
        <f t="shared" si="40"/>
        <v>36782</v>
      </c>
      <c r="M561" s="34">
        <f t="shared" si="41"/>
        <v>4777</v>
      </c>
      <c r="N561" s="34">
        <f t="shared" si="42"/>
        <v>3071489</v>
      </c>
      <c r="O561" s="32">
        <f t="shared" si="43"/>
        <v>1.0420027550155642E-2</v>
      </c>
      <c r="P561">
        <f t="shared" si="44"/>
        <v>0.95899999999999996</v>
      </c>
    </row>
    <row r="562" spans="1:16" hidden="1" x14ac:dyDescent="0.3">
      <c r="A562" s="22" t="s">
        <v>928</v>
      </c>
      <c r="B562" s="23">
        <v>4057056</v>
      </c>
      <c r="C562" s="24" t="s">
        <v>317</v>
      </c>
      <c r="D562" s="6">
        <v>38294.210592050003</v>
      </c>
      <c r="E562" s="6">
        <v>86.07</v>
      </c>
      <c r="F562" s="5">
        <v>50000</v>
      </c>
      <c r="G562" s="5">
        <v>67000</v>
      </c>
      <c r="H562" s="5">
        <v>95349000</v>
      </c>
      <c r="I562" s="24" t="s">
        <v>1</v>
      </c>
      <c r="J562" s="24" t="s">
        <v>2157</v>
      </c>
      <c r="L562" s="34">
        <f t="shared" si="40"/>
        <v>50000</v>
      </c>
      <c r="M562" s="34">
        <f t="shared" si="41"/>
        <v>67000</v>
      </c>
      <c r="N562" s="34">
        <f t="shared" si="42"/>
        <v>95349000</v>
      </c>
      <c r="O562" s="32">
        <f t="shared" si="43"/>
        <v>-1.7829237852520739E-4</v>
      </c>
      <c r="P562">
        <f t="shared" si="44"/>
        <v>0.35299999999999998</v>
      </c>
    </row>
    <row r="563" spans="1:16" hidden="1" x14ac:dyDescent="0.3">
      <c r="A563" s="22" t="s">
        <v>1251</v>
      </c>
      <c r="B563" s="23">
        <v>4185702</v>
      </c>
      <c r="C563" s="24" t="s">
        <v>2</v>
      </c>
      <c r="D563" s="6">
        <v>3021.2936863099999</v>
      </c>
      <c r="E563" s="6">
        <v>102.91</v>
      </c>
      <c r="F563" s="5">
        <v>36400</v>
      </c>
      <c r="G563" s="5">
        <v>24400</v>
      </c>
      <c r="H563" s="5">
        <v>9130400</v>
      </c>
      <c r="I563" s="24" t="s">
        <v>2119</v>
      </c>
      <c r="J563" s="24" t="s">
        <v>2156</v>
      </c>
      <c r="L563" s="34">
        <f t="shared" si="40"/>
        <v>36400</v>
      </c>
      <c r="M563" s="34">
        <f t="shared" si="41"/>
        <v>24400</v>
      </c>
      <c r="N563" s="34">
        <f t="shared" si="42"/>
        <v>9130400</v>
      </c>
      <c r="O563" s="32">
        <f t="shared" si="43"/>
        <v>1.3142907211075091E-3</v>
      </c>
      <c r="P563">
        <f t="shared" si="44"/>
        <v>0.70099999999999996</v>
      </c>
    </row>
    <row r="564" spans="1:16" hidden="1" x14ac:dyDescent="0.3">
      <c r="A564" s="22" t="s">
        <v>930</v>
      </c>
      <c r="B564" s="23">
        <v>4972727</v>
      </c>
      <c r="C564" s="24" t="s">
        <v>320</v>
      </c>
      <c r="D564" s="6">
        <v>2152.79043172</v>
      </c>
      <c r="E564" s="6">
        <v>36.82</v>
      </c>
      <c r="F564" s="5">
        <v>-1333</v>
      </c>
      <c r="G564" s="5">
        <v>1788</v>
      </c>
      <c r="H564" s="5">
        <v>381682</v>
      </c>
      <c r="I564" s="24" t="s">
        <v>2130</v>
      </c>
      <c r="J564" s="24" t="s">
        <v>2192</v>
      </c>
      <c r="L564" s="34">
        <f t="shared" si="40"/>
        <v>-1333</v>
      </c>
      <c r="M564" s="34">
        <f t="shared" si="41"/>
        <v>1788</v>
      </c>
      <c r="N564" s="34">
        <f t="shared" si="42"/>
        <v>381682</v>
      </c>
      <c r="O564" s="32">
        <f t="shared" si="43"/>
        <v>-8.1769640695657647E-3</v>
      </c>
      <c r="P564">
        <f t="shared" si="44"/>
        <v>4.1000000000000002E-2</v>
      </c>
    </row>
    <row r="565" spans="1:16" hidden="1" x14ac:dyDescent="0.3">
      <c r="A565" s="22" t="s">
        <v>931</v>
      </c>
      <c r="B565" s="23">
        <v>4010492</v>
      </c>
      <c r="C565" s="24" t="s">
        <v>317</v>
      </c>
      <c r="D565" s="6">
        <v>21368.40781959</v>
      </c>
      <c r="E565" s="6">
        <v>56.26</v>
      </c>
      <c r="F565" s="5">
        <v>-44000</v>
      </c>
      <c r="G565" s="5">
        <v>1000</v>
      </c>
      <c r="H565" s="5">
        <v>15468000</v>
      </c>
      <c r="I565" s="24" t="s">
        <v>2158</v>
      </c>
      <c r="J565" s="24" t="s">
        <v>2159</v>
      </c>
      <c r="L565" s="34">
        <f t="shared" si="40"/>
        <v>-44000</v>
      </c>
      <c r="M565" s="34">
        <f t="shared" si="41"/>
        <v>1000</v>
      </c>
      <c r="N565" s="34">
        <f t="shared" si="42"/>
        <v>15468000</v>
      </c>
      <c r="O565" s="32">
        <f t="shared" si="43"/>
        <v>-2.9092319627618307E-3</v>
      </c>
      <c r="P565">
        <f t="shared" si="44"/>
        <v>0.11600000000000001</v>
      </c>
    </row>
    <row r="566" spans="1:16" hidden="1" x14ac:dyDescent="0.3">
      <c r="A566" s="22" t="s">
        <v>932</v>
      </c>
      <c r="B566" s="23">
        <v>4122573</v>
      </c>
      <c r="C566" s="24" t="s">
        <v>317</v>
      </c>
      <c r="D566" s="6">
        <v>23199.907917199998</v>
      </c>
      <c r="E566" s="6">
        <v>94.65</v>
      </c>
      <c r="F566" s="5">
        <v>190000</v>
      </c>
      <c r="G566" s="5">
        <v>139000</v>
      </c>
      <c r="H566" s="5">
        <v>21561000</v>
      </c>
      <c r="I566" s="24" t="s">
        <v>2126</v>
      </c>
      <c r="J566" s="24" t="s">
        <v>2151</v>
      </c>
      <c r="L566" s="34">
        <f t="shared" si="40"/>
        <v>190000</v>
      </c>
      <c r="M566" s="34">
        <f t="shared" si="41"/>
        <v>139000</v>
      </c>
      <c r="N566" s="34">
        <f t="shared" si="42"/>
        <v>21561000</v>
      </c>
      <c r="O566" s="32">
        <f t="shared" si="43"/>
        <v>2.3653819396131904E-3</v>
      </c>
      <c r="P566">
        <f t="shared" si="44"/>
        <v>0.79500000000000004</v>
      </c>
    </row>
    <row r="567" spans="1:16" hidden="1" x14ac:dyDescent="0.3">
      <c r="A567" s="22" t="s">
        <v>933</v>
      </c>
      <c r="B567" s="23">
        <v>4077460</v>
      </c>
      <c r="C567" s="24" t="s">
        <v>2</v>
      </c>
      <c r="D567" s="6">
        <v>16805.503072259999</v>
      </c>
      <c r="E567" s="27" t="s">
        <v>1985</v>
      </c>
      <c r="F567" s="5">
        <v>82488</v>
      </c>
      <c r="G567" s="5">
        <v>61048</v>
      </c>
      <c r="H567" s="5">
        <v>5590434</v>
      </c>
      <c r="I567" s="24" t="s">
        <v>2119</v>
      </c>
      <c r="J567" s="24" t="s">
        <v>2189</v>
      </c>
      <c r="L567" s="34">
        <f t="shared" si="40"/>
        <v>82488</v>
      </c>
      <c r="M567" s="34">
        <f t="shared" si="41"/>
        <v>61048</v>
      </c>
      <c r="N567" s="34">
        <f t="shared" si="42"/>
        <v>5590434</v>
      </c>
      <c r="O567" s="32">
        <f t="shared" si="43"/>
        <v>3.8351226398522903E-3</v>
      </c>
      <c r="P567">
        <f t="shared" si="44"/>
        <v>0.86099999999999999</v>
      </c>
    </row>
    <row r="568" spans="1:16" hidden="1" x14ac:dyDescent="0.3">
      <c r="A568" s="22" t="s">
        <v>1825</v>
      </c>
      <c r="B568" s="23">
        <v>7580829</v>
      </c>
      <c r="C568" s="24" t="s">
        <v>319</v>
      </c>
      <c r="D568" s="6">
        <v>3863.0094400799999</v>
      </c>
      <c r="E568" s="27" t="s">
        <v>2093</v>
      </c>
      <c r="F568" s="5">
        <v>13761</v>
      </c>
      <c r="G568" s="5">
        <v>11497</v>
      </c>
      <c r="H568" s="5">
        <v>1756269</v>
      </c>
      <c r="I568" s="24" t="s">
        <v>2119</v>
      </c>
      <c r="J568" s="24" t="s">
        <v>2156</v>
      </c>
      <c r="L568" s="34">
        <f t="shared" si="40"/>
        <v>13761</v>
      </c>
      <c r="M568" s="34">
        <f t="shared" si="41"/>
        <v>11497</v>
      </c>
      <c r="N568" s="34">
        <f t="shared" si="42"/>
        <v>1756269</v>
      </c>
      <c r="O568" s="32">
        <f t="shared" si="43"/>
        <v>1.289096374188692E-3</v>
      </c>
      <c r="P568">
        <f t="shared" si="44"/>
        <v>0.69699999999999995</v>
      </c>
    </row>
    <row r="569" spans="1:16" hidden="1" x14ac:dyDescent="0.3">
      <c r="A569" s="22" t="s">
        <v>935</v>
      </c>
      <c r="B569" s="23">
        <v>4092889</v>
      </c>
      <c r="C569" s="24" t="s">
        <v>2</v>
      </c>
      <c r="D569" s="6">
        <v>35549.644521299997</v>
      </c>
      <c r="E569" s="6">
        <v>97.97</v>
      </c>
      <c r="F569" s="5">
        <v>10857</v>
      </c>
      <c r="G569" s="5">
        <v>6944</v>
      </c>
      <c r="H569" s="5">
        <v>12167458</v>
      </c>
      <c r="I569" s="24" t="s">
        <v>2130</v>
      </c>
      <c r="J569" s="24" t="s">
        <v>2169</v>
      </c>
      <c r="L569" s="34">
        <f t="shared" si="40"/>
        <v>10857</v>
      </c>
      <c r="M569" s="34">
        <f t="shared" si="41"/>
        <v>6944</v>
      </c>
      <c r="N569" s="34">
        <f t="shared" si="42"/>
        <v>12167458</v>
      </c>
      <c r="O569" s="32">
        <f t="shared" si="43"/>
        <v>3.2159552143101706E-4</v>
      </c>
      <c r="P569">
        <f t="shared" si="44"/>
        <v>0.53300000000000003</v>
      </c>
    </row>
    <row r="570" spans="1:16" hidden="1" x14ac:dyDescent="0.3">
      <c r="A570" s="22" t="s">
        <v>936</v>
      </c>
      <c r="B570" s="23">
        <v>4433078</v>
      </c>
      <c r="C570" s="24" t="s">
        <v>317</v>
      </c>
      <c r="D570" s="6">
        <v>2214.5812759599999</v>
      </c>
      <c r="E570" s="6">
        <v>96.86</v>
      </c>
      <c r="F570" s="5">
        <v>1490</v>
      </c>
      <c r="G570" s="5">
        <v>4563</v>
      </c>
      <c r="H570" s="5">
        <v>1141707</v>
      </c>
      <c r="I570" s="24" t="s">
        <v>2132</v>
      </c>
      <c r="J570" s="24" t="s">
        <v>2180</v>
      </c>
      <c r="L570" s="34">
        <f t="shared" si="40"/>
        <v>1490</v>
      </c>
      <c r="M570" s="34">
        <f t="shared" si="41"/>
        <v>4563</v>
      </c>
      <c r="N570" s="34">
        <f t="shared" si="42"/>
        <v>1141707</v>
      </c>
      <c r="O570" s="32">
        <f t="shared" si="43"/>
        <v>-2.6915837425889478E-3</v>
      </c>
      <c r="P570">
        <f t="shared" si="44"/>
        <v>0.123</v>
      </c>
    </row>
    <row r="571" spans="1:16" hidden="1" x14ac:dyDescent="0.3">
      <c r="A571" s="22" t="s">
        <v>937</v>
      </c>
      <c r="B571" s="23">
        <v>3007562</v>
      </c>
      <c r="C571" s="24" t="s">
        <v>2</v>
      </c>
      <c r="D571" s="6">
        <v>532289.89925496001</v>
      </c>
      <c r="E571" s="6">
        <v>65.010000000000005</v>
      </c>
      <c r="F571" s="5">
        <v>4055000</v>
      </c>
      <c r="G571" s="5">
        <v>4353000</v>
      </c>
      <c r="H571" s="5">
        <v>369067000</v>
      </c>
      <c r="I571" s="24" t="s">
        <v>2158</v>
      </c>
      <c r="J571" s="24" t="s">
        <v>2159</v>
      </c>
      <c r="L571" s="34">
        <f t="shared" si="40"/>
        <v>4055000</v>
      </c>
      <c r="M571" s="34">
        <f t="shared" si="41"/>
        <v>4353000</v>
      </c>
      <c r="N571" s="34">
        <f t="shared" si="42"/>
        <v>369067000</v>
      </c>
      <c r="O571" s="32">
        <f t="shared" si="43"/>
        <v>-8.0744146726746094E-4</v>
      </c>
      <c r="P571">
        <f t="shared" si="44"/>
        <v>0.246</v>
      </c>
    </row>
    <row r="572" spans="1:16" hidden="1" x14ac:dyDescent="0.3">
      <c r="A572" s="22" t="s">
        <v>938</v>
      </c>
      <c r="B572" s="23">
        <v>4998779</v>
      </c>
      <c r="C572" s="24" t="s">
        <v>2</v>
      </c>
      <c r="D572" s="6">
        <v>5806.6084840499998</v>
      </c>
      <c r="E572" s="27" t="s">
        <v>1986</v>
      </c>
      <c r="F572" s="5">
        <v>-25000</v>
      </c>
      <c r="G572" s="5">
        <v>74000</v>
      </c>
      <c r="H572" s="5">
        <v>54628000</v>
      </c>
      <c r="I572" s="24" t="s">
        <v>2142</v>
      </c>
      <c r="J572" s="24" t="s">
        <v>2145</v>
      </c>
      <c r="L572" s="34">
        <f t="shared" si="40"/>
        <v>-25000</v>
      </c>
      <c r="M572" s="34">
        <f t="shared" si="41"/>
        <v>74000</v>
      </c>
      <c r="N572" s="34">
        <f t="shared" si="42"/>
        <v>54628000</v>
      </c>
      <c r="O572" s="32">
        <f t="shared" si="43"/>
        <v>-1.8122574503917405E-3</v>
      </c>
      <c r="P572">
        <f t="shared" si="44"/>
        <v>0.16300000000000001</v>
      </c>
    </row>
    <row r="573" spans="1:16" hidden="1" x14ac:dyDescent="0.3">
      <c r="A573" s="22" t="s">
        <v>939</v>
      </c>
      <c r="B573" s="23">
        <v>100237</v>
      </c>
      <c r="C573" s="24" t="s">
        <v>2</v>
      </c>
      <c r="D573" s="6">
        <v>5803.7100991200005</v>
      </c>
      <c r="E573" s="6">
        <v>81.03</v>
      </c>
      <c r="F573" s="5">
        <v>30000</v>
      </c>
      <c r="G573" s="5">
        <v>19000</v>
      </c>
      <c r="H573" s="5">
        <v>43724973</v>
      </c>
      <c r="I573" s="24" t="s">
        <v>2142</v>
      </c>
      <c r="J573" s="24" t="s">
        <v>2171</v>
      </c>
      <c r="L573" s="34">
        <f t="shared" si="40"/>
        <v>30000</v>
      </c>
      <c r="M573" s="34">
        <f t="shared" si="41"/>
        <v>19000</v>
      </c>
      <c r="N573" s="34">
        <f t="shared" si="42"/>
        <v>43724973</v>
      </c>
      <c r="O573" s="32">
        <f t="shared" si="43"/>
        <v>2.5157248238895423E-4</v>
      </c>
      <c r="P573">
        <f t="shared" si="44"/>
        <v>0.51400000000000001</v>
      </c>
    </row>
    <row r="574" spans="1:16" hidden="1" x14ac:dyDescent="0.3">
      <c r="A574" s="22" t="s">
        <v>940</v>
      </c>
      <c r="B574" s="23">
        <v>4135450</v>
      </c>
      <c r="C574" s="24" t="s">
        <v>317</v>
      </c>
      <c r="D574" s="6">
        <v>14018.663140000001</v>
      </c>
      <c r="E574" s="27" t="s">
        <v>1987</v>
      </c>
      <c r="F574" s="5">
        <v>38218</v>
      </c>
      <c r="G574" s="5">
        <v>22692</v>
      </c>
      <c r="H574" s="5">
        <v>5248333</v>
      </c>
      <c r="I574" s="24" t="s">
        <v>2132</v>
      </c>
      <c r="J574" s="24" t="s">
        <v>2180</v>
      </c>
      <c r="L574" s="34">
        <f t="shared" si="40"/>
        <v>38218</v>
      </c>
      <c r="M574" s="34">
        <f t="shared" si="41"/>
        <v>22692</v>
      </c>
      <c r="N574" s="34">
        <f t="shared" si="42"/>
        <v>5248333</v>
      </c>
      <c r="O574" s="32">
        <f t="shared" si="43"/>
        <v>2.9582726553364657E-3</v>
      </c>
      <c r="P574">
        <f t="shared" si="44"/>
        <v>0.82799999999999996</v>
      </c>
    </row>
    <row r="575" spans="1:16" hidden="1" x14ac:dyDescent="0.3">
      <c r="A575" s="22" t="s">
        <v>941</v>
      </c>
      <c r="B575" s="23">
        <v>4967574</v>
      </c>
      <c r="C575" s="24" t="s">
        <v>2</v>
      </c>
      <c r="D575" s="6">
        <v>9831.4990790400007</v>
      </c>
      <c r="E575" s="27">
        <v>101.59</v>
      </c>
      <c r="F575" s="5">
        <v>3363</v>
      </c>
      <c r="G575" s="5">
        <v>5074</v>
      </c>
      <c r="H575" s="5">
        <v>1979648</v>
      </c>
      <c r="I575" s="24" t="s">
        <v>2132</v>
      </c>
      <c r="J575" s="24" t="s">
        <v>2138</v>
      </c>
      <c r="L575" s="34">
        <f t="shared" si="40"/>
        <v>3363</v>
      </c>
      <c r="M575" s="34">
        <f t="shared" si="41"/>
        <v>5074</v>
      </c>
      <c r="N575" s="34">
        <f t="shared" si="42"/>
        <v>1979648</v>
      </c>
      <c r="O575" s="32">
        <f t="shared" si="43"/>
        <v>-8.6429506659769823E-4</v>
      </c>
      <c r="P575">
        <f t="shared" si="44"/>
        <v>0.23799999999999999</v>
      </c>
    </row>
    <row r="576" spans="1:16" hidden="1" x14ac:dyDescent="0.3">
      <c r="A576" s="22" t="s">
        <v>942</v>
      </c>
      <c r="B576" s="23">
        <v>4047873</v>
      </c>
      <c r="C576" s="24" t="s">
        <v>2</v>
      </c>
      <c r="D576" s="6">
        <v>18138.153933699999</v>
      </c>
      <c r="E576" s="6">
        <v>97.62</v>
      </c>
      <c r="F576" s="5">
        <v>27634</v>
      </c>
      <c r="G576" s="5">
        <v>42190</v>
      </c>
      <c r="H576" s="5">
        <v>3962922</v>
      </c>
      <c r="I576" s="24" t="s">
        <v>2142</v>
      </c>
      <c r="J576" s="24" t="s">
        <v>2143</v>
      </c>
      <c r="L576" s="34">
        <f t="shared" si="40"/>
        <v>27634</v>
      </c>
      <c r="M576" s="34">
        <f t="shared" si="41"/>
        <v>42190</v>
      </c>
      <c r="N576" s="34">
        <f t="shared" si="42"/>
        <v>3962922</v>
      </c>
      <c r="O576" s="32">
        <f t="shared" si="43"/>
        <v>-3.673047312059132E-3</v>
      </c>
      <c r="P576">
        <f t="shared" si="44"/>
        <v>9.1999999999999998E-2</v>
      </c>
    </row>
    <row r="577" spans="1:16" hidden="1" x14ac:dyDescent="0.3">
      <c r="A577" s="22" t="s">
        <v>350</v>
      </c>
      <c r="B577" s="23">
        <v>108391</v>
      </c>
      <c r="C577" s="24" t="s">
        <v>2</v>
      </c>
      <c r="D577" s="6">
        <v>56786.370687870003</v>
      </c>
      <c r="E577" s="6">
        <v>91.68</v>
      </c>
      <c r="F577" s="5">
        <v>35692</v>
      </c>
      <c r="G577" s="5">
        <v>39041</v>
      </c>
      <c r="H577" s="5">
        <v>1575281</v>
      </c>
      <c r="I577" s="24" t="s">
        <v>2132</v>
      </c>
      <c r="J577" s="24" t="s">
        <v>2134</v>
      </c>
      <c r="L577" s="34">
        <f t="shared" si="40"/>
        <v>35692</v>
      </c>
      <c r="M577" s="34">
        <f t="shared" si="41"/>
        <v>39041</v>
      </c>
      <c r="N577" s="34">
        <f t="shared" si="42"/>
        <v>1575281</v>
      </c>
      <c r="O577" s="32">
        <f t="shared" si="43"/>
        <v>-2.1259699063214755E-3</v>
      </c>
      <c r="P577">
        <f t="shared" si="44"/>
        <v>0.151</v>
      </c>
    </row>
    <row r="578" spans="1:16" hidden="1" x14ac:dyDescent="0.3">
      <c r="A578" s="22" t="s">
        <v>943</v>
      </c>
      <c r="B578" s="23">
        <v>4101711</v>
      </c>
      <c r="C578" s="24" t="s">
        <v>317</v>
      </c>
      <c r="D578" s="6">
        <v>47738.631628349998</v>
      </c>
      <c r="E578" s="6">
        <v>82.54</v>
      </c>
      <c r="F578" s="5">
        <v>89500</v>
      </c>
      <c r="G578" s="5">
        <v>89900</v>
      </c>
      <c r="H578" s="5">
        <v>4548600</v>
      </c>
      <c r="I578" s="24" t="s">
        <v>2119</v>
      </c>
      <c r="J578" s="24" t="s">
        <v>2141</v>
      </c>
      <c r="L578" s="34">
        <f t="shared" si="40"/>
        <v>89500</v>
      </c>
      <c r="M578" s="34">
        <f t="shared" si="41"/>
        <v>89900</v>
      </c>
      <c r="N578" s="34">
        <f t="shared" si="42"/>
        <v>4548600</v>
      </c>
      <c r="O578" s="32">
        <f t="shared" si="43"/>
        <v>-8.7939146110891262E-5</v>
      </c>
      <c r="P578">
        <f t="shared" si="44"/>
        <v>0.38100000000000001</v>
      </c>
    </row>
    <row r="579" spans="1:16" hidden="1" x14ac:dyDescent="0.3">
      <c r="A579" s="22" t="s">
        <v>944</v>
      </c>
      <c r="B579" s="23">
        <v>1019856</v>
      </c>
      <c r="C579" s="24" t="s">
        <v>2</v>
      </c>
      <c r="D579" s="6">
        <v>2602.3426400399999</v>
      </c>
      <c r="E579" s="6">
        <v>66.14</v>
      </c>
      <c r="F579" s="5">
        <v>1174</v>
      </c>
      <c r="G579" s="5">
        <v>3975</v>
      </c>
      <c r="H579" s="5">
        <v>12847756</v>
      </c>
      <c r="I579" s="24" t="s">
        <v>2142</v>
      </c>
      <c r="J579" s="24" t="s">
        <v>2171</v>
      </c>
      <c r="L579" s="34">
        <f t="shared" si="40"/>
        <v>1174</v>
      </c>
      <c r="M579" s="34">
        <f t="shared" si="41"/>
        <v>3975</v>
      </c>
      <c r="N579" s="34">
        <f t="shared" si="42"/>
        <v>12847756</v>
      </c>
      <c r="O579" s="32">
        <f t="shared" si="43"/>
        <v>-2.1801472568439188E-4</v>
      </c>
      <c r="P579">
        <f t="shared" si="44"/>
        <v>0.34699999999999998</v>
      </c>
    </row>
    <row r="580" spans="1:16" hidden="1" x14ac:dyDescent="0.3">
      <c r="A580" s="22" t="s">
        <v>945</v>
      </c>
      <c r="B580" s="23">
        <v>102893</v>
      </c>
      <c r="C580" s="24" t="s">
        <v>2</v>
      </c>
      <c r="D580" s="6">
        <v>2212.7993503900002</v>
      </c>
      <c r="E580" s="6">
        <v>70.989999999999995</v>
      </c>
      <c r="F580" s="5">
        <v>12421</v>
      </c>
      <c r="G580" s="5">
        <v>15113</v>
      </c>
      <c r="H580" s="5">
        <v>27333110</v>
      </c>
      <c r="I580" s="24" t="s">
        <v>2142</v>
      </c>
      <c r="J580" s="24" t="s">
        <v>2144</v>
      </c>
      <c r="L580" s="34">
        <f t="shared" si="40"/>
        <v>12421</v>
      </c>
      <c r="M580" s="34">
        <f t="shared" si="41"/>
        <v>15113</v>
      </c>
      <c r="N580" s="34">
        <f t="shared" si="42"/>
        <v>27333110</v>
      </c>
      <c r="O580" s="32">
        <f t="shared" si="43"/>
        <v>-9.8488609602054067E-5</v>
      </c>
      <c r="P580">
        <f t="shared" si="44"/>
        <v>0.378</v>
      </c>
    </row>
    <row r="581" spans="1:16" hidden="1" x14ac:dyDescent="0.3">
      <c r="A581" s="22" t="s">
        <v>104</v>
      </c>
      <c r="B581" s="23">
        <v>4210001</v>
      </c>
      <c r="C581" s="24" t="s">
        <v>2</v>
      </c>
      <c r="D581" s="6">
        <v>5520.9659505</v>
      </c>
      <c r="E581" s="27" t="s">
        <v>1988</v>
      </c>
      <c r="F581" s="5">
        <v>18700</v>
      </c>
      <c r="G581" s="5">
        <v>13800</v>
      </c>
      <c r="H581" s="5">
        <v>1524300</v>
      </c>
      <c r="I581" s="24" t="s">
        <v>2119</v>
      </c>
      <c r="J581" s="24" t="s">
        <v>2146</v>
      </c>
      <c r="L581" s="34">
        <f t="shared" si="40"/>
        <v>18700</v>
      </c>
      <c r="M581" s="34">
        <f t="shared" si="41"/>
        <v>13800</v>
      </c>
      <c r="N581" s="34">
        <f t="shared" si="42"/>
        <v>1524300</v>
      </c>
      <c r="O581" s="32">
        <f t="shared" si="43"/>
        <v>3.2145903037459817E-3</v>
      </c>
      <c r="P581">
        <f t="shared" si="44"/>
        <v>0.83899999999999997</v>
      </c>
    </row>
    <row r="582" spans="1:16" hidden="1" x14ac:dyDescent="0.3">
      <c r="A582" s="22" t="s">
        <v>946</v>
      </c>
      <c r="B582" s="23">
        <v>110641</v>
      </c>
      <c r="C582" s="24" t="s">
        <v>2</v>
      </c>
      <c r="D582" s="6">
        <v>3202.8086598</v>
      </c>
      <c r="E582" s="27" t="s">
        <v>1989</v>
      </c>
      <c r="F582" s="5">
        <v>32262</v>
      </c>
      <c r="G582" s="5">
        <v>26739</v>
      </c>
      <c r="H582" s="5">
        <v>2020479</v>
      </c>
      <c r="I582" s="24" t="s">
        <v>2142</v>
      </c>
      <c r="J582" s="24" t="s">
        <v>2143</v>
      </c>
      <c r="L582" s="34">
        <f t="shared" si="40"/>
        <v>32262</v>
      </c>
      <c r="M582" s="34">
        <f t="shared" si="41"/>
        <v>26739</v>
      </c>
      <c r="N582" s="34">
        <f t="shared" si="42"/>
        <v>2020479</v>
      </c>
      <c r="O582" s="32">
        <f t="shared" si="43"/>
        <v>2.7335102220810018E-3</v>
      </c>
      <c r="P582">
        <f t="shared" si="44"/>
        <v>0.81799999999999995</v>
      </c>
    </row>
    <row r="583" spans="1:16" hidden="1" x14ac:dyDescent="0.3">
      <c r="A583" s="22" t="s">
        <v>947</v>
      </c>
      <c r="B583" s="23">
        <v>4379438</v>
      </c>
      <c r="C583" s="24" t="s">
        <v>2</v>
      </c>
      <c r="D583" s="6">
        <v>69944.921273920001</v>
      </c>
      <c r="E583" s="27">
        <v>79.73</v>
      </c>
      <c r="F583" s="5">
        <v>262000</v>
      </c>
      <c r="G583" s="5">
        <v>345000</v>
      </c>
      <c r="H583" s="5">
        <v>87143000</v>
      </c>
      <c r="I583" s="24" t="s">
        <v>2119</v>
      </c>
      <c r="J583" s="24" t="s">
        <v>2189</v>
      </c>
      <c r="L583" s="34">
        <f t="shared" si="40"/>
        <v>262000</v>
      </c>
      <c r="M583" s="34">
        <f t="shared" si="41"/>
        <v>345000</v>
      </c>
      <c r="N583" s="34">
        <f t="shared" si="42"/>
        <v>87143000</v>
      </c>
      <c r="O583" s="32">
        <f t="shared" si="43"/>
        <v>-9.5245745498777866E-4</v>
      </c>
      <c r="P583">
        <f t="shared" si="44"/>
        <v>0.22800000000000001</v>
      </c>
    </row>
    <row r="584" spans="1:16" hidden="1" x14ac:dyDescent="0.3">
      <c r="A584" s="22" t="s">
        <v>948</v>
      </c>
      <c r="B584" s="23">
        <v>4187120</v>
      </c>
      <c r="C584" s="24" t="s">
        <v>2</v>
      </c>
      <c r="D584" s="6">
        <v>41645.410861119999</v>
      </c>
      <c r="E584" s="6">
        <v>40.68</v>
      </c>
      <c r="F584" s="5">
        <v>308000</v>
      </c>
      <c r="G584" s="5">
        <v>146000</v>
      </c>
      <c r="H584" s="5">
        <v>15994000</v>
      </c>
      <c r="I584" s="24" t="s">
        <v>2119</v>
      </c>
      <c r="J584" s="24" t="s">
        <v>2141</v>
      </c>
      <c r="L584" s="34">
        <f t="shared" si="40"/>
        <v>308000</v>
      </c>
      <c r="M584" s="34">
        <f t="shared" si="41"/>
        <v>146000</v>
      </c>
      <c r="N584" s="34">
        <f t="shared" si="42"/>
        <v>15994000</v>
      </c>
      <c r="O584" s="32">
        <f t="shared" si="43"/>
        <v>1.012879829936226E-2</v>
      </c>
      <c r="P584">
        <f t="shared" si="44"/>
        <v>0.95699999999999996</v>
      </c>
    </row>
    <row r="585" spans="1:16" hidden="1" x14ac:dyDescent="0.3">
      <c r="A585" s="22" t="s">
        <v>949</v>
      </c>
      <c r="B585" s="23">
        <v>4912002</v>
      </c>
      <c r="C585" s="24" t="s">
        <v>2</v>
      </c>
      <c r="D585" s="6">
        <v>81459.141892600004</v>
      </c>
      <c r="E585" s="6">
        <v>36.06</v>
      </c>
      <c r="F585" s="5">
        <v>99765.735908958493</v>
      </c>
      <c r="G585" s="5">
        <v>101793.80586840901</v>
      </c>
      <c r="H585" s="5">
        <v>8299479.5340386899</v>
      </c>
      <c r="I585" s="24" t="s">
        <v>2126</v>
      </c>
      <c r="J585" s="24" t="s">
        <v>2198</v>
      </c>
      <c r="L585" s="34">
        <f t="shared" si="40"/>
        <v>99765.735908958493</v>
      </c>
      <c r="M585" s="34">
        <f t="shared" si="41"/>
        <v>101793.80586840901</v>
      </c>
      <c r="N585" s="34">
        <f t="shared" si="42"/>
        <v>8299479.5340386899</v>
      </c>
      <c r="O585" s="32">
        <f t="shared" si="43"/>
        <v>-2.4436110133566584E-4</v>
      </c>
      <c r="P585">
        <f t="shared" si="44"/>
        <v>0.33800000000000002</v>
      </c>
    </row>
    <row r="586" spans="1:16" hidden="1" x14ac:dyDescent="0.3">
      <c r="A586" s="22" t="s">
        <v>950</v>
      </c>
      <c r="B586" s="23">
        <v>4599461</v>
      </c>
      <c r="C586" s="24" t="s">
        <v>2</v>
      </c>
      <c r="D586" s="6">
        <v>2154.23782665</v>
      </c>
      <c r="E586" s="6">
        <v>36.92</v>
      </c>
      <c r="F586" s="5">
        <v>9200</v>
      </c>
      <c r="G586" s="5">
        <v>7100</v>
      </c>
      <c r="H586" s="5">
        <v>8312500</v>
      </c>
      <c r="I586" s="24" t="s">
        <v>2142</v>
      </c>
      <c r="J586" s="24" t="s">
        <v>2145</v>
      </c>
      <c r="L586" s="34">
        <f t="shared" ref="L586:L649" si="45">IF(NOT(F586="NA"),F586,0)</f>
        <v>9200</v>
      </c>
      <c r="M586" s="34">
        <f t="shared" ref="M586:M649" si="46">IF(NOT(G586="NA"),G586,0)</f>
        <v>7100</v>
      </c>
      <c r="N586" s="34">
        <f t="shared" ref="N586:N649" si="47">IF(NOT(H586="NA"),H586,0)</f>
        <v>8312500</v>
      </c>
      <c r="O586" s="32">
        <f t="shared" ref="O586:O649" si="48">(L586-M586)/N586</f>
        <v>2.5263157894736841E-4</v>
      </c>
      <c r="P586">
        <f t="shared" ref="P586:P649" si="49">IFERROR(_xlfn.PERCENTRANK.INC(O:O,O586),"")</f>
        <v>0.51500000000000001</v>
      </c>
    </row>
    <row r="587" spans="1:16" hidden="1" x14ac:dyDescent="0.3">
      <c r="A587" s="22" t="s">
        <v>951</v>
      </c>
      <c r="B587" s="23">
        <v>4107778</v>
      </c>
      <c r="C587" s="24" t="s">
        <v>2</v>
      </c>
      <c r="D587" s="6">
        <v>16481.289437610001</v>
      </c>
      <c r="E587" s="6">
        <v>81.83</v>
      </c>
      <c r="F587" s="5">
        <v>44000</v>
      </c>
      <c r="G587" s="5">
        <v>141000</v>
      </c>
      <c r="H587" s="5">
        <v>65143000</v>
      </c>
      <c r="I587" s="24" t="s">
        <v>2142</v>
      </c>
      <c r="J587" s="24" t="s">
        <v>2145</v>
      </c>
      <c r="L587" s="34">
        <f t="shared" si="45"/>
        <v>44000</v>
      </c>
      <c r="M587" s="34">
        <f t="shared" si="46"/>
        <v>141000</v>
      </c>
      <c r="N587" s="34">
        <f t="shared" si="47"/>
        <v>65143000</v>
      </c>
      <c r="O587" s="32">
        <f t="shared" si="48"/>
        <v>-1.4890318222986353E-3</v>
      </c>
      <c r="P587">
        <f t="shared" si="49"/>
        <v>0.185</v>
      </c>
    </row>
    <row r="588" spans="1:16" hidden="1" x14ac:dyDescent="0.3">
      <c r="A588" s="22" t="s">
        <v>952</v>
      </c>
      <c r="B588" s="23">
        <v>4093074</v>
      </c>
      <c r="C588" s="24" t="s">
        <v>2</v>
      </c>
      <c r="D588" s="6">
        <v>47412.867956779999</v>
      </c>
      <c r="E588" s="6">
        <v>99.35</v>
      </c>
      <c r="F588" s="5">
        <v>108000</v>
      </c>
      <c r="G588" s="5">
        <v>70000</v>
      </c>
      <c r="H588" s="5">
        <v>63278000</v>
      </c>
      <c r="I588" s="24" t="s">
        <v>2142</v>
      </c>
      <c r="J588" s="24" t="s">
        <v>2144</v>
      </c>
      <c r="L588" s="34">
        <f t="shared" si="45"/>
        <v>108000</v>
      </c>
      <c r="M588" s="34">
        <f t="shared" si="46"/>
        <v>70000</v>
      </c>
      <c r="N588" s="34">
        <f t="shared" si="47"/>
        <v>63278000</v>
      </c>
      <c r="O588" s="32">
        <f t="shared" si="48"/>
        <v>6.0052466892126805E-4</v>
      </c>
      <c r="P588">
        <f t="shared" si="49"/>
        <v>0.59699999999999998</v>
      </c>
    </row>
    <row r="589" spans="1:16" hidden="1" x14ac:dyDescent="0.3">
      <c r="A589" s="22" t="s">
        <v>393</v>
      </c>
      <c r="B589" s="23">
        <v>100260</v>
      </c>
      <c r="C589" s="24" t="s">
        <v>317</v>
      </c>
      <c r="D589" s="6">
        <v>31019.333613120001</v>
      </c>
      <c r="E589" s="6">
        <v>87.97</v>
      </c>
      <c r="F589" s="5">
        <v>155000</v>
      </c>
      <c r="G589" s="5">
        <v>186000</v>
      </c>
      <c r="H589" s="5">
        <v>207452000</v>
      </c>
      <c r="I589" s="24" t="s">
        <v>2142</v>
      </c>
      <c r="J589" s="24" t="s">
        <v>2171</v>
      </c>
      <c r="L589" s="34">
        <f t="shared" si="45"/>
        <v>155000</v>
      </c>
      <c r="M589" s="34">
        <f t="shared" si="46"/>
        <v>186000</v>
      </c>
      <c r="N589" s="34">
        <f t="shared" si="47"/>
        <v>207452000</v>
      </c>
      <c r="O589" s="32">
        <f t="shared" si="48"/>
        <v>-1.4943215780035862E-4</v>
      </c>
      <c r="P589">
        <f t="shared" si="49"/>
        <v>0.36099999999999999</v>
      </c>
    </row>
    <row r="590" spans="1:16" hidden="1" x14ac:dyDescent="0.3">
      <c r="A590" s="22" t="s">
        <v>714</v>
      </c>
      <c r="B590" s="23">
        <v>114008</v>
      </c>
      <c r="C590" s="24" t="s">
        <v>2</v>
      </c>
      <c r="D590" s="6">
        <v>3890.4137087099998</v>
      </c>
      <c r="E590" s="6">
        <v>92.09</v>
      </c>
      <c r="F590" s="5">
        <v>15887</v>
      </c>
      <c r="G590" s="5">
        <v>13514</v>
      </c>
      <c r="H590" s="5">
        <v>1879124</v>
      </c>
      <c r="I590" s="24" t="s">
        <v>2119</v>
      </c>
      <c r="J590" s="24" t="s">
        <v>2156</v>
      </c>
      <c r="L590" s="34">
        <f t="shared" si="45"/>
        <v>15887</v>
      </c>
      <c r="M590" s="34">
        <f t="shared" si="46"/>
        <v>13514</v>
      </c>
      <c r="N590" s="34">
        <f t="shared" si="47"/>
        <v>1879124</v>
      </c>
      <c r="O590" s="32">
        <f t="shared" si="48"/>
        <v>1.2628224640843287E-3</v>
      </c>
      <c r="P590">
        <f t="shared" si="49"/>
        <v>0.69199999999999995</v>
      </c>
    </row>
    <row r="591" spans="1:16" hidden="1" x14ac:dyDescent="0.3">
      <c r="A591" s="22" t="s">
        <v>954</v>
      </c>
      <c r="B591" s="23">
        <v>103412</v>
      </c>
      <c r="C591" s="24" t="s">
        <v>2</v>
      </c>
      <c r="D591" s="6">
        <v>6615.9419100599998</v>
      </c>
      <c r="E591" s="27">
        <v>88.72</v>
      </c>
      <c r="F591" s="5">
        <v>-41000</v>
      </c>
      <c r="G591" s="5">
        <v>-500</v>
      </c>
      <c r="H591" s="5">
        <v>14955300</v>
      </c>
      <c r="I591" s="24" t="s">
        <v>2142</v>
      </c>
      <c r="J591" s="24" t="s">
        <v>2145</v>
      </c>
      <c r="L591" s="34">
        <f t="shared" si="45"/>
        <v>-41000</v>
      </c>
      <c r="M591" s="34">
        <f t="shared" si="46"/>
        <v>-500</v>
      </c>
      <c r="N591" s="34">
        <f t="shared" si="47"/>
        <v>14955300</v>
      </c>
      <c r="O591" s="32">
        <f t="shared" si="48"/>
        <v>-2.7080700487452608E-3</v>
      </c>
      <c r="P591">
        <f t="shared" si="49"/>
        <v>0.122</v>
      </c>
    </row>
    <row r="592" spans="1:16" hidden="1" x14ac:dyDescent="0.3">
      <c r="A592" s="22" t="s">
        <v>955</v>
      </c>
      <c r="B592" s="23">
        <v>4041406</v>
      </c>
      <c r="C592" s="24" t="s">
        <v>2</v>
      </c>
      <c r="D592" s="6">
        <v>3431.01749823</v>
      </c>
      <c r="E592" s="6">
        <v>95.28</v>
      </c>
      <c r="F592" s="5">
        <v>22659</v>
      </c>
      <c r="G592" s="5">
        <v>26968</v>
      </c>
      <c r="H592" s="5">
        <v>18634484</v>
      </c>
      <c r="I592" s="24" t="s">
        <v>2142</v>
      </c>
      <c r="J592" s="24" t="s">
        <v>2171</v>
      </c>
      <c r="L592" s="34">
        <f t="shared" si="45"/>
        <v>22659</v>
      </c>
      <c r="M592" s="34">
        <f t="shared" si="46"/>
        <v>26968</v>
      </c>
      <c r="N592" s="34">
        <f t="shared" si="47"/>
        <v>18634484</v>
      </c>
      <c r="O592" s="32">
        <f t="shared" si="48"/>
        <v>-2.3123795646823385E-4</v>
      </c>
      <c r="P592">
        <f t="shared" si="49"/>
        <v>0.34399999999999997</v>
      </c>
    </row>
    <row r="593" spans="1:16" hidden="1" x14ac:dyDescent="0.3">
      <c r="A593" s="22" t="s">
        <v>956</v>
      </c>
      <c r="B593" s="23">
        <v>100247</v>
      </c>
      <c r="C593" s="24" t="s">
        <v>317</v>
      </c>
      <c r="D593" s="6">
        <v>30019.2706015</v>
      </c>
      <c r="E593" s="6">
        <v>69.709999999999994</v>
      </c>
      <c r="F593" s="5">
        <v>234000</v>
      </c>
      <c r="G593" s="5">
        <v>245000</v>
      </c>
      <c r="H593" s="5">
        <v>109298000</v>
      </c>
      <c r="I593" s="24" t="s">
        <v>2142</v>
      </c>
      <c r="J593" s="24" t="s">
        <v>2171</v>
      </c>
      <c r="L593" s="34">
        <f t="shared" si="45"/>
        <v>234000</v>
      </c>
      <c r="M593" s="34">
        <f t="shared" si="46"/>
        <v>245000</v>
      </c>
      <c r="N593" s="34">
        <f t="shared" si="47"/>
        <v>109298000</v>
      </c>
      <c r="O593" s="32">
        <f t="shared" si="48"/>
        <v>-1.0064228073706747E-4</v>
      </c>
      <c r="P593">
        <f t="shared" si="49"/>
        <v>0.377</v>
      </c>
    </row>
    <row r="594" spans="1:16" hidden="1" x14ac:dyDescent="0.3">
      <c r="A594" s="22" t="s">
        <v>957</v>
      </c>
      <c r="B594" s="23">
        <v>100255</v>
      </c>
      <c r="C594" s="24" t="s">
        <v>317</v>
      </c>
      <c r="D594" s="6">
        <v>2724.3055350899999</v>
      </c>
      <c r="E594" s="6">
        <v>77.91</v>
      </c>
      <c r="F594" s="5">
        <v>12427</v>
      </c>
      <c r="G594" s="5">
        <v>15305</v>
      </c>
      <c r="H594" s="5">
        <v>17003316</v>
      </c>
      <c r="I594" s="24" t="s">
        <v>2142</v>
      </c>
      <c r="J594" s="24" t="s">
        <v>2171</v>
      </c>
      <c r="L594" s="34">
        <f t="shared" si="45"/>
        <v>12427</v>
      </c>
      <c r="M594" s="34">
        <f t="shared" si="46"/>
        <v>15305</v>
      </c>
      <c r="N594" s="34">
        <f t="shared" si="47"/>
        <v>17003316</v>
      </c>
      <c r="O594" s="32">
        <f t="shared" si="48"/>
        <v>-1.6926110177567716E-4</v>
      </c>
      <c r="P594">
        <f t="shared" si="49"/>
        <v>0.35599999999999998</v>
      </c>
    </row>
    <row r="595" spans="1:16" hidden="1" x14ac:dyDescent="0.3">
      <c r="A595" s="22" t="s">
        <v>958</v>
      </c>
      <c r="B595" s="23">
        <v>100572</v>
      </c>
      <c r="C595" s="24" t="s">
        <v>317</v>
      </c>
      <c r="D595" s="6">
        <v>5863.7222511</v>
      </c>
      <c r="E595" s="6">
        <v>71.64</v>
      </c>
      <c r="F595" s="5">
        <v>12028</v>
      </c>
      <c r="G595" s="5">
        <v>10848</v>
      </c>
      <c r="H595" s="5">
        <v>12974066</v>
      </c>
      <c r="I595" s="24" t="s">
        <v>2142</v>
      </c>
      <c r="J595" s="24" t="s">
        <v>2171</v>
      </c>
      <c r="L595" s="34">
        <f t="shared" si="45"/>
        <v>12028</v>
      </c>
      <c r="M595" s="34">
        <f t="shared" si="46"/>
        <v>10848</v>
      </c>
      <c r="N595" s="34">
        <f t="shared" si="47"/>
        <v>12974066</v>
      </c>
      <c r="O595" s="32">
        <f t="shared" si="48"/>
        <v>9.0950670360394339E-5</v>
      </c>
      <c r="P595">
        <f t="shared" si="49"/>
        <v>0.46300000000000002</v>
      </c>
    </row>
    <row r="596" spans="1:16" hidden="1" x14ac:dyDescent="0.3">
      <c r="A596" s="22" t="s">
        <v>959</v>
      </c>
      <c r="B596" s="23">
        <v>100259</v>
      </c>
      <c r="C596" s="24" t="s">
        <v>317</v>
      </c>
      <c r="D596" s="6">
        <v>3472.1094340499999</v>
      </c>
      <c r="E596" s="6">
        <v>99.45</v>
      </c>
      <c r="F596" s="5">
        <v>14956</v>
      </c>
      <c r="G596" s="5">
        <v>18141</v>
      </c>
      <c r="H596" s="5">
        <v>24577223</v>
      </c>
      <c r="I596" s="24" t="s">
        <v>2142</v>
      </c>
      <c r="J596" s="24" t="s">
        <v>2171</v>
      </c>
      <c r="L596" s="34">
        <f t="shared" si="45"/>
        <v>14956</v>
      </c>
      <c r="M596" s="34">
        <f t="shared" si="46"/>
        <v>18141</v>
      </c>
      <c r="N596" s="34">
        <f t="shared" si="47"/>
        <v>24577223</v>
      </c>
      <c r="O596" s="32">
        <f t="shared" si="48"/>
        <v>-1.2959153277813365E-4</v>
      </c>
      <c r="P596">
        <f t="shared" si="49"/>
        <v>0.36799999999999999</v>
      </c>
    </row>
    <row r="597" spans="1:16" hidden="1" x14ac:dyDescent="0.3">
      <c r="A597" s="22" t="s">
        <v>960</v>
      </c>
      <c r="B597" s="23">
        <v>100292</v>
      </c>
      <c r="C597" s="24" t="s">
        <v>2</v>
      </c>
      <c r="D597" s="6">
        <v>10438.421965289999</v>
      </c>
      <c r="E597" s="27" t="s">
        <v>1990</v>
      </c>
      <c r="F597" s="5">
        <v>58000</v>
      </c>
      <c r="G597" s="5">
        <v>52000</v>
      </c>
      <c r="H597" s="5">
        <v>78953000</v>
      </c>
      <c r="I597" s="24" t="s">
        <v>2142</v>
      </c>
      <c r="J597" s="24" t="s">
        <v>2171</v>
      </c>
      <c r="L597" s="34">
        <f t="shared" si="45"/>
        <v>58000</v>
      </c>
      <c r="M597" s="34">
        <f t="shared" si="46"/>
        <v>52000</v>
      </c>
      <c r="N597" s="34">
        <f t="shared" si="47"/>
        <v>78953000</v>
      </c>
      <c r="O597" s="32">
        <f t="shared" si="48"/>
        <v>7.5994579053360862E-5</v>
      </c>
      <c r="P597">
        <f t="shared" si="49"/>
        <v>0.45200000000000001</v>
      </c>
    </row>
    <row r="598" spans="1:16" hidden="1" x14ac:dyDescent="0.3">
      <c r="A598" s="22" t="s">
        <v>961</v>
      </c>
      <c r="B598" s="23">
        <v>103177</v>
      </c>
      <c r="C598" s="24" t="s">
        <v>2</v>
      </c>
      <c r="D598" s="6">
        <v>7087.2621749999998</v>
      </c>
      <c r="E598" s="6">
        <v>94.49</v>
      </c>
      <c r="F598" s="5">
        <v>3301</v>
      </c>
      <c r="G598" s="5">
        <v>333</v>
      </c>
      <c r="H598" s="5">
        <v>4954322</v>
      </c>
      <c r="I598" s="24" t="s">
        <v>2130</v>
      </c>
      <c r="J598" s="24" t="s">
        <v>2170</v>
      </c>
      <c r="L598" s="34">
        <f t="shared" si="45"/>
        <v>3301</v>
      </c>
      <c r="M598" s="34">
        <f t="shared" si="46"/>
        <v>333</v>
      </c>
      <c r="N598" s="34">
        <f t="shared" si="47"/>
        <v>4954322</v>
      </c>
      <c r="O598" s="32">
        <f t="shared" si="48"/>
        <v>5.9907289029659358E-4</v>
      </c>
      <c r="P598">
        <f t="shared" si="49"/>
        <v>0.59699999999999998</v>
      </c>
    </row>
    <row r="599" spans="1:16" hidden="1" x14ac:dyDescent="0.3">
      <c r="A599" s="22" t="s">
        <v>962</v>
      </c>
      <c r="B599" s="23">
        <v>1019278</v>
      </c>
      <c r="C599" s="24" t="s">
        <v>317</v>
      </c>
      <c r="D599" s="6">
        <v>3425.4436105099999</v>
      </c>
      <c r="E599" s="6">
        <v>79.59</v>
      </c>
      <c r="F599" s="5">
        <v>17200</v>
      </c>
      <c r="G599" s="5">
        <v>22000</v>
      </c>
      <c r="H599" s="5">
        <v>32287800</v>
      </c>
      <c r="I599" s="24" t="s">
        <v>2142</v>
      </c>
      <c r="J599" s="24" t="s">
        <v>2171</v>
      </c>
      <c r="L599" s="34">
        <f t="shared" si="45"/>
        <v>17200</v>
      </c>
      <c r="M599" s="34">
        <f t="shared" si="46"/>
        <v>22000</v>
      </c>
      <c r="N599" s="34">
        <f t="shared" si="47"/>
        <v>32287800</v>
      </c>
      <c r="O599" s="32">
        <f t="shared" si="48"/>
        <v>-1.4866296248118485E-4</v>
      </c>
      <c r="P599">
        <f t="shared" si="49"/>
        <v>0.36199999999999999</v>
      </c>
    </row>
    <row r="600" spans="1:16" hidden="1" x14ac:dyDescent="0.3">
      <c r="A600" s="22" t="s">
        <v>963</v>
      </c>
      <c r="B600" s="23">
        <v>100283</v>
      </c>
      <c r="C600" s="24" t="s">
        <v>317</v>
      </c>
      <c r="D600" s="6">
        <v>2519.3360893200002</v>
      </c>
      <c r="E600" s="27">
        <v>73.36</v>
      </c>
      <c r="F600" s="5">
        <v>7160</v>
      </c>
      <c r="G600" s="5">
        <v>9005</v>
      </c>
      <c r="H600" s="5">
        <v>18002199</v>
      </c>
      <c r="I600" s="24" t="s">
        <v>2142</v>
      </c>
      <c r="J600" s="24" t="s">
        <v>2171</v>
      </c>
      <c r="L600" s="34">
        <f t="shared" si="45"/>
        <v>7160</v>
      </c>
      <c r="M600" s="34">
        <f t="shared" si="46"/>
        <v>9005</v>
      </c>
      <c r="N600" s="34">
        <f t="shared" si="47"/>
        <v>18002199</v>
      </c>
      <c r="O600" s="32">
        <f t="shared" si="48"/>
        <v>-1.0248747944626098E-4</v>
      </c>
      <c r="P600">
        <f t="shared" si="49"/>
        <v>0.377</v>
      </c>
    </row>
    <row r="601" spans="1:16" x14ac:dyDescent="0.3">
      <c r="A601" s="22" t="s">
        <v>1196</v>
      </c>
      <c r="B601" s="23">
        <v>4069378</v>
      </c>
      <c r="C601" s="24" t="s">
        <v>317</v>
      </c>
      <c r="D601" s="6">
        <v>100618.76700000001</v>
      </c>
      <c r="E601" s="6">
        <v>86.45</v>
      </c>
      <c r="F601" s="5">
        <v>177834</v>
      </c>
      <c r="G601" s="5">
        <v>138232</v>
      </c>
      <c r="H601" s="5">
        <v>18781643</v>
      </c>
      <c r="I601" s="24" t="s">
        <v>2132</v>
      </c>
      <c r="J601" s="24" t="s">
        <v>2139</v>
      </c>
      <c r="L601" s="34">
        <f t="shared" si="45"/>
        <v>177834</v>
      </c>
      <c r="M601" s="34">
        <f t="shared" si="46"/>
        <v>138232</v>
      </c>
      <c r="N601" s="34">
        <f t="shared" si="47"/>
        <v>18781643</v>
      </c>
      <c r="O601" s="32">
        <f t="shared" si="48"/>
        <v>2.1085482244551233E-3</v>
      </c>
      <c r="P601">
        <f t="shared" si="49"/>
        <v>0.77300000000000002</v>
      </c>
    </row>
    <row r="602" spans="1:16" hidden="1" x14ac:dyDescent="0.3">
      <c r="A602" s="22" t="s">
        <v>965</v>
      </c>
      <c r="B602" s="23">
        <v>102876</v>
      </c>
      <c r="C602" s="24" t="s">
        <v>317</v>
      </c>
      <c r="D602" s="6">
        <v>4881.5861198399998</v>
      </c>
      <c r="E602" s="6">
        <v>85.78</v>
      </c>
      <c r="F602" s="5">
        <v>20353</v>
      </c>
      <c r="G602" s="5">
        <v>20480</v>
      </c>
      <c r="H602" s="5">
        <v>3904867</v>
      </c>
      <c r="I602" s="24" t="s">
        <v>2142</v>
      </c>
      <c r="J602" s="24" t="s">
        <v>2160</v>
      </c>
      <c r="L602" s="34">
        <f t="shared" si="45"/>
        <v>20353</v>
      </c>
      <c r="M602" s="34">
        <f t="shared" si="46"/>
        <v>20480</v>
      </c>
      <c r="N602" s="34">
        <f t="shared" si="47"/>
        <v>3904867</v>
      </c>
      <c r="O602" s="32">
        <f t="shared" si="48"/>
        <v>-3.2523514885398145E-5</v>
      </c>
      <c r="P602">
        <f t="shared" si="49"/>
        <v>0.40200000000000002</v>
      </c>
    </row>
    <row r="603" spans="1:16" hidden="1" x14ac:dyDescent="0.3">
      <c r="A603" s="22" t="s">
        <v>966</v>
      </c>
      <c r="B603" s="23">
        <v>4056944</v>
      </c>
      <c r="C603" s="24" t="s">
        <v>2</v>
      </c>
      <c r="D603" s="6">
        <v>23940.208346160001</v>
      </c>
      <c r="E603" s="27">
        <v>83.92</v>
      </c>
      <c r="F603" s="5">
        <v>94000</v>
      </c>
      <c r="G603" s="5">
        <v>29000</v>
      </c>
      <c r="H603" s="5">
        <v>46108000</v>
      </c>
      <c r="I603" s="24" t="s">
        <v>1</v>
      </c>
      <c r="J603" s="24" t="s">
        <v>2157</v>
      </c>
      <c r="L603" s="34">
        <f t="shared" si="45"/>
        <v>94000</v>
      </c>
      <c r="M603" s="34">
        <f t="shared" si="46"/>
        <v>29000</v>
      </c>
      <c r="N603" s="34">
        <f t="shared" si="47"/>
        <v>46108000</v>
      </c>
      <c r="O603" s="32">
        <f t="shared" si="48"/>
        <v>1.4097336687776524E-3</v>
      </c>
      <c r="P603">
        <f t="shared" si="49"/>
        <v>0.70899999999999996</v>
      </c>
    </row>
    <row r="604" spans="1:16" hidden="1" x14ac:dyDescent="0.3">
      <c r="A604" s="22" t="s">
        <v>967</v>
      </c>
      <c r="B604" s="23">
        <v>113881</v>
      </c>
      <c r="C604" s="24" t="s">
        <v>2</v>
      </c>
      <c r="D604" s="6">
        <v>119871.1774645</v>
      </c>
      <c r="E604" s="27">
        <v>92.44</v>
      </c>
      <c r="F604" s="5">
        <v>74000</v>
      </c>
      <c r="G604" s="5">
        <v>239000</v>
      </c>
      <c r="H604" s="5">
        <v>83869000</v>
      </c>
      <c r="I604" s="24" t="s">
        <v>2142</v>
      </c>
      <c r="J604" s="24" t="s">
        <v>2144</v>
      </c>
      <c r="L604" s="34">
        <f t="shared" si="45"/>
        <v>74000</v>
      </c>
      <c r="M604" s="34">
        <f t="shared" si="46"/>
        <v>239000</v>
      </c>
      <c r="N604" s="34">
        <f t="shared" si="47"/>
        <v>83869000</v>
      </c>
      <c r="O604" s="32">
        <f t="shared" si="48"/>
        <v>-1.9673538494556987E-3</v>
      </c>
      <c r="P604">
        <f t="shared" si="49"/>
        <v>0.157</v>
      </c>
    </row>
    <row r="605" spans="1:16" hidden="1" x14ac:dyDescent="0.3">
      <c r="A605" s="22" t="s">
        <v>968</v>
      </c>
      <c r="B605" s="23">
        <v>4276792</v>
      </c>
      <c r="C605" s="24" t="s">
        <v>317</v>
      </c>
      <c r="D605" s="6">
        <v>4745.8254466799999</v>
      </c>
      <c r="E605" s="6">
        <v>105.51</v>
      </c>
      <c r="F605" s="5">
        <v>11563</v>
      </c>
      <c r="G605" s="5">
        <v>16101</v>
      </c>
      <c r="H605" s="5">
        <v>3324911</v>
      </c>
      <c r="I605" s="24" t="s">
        <v>2126</v>
      </c>
      <c r="J605" s="24" t="s">
        <v>2127</v>
      </c>
      <c r="L605" s="34">
        <f t="shared" si="45"/>
        <v>11563</v>
      </c>
      <c r="M605" s="34">
        <f t="shared" si="46"/>
        <v>16101</v>
      </c>
      <c r="N605" s="34">
        <f t="shared" si="47"/>
        <v>3324911</v>
      </c>
      <c r="O605" s="32">
        <f t="shared" si="48"/>
        <v>-1.364848562863788E-3</v>
      </c>
      <c r="P605">
        <f t="shared" si="49"/>
        <v>0.19700000000000001</v>
      </c>
    </row>
    <row r="606" spans="1:16" hidden="1" x14ac:dyDescent="0.3">
      <c r="A606" s="22" t="s">
        <v>969</v>
      </c>
      <c r="B606" s="23">
        <v>4433547</v>
      </c>
      <c r="C606" s="24" t="s">
        <v>320</v>
      </c>
      <c r="D606" s="6">
        <v>2769.1736193800002</v>
      </c>
      <c r="E606" s="6">
        <v>106.65</v>
      </c>
      <c r="F606" s="5">
        <v>-3868</v>
      </c>
      <c r="G606" s="5">
        <v>942</v>
      </c>
      <c r="H606" s="5">
        <v>1244485</v>
      </c>
      <c r="I606" s="24" t="s">
        <v>2132</v>
      </c>
      <c r="J606" s="24" t="s">
        <v>2134</v>
      </c>
      <c r="L606" s="34">
        <f t="shared" si="45"/>
        <v>-3868</v>
      </c>
      <c r="M606" s="34">
        <f t="shared" si="46"/>
        <v>942</v>
      </c>
      <c r="N606" s="34">
        <f t="shared" si="47"/>
        <v>1244485</v>
      </c>
      <c r="O606" s="32">
        <f t="shared" si="48"/>
        <v>-3.8650526121246941E-3</v>
      </c>
      <c r="P606">
        <f t="shared" si="49"/>
        <v>8.5000000000000006E-2</v>
      </c>
    </row>
    <row r="607" spans="1:16" hidden="1" x14ac:dyDescent="0.3">
      <c r="A607" s="22" t="s">
        <v>970</v>
      </c>
      <c r="B607" s="23">
        <v>1024119</v>
      </c>
      <c r="C607" s="24" t="s">
        <v>2</v>
      </c>
      <c r="D607" s="6">
        <v>4582.8684297600003</v>
      </c>
      <c r="E607" s="27">
        <v>41.56</v>
      </c>
      <c r="F607" s="5">
        <v>-55000</v>
      </c>
      <c r="G607" s="5">
        <v>61000</v>
      </c>
      <c r="H607" s="5">
        <v>90144000</v>
      </c>
      <c r="I607" s="24" t="s">
        <v>2142</v>
      </c>
      <c r="J607" s="24" t="s">
        <v>2171</v>
      </c>
      <c r="L607" s="34">
        <f t="shared" si="45"/>
        <v>-55000</v>
      </c>
      <c r="M607" s="34">
        <f t="shared" si="46"/>
        <v>61000</v>
      </c>
      <c r="N607" s="34">
        <f t="shared" si="47"/>
        <v>90144000</v>
      </c>
      <c r="O607" s="32">
        <f t="shared" si="48"/>
        <v>-1.2868299609513666E-3</v>
      </c>
      <c r="P607">
        <f t="shared" si="49"/>
        <v>0.20399999999999999</v>
      </c>
    </row>
    <row r="608" spans="1:16" hidden="1" x14ac:dyDescent="0.3">
      <c r="A608" s="22" t="s">
        <v>971</v>
      </c>
      <c r="B608" s="23">
        <v>4122208</v>
      </c>
      <c r="C608" s="24" t="s">
        <v>317</v>
      </c>
      <c r="D608" s="6">
        <v>15546.238310049999</v>
      </c>
      <c r="E608" s="27">
        <v>101.36</v>
      </c>
      <c r="F608" s="5">
        <v>50000</v>
      </c>
      <c r="G608" s="5">
        <v>32000</v>
      </c>
      <c r="H608" s="5">
        <v>21407000</v>
      </c>
      <c r="I608" s="24" t="s">
        <v>2132</v>
      </c>
      <c r="J608" s="24" t="s">
        <v>2138</v>
      </c>
      <c r="L608" s="34">
        <f t="shared" si="45"/>
        <v>50000</v>
      </c>
      <c r="M608" s="34">
        <f t="shared" si="46"/>
        <v>32000</v>
      </c>
      <c r="N608" s="34">
        <f t="shared" si="47"/>
        <v>21407000</v>
      </c>
      <c r="O608" s="32">
        <f t="shared" si="48"/>
        <v>8.4084645209510909E-4</v>
      </c>
      <c r="P608">
        <f t="shared" si="49"/>
        <v>0.63500000000000001</v>
      </c>
    </row>
    <row r="609" spans="1:16" hidden="1" x14ac:dyDescent="0.3">
      <c r="A609" s="22" t="s">
        <v>972</v>
      </c>
      <c r="B609" s="23">
        <v>5282621</v>
      </c>
      <c r="C609" s="24" t="s">
        <v>2</v>
      </c>
      <c r="D609" s="6">
        <v>10775.67745709</v>
      </c>
      <c r="E609" s="27" t="s">
        <v>1991</v>
      </c>
      <c r="F609" s="5">
        <v>14438</v>
      </c>
      <c r="G609" s="5">
        <v>17603</v>
      </c>
      <c r="H609" s="5">
        <v>4351242</v>
      </c>
      <c r="I609" s="24" t="s">
        <v>2126</v>
      </c>
      <c r="J609" s="24" t="s">
        <v>2127</v>
      </c>
      <c r="L609" s="34">
        <f t="shared" si="45"/>
        <v>14438</v>
      </c>
      <c r="M609" s="34">
        <f t="shared" si="46"/>
        <v>17603</v>
      </c>
      <c r="N609" s="34">
        <f t="shared" si="47"/>
        <v>4351242</v>
      </c>
      <c r="O609" s="32">
        <f t="shared" si="48"/>
        <v>-7.2737852778585971E-4</v>
      </c>
      <c r="P609">
        <f t="shared" si="49"/>
        <v>0.25700000000000001</v>
      </c>
    </row>
    <row r="610" spans="1:16" hidden="1" x14ac:dyDescent="0.3">
      <c r="A610" s="22" t="s">
        <v>973</v>
      </c>
      <c r="B610" s="23">
        <v>4315858</v>
      </c>
      <c r="C610" s="24" t="s">
        <v>2</v>
      </c>
      <c r="D610" s="6">
        <v>4515.2026387200003</v>
      </c>
      <c r="E610" s="6">
        <v>68.45</v>
      </c>
      <c r="F610" s="5">
        <v>20536</v>
      </c>
      <c r="G610" s="5">
        <v>-16567</v>
      </c>
      <c r="H610" s="5">
        <v>3312994</v>
      </c>
      <c r="I610" s="24" t="s">
        <v>2153</v>
      </c>
      <c r="J610" s="24" t="s">
        <v>2178</v>
      </c>
      <c r="L610" s="34">
        <f t="shared" si="45"/>
        <v>20536</v>
      </c>
      <c r="M610" s="34">
        <f t="shared" si="46"/>
        <v>-16567</v>
      </c>
      <c r="N610" s="34">
        <f t="shared" si="47"/>
        <v>3312994</v>
      </c>
      <c r="O610" s="32">
        <f t="shared" si="48"/>
        <v>1.1199235495144271E-2</v>
      </c>
      <c r="P610">
        <f t="shared" si="49"/>
        <v>0.96299999999999997</v>
      </c>
    </row>
    <row r="611" spans="1:16" hidden="1" x14ac:dyDescent="0.3">
      <c r="A611" s="22" t="s">
        <v>106</v>
      </c>
      <c r="B611" s="23">
        <v>4992894</v>
      </c>
      <c r="C611" s="24" t="s">
        <v>2</v>
      </c>
      <c r="D611" s="6">
        <v>7866.8235625200005</v>
      </c>
      <c r="E611" s="27" t="s">
        <v>1992</v>
      </c>
      <c r="F611" s="5">
        <v>18739</v>
      </c>
      <c r="G611" s="5">
        <v>-11186</v>
      </c>
      <c r="H611" s="5">
        <v>4790634</v>
      </c>
      <c r="I611" s="24" t="s">
        <v>2119</v>
      </c>
      <c r="J611" s="24" t="s">
        <v>2146</v>
      </c>
      <c r="L611" s="34">
        <f t="shared" si="45"/>
        <v>18739</v>
      </c>
      <c r="M611" s="34">
        <f t="shared" si="46"/>
        <v>-11186</v>
      </c>
      <c r="N611" s="34">
        <f t="shared" si="47"/>
        <v>4790634</v>
      </c>
      <c r="O611" s="32">
        <f t="shared" si="48"/>
        <v>6.2465636072386241E-3</v>
      </c>
      <c r="P611">
        <f t="shared" si="49"/>
        <v>0.92300000000000004</v>
      </c>
    </row>
    <row r="612" spans="1:16" hidden="1" x14ac:dyDescent="0.3">
      <c r="A612" s="22" t="s">
        <v>974</v>
      </c>
      <c r="B612" s="23">
        <v>100365658</v>
      </c>
      <c r="C612" s="24" t="s">
        <v>317</v>
      </c>
      <c r="D612" s="6">
        <v>2666.2486620899999</v>
      </c>
      <c r="E612" s="6">
        <v>48.13</v>
      </c>
      <c r="F612" s="5">
        <v>4229</v>
      </c>
      <c r="G612" s="5">
        <v>-1318</v>
      </c>
      <c r="H612" s="5">
        <v>1745654</v>
      </c>
      <c r="I612" s="24" t="s">
        <v>2119</v>
      </c>
      <c r="J612" s="24" t="s">
        <v>2135</v>
      </c>
      <c r="L612" s="34">
        <f t="shared" si="45"/>
        <v>4229</v>
      </c>
      <c r="M612" s="34">
        <f t="shared" si="46"/>
        <v>-1318</v>
      </c>
      <c r="N612" s="34">
        <f t="shared" si="47"/>
        <v>1745654</v>
      </c>
      <c r="O612" s="32">
        <f t="shared" si="48"/>
        <v>3.1776056423552432E-3</v>
      </c>
      <c r="P612">
        <f t="shared" si="49"/>
        <v>0.83699999999999997</v>
      </c>
    </row>
    <row r="613" spans="1:16" hidden="1" x14ac:dyDescent="0.3">
      <c r="A613" s="22" t="s">
        <v>107</v>
      </c>
      <c r="B613" s="23">
        <v>4089622</v>
      </c>
      <c r="C613" s="24" t="s">
        <v>2</v>
      </c>
      <c r="D613" s="6">
        <v>8735.3031063100007</v>
      </c>
      <c r="E613" s="6">
        <v>93.64</v>
      </c>
      <c r="F613" s="5">
        <v>61000</v>
      </c>
      <c r="G613" s="5">
        <v>79000</v>
      </c>
      <c r="H613" s="5">
        <v>6827000</v>
      </c>
      <c r="I613" s="24" t="s">
        <v>2119</v>
      </c>
      <c r="J613" s="24" t="s">
        <v>2140</v>
      </c>
      <c r="L613" s="34">
        <f t="shared" si="45"/>
        <v>61000</v>
      </c>
      <c r="M613" s="34">
        <f t="shared" si="46"/>
        <v>79000</v>
      </c>
      <c r="N613" s="34">
        <f t="shared" si="47"/>
        <v>6827000</v>
      </c>
      <c r="O613" s="32">
        <f t="shared" si="48"/>
        <v>-2.6365900102534056E-3</v>
      </c>
      <c r="P613">
        <f t="shared" si="49"/>
        <v>0.126</v>
      </c>
    </row>
    <row r="614" spans="1:16" hidden="1" x14ac:dyDescent="0.3">
      <c r="A614" s="22" t="s">
        <v>975</v>
      </c>
      <c r="B614" s="23">
        <v>4988646</v>
      </c>
      <c r="C614" s="24" t="s">
        <v>2</v>
      </c>
      <c r="D614" s="6">
        <v>44082.574890119999</v>
      </c>
      <c r="E614" s="27">
        <v>78.930000000000007</v>
      </c>
      <c r="F614" s="5">
        <v>53000</v>
      </c>
      <c r="G614" s="5">
        <v>86000</v>
      </c>
      <c r="H614" s="5">
        <v>25258000</v>
      </c>
      <c r="I614" s="24" t="s">
        <v>2126</v>
      </c>
      <c r="J614" s="24" t="s">
        <v>2151</v>
      </c>
      <c r="L614" s="34">
        <f t="shared" si="45"/>
        <v>53000</v>
      </c>
      <c r="M614" s="34">
        <f t="shared" si="46"/>
        <v>86000</v>
      </c>
      <c r="N614" s="34">
        <f t="shared" si="47"/>
        <v>25258000</v>
      </c>
      <c r="O614" s="32">
        <f t="shared" si="48"/>
        <v>-1.3065167471692136E-3</v>
      </c>
      <c r="P614">
        <f t="shared" si="49"/>
        <v>0.20200000000000001</v>
      </c>
    </row>
    <row r="615" spans="1:16" hidden="1" x14ac:dyDescent="0.3">
      <c r="A615" s="22" t="s">
        <v>976</v>
      </c>
      <c r="B615" s="23">
        <v>28160140</v>
      </c>
      <c r="C615" s="24" t="s">
        <v>317</v>
      </c>
      <c r="D615" s="6">
        <v>2611.51444623</v>
      </c>
      <c r="E615" s="6">
        <v>89.95</v>
      </c>
      <c r="F615" s="5">
        <v>-8327</v>
      </c>
      <c r="G615" s="5">
        <v>752</v>
      </c>
      <c r="H615" s="5">
        <v>674287</v>
      </c>
      <c r="I615" s="24" t="s">
        <v>2142</v>
      </c>
      <c r="J615" s="24" t="s">
        <v>2144</v>
      </c>
      <c r="L615" s="34">
        <f t="shared" si="45"/>
        <v>-8327</v>
      </c>
      <c r="M615" s="34">
        <f t="shared" si="46"/>
        <v>752</v>
      </c>
      <c r="N615" s="34">
        <f t="shared" si="47"/>
        <v>674287</v>
      </c>
      <c r="O615" s="32">
        <f t="shared" si="48"/>
        <v>-1.3464592970055778E-2</v>
      </c>
      <c r="P615">
        <f t="shared" si="49"/>
        <v>1.7000000000000001E-2</v>
      </c>
    </row>
    <row r="616" spans="1:16" hidden="1" x14ac:dyDescent="0.3">
      <c r="A616" s="22" t="s">
        <v>977</v>
      </c>
      <c r="B616" s="23">
        <v>4060057</v>
      </c>
      <c r="C616" s="24" t="s">
        <v>2</v>
      </c>
      <c r="D616" s="6">
        <v>7452.6842453999998</v>
      </c>
      <c r="E616" s="6">
        <v>98.75</v>
      </c>
      <c r="F616" s="5">
        <v>6000</v>
      </c>
      <c r="G616" s="5">
        <v>27400</v>
      </c>
      <c r="H616" s="5">
        <v>11171300</v>
      </c>
      <c r="I616" s="24" t="s">
        <v>2148</v>
      </c>
      <c r="J616" s="24" t="s">
        <v>2150</v>
      </c>
      <c r="L616" s="34">
        <f t="shared" si="45"/>
        <v>6000</v>
      </c>
      <c r="M616" s="34">
        <f t="shared" si="46"/>
        <v>27400</v>
      </c>
      <c r="N616" s="34">
        <f t="shared" si="47"/>
        <v>11171300</v>
      </c>
      <c r="O616" s="32">
        <f t="shared" si="48"/>
        <v>-1.9156230698307269E-3</v>
      </c>
      <c r="P616">
        <f t="shared" si="49"/>
        <v>0.159</v>
      </c>
    </row>
    <row r="617" spans="1:16" hidden="1" x14ac:dyDescent="0.3">
      <c r="A617" s="22" t="s">
        <v>978</v>
      </c>
      <c r="B617" s="23">
        <v>4068469</v>
      </c>
      <c r="C617" s="24" t="s">
        <v>2</v>
      </c>
      <c r="D617" s="6">
        <v>2342.8427204</v>
      </c>
      <c r="E617" s="6">
        <v>88.67</v>
      </c>
      <c r="F617" s="5">
        <v>-2000</v>
      </c>
      <c r="G617" s="5">
        <v>2000</v>
      </c>
      <c r="H617" s="5">
        <v>7907000</v>
      </c>
      <c r="I617" s="24" t="s">
        <v>2126</v>
      </c>
      <c r="J617" s="24" t="s">
        <v>2127</v>
      </c>
      <c r="L617" s="34">
        <f t="shared" si="45"/>
        <v>-2000</v>
      </c>
      <c r="M617" s="34">
        <f t="shared" si="46"/>
        <v>2000</v>
      </c>
      <c r="N617" s="34">
        <f t="shared" si="47"/>
        <v>7907000</v>
      </c>
      <c r="O617" s="32">
        <f t="shared" si="48"/>
        <v>-5.0588086505627921E-4</v>
      </c>
      <c r="P617">
        <f t="shared" si="49"/>
        <v>0.28999999999999998</v>
      </c>
    </row>
    <row r="618" spans="1:16" hidden="1" x14ac:dyDescent="0.3">
      <c r="A618" s="22" t="s">
        <v>979</v>
      </c>
      <c r="B618" s="23">
        <v>113873</v>
      </c>
      <c r="C618" s="24" t="s">
        <v>2</v>
      </c>
      <c r="D618" s="6">
        <v>43597.94586521</v>
      </c>
      <c r="E618" s="6">
        <v>60.63</v>
      </c>
      <c r="F618" s="5">
        <v>-27000</v>
      </c>
      <c r="G618" s="5">
        <v>214000</v>
      </c>
      <c r="H618" s="5">
        <v>255884000</v>
      </c>
      <c r="I618" s="24" t="s">
        <v>2126</v>
      </c>
      <c r="J618" s="24" t="s">
        <v>2198</v>
      </c>
      <c r="L618" s="34">
        <f t="shared" si="45"/>
        <v>-27000</v>
      </c>
      <c r="M618" s="34">
        <f t="shared" si="46"/>
        <v>214000</v>
      </c>
      <c r="N618" s="34">
        <f t="shared" si="47"/>
        <v>255884000</v>
      </c>
      <c r="O618" s="32">
        <f t="shared" si="48"/>
        <v>-9.4183301808632041E-4</v>
      </c>
      <c r="P618">
        <f t="shared" si="49"/>
        <v>0.23</v>
      </c>
    </row>
    <row r="619" spans="1:16" x14ac:dyDescent="0.3">
      <c r="A619" s="22" t="s">
        <v>745</v>
      </c>
      <c r="B619" s="23">
        <v>4067801</v>
      </c>
      <c r="C619" s="24" t="s">
        <v>317</v>
      </c>
      <c r="D619" s="6">
        <v>5511.14037723</v>
      </c>
      <c r="E619" s="6">
        <v>93.56</v>
      </c>
      <c r="F619" s="5">
        <v>37865</v>
      </c>
      <c r="G619" s="5">
        <v>34001</v>
      </c>
      <c r="H619" s="5">
        <v>2063966</v>
      </c>
      <c r="I619" s="24" t="s">
        <v>2132</v>
      </c>
      <c r="J619" s="24" t="s">
        <v>2139</v>
      </c>
      <c r="L619" s="34">
        <f t="shared" si="45"/>
        <v>37865</v>
      </c>
      <c r="M619" s="34">
        <f t="shared" si="46"/>
        <v>34001</v>
      </c>
      <c r="N619" s="34">
        <f t="shared" si="47"/>
        <v>2063966</v>
      </c>
      <c r="O619" s="32">
        <f t="shared" si="48"/>
        <v>1.872123862505487E-3</v>
      </c>
      <c r="P619">
        <f t="shared" si="49"/>
        <v>0.755</v>
      </c>
    </row>
    <row r="620" spans="1:16" hidden="1" x14ac:dyDescent="0.3">
      <c r="A620" s="22" t="s">
        <v>981</v>
      </c>
      <c r="B620" s="23">
        <v>4996388</v>
      </c>
      <c r="C620" s="24" t="s">
        <v>317</v>
      </c>
      <c r="D620" s="6">
        <v>19064.75925245</v>
      </c>
      <c r="E620" s="27" t="s">
        <v>1993</v>
      </c>
      <c r="F620" s="5">
        <v>-2000</v>
      </c>
      <c r="G620" s="5">
        <v>31000</v>
      </c>
      <c r="H620" s="5">
        <v>11016000</v>
      </c>
      <c r="I620" s="24" t="s">
        <v>2161</v>
      </c>
      <c r="J620" s="24" t="s">
        <v>2182</v>
      </c>
      <c r="L620" s="34">
        <f t="shared" si="45"/>
        <v>-2000</v>
      </c>
      <c r="M620" s="34">
        <f t="shared" si="46"/>
        <v>31000</v>
      </c>
      <c r="N620" s="34">
        <f t="shared" si="47"/>
        <v>11016000</v>
      </c>
      <c r="O620" s="32">
        <f t="shared" si="48"/>
        <v>-2.9956427015250544E-3</v>
      </c>
      <c r="P620">
        <f t="shared" si="49"/>
        <v>0.112</v>
      </c>
    </row>
    <row r="621" spans="1:16" hidden="1" x14ac:dyDescent="0.3">
      <c r="A621" s="22" t="s">
        <v>982</v>
      </c>
      <c r="B621" s="23">
        <v>4868602</v>
      </c>
      <c r="C621" s="24" t="s">
        <v>317</v>
      </c>
      <c r="D621" s="6">
        <v>70544.306323919998</v>
      </c>
      <c r="E621" s="6">
        <v>69.150000000000006</v>
      </c>
      <c r="F621" s="5">
        <v>81200</v>
      </c>
      <c r="G621" s="5">
        <v>-300</v>
      </c>
      <c r="H621" s="5">
        <v>6228000</v>
      </c>
      <c r="I621" s="24" t="s">
        <v>2132</v>
      </c>
      <c r="J621" s="24" t="s">
        <v>2134</v>
      </c>
      <c r="L621" s="34">
        <f t="shared" si="45"/>
        <v>81200</v>
      </c>
      <c r="M621" s="34">
        <f t="shared" si="46"/>
        <v>-300</v>
      </c>
      <c r="N621" s="34">
        <f t="shared" si="47"/>
        <v>6228000</v>
      </c>
      <c r="O621" s="32">
        <f t="shared" si="48"/>
        <v>1.3086062941554271E-2</v>
      </c>
      <c r="P621">
        <f t="shared" si="49"/>
        <v>0.97399999999999998</v>
      </c>
    </row>
    <row r="622" spans="1:16" hidden="1" x14ac:dyDescent="0.3">
      <c r="A622" s="22" t="s">
        <v>983</v>
      </c>
      <c r="B622" s="23">
        <v>4992262</v>
      </c>
      <c r="C622" s="24" t="s">
        <v>2</v>
      </c>
      <c r="D622" s="6">
        <v>26090.5854048</v>
      </c>
      <c r="E622" s="27" t="s">
        <v>1994</v>
      </c>
      <c r="F622" s="5">
        <v>10600</v>
      </c>
      <c r="G622" s="5">
        <v>39100</v>
      </c>
      <c r="H622" s="5">
        <v>15890600</v>
      </c>
      <c r="I622" s="24" t="s">
        <v>2119</v>
      </c>
      <c r="J622" s="24" t="s">
        <v>2146</v>
      </c>
      <c r="L622" s="34">
        <f t="shared" si="45"/>
        <v>10600</v>
      </c>
      <c r="M622" s="34">
        <f t="shared" si="46"/>
        <v>39100</v>
      </c>
      <c r="N622" s="34">
        <f t="shared" si="47"/>
        <v>15890600</v>
      </c>
      <c r="O622" s="32">
        <f t="shared" si="48"/>
        <v>-1.7935131461367098E-3</v>
      </c>
      <c r="P622">
        <f t="shared" si="49"/>
        <v>0.16300000000000001</v>
      </c>
    </row>
    <row r="623" spans="1:16" hidden="1" x14ac:dyDescent="0.3">
      <c r="A623" s="22" t="s">
        <v>109</v>
      </c>
      <c r="B623" s="23">
        <v>111746423</v>
      </c>
      <c r="C623" s="24" t="s">
        <v>317</v>
      </c>
      <c r="D623" s="6">
        <v>2107.9499999999998</v>
      </c>
      <c r="E623" s="6">
        <v>94.71</v>
      </c>
      <c r="F623" s="5">
        <v>-17300</v>
      </c>
      <c r="G623" s="5">
        <v>-4800</v>
      </c>
      <c r="H623" s="5">
        <v>4287900</v>
      </c>
      <c r="I623" s="24" t="s">
        <v>2123</v>
      </c>
      <c r="J623" s="24" t="s">
        <v>2147</v>
      </c>
      <c r="L623" s="34">
        <f t="shared" si="45"/>
        <v>-17300</v>
      </c>
      <c r="M623" s="34">
        <f t="shared" si="46"/>
        <v>-4800</v>
      </c>
      <c r="N623" s="34">
        <f t="shared" si="47"/>
        <v>4287900</v>
      </c>
      <c r="O623" s="32">
        <f t="shared" si="48"/>
        <v>-2.9151799249049651E-3</v>
      </c>
      <c r="P623">
        <f t="shared" si="49"/>
        <v>0.115</v>
      </c>
    </row>
    <row r="624" spans="1:16" hidden="1" x14ac:dyDescent="0.3">
      <c r="A624" s="22" t="s">
        <v>984</v>
      </c>
      <c r="B624" s="23">
        <v>4397057</v>
      </c>
      <c r="C624" s="24" t="s">
        <v>2</v>
      </c>
      <c r="D624" s="6">
        <v>9820.0361305499991</v>
      </c>
      <c r="E624" s="27">
        <v>85.79</v>
      </c>
      <c r="F624" s="5">
        <v>39900</v>
      </c>
      <c r="G624" s="5">
        <v>36100</v>
      </c>
      <c r="H624" s="5">
        <v>6120900</v>
      </c>
      <c r="I624" s="24" t="s">
        <v>2119</v>
      </c>
      <c r="J624" s="24" t="s">
        <v>2121</v>
      </c>
      <c r="L624" s="34">
        <f t="shared" si="45"/>
        <v>39900</v>
      </c>
      <c r="M624" s="34">
        <f t="shared" si="46"/>
        <v>36100</v>
      </c>
      <c r="N624" s="34">
        <f t="shared" si="47"/>
        <v>6120900</v>
      </c>
      <c r="O624" s="32">
        <f t="shared" si="48"/>
        <v>6.2082373507163979E-4</v>
      </c>
      <c r="P624">
        <f t="shared" si="49"/>
        <v>0.6</v>
      </c>
    </row>
    <row r="625" spans="1:16" hidden="1" x14ac:dyDescent="0.3">
      <c r="A625" s="22" t="s">
        <v>985</v>
      </c>
      <c r="B625" s="23">
        <v>4625481</v>
      </c>
      <c r="C625" s="24" t="s">
        <v>2</v>
      </c>
      <c r="D625" s="6">
        <v>2713.3829777999999</v>
      </c>
      <c r="E625" s="27">
        <v>91.99</v>
      </c>
      <c r="F625" s="5">
        <v>90</v>
      </c>
      <c r="G625" s="5">
        <v>-89</v>
      </c>
      <c r="H625" s="5">
        <v>2198587</v>
      </c>
      <c r="I625" s="24" t="s">
        <v>2130</v>
      </c>
      <c r="J625" s="24" t="s">
        <v>2169</v>
      </c>
      <c r="L625" s="34">
        <f t="shared" si="45"/>
        <v>90</v>
      </c>
      <c r="M625" s="34">
        <f t="shared" si="46"/>
        <v>-89</v>
      </c>
      <c r="N625" s="34">
        <f t="shared" si="47"/>
        <v>2198587</v>
      </c>
      <c r="O625" s="32">
        <f t="shared" si="48"/>
        <v>8.1415927593495279E-5</v>
      </c>
      <c r="P625">
        <f t="shared" si="49"/>
        <v>0.45600000000000002</v>
      </c>
    </row>
    <row r="626" spans="1:16" hidden="1" x14ac:dyDescent="0.3">
      <c r="A626" s="22" t="s">
        <v>986</v>
      </c>
      <c r="B626" s="23">
        <v>13518181</v>
      </c>
      <c r="C626" s="24" t="s">
        <v>317</v>
      </c>
      <c r="D626" s="6">
        <v>19654.267312</v>
      </c>
      <c r="E626" s="6">
        <v>84.47</v>
      </c>
      <c r="F626" s="5">
        <v>281000</v>
      </c>
      <c r="G626" s="5">
        <v>146000</v>
      </c>
      <c r="H626" s="5">
        <v>21866000</v>
      </c>
      <c r="I626" s="24" t="s">
        <v>2161</v>
      </c>
      <c r="J626" s="24" t="s">
        <v>2190</v>
      </c>
      <c r="L626" s="34">
        <f t="shared" si="45"/>
        <v>281000</v>
      </c>
      <c r="M626" s="34">
        <f t="shared" si="46"/>
        <v>146000</v>
      </c>
      <c r="N626" s="34">
        <f t="shared" si="47"/>
        <v>21866000</v>
      </c>
      <c r="O626" s="32">
        <f t="shared" si="48"/>
        <v>6.1739687185584924E-3</v>
      </c>
      <c r="P626">
        <f t="shared" si="49"/>
        <v>0.92200000000000004</v>
      </c>
    </row>
    <row r="627" spans="1:16" hidden="1" x14ac:dyDescent="0.3">
      <c r="A627" s="22" t="s">
        <v>987</v>
      </c>
      <c r="B627" s="23">
        <v>4991786</v>
      </c>
      <c r="C627" s="24" t="s">
        <v>317</v>
      </c>
      <c r="D627" s="6">
        <v>4925.0967612000004</v>
      </c>
      <c r="E627" s="6">
        <v>82.49</v>
      </c>
      <c r="F627" s="5">
        <v>16983</v>
      </c>
      <c r="G627" s="5">
        <v>14746</v>
      </c>
      <c r="H627" s="5">
        <v>1694201</v>
      </c>
      <c r="I627" s="24" t="s">
        <v>2119</v>
      </c>
      <c r="J627" s="24" t="s">
        <v>2146</v>
      </c>
      <c r="L627" s="34">
        <f t="shared" si="45"/>
        <v>16983</v>
      </c>
      <c r="M627" s="34">
        <f t="shared" si="46"/>
        <v>14746</v>
      </c>
      <c r="N627" s="34">
        <f t="shared" si="47"/>
        <v>1694201</v>
      </c>
      <c r="O627" s="32">
        <f t="shared" si="48"/>
        <v>1.3203864240429559E-3</v>
      </c>
      <c r="P627">
        <f t="shared" si="49"/>
        <v>0.70299999999999996</v>
      </c>
    </row>
    <row r="628" spans="1:16" hidden="1" x14ac:dyDescent="0.3">
      <c r="A628" s="22" t="s">
        <v>988</v>
      </c>
      <c r="B628" s="23">
        <v>102719</v>
      </c>
      <c r="C628" s="24" t="s">
        <v>2</v>
      </c>
      <c r="D628" s="6">
        <v>11016.544</v>
      </c>
      <c r="E628" s="6">
        <v>50.32</v>
      </c>
      <c r="F628" s="5">
        <v>9500</v>
      </c>
      <c r="G628" s="5">
        <v>75000</v>
      </c>
      <c r="H628" s="5">
        <v>30121200</v>
      </c>
      <c r="I628" s="24" t="s">
        <v>2142</v>
      </c>
      <c r="J628" s="24" t="s">
        <v>2143</v>
      </c>
      <c r="L628" s="34">
        <f t="shared" si="45"/>
        <v>9500</v>
      </c>
      <c r="M628" s="34">
        <f t="shared" si="46"/>
        <v>75000</v>
      </c>
      <c r="N628" s="34">
        <f t="shared" si="47"/>
        <v>30121200</v>
      </c>
      <c r="O628" s="32">
        <f t="shared" si="48"/>
        <v>-2.174548158771895E-3</v>
      </c>
      <c r="P628">
        <f t="shared" si="49"/>
        <v>0.14899999999999999</v>
      </c>
    </row>
    <row r="629" spans="1:16" hidden="1" x14ac:dyDescent="0.3">
      <c r="A629" s="22" t="s">
        <v>989</v>
      </c>
      <c r="B629" s="23">
        <v>9344892</v>
      </c>
      <c r="C629" s="24" t="s">
        <v>319</v>
      </c>
      <c r="D629" s="6">
        <v>6855.7549618800003</v>
      </c>
      <c r="E629" s="6">
        <v>0.95</v>
      </c>
      <c r="F629" s="5">
        <v>13999</v>
      </c>
      <c r="G629" s="5">
        <v>19208</v>
      </c>
      <c r="H629" s="5">
        <v>5084558</v>
      </c>
      <c r="I629" s="24" t="s">
        <v>2142</v>
      </c>
      <c r="J629" s="24" t="s">
        <v>2143</v>
      </c>
      <c r="L629" s="34">
        <f t="shared" si="45"/>
        <v>13999</v>
      </c>
      <c r="M629" s="34">
        <f t="shared" si="46"/>
        <v>19208</v>
      </c>
      <c r="N629" s="34">
        <f t="shared" si="47"/>
        <v>5084558</v>
      </c>
      <c r="O629" s="32">
        <f t="shared" si="48"/>
        <v>-1.0244744970949295E-3</v>
      </c>
      <c r="P629">
        <f t="shared" si="49"/>
        <v>0.223</v>
      </c>
    </row>
    <row r="630" spans="1:16" hidden="1" x14ac:dyDescent="0.3">
      <c r="A630" s="22" t="s">
        <v>990</v>
      </c>
      <c r="B630" s="23">
        <v>4004107</v>
      </c>
      <c r="C630" s="24" t="s">
        <v>2</v>
      </c>
      <c r="D630" s="6">
        <v>66615.968635600002</v>
      </c>
      <c r="E630" s="6">
        <v>84.95</v>
      </c>
      <c r="F630" s="5">
        <v>737000</v>
      </c>
      <c r="G630" s="5">
        <v>508000</v>
      </c>
      <c r="H630" s="5">
        <v>51093000</v>
      </c>
      <c r="I630" s="24" t="s">
        <v>2148</v>
      </c>
      <c r="J630" s="24" t="s">
        <v>2149</v>
      </c>
      <c r="L630" s="34">
        <f t="shared" si="45"/>
        <v>737000</v>
      </c>
      <c r="M630" s="34">
        <f t="shared" si="46"/>
        <v>508000</v>
      </c>
      <c r="N630" s="34">
        <f t="shared" si="47"/>
        <v>51093000</v>
      </c>
      <c r="O630" s="32">
        <f t="shared" si="48"/>
        <v>4.4820229777073183E-3</v>
      </c>
      <c r="P630">
        <f t="shared" si="49"/>
        <v>0.878</v>
      </c>
    </row>
    <row r="631" spans="1:16" hidden="1" x14ac:dyDescent="0.3">
      <c r="A631" s="22" t="s">
        <v>991</v>
      </c>
      <c r="B631" s="23">
        <v>4912739</v>
      </c>
      <c r="C631" s="24" t="s">
        <v>320</v>
      </c>
      <c r="D631" s="6">
        <v>7593.5790745499999</v>
      </c>
      <c r="E631" s="6">
        <v>116.18</v>
      </c>
      <c r="F631" s="5">
        <v>54</v>
      </c>
      <c r="G631" s="5">
        <v>70</v>
      </c>
      <c r="H631" s="5">
        <v>1125383</v>
      </c>
      <c r="I631" s="24" t="s">
        <v>2153</v>
      </c>
      <c r="J631" s="24" t="s">
        <v>2178</v>
      </c>
      <c r="L631" s="34">
        <f t="shared" si="45"/>
        <v>54</v>
      </c>
      <c r="M631" s="34">
        <f t="shared" si="46"/>
        <v>70</v>
      </c>
      <c r="N631" s="34">
        <f t="shared" si="47"/>
        <v>1125383</v>
      </c>
      <c r="O631" s="32">
        <f t="shared" si="48"/>
        <v>-1.4217381993507988E-5</v>
      </c>
      <c r="P631">
        <f t="shared" si="49"/>
        <v>0.41199999999999998</v>
      </c>
    </row>
    <row r="632" spans="1:16" hidden="1" x14ac:dyDescent="0.3">
      <c r="A632" s="22" t="s">
        <v>992</v>
      </c>
      <c r="B632" s="23">
        <v>5230232</v>
      </c>
      <c r="C632" s="24" t="s">
        <v>317</v>
      </c>
      <c r="D632" s="6">
        <v>4978.9279142400001</v>
      </c>
      <c r="E632" s="27" t="s">
        <v>1995</v>
      </c>
      <c r="F632" s="5">
        <v>5024</v>
      </c>
      <c r="G632" s="5">
        <v>3291</v>
      </c>
      <c r="H632" s="5">
        <v>1380216</v>
      </c>
      <c r="I632" s="24" t="s">
        <v>2132</v>
      </c>
      <c r="J632" s="24" t="s">
        <v>2134</v>
      </c>
      <c r="L632" s="34">
        <f t="shared" si="45"/>
        <v>5024</v>
      </c>
      <c r="M632" s="34">
        <f t="shared" si="46"/>
        <v>3291</v>
      </c>
      <c r="N632" s="34">
        <f t="shared" si="47"/>
        <v>1380216</v>
      </c>
      <c r="O632" s="32">
        <f t="shared" si="48"/>
        <v>1.2556005726639889E-3</v>
      </c>
      <c r="P632">
        <f t="shared" si="49"/>
        <v>0.69099999999999995</v>
      </c>
    </row>
    <row r="633" spans="1:16" hidden="1" x14ac:dyDescent="0.3">
      <c r="A633" s="22" t="s">
        <v>993</v>
      </c>
      <c r="B633" s="23">
        <v>10993244</v>
      </c>
      <c r="C633" s="24" t="s">
        <v>317</v>
      </c>
      <c r="D633" s="6">
        <v>4427.3829206500004</v>
      </c>
      <c r="E633" s="6">
        <v>101.81</v>
      </c>
      <c r="F633" s="5">
        <v>34000</v>
      </c>
      <c r="G633" s="5">
        <v>24000</v>
      </c>
      <c r="H633" s="5">
        <v>1082000</v>
      </c>
      <c r="I633" s="24" t="s">
        <v>2126</v>
      </c>
      <c r="J633" s="24" t="s">
        <v>2137</v>
      </c>
      <c r="L633" s="34">
        <f t="shared" si="45"/>
        <v>34000</v>
      </c>
      <c r="M633" s="34">
        <f t="shared" si="46"/>
        <v>24000</v>
      </c>
      <c r="N633" s="34">
        <f t="shared" si="47"/>
        <v>1082000</v>
      </c>
      <c r="O633" s="32">
        <f t="shared" si="48"/>
        <v>9.242144177449169E-3</v>
      </c>
      <c r="P633">
        <f t="shared" si="49"/>
        <v>0.95</v>
      </c>
    </row>
    <row r="634" spans="1:16" hidden="1" x14ac:dyDescent="0.3">
      <c r="A634" s="22" t="s">
        <v>994</v>
      </c>
      <c r="B634" s="23">
        <v>4057107</v>
      </c>
      <c r="C634" s="24" t="s">
        <v>317</v>
      </c>
      <c r="D634" s="6">
        <v>8591.0174999999999</v>
      </c>
      <c r="E634" s="6">
        <v>72.92</v>
      </c>
      <c r="F634" s="5">
        <v>-6000</v>
      </c>
      <c r="G634" s="5" t="s">
        <v>0</v>
      </c>
      <c r="H634" s="5">
        <v>18624000</v>
      </c>
      <c r="I634" s="24" t="s">
        <v>2161</v>
      </c>
      <c r="J634" s="24" t="s">
        <v>2181</v>
      </c>
      <c r="L634" s="34">
        <f t="shared" si="45"/>
        <v>-6000</v>
      </c>
      <c r="M634" s="34">
        <f t="shared" si="46"/>
        <v>0</v>
      </c>
      <c r="N634" s="34">
        <f t="shared" si="47"/>
        <v>18624000</v>
      </c>
      <c r="O634" s="32">
        <f t="shared" si="48"/>
        <v>-3.2216494845360824E-4</v>
      </c>
      <c r="P634">
        <f t="shared" si="49"/>
        <v>0.32400000000000001</v>
      </c>
    </row>
    <row r="635" spans="1:16" hidden="1" x14ac:dyDescent="0.3">
      <c r="A635" s="22" t="s">
        <v>995</v>
      </c>
      <c r="B635" s="23">
        <v>4157503</v>
      </c>
      <c r="C635" s="24" t="s">
        <v>2</v>
      </c>
      <c r="D635" s="6">
        <v>4229.8348910000004</v>
      </c>
      <c r="E635" s="6">
        <v>27.24</v>
      </c>
      <c r="F635" s="5">
        <v>1541</v>
      </c>
      <c r="G635" s="5">
        <v>161</v>
      </c>
      <c r="H635" s="5">
        <v>4768443</v>
      </c>
      <c r="I635" s="24" t="s">
        <v>2158</v>
      </c>
      <c r="J635" s="24" t="s">
        <v>2159</v>
      </c>
      <c r="L635" s="34">
        <f t="shared" si="45"/>
        <v>1541</v>
      </c>
      <c r="M635" s="34">
        <f t="shared" si="46"/>
        <v>161</v>
      </c>
      <c r="N635" s="34">
        <f t="shared" si="47"/>
        <v>4768443</v>
      </c>
      <c r="O635" s="32">
        <f t="shared" si="48"/>
        <v>2.894026414911534E-4</v>
      </c>
      <c r="P635">
        <f t="shared" si="49"/>
        <v>0.52400000000000002</v>
      </c>
    </row>
    <row r="636" spans="1:16" hidden="1" x14ac:dyDescent="0.3">
      <c r="A636" s="22" t="s">
        <v>334</v>
      </c>
      <c r="B636" s="23">
        <v>4424169</v>
      </c>
      <c r="C636" s="24" t="s">
        <v>317</v>
      </c>
      <c r="D636" s="6">
        <v>16107.47808053</v>
      </c>
      <c r="E636" s="6">
        <v>93.71</v>
      </c>
      <c r="F636" s="5">
        <v>7331</v>
      </c>
      <c r="G636" s="5">
        <v>3705</v>
      </c>
      <c r="H636" s="5">
        <v>2429577</v>
      </c>
      <c r="I636" s="24" t="s">
        <v>2119</v>
      </c>
      <c r="J636" s="24" t="s">
        <v>2141</v>
      </c>
      <c r="L636" s="34">
        <f t="shared" si="45"/>
        <v>7331</v>
      </c>
      <c r="M636" s="34">
        <f t="shared" si="46"/>
        <v>3705</v>
      </c>
      <c r="N636" s="34">
        <f t="shared" si="47"/>
        <v>2429577</v>
      </c>
      <c r="O636" s="32">
        <f t="shared" si="48"/>
        <v>1.4924408652205712E-3</v>
      </c>
      <c r="P636">
        <f t="shared" si="49"/>
        <v>0.72199999999999998</v>
      </c>
    </row>
    <row r="637" spans="1:16" hidden="1" x14ac:dyDescent="0.3">
      <c r="A637" s="22" t="s">
        <v>1010</v>
      </c>
      <c r="B637" s="23">
        <v>4167663</v>
      </c>
      <c r="C637" s="24" t="s">
        <v>2</v>
      </c>
      <c r="D637" s="6">
        <v>8101.3888519800003</v>
      </c>
      <c r="E637" s="6">
        <v>93.57</v>
      </c>
      <c r="F637" s="5">
        <v>42669</v>
      </c>
      <c r="G637" s="5">
        <v>37312</v>
      </c>
      <c r="H637" s="5">
        <v>4588814</v>
      </c>
      <c r="I637" s="24" t="s">
        <v>2119</v>
      </c>
      <c r="J637" s="24" t="s">
        <v>2156</v>
      </c>
      <c r="L637" s="34">
        <f t="shared" si="45"/>
        <v>42669</v>
      </c>
      <c r="M637" s="34">
        <f t="shared" si="46"/>
        <v>37312</v>
      </c>
      <c r="N637" s="34">
        <f t="shared" si="47"/>
        <v>4588814</v>
      </c>
      <c r="O637" s="32">
        <f t="shared" si="48"/>
        <v>1.1674040394751236E-3</v>
      </c>
      <c r="P637">
        <f t="shared" si="49"/>
        <v>0.68200000000000005</v>
      </c>
    </row>
    <row r="638" spans="1:16" hidden="1" x14ac:dyDescent="0.3">
      <c r="A638" s="22" t="s">
        <v>997</v>
      </c>
      <c r="B638" s="23">
        <v>10563394</v>
      </c>
      <c r="C638" s="24" t="s">
        <v>2</v>
      </c>
      <c r="D638" s="6">
        <v>9150.3145912500004</v>
      </c>
      <c r="E638" s="6">
        <v>50.67</v>
      </c>
      <c r="F638" s="5">
        <v>7069.4360323854098</v>
      </c>
      <c r="G638" s="5">
        <v>3825.1795206216798</v>
      </c>
      <c r="H638" s="5">
        <v>5320464.9712926997</v>
      </c>
      <c r="I638" s="24" t="s">
        <v>2119</v>
      </c>
      <c r="J638" s="24" t="s">
        <v>2177</v>
      </c>
      <c r="L638" s="34">
        <f t="shared" si="45"/>
        <v>7069.4360323854098</v>
      </c>
      <c r="M638" s="34">
        <f t="shared" si="46"/>
        <v>3825.1795206216798</v>
      </c>
      <c r="N638" s="34">
        <f t="shared" si="47"/>
        <v>5320464.9712926997</v>
      </c>
      <c r="O638" s="32">
        <f t="shared" si="48"/>
        <v>6.0976935836784226E-4</v>
      </c>
      <c r="P638">
        <f t="shared" si="49"/>
        <v>0.59899999999999998</v>
      </c>
    </row>
    <row r="639" spans="1:16" hidden="1" x14ac:dyDescent="0.3">
      <c r="A639" s="22" t="s">
        <v>998</v>
      </c>
      <c r="B639" s="23">
        <v>100294</v>
      </c>
      <c r="C639" s="24" t="s">
        <v>317</v>
      </c>
      <c r="D639" s="6">
        <v>3758.8253566499998</v>
      </c>
      <c r="E639" s="6">
        <v>77.760000000000005</v>
      </c>
      <c r="F639" s="5">
        <v>16458</v>
      </c>
      <c r="G639" s="5">
        <v>16749</v>
      </c>
      <c r="H639" s="5">
        <v>26931702</v>
      </c>
      <c r="I639" s="24" t="s">
        <v>2142</v>
      </c>
      <c r="J639" s="24" t="s">
        <v>2171</v>
      </c>
      <c r="L639" s="34">
        <f t="shared" si="45"/>
        <v>16458</v>
      </c>
      <c r="M639" s="34">
        <f t="shared" si="46"/>
        <v>16749</v>
      </c>
      <c r="N639" s="34">
        <f t="shared" si="47"/>
        <v>26931702</v>
      </c>
      <c r="O639" s="32">
        <f t="shared" si="48"/>
        <v>-1.0805109903562724E-5</v>
      </c>
      <c r="P639">
        <f t="shared" si="49"/>
        <v>0.41399999999999998</v>
      </c>
    </row>
    <row r="640" spans="1:16" hidden="1" x14ac:dyDescent="0.3">
      <c r="A640" s="22" t="s">
        <v>999</v>
      </c>
      <c r="B640" s="23">
        <v>13572597</v>
      </c>
      <c r="C640" s="24" t="s">
        <v>320</v>
      </c>
      <c r="D640" s="6">
        <v>13035.08893154</v>
      </c>
      <c r="E640" s="27">
        <v>24.49</v>
      </c>
      <c r="F640" s="5">
        <v>27722.366242235901</v>
      </c>
      <c r="G640" s="5">
        <v>26720.390473967698</v>
      </c>
      <c r="H640" s="5">
        <v>12119942.8007131</v>
      </c>
      <c r="I640" s="24" t="s">
        <v>2142</v>
      </c>
      <c r="J640" s="24" t="s">
        <v>2143</v>
      </c>
      <c r="L640" s="34">
        <f t="shared" si="45"/>
        <v>27722.366242235901</v>
      </c>
      <c r="M640" s="34">
        <f t="shared" si="46"/>
        <v>26720.390473967698</v>
      </c>
      <c r="N640" s="34">
        <f t="shared" si="47"/>
        <v>12119942.8007131</v>
      </c>
      <c r="O640" s="32">
        <f t="shared" si="48"/>
        <v>8.267165817063508E-5</v>
      </c>
      <c r="P640">
        <f t="shared" si="49"/>
        <v>0.45700000000000002</v>
      </c>
    </row>
    <row r="641" spans="1:16" hidden="1" x14ac:dyDescent="0.3">
      <c r="A641" s="22" t="s">
        <v>375</v>
      </c>
      <c r="B641" s="23">
        <v>4263230</v>
      </c>
      <c r="C641" s="24" t="s">
        <v>2</v>
      </c>
      <c r="D641" s="6">
        <v>11109.158648959999</v>
      </c>
      <c r="E641" s="6">
        <v>22.29</v>
      </c>
      <c r="F641" s="5">
        <v>2700</v>
      </c>
      <c r="G641" s="5">
        <v>-200</v>
      </c>
      <c r="H641" s="5">
        <v>3113400</v>
      </c>
      <c r="I641" s="24" t="s">
        <v>2126</v>
      </c>
      <c r="J641" s="24" t="s">
        <v>2127</v>
      </c>
      <c r="L641" s="34">
        <f t="shared" si="45"/>
        <v>2700</v>
      </c>
      <c r="M641" s="34">
        <f t="shared" si="46"/>
        <v>-200</v>
      </c>
      <c r="N641" s="34">
        <f t="shared" si="47"/>
        <v>3113400</v>
      </c>
      <c r="O641" s="32">
        <f t="shared" si="48"/>
        <v>9.3145757050170231E-4</v>
      </c>
      <c r="P641">
        <f t="shared" si="49"/>
        <v>0.65300000000000002</v>
      </c>
    </row>
    <row r="642" spans="1:16" hidden="1" x14ac:dyDescent="0.3">
      <c r="A642" s="22" t="s">
        <v>1000</v>
      </c>
      <c r="B642" s="23">
        <v>4389214</v>
      </c>
      <c r="C642" s="24" t="s">
        <v>317</v>
      </c>
      <c r="D642" s="6">
        <v>13656.46759281</v>
      </c>
      <c r="E642" s="27">
        <v>91.55</v>
      </c>
      <c r="F642" s="5">
        <v>515</v>
      </c>
      <c r="G642" s="5">
        <v>482</v>
      </c>
      <c r="H642" s="5">
        <v>10930386</v>
      </c>
      <c r="I642" s="24" t="s">
        <v>2130</v>
      </c>
      <c r="J642" s="24" t="s">
        <v>2169</v>
      </c>
      <c r="L642" s="34">
        <f t="shared" si="45"/>
        <v>515</v>
      </c>
      <c r="M642" s="34">
        <f t="shared" si="46"/>
        <v>482</v>
      </c>
      <c r="N642" s="34">
        <f t="shared" si="47"/>
        <v>10930386</v>
      </c>
      <c r="O642" s="32">
        <f t="shared" si="48"/>
        <v>3.0191065530531128E-6</v>
      </c>
      <c r="P642">
        <f t="shared" si="49"/>
        <v>0.42899999999999999</v>
      </c>
    </row>
    <row r="643" spans="1:16" hidden="1" x14ac:dyDescent="0.3">
      <c r="A643" s="22" t="s">
        <v>1001</v>
      </c>
      <c r="B643" s="23">
        <v>4156047</v>
      </c>
      <c r="C643" s="24" t="s">
        <v>2</v>
      </c>
      <c r="D643" s="6">
        <v>40847.551405680002</v>
      </c>
      <c r="E643" s="6">
        <v>56.77</v>
      </c>
      <c r="F643" s="5">
        <v>87139</v>
      </c>
      <c r="G643" s="5">
        <v>22328</v>
      </c>
      <c r="H643" s="5">
        <v>7731170</v>
      </c>
      <c r="I643" s="24" t="s">
        <v>2126</v>
      </c>
      <c r="J643" s="24" t="s">
        <v>2191</v>
      </c>
      <c r="L643" s="34">
        <f t="shared" si="45"/>
        <v>87139</v>
      </c>
      <c r="M643" s="34">
        <f t="shared" si="46"/>
        <v>22328</v>
      </c>
      <c r="N643" s="34">
        <f t="shared" si="47"/>
        <v>7731170</v>
      </c>
      <c r="O643" s="32">
        <f t="shared" si="48"/>
        <v>8.3830778523819802E-3</v>
      </c>
      <c r="P643">
        <f t="shared" si="49"/>
        <v>0.94499999999999995</v>
      </c>
    </row>
    <row r="644" spans="1:16" hidden="1" x14ac:dyDescent="0.3">
      <c r="A644" s="22" t="s">
        <v>114</v>
      </c>
      <c r="B644" s="23">
        <v>4094069</v>
      </c>
      <c r="C644" s="24" t="s">
        <v>2</v>
      </c>
      <c r="D644" s="6">
        <v>42223.304872000001</v>
      </c>
      <c r="E644" s="6">
        <v>95.17</v>
      </c>
      <c r="F644" s="5">
        <v>111823</v>
      </c>
      <c r="G644" s="5">
        <v>44465</v>
      </c>
      <c r="H644" s="5">
        <v>7299736</v>
      </c>
      <c r="I644" s="24" t="s">
        <v>2132</v>
      </c>
      <c r="J644" s="24" t="s">
        <v>2133</v>
      </c>
      <c r="L644" s="34">
        <f t="shared" si="45"/>
        <v>111823</v>
      </c>
      <c r="M644" s="34">
        <f t="shared" si="46"/>
        <v>44465</v>
      </c>
      <c r="N644" s="34">
        <f t="shared" si="47"/>
        <v>7299736</v>
      </c>
      <c r="O644" s="32">
        <f t="shared" si="48"/>
        <v>9.2274569929652259E-3</v>
      </c>
      <c r="P644">
        <f t="shared" si="49"/>
        <v>0.95</v>
      </c>
    </row>
    <row r="645" spans="1:16" hidden="1" x14ac:dyDescent="0.3">
      <c r="A645" s="22" t="s">
        <v>388</v>
      </c>
      <c r="B645" s="23">
        <v>4337066</v>
      </c>
      <c r="C645" s="24" t="s">
        <v>2</v>
      </c>
      <c r="D645" s="6">
        <v>5417.8485206100004</v>
      </c>
      <c r="E645" s="6">
        <v>91.43</v>
      </c>
      <c r="F645" s="5">
        <v>14000</v>
      </c>
      <c r="G645" s="5">
        <v>1000</v>
      </c>
      <c r="H645" s="5">
        <v>7239200</v>
      </c>
      <c r="I645" s="24" t="s">
        <v>2119</v>
      </c>
      <c r="J645" s="24" t="s">
        <v>2146</v>
      </c>
      <c r="L645" s="34">
        <f t="shared" si="45"/>
        <v>14000</v>
      </c>
      <c r="M645" s="34">
        <f t="shared" si="46"/>
        <v>1000</v>
      </c>
      <c r="N645" s="34">
        <f t="shared" si="47"/>
        <v>7239200</v>
      </c>
      <c r="O645" s="32">
        <f t="shared" si="48"/>
        <v>1.7957785390650901E-3</v>
      </c>
      <c r="P645">
        <f t="shared" si="49"/>
        <v>0.751</v>
      </c>
    </row>
    <row r="646" spans="1:16" hidden="1" x14ac:dyDescent="0.3">
      <c r="A646" s="22" t="s">
        <v>1002</v>
      </c>
      <c r="B646" s="23">
        <v>103697</v>
      </c>
      <c r="C646" s="24" t="s">
        <v>2</v>
      </c>
      <c r="D646" s="6">
        <v>5434.6714381199999</v>
      </c>
      <c r="E646" s="6">
        <v>100.89</v>
      </c>
      <c r="F646" s="5">
        <v>22900</v>
      </c>
      <c r="G646" s="5">
        <v>14500</v>
      </c>
      <c r="H646" s="5">
        <v>10072000</v>
      </c>
      <c r="I646" s="24" t="s">
        <v>2119</v>
      </c>
      <c r="J646" s="24" t="s">
        <v>2141</v>
      </c>
      <c r="L646" s="34">
        <f t="shared" si="45"/>
        <v>22900</v>
      </c>
      <c r="M646" s="34">
        <f t="shared" si="46"/>
        <v>14500</v>
      </c>
      <c r="N646" s="34">
        <f t="shared" si="47"/>
        <v>10072000</v>
      </c>
      <c r="O646" s="32">
        <f t="shared" si="48"/>
        <v>8.3399523431294679E-4</v>
      </c>
      <c r="P646">
        <f t="shared" si="49"/>
        <v>0.63300000000000001</v>
      </c>
    </row>
    <row r="647" spans="1:16" hidden="1" x14ac:dyDescent="0.3">
      <c r="A647" s="22" t="s">
        <v>1003</v>
      </c>
      <c r="B647" s="23">
        <v>4973395</v>
      </c>
      <c r="C647" s="24" t="s">
        <v>320</v>
      </c>
      <c r="D647" s="6">
        <v>4511.9685745200004</v>
      </c>
      <c r="E647" s="6">
        <v>44.66</v>
      </c>
      <c r="F647" s="5">
        <v>8268.8509950982007</v>
      </c>
      <c r="G647" s="5">
        <v>3601.3597588679499</v>
      </c>
      <c r="H647" s="5">
        <v>10847003.7116511</v>
      </c>
      <c r="I647" s="24" t="s">
        <v>2132</v>
      </c>
      <c r="J647" s="24" t="s">
        <v>2133</v>
      </c>
      <c r="L647" s="34">
        <f t="shared" si="45"/>
        <v>8268.8509950982007</v>
      </c>
      <c r="M647" s="34">
        <f t="shared" si="46"/>
        <v>3601.3597588679499</v>
      </c>
      <c r="N647" s="34">
        <f t="shared" si="47"/>
        <v>10847003.7116511</v>
      </c>
      <c r="O647" s="32">
        <f t="shared" si="48"/>
        <v>4.3030235448493075E-4</v>
      </c>
      <c r="P647">
        <f t="shared" si="49"/>
        <v>0.55600000000000005</v>
      </c>
    </row>
    <row r="648" spans="1:16" hidden="1" x14ac:dyDescent="0.3">
      <c r="A648" s="22" t="s">
        <v>1004</v>
      </c>
      <c r="B648" s="23">
        <v>108009705</v>
      </c>
      <c r="C648" s="24" t="s">
        <v>317</v>
      </c>
      <c r="D648" s="6">
        <v>39263.663815259999</v>
      </c>
      <c r="E648" s="27">
        <v>77.77</v>
      </c>
      <c r="F648" s="5">
        <v>168000</v>
      </c>
      <c r="G648" s="5">
        <v>250000</v>
      </c>
      <c r="H648" s="5">
        <v>27539000</v>
      </c>
      <c r="I648" s="24" t="s">
        <v>2123</v>
      </c>
      <c r="J648" s="24" t="s">
        <v>2124</v>
      </c>
      <c r="L648" s="34">
        <f t="shared" si="45"/>
        <v>168000</v>
      </c>
      <c r="M648" s="34">
        <f t="shared" si="46"/>
        <v>250000</v>
      </c>
      <c r="N648" s="34">
        <f t="shared" si="47"/>
        <v>27539000</v>
      </c>
      <c r="O648" s="32">
        <f t="shared" si="48"/>
        <v>-2.9775954101456115E-3</v>
      </c>
      <c r="P648">
        <f t="shared" si="49"/>
        <v>0.113</v>
      </c>
    </row>
    <row r="649" spans="1:16" hidden="1" x14ac:dyDescent="0.3">
      <c r="A649" s="22" t="s">
        <v>344</v>
      </c>
      <c r="B649" s="23">
        <v>108612670</v>
      </c>
      <c r="C649" s="24" t="s">
        <v>2</v>
      </c>
      <c r="D649" s="6">
        <v>94047.280304600004</v>
      </c>
      <c r="E649" s="27">
        <v>80.260000000000005</v>
      </c>
      <c r="F649" s="5">
        <v>-23000</v>
      </c>
      <c r="G649" s="5">
        <v>122000</v>
      </c>
      <c r="H649" s="5">
        <v>44471000</v>
      </c>
      <c r="I649" s="24" t="s">
        <v>2119</v>
      </c>
      <c r="J649" s="24" t="s">
        <v>2135</v>
      </c>
      <c r="L649" s="34">
        <f t="shared" si="45"/>
        <v>-23000</v>
      </c>
      <c r="M649" s="34">
        <f t="shared" si="46"/>
        <v>122000</v>
      </c>
      <c r="N649" s="34">
        <f t="shared" si="47"/>
        <v>44471000</v>
      </c>
      <c r="O649" s="32">
        <f t="shared" si="48"/>
        <v>-3.2605518202873784E-3</v>
      </c>
      <c r="P649">
        <f t="shared" si="49"/>
        <v>0.10299999999999999</v>
      </c>
    </row>
    <row r="650" spans="1:16" hidden="1" x14ac:dyDescent="0.3">
      <c r="A650" s="22" t="s">
        <v>1005</v>
      </c>
      <c r="B650" s="23">
        <v>4048156</v>
      </c>
      <c r="C650" s="24" t="s">
        <v>317</v>
      </c>
      <c r="D650" s="6">
        <v>18196.5327641</v>
      </c>
      <c r="E650" s="6">
        <v>87.59</v>
      </c>
      <c r="F650" s="5">
        <v>97000</v>
      </c>
      <c r="G650" s="5">
        <v>-291000</v>
      </c>
      <c r="H650" s="5">
        <v>15947000</v>
      </c>
      <c r="I650" s="24" t="s">
        <v>2132</v>
      </c>
      <c r="J650" s="24" t="s">
        <v>2134</v>
      </c>
      <c r="L650" s="34">
        <f t="shared" ref="L650:L713" si="50">IF(NOT(F650="NA"),F650,0)</f>
        <v>97000</v>
      </c>
      <c r="M650" s="34">
        <f t="shared" ref="M650:M713" si="51">IF(NOT(G650="NA"),G650,0)</f>
        <v>-291000</v>
      </c>
      <c r="N650" s="34">
        <f t="shared" ref="N650:N713" si="52">IF(NOT(H650="NA"),H650,0)</f>
        <v>15947000</v>
      </c>
      <c r="O650" s="32">
        <f t="shared" ref="O650:O713" si="53">(L650-M650)/N650</f>
        <v>2.433059509625635E-2</v>
      </c>
      <c r="P650">
        <f t="shared" ref="P650:P713" si="54">IFERROR(_xlfn.PERCENTRANK.INC(O:O,O650),"")</f>
        <v>0.98599999999999999</v>
      </c>
    </row>
    <row r="651" spans="1:16" hidden="1" x14ac:dyDescent="0.3">
      <c r="A651" s="22" t="s">
        <v>1006</v>
      </c>
      <c r="B651" s="23">
        <v>14782012</v>
      </c>
      <c r="C651" s="24" t="s">
        <v>317</v>
      </c>
      <c r="D651" s="6">
        <v>2137.2746866000002</v>
      </c>
      <c r="E651" s="6">
        <v>51.52</v>
      </c>
      <c r="F651" s="5">
        <v>-47</v>
      </c>
      <c r="G651" s="5">
        <v>-172</v>
      </c>
      <c r="H651" s="5">
        <v>490942</v>
      </c>
      <c r="I651" s="24" t="s">
        <v>2123</v>
      </c>
      <c r="J651" s="24" t="s">
        <v>2129</v>
      </c>
      <c r="L651" s="34">
        <f t="shared" si="50"/>
        <v>-47</v>
      </c>
      <c r="M651" s="34">
        <f t="shared" si="51"/>
        <v>-172</v>
      </c>
      <c r="N651" s="34">
        <f t="shared" si="52"/>
        <v>490942</v>
      </c>
      <c r="O651" s="32">
        <f t="shared" si="53"/>
        <v>2.5461256115793721E-4</v>
      </c>
      <c r="P651">
        <f t="shared" si="54"/>
        <v>0.51600000000000001</v>
      </c>
    </row>
    <row r="652" spans="1:16" hidden="1" x14ac:dyDescent="0.3">
      <c r="A652" s="22" t="s">
        <v>1007</v>
      </c>
      <c r="B652" s="23">
        <v>4991196</v>
      </c>
      <c r="C652" s="24" t="s">
        <v>2</v>
      </c>
      <c r="D652" s="6">
        <v>11265.805991650001</v>
      </c>
      <c r="E652" s="27" t="s">
        <v>1996</v>
      </c>
      <c r="F652" s="5">
        <v>33453</v>
      </c>
      <c r="G652" s="5">
        <v>19428</v>
      </c>
      <c r="H652" s="5">
        <v>5169462</v>
      </c>
      <c r="I652" s="24" t="s">
        <v>2119</v>
      </c>
      <c r="J652" s="24" t="s">
        <v>2135</v>
      </c>
      <c r="L652" s="34">
        <f t="shared" si="50"/>
        <v>33453</v>
      </c>
      <c r="M652" s="34">
        <f t="shared" si="51"/>
        <v>19428</v>
      </c>
      <c r="N652" s="34">
        <f t="shared" si="52"/>
        <v>5169462</v>
      </c>
      <c r="O652" s="32">
        <f t="shared" si="53"/>
        <v>2.7130482823937963E-3</v>
      </c>
      <c r="P652">
        <f t="shared" si="54"/>
        <v>0.81699999999999995</v>
      </c>
    </row>
    <row r="653" spans="1:16" hidden="1" x14ac:dyDescent="0.3">
      <c r="A653" s="22" t="s">
        <v>117</v>
      </c>
      <c r="B653" s="23">
        <v>4040505</v>
      </c>
      <c r="C653" s="24" t="s">
        <v>2</v>
      </c>
      <c r="D653" s="6">
        <v>84958.039041679993</v>
      </c>
      <c r="E653" s="6">
        <v>81.069999999999993</v>
      </c>
      <c r="F653" s="5">
        <v>184000</v>
      </c>
      <c r="G653" s="5">
        <v>155000</v>
      </c>
      <c r="H653" s="5">
        <v>51585000</v>
      </c>
      <c r="I653" s="24" t="s">
        <v>2119</v>
      </c>
      <c r="J653" s="24" t="s">
        <v>2122</v>
      </c>
      <c r="L653" s="34">
        <f t="shared" si="50"/>
        <v>184000</v>
      </c>
      <c r="M653" s="34">
        <f t="shared" si="51"/>
        <v>155000</v>
      </c>
      <c r="N653" s="34">
        <f t="shared" si="52"/>
        <v>51585000</v>
      </c>
      <c r="O653" s="32">
        <f t="shared" si="53"/>
        <v>5.621789279829408E-4</v>
      </c>
      <c r="P653">
        <f t="shared" si="54"/>
        <v>0.58699999999999997</v>
      </c>
    </row>
    <row r="654" spans="1:16" hidden="1" x14ac:dyDescent="0.3">
      <c r="A654" s="22" t="s">
        <v>1008</v>
      </c>
      <c r="B654" s="23">
        <v>114527</v>
      </c>
      <c r="C654" s="24" t="s">
        <v>2</v>
      </c>
      <c r="D654" s="6">
        <v>200018.75487924</v>
      </c>
      <c r="E654" s="6">
        <v>79.94</v>
      </c>
      <c r="F654" s="5">
        <v>198000</v>
      </c>
      <c r="G654" s="5">
        <v>26000</v>
      </c>
      <c r="H654" s="5">
        <v>188851000</v>
      </c>
      <c r="I654" s="24" t="s">
        <v>2119</v>
      </c>
      <c r="J654" s="24" t="s">
        <v>2122</v>
      </c>
      <c r="L654" s="34">
        <f t="shared" si="50"/>
        <v>198000</v>
      </c>
      <c r="M654" s="34">
        <f t="shared" si="51"/>
        <v>26000</v>
      </c>
      <c r="N654" s="34">
        <f t="shared" si="52"/>
        <v>188851000</v>
      </c>
      <c r="O654" s="32">
        <f t="shared" si="53"/>
        <v>9.1077092522676606E-4</v>
      </c>
      <c r="P654">
        <f t="shared" si="54"/>
        <v>0.64600000000000002</v>
      </c>
    </row>
    <row r="655" spans="1:16" hidden="1" x14ac:dyDescent="0.3">
      <c r="A655" s="22" t="s">
        <v>1009</v>
      </c>
      <c r="B655" s="23">
        <v>4096376</v>
      </c>
      <c r="C655" s="24" t="s">
        <v>2</v>
      </c>
      <c r="D655" s="6">
        <v>36374.010996960002</v>
      </c>
      <c r="E655" s="6">
        <v>80.709999999999994</v>
      </c>
      <c r="F655" s="5">
        <v>157400</v>
      </c>
      <c r="G655" s="5">
        <v>173200</v>
      </c>
      <c r="H655" s="5">
        <v>31451700</v>
      </c>
      <c r="I655" s="24" t="s">
        <v>2153</v>
      </c>
      <c r="J655" s="24" t="s">
        <v>2178</v>
      </c>
      <c r="L655" s="34">
        <f t="shared" si="50"/>
        <v>157400</v>
      </c>
      <c r="M655" s="34">
        <f t="shared" si="51"/>
        <v>173200</v>
      </c>
      <c r="N655" s="34">
        <f t="shared" si="52"/>
        <v>31451700</v>
      </c>
      <c r="O655" s="32">
        <f t="shared" si="53"/>
        <v>-5.0235758321489775E-4</v>
      </c>
      <c r="P655">
        <f t="shared" si="54"/>
        <v>0.29099999999999998</v>
      </c>
    </row>
    <row r="656" spans="1:16" hidden="1" x14ac:dyDescent="0.3">
      <c r="A656" s="22" t="s">
        <v>367</v>
      </c>
      <c r="B656" s="23">
        <v>4272273</v>
      </c>
      <c r="C656" s="24" t="s">
        <v>2</v>
      </c>
      <c r="D656" s="6">
        <v>61115.536787199999</v>
      </c>
      <c r="E656" s="6">
        <v>90.55</v>
      </c>
      <c r="F656" s="5">
        <v>709000</v>
      </c>
      <c r="G656" s="5">
        <v>470000</v>
      </c>
      <c r="H656" s="5">
        <v>264037000</v>
      </c>
      <c r="I656" s="24" t="s">
        <v>2126</v>
      </c>
      <c r="J656" s="24" t="s">
        <v>2198</v>
      </c>
      <c r="L656" s="34">
        <f t="shared" si="50"/>
        <v>709000</v>
      </c>
      <c r="M656" s="34">
        <f t="shared" si="51"/>
        <v>470000</v>
      </c>
      <c r="N656" s="34">
        <f t="shared" si="52"/>
        <v>264037000</v>
      </c>
      <c r="O656" s="32">
        <f t="shared" si="53"/>
        <v>9.0517616849153718E-4</v>
      </c>
      <c r="P656">
        <f t="shared" si="54"/>
        <v>0.64500000000000002</v>
      </c>
    </row>
    <row r="657" spans="1:16" hidden="1" x14ac:dyDescent="0.3">
      <c r="A657" s="22" t="s">
        <v>1191</v>
      </c>
      <c r="B657" s="23">
        <v>4996551</v>
      </c>
      <c r="C657" s="24" t="s">
        <v>2</v>
      </c>
      <c r="D657" s="6">
        <v>4079.19480892</v>
      </c>
      <c r="E657" s="6">
        <v>93.29</v>
      </c>
      <c r="F657" s="5">
        <v>22354</v>
      </c>
      <c r="G657" s="5">
        <v>18420</v>
      </c>
      <c r="H657" s="5">
        <v>3574444</v>
      </c>
      <c r="I657" s="24" t="s">
        <v>2119</v>
      </c>
      <c r="J657" s="24" t="s">
        <v>2156</v>
      </c>
      <c r="L657" s="34">
        <f t="shared" si="50"/>
        <v>22354</v>
      </c>
      <c r="M657" s="34">
        <f t="shared" si="51"/>
        <v>18420</v>
      </c>
      <c r="N657" s="34">
        <f t="shared" si="52"/>
        <v>3574444</v>
      </c>
      <c r="O657" s="32">
        <f t="shared" si="53"/>
        <v>1.1005907492186197E-3</v>
      </c>
      <c r="P657">
        <f t="shared" si="54"/>
        <v>0.67200000000000004</v>
      </c>
    </row>
    <row r="658" spans="1:16" hidden="1" x14ac:dyDescent="0.3">
      <c r="A658" s="22" t="s">
        <v>1011</v>
      </c>
      <c r="B658" s="23">
        <v>4095570</v>
      </c>
      <c r="C658" s="24" t="s">
        <v>317</v>
      </c>
      <c r="D658" s="6">
        <v>6861.61402696</v>
      </c>
      <c r="E658" s="6">
        <v>98.25</v>
      </c>
      <c r="F658" s="5">
        <v>22906.309000000001</v>
      </c>
      <c r="G658" s="5">
        <v>19754.749</v>
      </c>
      <c r="H658" s="5">
        <v>2327229.9240000001</v>
      </c>
      <c r="I658" s="24" t="s">
        <v>2126</v>
      </c>
      <c r="J658" s="24" t="s">
        <v>2176</v>
      </c>
      <c r="L658" s="34">
        <f t="shared" si="50"/>
        <v>22906.309000000001</v>
      </c>
      <c r="M658" s="34">
        <f t="shared" si="51"/>
        <v>19754.749</v>
      </c>
      <c r="N658" s="34">
        <f t="shared" si="52"/>
        <v>2327229.9240000001</v>
      </c>
      <c r="O658" s="32">
        <f t="shared" si="53"/>
        <v>1.354210844188166E-3</v>
      </c>
      <c r="P658">
        <f t="shared" si="54"/>
        <v>0.70299999999999996</v>
      </c>
    </row>
    <row r="659" spans="1:16" hidden="1" x14ac:dyDescent="0.3">
      <c r="A659" s="22" t="s">
        <v>1012</v>
      </c>
      <c r="B659" s="23">
        <v>4004397</v>
      </c>
      <c r="C659" s="24" t="s">
        <v>2</v>
      </c>
      <c r="D659" s="6">
        <v>17019.45637367</v>
      </c>
      <c r="E659" s="6">
        <v>83.03</v>
      </c>
      <c r="F659" s="5">
        <v>71011</v>
      </c>
      <c r="G659" s="5">
        <v>113862</v>
      </c>
      <c r="H659" s="5">
        <v>16495379</v>
      </c>
      <c r="I659" s="24" t="s">
        <v>2126</v>
      </c>
      <c r="J659" s="24" t="s">
        <v>2199</v>
      </c>
      <c r="L659" s="34">
        <f t="shared" si="50"/>
        <v>71011</v>
      </c>
      <c r="M659" s="34">
        <f t="shared" si="51"/>
        <v>113862</v>
      </c>
      <c r="N659" s="34">
        <f t="shared" si="52"/>
        <v>16495379</v>
      </c>
      <c r="O659" s="32">
        <f t="shared" si="53"/>
        <v>-2.5977578326633172E-3</v>
      </c>
      <c r="P659">
        <f t="shared" si="54"/>
        <v>0.128</v>
      </c>
    </row>
    <row r="660" spans="1:16" hidden="1" x14ac:dyDescent="0.3">
      <c r="A660" s="22" t="s">
        <v>1013</v>
      </c>
      <c r="B660" s="23">
        <v>4091160</v>
      </c>
      <c r="C660" s="24" t="s">
        <v>2</v>
      </c>
      <c r="D660" s="6">
        <v>3019.1191881899999</v>
      </c>
      <c r="E660" s="6">
        <v>84.43</v>
      </c>
      <c r="F660" s="5">
        <v>40000</v>
      </c>
      <c r="G660" s="5">
        <v>30000</v>
      </c>
      <c r="H660" s="5">
        <v>89714000</v>
      </c>
      <c r="I660" s="24" t="s">
        <v>2142</v>
      </c>
      <c r="J660" s="24" t="s">
        <v>2145</v>
      </c>
      <c r="L660" s="34">
        <f t="shared" si="50"/>
        <v>40000</v>
      </c>
      <c r="M660" s="34">
        <f t="shared" si="51"/>
        <v>30000</v>
      </c>
      <c r="N660" s="34">
        <f t="shared" si="52"/>
        <v>89714000</v>
      </c>
      <c r="O660" s="32">
        <f t="shared" si="53"/>
        <v>1.1146532313797177E-4</v>
      </c>
      <c r="P660">
        <f t="shared" si="54"/>
        <v>0.46800000000000003</v>
      </c>
    </row>
    <row r="661" spans="1:16" hidden="1" x14ac:dyDescent="0.3">
      <c r="A661" s="22" t="s">
        <v>118</v>
      </c>
      <c r="B661" s="23">
        <v>4987350</v>
      </c>
      <c r="C661" s="24" t="s">
        <v>317</v>
      </c>
      <c r="D661" s="6">
        <v>2218.5427675199999</v>
      </c>
      <c r="E661" s="27" t="s">
        <v>1952</v>
      </c>
      <c r="F661" s="5">
        <v>11435</v>
      </c>
      <c r="G661" s="5">
        <v>14536</v>
      </c>
      <c r="H661" s="5">
        <v>1210613</v>
      </c>
      <c r="I661" s="24" t="s">
        <v>2119</v>
      </c>
      <c r="J661" s="24" t="s">
        <v>2121</v>
      </c>
      <c r="L661" s="34">
        <f t="shared" si="50"/>
        <v>11435</v>
      </c>
      <c r="M661" s="34">
        <f t="shared" si="51"/>
        <v>14536</v>
      </c>
      <c r="N661" s="34">
        <f t="shared" si="52"/>
        <v>1210613</v>
      </c>
      <c r="O661" s="32">
        <f t="shared" si="53"/>
        <v>-2.5615122256245392E-3</v>
      </c>
      <c r="P661">
        <f t="shared" si="54"/>
        <v>0.13</v>
      </c>
    </row>
    <row r="662" spans="1:16" hidden="1" x14ac:dyDescent="0.3">
      <c r="A662" s="22" t="s">
        <v>1014</v>
      </c>
      <c r="B662" s="23">
        <v>4135343</v>
      </c>
      <c r="C662" s="24" t="s">
        <v>317</v>
      </c>
      <c r="D662" s="6">
        <v>120319.99</v>
      </c>
      <c r="E662" s="6">
        <v>86.08</v>
      </c>
      <c r="F662" s="5">
        <v>-297000</v>
      </c>
      <c r="G662" s="5">
        <v>146000</v>
      </c>
      <c r="H662" s="5">
        <v>63171000</v>
      </c>
      <c r="I662" s="24" t="s">
        <v>2123</v>
      </c>
      <c r="J662" s="24" t="s">
        <v>2125</v>
      </c>
      <c r="L662" s="34">
        <f t="shared" si="50"/>
        <v>-297000</v>
      </c>
      <c r="M662" s="34">
        <f t="shared" si="51"/>
        <v>146000</v>
      </c>
      <c r="N662" s="34">
        <f t="shared" si="52"/>
        <v>63171000</v>
      </c>
      <c r="O662" s="32">
        <f t="shared" si="53"/>
        <v>-7.0127115290243942E-3</v>
      </c>
      <c r="P662">
        <f t="shared" si="54"/>
        <v>4.8000000000000001E-2</v>
      </c>
    </row>
    <row r="663" spans="1:16" hidden="1" x14ac:dyDescent="0.3">
      <c r="A663" s="22" t="s">
        <v>1015</v>
      </c>
      <c r="B663" s="23">
        <v>5293460</v>
      </c>
      <c r="C663" s="24" t="s">
        <v>317</v>
      </c>
      <c r="D663" s="6">
        <v>9705.7124999999996</v>
      </c>
      <c r="E663" s="6">
        <v>64.31</v>
      </c>
      <c r="F663" s="5">
        <v>-39420</v>
      </c>
      <c r="G663" s="5">
        <v>4016</v>
      </c>
      <c r="H663" s="5">
        <v>1169200</v>
      </c>
      <c r="I663" s="24" t="s">
        <v>2132</v>
      </c>
      <c r="J663" s="24" t="s">
        <v>2134</v>
      </c>
      <c r="L663" s="34">
        <f t="shared" si="50"/>
        <v>-39420</v>
      </c>
      <c r="M663" s="34">
        <f t="shared" si="51"/>
        <v>4016</v>
      </c>
      <c r="N663" s="34">
        <f t="shared" si="52"/>
        <v>1169200</v>
      </c>
      <c r="O663" s="32">
        <f t="shared" si="53"/>
        <v>-3.715018816284639E-2</v>
      </c>
      <c r="P663">
        <f t="shared" si="54"/>
        <v>4.0000000000000001E-3</v>
      </c>
    </row>
    <row r="664" spans="1:16" hidden="1" x14ac:dyDescent="0.3">
      <c r="A664" s="22" t="s">
        <v>1016</v>
      </c>
      <c r="B664" s="23">
        <v>1023792</v>
      </c>
      <c r="C664" s="24" t="s">
        <v>2</v>
      </c>
      <c r="D664" s="6">
        <v>6400.1743717999998</v>
      </c>
      <c r="E664" s="6">
        <v>82.06</v>
      </c>
      <c r="F664" s="5">
        <v>11167</v>
      </c>
      <c r="G664" s="5">
        <v>11734</v>
      </c>
      <c r="H664" s="5">
        <v>26635375</v>
      </c>
      <c r="I664" s="24" t="s">
        <v>2142</v>
      </c>
      <c r="J664" s="24" t="s">
        <v>2171</v>
      </c>
      <c r="L664" s="34">
        <f t="shared" si="50"/>
        <v>11167</v>
      </c>
      <c r="M664" s="34">
        <f t="shared" si="51"/>
        <v>11734</v>
      </c>
      <c r="N664" s="34">
        <f t="shared" si="52"/>
        <v>26635375</v>
      </c>
      <c r="O664" s="32">
        <f t="shared" si="53"/>
        <v>-2.1287479526757178E-5</v>
      </c>
      <c r="P664">
        <f t="shared" si="54"/>
        <v>0.40600000000000003</v>
      </c>
    </row>
    <row r="665" spans="1:16" hidden="1" x14ac:dyDescent="0.3">
      <c r="A665" s="22" t="s">
        <v>1017</v>
      </c>
      <c r="B665" s="23">
        <v>4810421</v>
      </c>
      <c r="C665" s="24" t="s">
        <v>2</v>
      </c>
      <c r="D665" s="6">
        <v>7811.7615607500002</v>
      </c>
      <c r="E665" s="6">
        <v>99.36</v>
      </c>
      <c r="F665" s="5">
        <v>177</v>
      </c>
      <c r="G665" s="5">
        <v>37</v>
      </c>
      <c r="H665" s="5">
        <v>1002383</v>
      </c>
      <c r="I665" s="24" t="s">
        <v>2123</v>
      </c>
      <c r="J665" s="24" t="s">
        <v>2124</v>
      </c>
      <c r="L665" s="34">
        <f t="shared" si="50"/>
        <v>177</v>
      </c>
      <c r="M665" s="34">
        <f t="shared" si="51"/>
        <v>37</v>
      </c>
      <c r="N665" s="34">
        <f t="shared" si="52"/>
        <v>1002383</v>
      </c>
      <c r="O665" s="32">
        <f t="shared" si="53"/>
        <v>1.396671731264397E-4</v>
      </c>
      <c r="P665">
        <f t="shared" si="54"/>
        <v>0.48</v>
      </c>
    </row>
    <row r="666" spans="1:16" hidden="1" x14ac:dyDescent="0.3">
      <c r="A666" s="22" t="s">
        <v>1018</v>
      </c>
      <c r="B666" s="23">
        <v>19764861</v>
      </c>
      <c r="C666" s="24" t="s">
        <v>2</v>
      </c>
      <c r="D666" s="6">
        <v>3886.34889888</v>
      </c>
      <c r="E666" s="6">
        <v>18.440000000000001</v>
      </c>
      <c r="F666" s="5">
        <v>54000</v>
      </c>
      <c r="G666" s="5">
        <v>-2000</v>
      </c>
      <c r="H666" s="5">
        <v>3728000</v>
      </c>
      <c r="I666" s="24" t="s">
        <v>2126</v>
      </c>
      <c r="J666" s="24" t="s">
        <v>2151</v>
      </c>
      <c r="L666" s="34">
        <f t="shared" si="50"/>
        <v>54000</v>
      </c>
      <c r="M666" s="34">
        <f t="shared" si="51"/>
        <v>-2000</v>
      </c>
      <c r="N666" s="34">
        <f t="shared" si="52"/>
        <v>3728000</v>
      </c>
      <c r="O666" s="32">
        <f t="shared" si="53"/>
        <v>1.5021459227467811E-2</v>
      </c>
      <c r="P666">
        <f t="shared" si="54"/>
        <v>0.97799999999999998</v>
      </c>
    </row>
    <row r="667" spans="1:16" hidden="1" x14ac:dyDescent="0.3">
      <c r="A667" s="22" t="s">
        <v>1019</v>
      </c>
      <c r="B667" s="23">
        <v>4090258</v>
      </c>
      <c r="C667" s="24" t="s">
        <v>2</v>
      </c>
      <c r="D667" s="6">
        <v>28218.387304799999</v>
      </c>
      <c r="E667" s="6">
        <v>92.89</v>
      </c>
      <c r="F667" s="5">
        <v>57378</v>
      </c>
      <c r="G667" s="5">
        <v>58936</v>
      </c>
      <c r="H667" s="5">
        <v>44809014</v>
      </c>
      <c r="I667" s="24" t="s">
        <v>2142</v>
      </c>
      <c r="J667" s="24" t="s">
        <v>2144</v>
      </c>
      <c r="L667" s="34">
        <f t="shared" si="50"/>
        <v>57378</v>
      </c>
      <c r="M667" s="34">
        <f t="shared" si="51"/>
        <v>58936</v>
      </c>
      <c r="N667" s="34">
        <f t="shared" si="52"/>
        <v>44809014</v>
      </c>
      <c r="O667" s="32">
        <f t="shared" si="53"/>
        <v>-3.4769789846301907E-5</v>
      </c>
      <c r="P667">
        <f t="shared" si="54"/>
        <v>0.40100000000000002</v>
      </c>
    </row>
    <row r="668" spans="1:16" hidden="1" x14ac:dyDescent="0.3">
      <c r="A668" s="22" t="s">
        <v>1020</v>
      </c>
      <c r="B668" s="23">
        <v>27875239</v>
      </c>
      <c r="C668" s="24" t="s">
        <v>317</v>
      </c>
      <c r="D668" s="6">
        <v>6688.0370893500003</v>
      </c>
      <c r="E668" s="6">
        <v>57.53</v>
      </c>
      <c r="F668" s="5">
        <v>-1068</v>
      </c>
      <c r="G668" s="5">
        <v>-1617</v>
      </c>
      <c r="H668" s="5">
        <v>1162600</v>
      </c>
      <c r="I668" s="24" t="s">
        <v>2126</v>
      </c>
      <c r="J668" s="24" t="s">
        <v>2155</v>
      </c>
      <c r="L668" s="34">
        <f t="shared" si="50"/>
        <v>-1068</v>
      </c>
      <c r="M668" s="34">
        <f t="shared" si="51"/>
        <v>-1617</v>
      </c>
      <c r="N668" s="34">
        <f t="shared" si="52"/>
        <v>1162600</v>
      </c>
      <c r="O668" s="32">
        <f t="shared" si="53"/>
        <v>4.7221744366076035E-4</v>
      </c>
      <c r="P668">
        <f t="shared" si="54"/>
        <v>0.56699999999999995</v>
      </c>
    </row>
    <row r="669" spans="1:16" x14ac:dyDescent="0.3">
      <c r="A669" s="22" t="s">
        <v>1187</v>
      </c>
      <c r="B669" s="23">
        <v>4069171</v>
      </c>
      <c r="C669" s="24" t="s">
        <v>317</v>
      </c>
      <c r="D669" s="6">
        <v>91947.808994980005</v>
      </c>
      <c r="E669" s="27" t="s">
        <v>2017</v>
      </c>
      <c r="F669" s="5">
        <v>132836</v>
      </c>
      <c r="G669" s="5">
        <v>110336</v>
      </c>
      <c r="H669" s="5">
        <v>14072357</v>
      </c>
      <c r="I669" s="24" t="s">
        <v>2132</v>
      </c>
      <c r="J669" s="24" t="s">
        <v>2139</v>
      </c>
      <c r="L669" s="34">
        <f t="shared" si="50"/>
        <v>132836</v>
      </c>
      <c r="M669" s="34">
        <f t="shared" si="51"/>
        <v>110336</v>
      </c>
      <c r="N669" s="34">
        <f t="shared" si="52"/>
        <v>14072357</v>
      </c>
      <c r="O669" s="32">
        <f t="shared" si="53"/>
        <v>1.5988792780058094E-3</v>
      </c>
      <c r="P669">
        <f t="shared" si="54"/>
        <v>0.73199999999999998</v>
      </c>
    </row>
    <row r="670" spans="1:16" hidden="1" x14ac:dyDescent="0.3">
      <c r="A670" s="22" t="s">
        <v>1022</v>
      </c>
      <c r="B670" s="23">
        <v>4141667</v>
      </c>
      <c r="C670" s="24" t="s">
        <v>318</v>
      </c>
      <c r="D670" s="6">
        <v>3746.8992923999999</v>
      </c>
      <c r="E670" s="6">
        <v>19.64</v>
      </c>
      <c r="F670" s="5">
        <v>1732</v>
      </c>
      <c r="G670" s="5">
        <v>115</v>
      </c>
      <c r="H670" s="5">
        <v>738469</v>
      </c>
      <c r="I670" s="24" t="s">
        <v>2161</v>
      </c>
      <c r="J670" s="24" t="s">
        <v>2181</v>
      </c>
      <c r="L670" s="34">
        <f t="shared" si="50"/>
        <v>1732</v>
      </c>
      <c r="M670" s="34">
        <f t="shared" si="51"/>
        <v>115</v>
      </c>
      <c r="N670" s="34">
        <f t="shared" si="52"/>
        <v>738469</v>
      </c>
      <c r="O670" s="32">
        <f t="shared" si="53"/>
        <v>2.1896653752561043E-3</v>
      </c>
      <c r="P670">
        <f t="shared" si="54"/>
        <v>0.78200000000000003</v>
      </c>
    </row>
    <row r="671" spans="1:16" hidden="1" x14ac:dyDescent="0.3">
      <c r="A671" s="22" t="s">
        <v>1023</v>
      </c>
      <c r="B671" s="23">
        <v>4972792</v>
      </c>
      <c r="C671" s="24" t="s">
        <v>2</v>
      </c>
      <c r="D671" s="6">
        <v>9981.5110358399997</v>
      </c>
      <c r="E671" s="27">
        <v>97.38</v>
      </c>
      <c r="F671" s="5">
        <v>10104</v>
      </c>
      <c r="G671" s="5">
        <v>9883</v>
      </c>
      <c r="H671" s="5">
        <v>2195789</v>
      </c>
      <c r="I671" s="24" t="s">
        <v>2132</v>
      </c>
      <c r="J671" s="24" t="s">
        <v>2133</v>
      </c>
      <c r="L671" s="34">
        <f t="shared" si="50"/>
        <v>10104</v>
      </c>
      <c r="M671" s="34">
        <f t="shared" si="51"/>
        <v>9883</v>
      </c>
      <c r="N671" s="34">
        <f t="shared" si="52"/>
        <v>2195789</v>
      </c>
      <c r="O671" s="32">
        <f t="shared" si="53"/>
        <v>1.0064719333232838E-4</v>
      </c>
      <c r="P671">
        <f t="shared" si="54"/>
        <v>0.46500000000000002</v>
      </c>
    </row>
    <row r="672" spans="1:16" hidden="1" x14ac:dyDescent="0.3">
      <c r="A672" s="22" t="s">
        <v>1024</v>
      </c>
      <c r="B672" s="23">
        <v>103323</v>
      </c>
      <c r="C672" s="24" t="s">
        <v>2</v>
      </c>
      <c r="D672" s="6">
        <v>9166.8009887999997</v>
      </c>
      <c r="E672" s="6">
        <v>90.24</v>
      </c>
      <c r="F672" s="5">
        <v>73964</v>
      </c>
      <c r="G672" s="5">
        <v>61732</v>
      </c>
      <c r="H672" s="5">
        <v>25986797</v>
      </c>
      <c r="I672" s="24" t="s">
        <v>2142</v>
      </c>
      <c r="J672" s="24" t="s">
        <v>2145</v>
      </c>
      <c r="L672" s="34">
        <f t="shared" si="50"/>
        <v>73964</v>
      </c>
      <c r="M672" s="34">
        <f t="shared" si="51"/>
        <v>61732</v>
      </c>
      <c r="N672" s="34">
        <f t="shared" si="52"/>
        <v>25986797</v>
      </c>
      <c r="O672" s="32">
        <f t="shared" si="53"/>
        <v>4.707005638286242E-4</v>
      </c>
      <c r="P672">
        <f t="shared" si="54"/>
        <v>0.56599999999999995</v>
      </c>
    </row>
    <row r="673" spans="1:16" hidden="1" x14ac:dyDescent="0.3">
      <c r="A673" s="22" t="s">
        <v>1025</v>
      </c>
      <c r="B673" s="23">
        <v>4657653</v>
      </c>
      <c r="C673" s="24" t="s">
        <v>2</v>
      </c>
      <c r="D673" s="6">
        <v>11013.21462096</v>
      </c>
      <c r="E673" s="6">
        <v>84.14</v>
      </c>
      <c r="F673" s="5">
        <v>5196</v>
      </c>
      <c r="G673" s="5">
        <v>1537</v>
      </c>
      <c r="H673" s="5">
        <v>2076126</v>
      </c>
      <c r="I673" s="24" t="s">
        <v>2123</v>
      </c>
      <c r="J673" s="24" t="s">
        <v>2124</v>
      </c>
      <c r="L673" s="34">
        <f t="shared" si="50"/>
        <v>5196</v>
      </c>
      <c r="M673" s="34">
        <f t="shared" si="51"/>
        <v>1537</v>
      </c>
      <c r="N673" s="34">
        <f t="shared" si="52"/>
        <v>2076126</v>
      </c>
      <c r="O673" s="32">
        <f t="shared" si="53"/>
        <v>1.7624171172655224E-3</v>
      </c>
      <c r="P673">
        <f t="shared" si="54"/>
        <v>0.747</v>
      </c>
    </row>
    <row r="674" spans="1:16" hidden="1" x14ac:dyDescent="0.3">
      <c r="A674" s="22" t="s">
        <v>1026</v>
      </c>
      <c r="B674" s="23">
        <v>4631236</v>
      </c>
      <c r="C674" s="24" t="s">
        <v>2</v>
      </c>
      <c r="D674" s="6">
        <v>3927.7393949799998</v>
      </c>
      <c r="E674" s="6">
        <v>104.43</v>
      </c>
      <c r="F674" s="5">
        <v>20946</v>
      </c>
      <c r="G674" s="5">
        <v>26734</v>
      </c>
      <c r="H674" s="5">
        <v>3267008</v>
      </c>
      <c r="I674" s="24" t="s">
        <v>2119</v>
      </c>
      <c r="J674" s="24" t="s">
        <v>2141</v>
      </c>
      <c r="L674" s="34">
        <f t="shared" si="50"/>
        <v>20946</v>
      </c>
      <c r="M674" s="34">
        <f t="shared" si="51"/>
        <v>26734</v>
      </c>
      <c r="N674" s="34">
        <f t="shared" si="52"/>
        <v>3267008</v>
      </c>
      <c r="O674" s="32">
        <f t="shared" si="53"/>
        <v>-1.7716516151781692E-3</v>
      </c>
      <c r="P674">
        <f t="shared" si="54"/>
        <v>0.16400000000000001</v>
      </c>
    </row>
    <row r="675" spans="1:16" hidden="1" x14ac:dyDescent="0.3">
      <c r="A675" s="22" t="s">
        <v>1027</v>
      </c>
      <c r="B675" s="23">
        <v>4972972</v>
      </c>
      <c r="C675" s="24" t="s">
        <v>2</v>
      </c>
      <c r="D675" s="6">
        <v>24967.2056868</v>
      </c>
      <c r="E675" s="27" t="s">
        <v>1997</v>
      </c>
      <c r="F675" s="5">
        <v>30500</v>
      </c>
      <c r="G675" s="5">
        <v>-3100</v>
      </c>
      <c r="H675" s="5">
        <v>6973500</v>
      </c>
      <c r="I675" s="24" t="s">
        <v>2132</v>
      </c>
      <c r="J675" s="24" t="s">
        <v>2133</v>
      </c>
      <c r="L675" s="34">
        <f t="shared" si="50"/>
        <v>30500</v>
      </c>
      <c r="M675" s="34">
        <f t="shared" si="51"/>
        <v>-3100</v>
      </c>
      <c r="N675" s="34">
        <f t="shared" si="52"/>
        <v>6973500</v>
      </c>
      <c r="O675" s="32">
        <f t="shared" si="53"/>
        <v>4.8182404818240482E-3</v>
      </c>
      <c r="P675">
        <f t="shared" si="54"/>
        <v>0.89100000000000001</v>
      </c>
    </row>
    <row r="676" spans="1:16" hidden="1" x14ac:dyDescent="0.3">
      <c r="A676" s="22" t="s">
        <v>1028</v>
      </c>
      <c r="B676" s="23">
        <v>4980493</v>
      </c>
      <c r="C676" s="24" t="s">
        <v>317</v>
      </c>
      <c r="D676" s="6">
        <v>3947.95388</v>
      </c>
      <c r="E676" s="6">
        <v>69.14</v>
      </c>
      <c r="F676" s="5">
        <v>140</v>
      </c>
      <c r="G676" s="5">
        <v>1445</v>
      </c>
      <c r="H676" s="5">
        <v>4279560</v>
      </c>
      <c r="I676" s="24" t="s">
        <v>2158</v>
      </c>
      <c r="J676" s="24" t="s">
        <v>2159</v>
      </c>
      <c r="L676" s="34">
        <f t="shared" si="50"/>
        <v>140</v>
      </c>
      <c r="M676" s="34">
        <f t="shared" si="51"/>
        <v>1445</v>
      </c>
      <c r="N676" s="34">
        <f t="shared" si="52"/>
        <v>4279560</v>
      </c>
      <c r="O676" s="32">
        <f t="shared" si="53"/>
        <v>-3.0493789081120488E-4</v>
      </c>
      <c r="P676">
        <f t="shared" si="54"/>
        <v>0.32700000000000001</v>
      </c>
    </row>
    <row r="677" spans="1:16" hidden="1" x14ac:dyDescent="0.3">
      <c r="A677" s="22" t="s">
        <v>1029</v>
      </c>
      <c r="B677" s="23">
        <v>4994991</v>
      </c>
      <c r="C677" s="24" t="s">
        <v>317</v>
      </c>
      <c r="D677" s="6">
        <v>2364.3344232600002</v>
      </c>
      <c r="E677" s="6">
        <v>34.630000000000003</v>
      </c>
      <c r="F677" s="5">
        <v>50</v>
      </c>
      <c r="G677" s="5">
        <v>30</v>
      </c>
      <c r="H677" s="5">
        <v>3257291</v>
      </c>
      <c r="I677" s="24" t="s">
        <v>2119</v>
      </c>
      <c r="J677" s="24" t="s">
        <v>2200</v>
      </c>
      <c r="L677" s="34">
        <f t="shared" si="50"/>
        <v>50</v>
      </c>
      <c r="M677" s="34">
        <f t="shared" si="51"/>
        <v>30</v>
      </c>
      <c r="N677" s="34">
        <f t="shared" si="52"/>
        <v>3257291</v>
      </c>
      <c r="O677" s="32">
        <f t="shared" si="53"/>
        <v>6.1400716116552066E-6</v>
      </c>
      <c r="P677">
        <f t="shared" si="54"/>
        <v>0.43</v>
      </c>
    </row>
    <row r="678" spans="1:16" hidden="1" x14ac:dyDescent="0.3">
      <c r="A678" s="22" t="s">
        <v>1030</v>
      </c>
      <c r="B678" s="23">
        <v>4246291</v>
      </c>
      <c r="C678" s="24" t="s">
        <v>317</v>
      </c>
      <c r="D678" s="6">
        <v>4069.6872812800002</v>
      </c>
      <c r="E678" s="27" t="s">
        <v>1998</v>
      </c>
      <c r="F678" s="5">
        <v>125</v>
      </c>
      <c r="G678" s="5" t="s">
        <v>0</v>
      </c>
      <c r="H678" s="5">
        <v>5681224</v>
      </c>
      <c r="I678" s="24" t="s">
        <v>2142</v>
      </c>
      <c r="J678" s="24" t="s">
        <v>2143</v>
      </c>
      <c r="L678" s="34">
        <f t="shared" si="50"/>
        <v>125</v>
      </c>
      <c r="M678" s="34">
        <f t="shared" si="51"/>
        <v>0</v>
      </c>
      <c r="N678" s="34">
        <f t="shared" si="52"/>
        <v>5681224</v>
      </c>
      <c r="O678" s="32">
        <f t="shared" si="53"/>
        <v>2.2002300912620237E-5</v>
      </c>
      <c r="P678">
        <f t="shared" si="54"/>
        <v>0.435</v>
      </c>
    </row>
    <row r="679" spans="1:16" hidden="1" x14ac:dyDescent="0.3">
      <c r="A679" s="22" t="s">
        <v>1031</v>
      </c>
      <c r="B679" s="23">
        <v>10437493</v>
      </c>
      <c r="C679" s="24" t="s">
        <v>317</v>
      </c>
      <c r="D679" s="6">
        <v>2756.4021069999999</v>
      </c>
      <c r="E679" s="6">
        <v>113.13</v>
      </c>
      <c r="F679" s="5">
        <v>2315</v>
      </c>
      <c r="G679" s="5">
        <v>724</v>
      </c>
      <c r="H679" s="5">
        <v>321353</v>
      </c>
      <c r="I679" s="24" t="s">
        <v>2142</v>
      </c>
      <c r="J679" s="24" t="s">
        <v>2145</v>
      </c>
      <c r="L679" s="34">
        <f t="shared" si="50"/>
        <v>2315</v>
      </c>
      <c r="M679" s="34">
        <f t="shared" si="51"/>
        <v>724</v>
      </c>
      <c r="N679" s="34">
        <f t="shared" si="52"/>
        <v>321353</v>
      </c>
      <c r="O679" s="32">
        <f t="shared" si="53"/>
        <v>4.9509417992052353E-3</v>
      </c>
      <c r="P679">
        <f t="shared" si="54"/>
        <v>0.89500000000000002</v>
      </c>
    </row>
    <row r="680" spans="1:16" hidden="1" x14ac:dyDescent="0.3">
      <c r="A680" s="22" t="s">
        <v>1032</v>
      </c>
      <c r="B680" s="23">
        <v>13974567</v>
      </c>
      <c r="C680" s="24" t="s">
        <v>317</v>
      </c>
      <c r="D680" s="6">
        <v>16754.442029999998</v>
      </c>
      <c r="E680" s="27">
        <v>42.02</v>
      </c>
      <c r="F680" s="5">
        <v>18000</v>
      </c>
      <c r="G680" s="5">
        <v>-4000</v>
      </c>
      <c r="H680" s="5">
        <v>9170000</v>
      </c>
      <c r="I680" s="24" t="s">
        <v>2119</v>
      </c>
      <c r="J680" s="24" t="s">
        <v>2177</v>
      </c>
      <c r="L680" s="34">
        <f t="shared" si="50"/>
        <v>18000</v>
      </c>
      <c r="M680" s="34">
        <f t="shared" si="51"/>
        <v>-4000</v>
      </c>
      <c r="N680" s="34">
        <f t="shared" si="52"/>
        <v>9170000</v>
      </c>
      <c r="O680" s="32">
        <f t="shared" si="53"/>
        <v>2.3991275899672847E-3</v>
      </c>
      <c r="P680">
        <f t="shared" si="54"/>
        <v>0.79800000000000004</v>
      </c>
    </row>
    <row r="681" spans="1:16" hidden="1" x14ac:dyDescent="0.3">
      <c r="A681" s="22" t="s">
        <v>1033</v>
      </c>
      <c r="B681" s="23">
        <v>4992927</v>
      </c>
      <c r="C681" s="24" t="s">
        <v>2</v>
      </c>
      <c r="D681" s="6">
        <v>14826.68126856</v>
      </c>
      <c r="E681" s="6">
        <v>89.95</v>
      </c>
      <c r="F681" s="5">
        <v>29095</v>
      </c>
      <c r="G681" s="5">
        <v>31158</v>
      </c>
      <c r="H681" s="5">
        <v>2438900</v>
      </c>
      <c r="I681" s="24" t="s">
        <v>2119</v>
      </c>
      <c r="J681" s="24" t="s">
        <v>2146</v>
      </c>
      <c r="L681" s="34">
        <f t="shared" si="50"/>
        <v>29095</v>
      </c>
      <c r="M681" s="34">
        <f t="shared" si="51"/>
        <v>31158</v>
      </c>
      <c r="N681" s="34">
        <f t="shared" si="52"/>
        <v>2438900</v>
      </c>
      <c r="O681" s="32">
        <f t="shared" si="53"/>
        <v>-8.45873139530116E-4</v>
      </c>
      <c r="P681">
        <f t="shared" si="54"/>
        <v>0.24099999999999999</v>
      </c>
    </row>
    <row r="682" spans="1:16" hidden="1" x14ac:dyDescent="0.3">
      <c r="A682" s="22" t="s">
        <v>1034</v>
      </c>
      <c r="B682" s="23">
        <v>4004261</v>
      </c>
      <c r="C682" s="24" t="s">
        <v>2</v>
      </c>
      <c r="D682" s="6">
        <v>4161.8055320399999</v>
      </c>
      <c r="E682" s="6">
        <v>59.01</v>
      </c>
      <c r="F682" s="5">
        <v>38500</v>
      </c>
      <c r="G682" s="5">
        <v>9400</v>
      </c>
      <c r="H682" s="5">
        <v>6553377</v>
      </c>
      <c r="I682" s="24" t="s">
        <v>2126</v>
      </c>
      <c r="J682" s="24" t="s">
        <v>2137</v>
      </c>
      <c r="L682" s="34">
        <f t="shared" si="50"/>
        <v>38500</v>
      </c>
      <c r="M682" s="34">
        <f t="shared" si="51"/>
        <v>9400</v>
      </c>
      <c r="N682" s="34">
        <f t="shared" si="52"/>
        <v>6553377</v>
      </c>
      <c r="O682" s="32">
        <f t="shared" si="53"/>
        <v>4.4404587131184423E-3</v>
      </c>
      <c r="P682">
        <f t="shared" si="54"/>
        <v>0.876</v>
      </c>
    </row>
    <row r="683" spans="1:16" hidden="1" x14ac:dyDescent="0.3">
      <c r="A683" s="22" t="s">
        <v>1035</v>
      </c>
      <c r="B683" s="23">
        <v>4253482</v>
      </c>
      <c r="C683" s="24" t="s">
        <v>317</v>
      </c>
      <c r="D683" s="6">
        <v>4958.7045781200004</v>
      </c>
      <c r="E683" s="27">
        <v>98.99</v>
      </c>
      <c r="F683" s="5">
        <v>10862</v>
      </c>
      <c r="G683" s="5">
        <v>8537</v>
      </c>
      <c r="H683" s="5">
        <v>832749</v>
      </c>
      <c r="I683" s="24" t="s">
        <v>2126</v>
      </c>
      <c r="J683" s="24" t="s">
        <v>2137</v>
      </c>
      <c r="L683" s="34">
        <f t="shared" si="50"/>
        <v>10862</v>
      </c>
      <c r="M683" s="34">
        <f t="shared" si="51"/>
        <v>8537</v>
      </c>
      <c r="N683" s="34">
        <f t="shared" si="52"/>
        <v>832749</v>
      </c>
      <c r="O683" s="32">
        <f t="shared" si="53"/>
        <v>2.7919577207537924E-3</v>
      </c>
      <c r="P683">
        <f t="shared" si="54"/>
        <v>0.82099999999999995</v>
      </c>
    </row>
    <row r="684" spans="1:16" hidden="1" x14ac:dyDescent="0.3">
      <c r="A684" s="22" t="s">
        <v>1036</v>
      </c>
      <c r="B684" s="23">
        <v>4288785</v>
      </c>
      <c r="C684" s="24" t="s">
        <v>2</v>
      </c>
      <c r="D684" s="6">
        <v>4281.2072449400002</v>
      </c>
      <c r="E684" s="6">
        <v>103.28</v>
      </c>
      <c r="F684" s="5">
        <v>25469</v>
      </c>
      <c r="G684" s="5">
        <v>22423</v>
      </c>
      <c r="H684" s="5">
        <v>2167933</v>
      </c>
      <c r="I684" s="24" t="s">
        <v>2119</v>
      </c>
      <c r="J684" s="24" t="s">
        <v>2140</v>
      </c>
      <c r="L684" s="34">
        <f t="shared" si="50"/>
        <v>25469</v>
      </c>
      <c r="M684" s="34">
        <f t="shared" si="51"/>
        <v>22423</v>
      </c>
      <c r="N684" s="34">
        <f t="shared" si="52"/>
        <v>2167933</v>
      </c>
      <c r="O684" s="32">
        <f t="shared" si="53"/>
        <v>1.4050249707901489E-3</v>
      </c>
      <c r="P684">
        <f t="shared" si="54"/>
        <v>0.70699999999999996</v>
      </c>
    </row>
    <row r="685" spans="1:16" hidden="1" x14ac:dyDescent="0.3">
      <c r="A685" s="22" t="s">
        <v>1037</v>
      </c>
      <c r="B685" s="23">
        <v>4239834</v>
      </c>
      <c r="C685" s="24" t="s">
        <v>2</v>
      </c>
      <c r="D685" s="6">
        <v>8848.1307081199993</v>
      </c>
      <c r="E685" s="6">
        <v>109.51</v>
      </c>
      <c r="F685" s="5">
        <v>55000</v>
      </c>
      <c r="G685" s="5">
        <v>54000</v>
      </c>
      <c r="H685" s="5">
        <v>10328000</v>
      </c>
      <c r="I685" s="24" t="s">
        <v>2148</v>
      </c>
      <c r="J685" s="24" t="s">
        <v>2164</v>
      </c>
      <c r="L685" s="34">
        <f t="shared" si="50"/>
        <v>55000</v>
      </c>
      <c r="M685" s="34">
        <f t="shared" si="51"/>
        <v>54000</v>
      </c>
      <c r="N685" s="34">
        <f t="shared" si="52"/>
        <v>10328000</v>
      </c>
      <c r="O685" s="32">
        <f t="shared" si="53"/>
        <v>9.6824167312161121E-5</v>
      </c>
      <c r="P685">
        <f t="shared" si="54"/>
        <v>0.46400000000000002</v>
      </c>
    </row>
    <row r="686" spans="1:16" hidden="1" x14ac:dyDescent="0.3">
      <c r="A686" s="22" t="s">
        <v>121</v>
      </c>
      <c r="B686" s="23">
        <v>4984693</v>
      </c>
      <c r="C686" s="24" t="s">
        <v>2</v>
      </c>
      <c r="D686" s="6">
        <v>3244.36726168</v>
      </c>
      <c r="E686" s="27" t="s">
        <v>1999</v>
      </c>
      <c r="F686" s="5">
        <v>23078</v>
      </c>
      <c r="G686" s="5">
        <v>20975</v>
      </c>
      <c r="H686" s="5">
        <v>1655675</v>
      </c>
      <c r="I686" s="24" t="s">
        <v>2126</v>
      </c>
      <c r="J686" s="24" t="s">
        <v>2191</v>
      </c>
      <c r="L686" s="34">
        <f t="shared" si="50"/>
        <v>23078</v>
      </c>
      <c r="M686" s="34">
        <f t="shared" si="51"/>
        <v>20975</v>
      </c>
      <c r="N686" s="34">
        <f t="shared" si="52"/>
        <v>1655675</v>
      </c>
      <c r="O686" s="32">
        <f t="shared" si="53"/>
        <v>1.2701768161021939E-3</v>
      </c>
      <c r="P686">
        <f t="shared" si="54"/>
        <v>0.69399999999999995</v>
      </c>
    </row>
    <row r="687" spans="1:16" hidden="1" x14ac:dyDescent="0.3">
      <c r="A687" s="22" t="s">
        <v>1038</v>
      </c>
      <c r="B687" s="23">
        <v>4982540</v>
      </c>
      <c r="C687" s="24" t="s">
        <v>2</v>
      </c>
      <c r="D687" s="6">
        <v>3294.04766565</v>
      </c>
      <c r="E687" s="6">
        <v>52.55</v>
      </c>
      <c r="F687" s="5">
        <v>36200</v>
      </c>
      <c r="G687" s="5">
        <v>31100</v>
      </c>
      <c r="H687" s="5">
        <v>5469900</v>
      </c>
      <c r="I687" s="24" t="s">
        <v>2148</v>
      </c>
      <c r="J687" s="24" t="s">
        <v>2164</v>
      </c>
      <c r="L687" s="34">
        <f t="shared" si="50"/>
        <v>36200</v>
      </c>
      <c r="M687" s="34">
        <f t="shared" si="51"/>
        <v>31100</v>
      </c>
      <c r="N687" s="34">
        <f t="shared" si="52"/>
        <v>5469900</v>
      </c>
      <c r="O687" s="32">
        <f t="shared" si="53"/>
        <v>9.3237536335216361E-4</v>
      </c>
      <c r="P687">
        <f t="shared" si="54"/>
        <v>0.65300000000000002</v>
      </c>
    </row>
    <row r="688" spans="1:16" hidden="1" x14ac:dyDescent="0.3">
      <c r="A688" s="22" t="s">
        <v>1039</v>
      </c>
      <c r="B688" s="23">
        <v>4987594</v>
      </c>
      <c r="C688" s="24" t="s">
        <v>2</v>
      </c>
      <c r="D688" s="6">
        <v>3412.9177432000001</v>
      </c>
      <c r="E688" s="6">
        <v>75.75</v>
      </c>
      <c r="F688" s="5">
        <v>19923</v>
      </c>
      <c r="G688" s="5">
        <v>29248</v>
      </c>
      <c r="H688" s="5">
        <v>2816474</v>
      </c>
      <c r="I688" s="24" t="s">
        <v>2119</v>
      </c>
      <c r="J688" s="24" t="s">
        <v>2121</v>
      </c>
      <c r="L688" s="34">
        <f t="shared" si="50"/>
        <v>19923</v>
      </c>
      <c r="M688" s="34">
        <f t="shared" si="51"/>
        <v>29248</v>
      </c>
      <c r="N688" s="34">
        <f t="shared" si="52"/>
        <v>2816474</v>
      </c>
      <c r="O688" s="32">
        <f t="shared" si="53"/>
        <v>-3.3108773594217452E-3</v>
      </c>
      <c r="P688">
        <f t="shared" si="54"/>
        <v>0.1</v>
      </c>
    </row>
    <row r="689" spans="1:16" hidden="1" x14ac:dyDescent="0.3">
      <c r="A689" s="22" t="s">
        <v>1040</v>
      </c>
      <c r="B689" s="23">
        <v>5264620</v>
      </c>
      <c r="C689" s="24" t="s">
        <v>2</v>
      </c>
      <c r="D689" s="6">
        <v>2649.1858649999999</v>
      </c>
      <c r="E689" s="27" t="s">
        <v>2000</v>
      </c>
      <c r="F689" s="5">
        <v>5593</v>
      </c>
      <c r="G689" s="5">
        <v>1272</v>
      </c>
      <c r="H689" s="5">
        <v>438828</v>
      </c>
      <c r="I689" s="24" t="s">
        <v>2161</v>
      </c>
      <c r="J689" s="24" t="s">
        <v>2162</v>
      </c>
      <c r="L689" s="34">
        <f t="shared" si="50"/>
        <v>5593</v>
      </c>
      <c r="M689" s="34">
        <f t="shared" si="51"/>
        <v>1272</v>
      </c>
      <c r="N689" s="34">
        <f t="shared" si="52"/>
        <v>438828</v>
      </c>
      <c r="O689" s="32">
        <f t="shared" si="53"/>
        <v>9.8466825270948979E-3</v>
      </c>
      <c r="P689">
        <f t="shared" si="54"/>
        <v>0.95399999999999996</v>
      </c>
    </row>
    <row r="690" spans="1:16" hidden="1" x14ac:dyDescent="0.3">
      <c r="A690" s="22" t="s">
        <v>1041</v>
      </c>
      <c r="B690" s="23">
        <v>4186601</v>
      </c>
      <c r="C690" s="24" t="s">
        <v>2</v>
      </c>
      <c r="D690" s="6">
        <v>5226.64141724</v>
      </c>
      <c r="E690" s="6">
        <v>108.77</v>
      </c>
      <c r="F690" s="5">
        <v>42500</v>
      </c>
      <c r="G690" s="5">
        <v>56400</v>
      </c>
      <c r="H690" s="5">
        <v>6717500</v>
      </c>
      <c r="I690" s="24" t="s">
        <v>2126</v>
      </c>
      <c r="J690" s="24" t="s">
        <v>2127</v>
      </c>
      <c r="L690" s="34">
        <f t="shared" si="50"/>
        <v>42500</v>
      </c>
      <c r="M690" s="34">
        <f t="shared" si="51"/>
        <v>56400</v>
      </c>
      <c r="N690" s="34">
        <f t="shared" si="52"/>
        <v>6717500</v>
      </c>
      <c r="O690" s="32">
        <f t="shared" si="53"/>
        <v>-2.0692221808708599E-3</v>
      </c>
      <c r="P690">
        <f t="shared" si="54"/>
        <v>0.153</v>
      </c>
    </row>
    <row r="691" spans="1:16" hidden="1" x14ac:dyDescent="0.3">
      <c r="A691" s="22" t="s">
        <v>1042</v>
      </c>
      <c r="B691" s="23">
        <v>4984540</v>
      </c>
      <c r="C691" s="24" t="s">
        <v>318</v>
      </c>
      <c r="D691" s="6">
        <v>4281.6209569000002</v>
      </c>
      <c r="E691" s="6">
        <v>5.47</v>
      </c>
      <c r="F691" s="5">
        <v>24915.615935731301</v>
      </c>
      <c r="G691" s="5">
        <v>17469.4257033676</v>
      </c>
      <c r="H691" s="5">
        <v>3467269.3670185199</v>
      </c>
      <c r="I691" s="24" t="s">
        <v>2148</v>
      </c>
      <c r="J691" s="24" t="s">
        <v>2149</v>
      </c>
      <c r="L691" s="34">
        <f t="shared" si="50"/>
        <v>24915.615935731301</v>
      </c>
      <c r="M691" s="34">
        <f t="shared" si="51"/>
        <v>17469.4257033676</v>
      </c>
      <c r="N691" s="34">
        <f t="shared" si="52"/>
        <v>3467269.3670185199</v>
      </c>
      <c r="O691" s="32">
        <f t="shared" si="53"/>
        <v>2.1475661231266339E-3</v>
      </c>
      <c r="P691">
        <f t="shared" si="54"/>
        <v>0.77800000000000002</v>
      </c>
    </row>
    <row r="692" spans="1:16" hidden="1" x14ac:dyDescent="0.3">
      <c r="A692" s="22" t="s">
        <v>1043</v>
      </c>
      <c r="B692" s="23">
        <v>5273761</v>
      </c>
      <c r="C692" s="24" t="s">
        <v>317</v>
      </c>
      <c r="D692" s="6">
        <v>3534.8974493199999</v>
      </c>
      <c r="E692" s="6">
        <v>95.45</v>
      </c>
      <c r="F692" s="5">
        <v>30</v>
      </c>
      <c r="G692" s="5">
        <v>490</v>
      </c>
      <c r="H692" s="5">
        <v>1609985</v>
      </c>
      <c r="I692" s="24" t="s">
        <v>2123</v>
      </c>
      <c r="J692" s="24" t="s">
        <v>2129</v>
      </c>
      <c r="L692" s="34">
        <f t="shared" si="50"/>
        <v>30</v>
      </c>
      <c r="M692" s="34">
        <f t="shared" si="51"/>
        <v>490</v>
      </c>
      <c r="N692" s="34">
        <f t="shared" si="52"/>
        <v>1609985</v>
      </c>
      <c r="O692" s="32">
        <f t="shared" si="53"/>
        <v>-2.8571694767342551E-4</v>
      </c>
      <c r="P692">
        <f t="shared" si="54"/>
        <v>0.33300000000000002</v>
      </c>
    </row>
    <row r="693" spans="1:16" hidden="1" x14ac:dyDescent="0.3">
      <c r="A693" s="22" t="s">
        <v>1044</v>
      </c>
      <c r="B693" s="23">
        <v>4298345</v>
      </c>
      <c r="C693" s="24" t="s">
        <v>2</v>
      </c>
      <c r="D693" s="6">
        <v>16280.383815970001</v>
      </c>
      <c r="E693" s="6">
        <v>101.83</v>
      </c>
      <c r="F693" s="5">
        <v>2125</v>
      </c>
      <c r="G693" s="5">
        <v>3537</v>
      </c>
      <c r="H693" s="5">
        <v>2027888</v>
      </c>
      <c r="I693" s="24" t="s">
        <v>2132</v>
      </c>
      <c r="J693" s="24" t="s">
        <v>2134</v>
      </c>
      <c r="L693" s="34">
        <f t="shared" si="50"/>
        <v>2125</v>
      </c>
      <c r="M693" s="34">
        <f t="shared" si="51"/>
        <v>3537</v>
      </c>
      <c r="N693" s="34">
        <f t="shared" si="52"/>
        <v>2027888</v>
      </c>
      <c r="O693" s="32">
        <f t="shared" si="53"/>
        <v>-6.9629091941961294E-4</v>
      </c>
      <c r="P693">
        <f t="shared" si="54"/>
        <v>0.26100000000000001</v>
      </c>
    </row>
    <row r="694" spans="1:16" hidden="1" x14ac:dyDescent="0.3">
      <c r="A694" s="22" t="s">
        <v>1045</v>
      </c>
      <c r="B694" s="23">
        <v>4188868</v>
      </c>
      <c r="C694" s="24" t="s">
        <v>2</v>
      </c>
      <c r="D694" s="6">
        <v>2744.7951191699999</v>
      </c>
      <c r="E694" s="27">
        <v>76.459999999999994</v>
      </c>
      <c r="F694" s="5">
        <v>-3833</v>
      </c>
      <c r="G694" s="5">
        <v>-554741</v>
      </c>
      <c r="H694" s="5">
        <v>2534479</v>
      </c>
      <c r="I694" s="24" t="s">
        <v>2158</v>
      </c>
      <c r="J694" s="24" t="s">
        <v>2159</v>
      </c>
      <c r="L694" s="34">
        <f t="shared" si="50"/>
        <v>-3833</v>
      </c>
      <c r="M694" s="34">
        <f t="shared" si="51"/>
        <v>-554741</v>
      </c>
      <c r="N694" s="34">
        <f t="shared" si="52"/>
        <v>2534479</v>
      </c>
      <c r="O694" s="32">
        <f t="shared" si="53"/>
        <v>0.21736538357587495</v>
      </c>
      <c r="P694">
        <f t="shared" si="54"/>
        <v>1</v>
      </c>
    </row>
    <row r="695" spans="1:16" hidden="1" x14ac:dyDescent="0.3">
      <c r="A695" s="22" t="s">
        <v>1046</v>
      </c>
      <c r="B695" s="23">
        <v>29191991</v>
      </c>
      <c r="C695" s="24" t="s">
        <v>2</v>
      </c>
      <c r="D695" s="6">
        <v>7139.0829002500004</v>
      </c>
      <c r="E695" s="6">
        <v>100.69</v>
      </c>
      <c r="F695" s="5">
        <v>7000</v>
      </c>
      <c r="G695" s="5">
        <v>15000</v>
      </c>
      <c r="H695" s="5">
        <v>9219000</v>
      </c>
      <c r="I695" s="24" t="s">
        <v>2119</v>
      </c>
      <c r="J695" s="24" t="s">
        <v>2189</v>
      </c>
      <c r="L695" s="34">
        <f t="shared" si="50"/>
        <v>7000</v>
      </c>
      <c r="M695" s="34">
        <f t="shared" si="51"/>
        <v>15000</v>
      </c>
      <c r="N695" s="34">
        <f t="shared" si="52"/>
        <v>9219000</v>
      </c>
      <c r="O695" s="32">
        <f t="shared" si="53"/>
        <v>-8.6777307734027553E-4</v>
      </c>
      <c r="P695">
        <f t="shared" si="54"/>
        <v>0.23799999999999999</v>
      </c>
    </row>
    <row r="696" spans="1:16" hidden="1" x14ac:dyDescent="0.3">
      <c r="A696" s="22" t="s">
        <v>1047</v>
      </c>
      <c r="B696" s="23">
        <v>4982351</v>
      </c>
      <c r="C696" s="24" t="s">
        <v>317</v>
      </c>
      <c r="D696" s="6">
        <v>11593.374317</v>
      </c>
      <c r="E696" s="27" t="s">
        <v>2001</v>
      </c>
      <c r="F696" s="5">
        <v>58417.101810881599</v>
      </c>
      <c r="G696" s="5">
        <v>43908.590203916101</v>
      </c>
      <c r="H696" s="5">
        <v>8917676.73838659</v>
      </c>
      <c r="I696" s="24" t="s">
        <v>2126</v>
      </c>
      <c r="J696" s="24" t="s">
        <v>2151</v>
      </c>
      <c r="L696" s="34">
        <f t="shared" si="50"/>
        <v>58417.101810881599</v>
      </c>
      <c r="M696" s="34">
        <f t="shared" si="51"/>
        <v>43908.590203916101</v>
      </c>
      <c r="N696" s="34">
        <f t="shared" si="52"/>
        <v>8917676.73838659</v>
      </c>
      <c r="O696" s="32">
        <f t="shared" si="53"/>
        <v>1.6269384989604833E-3</v>
      </c>
      <c r="P696">
        <f t="shared" si="54"/>
        <v>0.73599999999999999</v>
      </c>
    </row>
    <row r="697" spans="1:16" hidden="1" x14ac:dyDescent="0.3">
      <c r="A697" s="22" t="s">
        <v>1048</v>
      </c>
      <c r="B697" s="23">
        <v>4993180</v>
      </c>
      <c r="C697" s="24" t="s">
        <v>317</v>
      </c>
      <c r="D697" s="6">
        <v>2144.0407262200001</v>
      </c>
      <c r="E697" s="6">
        <v>81.790000000000006</v>
      </c>
      <c r="F697" s="5">
        <v>12278</v>
      </c>
      <c r="G697" s="5">
        <v>17261</v>
      </c>
      <c r="H697" s="5">
        <v>2291699</v>
      </c>
      <c r="I697" s="24" t="s">
        <v>2119</v>
      </c>
      <c r="J697" s="24" t="s">
        <v>2141</v>
      </c>
      <c r="L697" s="34">
        <f t="shared" si="50"/>
        <v>12278</v>
      </c>
      <c r="M697" s="34">
        <f t="shared" si="51"/>
        <v>17261</v>
      </c>
      <c r="N697" s="34">
        <f t="shared" si="52"/>
        <v>2291699</v>
      </c>
      <c r="O697" s="32">
        <f t="shared" si="53"/>
        <v>-2.1743693216255714E-3</v>
      </c>
      <c r="P697">
        <f t="shared" si="54"/>
        <v>0.15</v>
      </c>
    </row>
    <row r="698" spans="1:16" hidden="1" x14ac:dyDescent="0.3">
      <c r="A698" s="22" t="s">
        <v>1049</v>
      </c>
      <c r="B698" s="23">
        <v>4001615</v>
      </c>
      <c r="C698" s="24" t="s">
        <v>2</v>
      </c>
      <c r="D698" s="6">
        <v>8110.3977851600002</v>
      </c>
      <c r="E698" s="6">
        <v>93.98</v>
      </c>
      <c r="F698" s="5">
        <v>-60840</v>
      </c>
      <c r="G698" s="5">
        <v>-49487</v>
      </c>
      <c r="H698" s="5">
        <v>3072258</v>
      </c>
      <c r="I698" s="24" t="s">
        <v>2126</v>
      </c>
      <c r="J698" s="24" t="s">
        <v>2137</v>
      </c>
      <c r="L698" s="34">
        <f t="shared" si="50"/>
        <v>-60840</v>
      </c>
      <c r="M698" s="34">
        <f t="shared" si="51"/>
        <v>-49487</v>
      </c>
      <c r="N698" s="34">
        <f t="shared" si="52"/>
        <v>3072258</v>
      </c>
      <c r="O698" s="32">
        <f t="shared" si="53"/>
        <v>-3.6953276710484603E-3</v>
      </c>
      <c r="P698">
        <f t="shared" si="54"/>
        <v>0.09</v>
      </c>
    </row>
    <row r="699" spans="1:16" hidden="1" x14ac:dyDescent="0.3">
      <c r="A699" s="22" t="s">
        <v>1050</v>
      </c>
      <c r="B699" s="23">
        <v>4191821</v>
      </c>
      <c r="C699" s="24" t="s">
        <v>2</v>
      </c>
      <c r="D699" s="6">
        <v>4249.44397596</v>
      </c>
      <c r="E699" s="6">
        <v>96.43</v>
      </c>
      <c r="F699" s="5">
        <v>18264</v>
      </c>
      <c r="G699" s="5">
        <v>22231</v>
      </c>
      <c r="H699" s="5">
        <v>4463629</v>
      </c>
      <c r="I699" s="24" t="s">
        <v>2148</v>
      </c>
      <c r="J699" s="24" t="s">
        <v>2150</v>
      </c>
      <c r="L699" s="34">
        <f t="shared" si="50"/>
        <v>18264</v>
      </c>
      <c r="M699" s="34">
        <f t="shared" si="51"/>
        <v>22231</v>
      </c>
      <c r="N699" s="34">
        <f t="shared" si="52"/>
        <v>4463629</v>
      </c>
      <c r="O699" s="32">
        <f t="shared" si="53"/>
        <v>-8.8873873702317104E-4</v>
      </c>
      <c r="P699">
        <f t="shared" si="54"/>
        <v>0.23499999999999999</v>
      </c>
    </row>
    <row r="700" spans="1:16" hidden="1" x14ac:dyDescent="0.3">
      <c r="A700" s="22" t="s">
        <v>1051</v>
      </c>
      <c r="B700" s="23">
        <v>4376922</v>
      </c>
      <c r="C700" s="24" t="s">
        <v>2</v>
      </c>
      <c r="D700" s="6">
        <v>3388.5139288</v>
      </c>
      <c r="E700" s="6">
        <v>99.73</v>
      </c>
      <c r="F700" s="5">
        <v>-7112</v>
      </c>
      <c r="G700" s="5">
        <v>-5128</v>
      </c>
      <c r="H700" s="5">
        <v>4760148</v>
      </c>
      <c r="I700" s="24" t="s">
        <v>2142</v>
      </c>
      <c r="J700" s="24" t="s">
        <v>2144</v>
      </c>
      <c r="L700" s="34">
        <f t="shared" si="50"/>
        <v>-7112</v>
      </c>
      <c r="M700" s="34">
        <f t="shared" si="51"/>
        <v>-5128</v>
      </c>
      <c r="N700" s="34">
        <f t="shared" si="52"/>
        <v>4760148</v>
      </c>
      <c r="O700" s="32">
        <f t="shared" si="53"/>
        <v>-4.1679376355525081E-4</v>
      </c>
      <c r="P700">
        <f t="shared" si="54"/>
        <v>0.308</v>
      </c>
    </row>
    <row r="701" spans="1:16" hidden="1" x14ac:dyDescent="0.3">
      <c r="A701" s="22" t="s">
        <v>1052</v>
      </c>
      <c r="B701" s="23">
        <v>4068708</v>
      </c>
      <c r="C701" s="24" t="s">
        <v>2</v>
      </c>
      <c r="D701" s="6">
        <v>4390.5722015399997</v>
      </c>
      <c r="E701" s="6">
        <v>114.65</v>
      </c>
      <c r="F701" s="5">
        <v>10873</v>
      </c>
      <c r="G701" s="5">
        <v>7924</v>
      </c>
      <c r="H701" s="5">
        <v>1934825</v>
      </c>
      <c r="I701" s="24" t="s">
        <v>2123</v>
      </c>
      <c r="J701" s="24" t="s">
        <v>2124</v>
      </c>
      <c r="L701" s="34">
        <f t="shared" si="50"/>
        <v>10873</v>
      </c>
      <c r="M701" s="34">
        <f t="shared" si="51"/>
        <v>7924</v>
      </c>
      <c r="N701" s="34">
        <f t="shared" si="52"/>
        <v>1934825</v>
      </c>
      <c r="O701" s="32">
        <f t="shared" si="53"/>
        <v>1.5241688524801984E-3</v>
      </c>
      <c r="P701">
        <f t="shared" si="54"/>
        <v>0.72399999999999998</v>
      </c>
    </row>
    <row r="702" spans="1:16" hidden="1" x14ac:dyDescent="0.3">
      <c r="A702" s="22" t="s">
        <v>1053</v>
      </c>
      <c r="B702" s="23">
        <v>4010641</v>
      </c>
      <c r="C702" s="24" t="s">
        <v>2</v>
      </c>
      <c r="D702" s="6">
        <v>25678.613021550002</v>
      </c>
      <c r="E702" s="27">
        <v>90.12</v>
      </c>
      <c r="F702" s="5">
        <v>154000</v>
      </c>
      <c r="G702" s="5">
        <v>192000</v>
      </c>
      <c r="H702" s="5">
        <v>23255000</v>
      </c>
      <c r="I702" s="24" t="s">
        <v>2158</v>
      </c>
      <c r="J702" s="24" t="s">
        <v>2179</v>
      </c>
      <c r="L702" s="34">
        <f t="shared" si="50"/>
        <v>154000</v>
      </c>
      <c r="M702" s="34">
        <f t="shared" si="51"/>
        <v>192000</v>
      </c>
      <c r="N702" s="34">
        <f t="shared" si="52"/>
        <v>23255000</v>
      </c>
      <c r="O702" s="32">
        <f t="shared" si="53"/>
        <v>-1.63405719200172E-3</v>
      </c>
      <c r="P702">
        <f t="shared" si="54"/>
        <v>0.17299999999999999</v>
      </c>
    </row>
    <row r="703" spans="1:16" hidden="1" x14ac:dyDescent="0.3">
      <c r="A703" s="22" t="s">
        <v>123</v>
      </c>
      <c r="B703" s="23">
        <v>4274880</v>
      </c>
      <c r="C703" s="24" t="s">
        <v>317</v>
      </c>
      <c r="D703" s="6">
        <v>7758.3024599999999</v>
      </c>
      <c r="E703" s="27">
        <v>99.42</v>
      </c>
      <c r="F703" s="5">
        <v>28136</v>
      </c>
      <c r="G703" s="5">
        <v>19923</v>
      </c>
      <c r="H703" s="5">
        <v>1841511</v>
      </c>
      <c r="I703" s="24" t="s">
        <v>2123</v>
      </c>
      <c r="J703" s="24" t="s">
        <v>2125</v>
      </c>
      <c r="L703" s="34">
        <f t="shared" si="50"/>
        <v>28136</v>
      </c>
      <c r="M703" s="34">
        <f t="shared" si="51"/>
        <v>19923</v>
      </c>
      <c r="N703" s="34">
        <f t="shared" si="52"/>
        <v>1841511</v>
      </c>
      <c r="O703" s="32">
        <f t="shared" si="53"/>
        <v>4.4599244859248738E-3</v>
      </c>
      <c r="P703">
        <f t="shared" si="54"/>
        <v>0.877</v>
      </c>
    </row>
    <row r="704" spans="1:16" hidden="1" x14ac:dyDescent="0.3">
      <c r="A704" s="22" t="s">
        <v>1054</v>
      </c>
      <c r="B704" s="23">
        <v>4921111</v>
      </c>
      <c r="C704" s="24" t="s">
        <v>317</v>
      </c>
      <c r="D704" s="6">
        <v>8122.9206935700004</v>
      </c>
      <c r="E704" s="6">
        <v>94.18</v>
      </c>
      <c r="F704" s="5">
        <v>1172</v>
      </c>
      <c r="G704" s="5">
        <v>1856</v>
      </c>
      <c r="H704" s="5">
        <v>1140543</v>
      </c>
      <c r="I704" s="24" t="s">
        <v>2142</v>
      </c>
      <c r="J704" s="24" t="s">
        <v>2143</v>
      </c>
      <c r="L704" s="34">
        <f t="shared" si="50"/>
        <v>1172</v>
      </c>
      <c r="M704" s="34">
        <f t="shared" si="51"/>
        <v>1856</v>
      </c>
      <c r="N704" s="34">
        <f t="shared" si="52"/>
        <v>1140543</v>
      </c>
      <c r="O704" s="32">
        <f t="shared" si="53"/>
        <v>-5.9971434658754642E-4</v>
      </c>
      <c r="P704">
        <f t="shared" si="54"/>
        <v>0.27700000000000002</v>
      </c>
    </row>
    <row r="705" spans="1:16" hidden="1" x14ac:dyDescent="0.3">
      <c r="A705" s="22" t="s">
        <v>1055</v>
      </c>
      <c r="B705" s="23">
        <v>100308</v>
      </c>
      <c r="C705" s="24" t="s">
        <v>317</v>
      </c>
      <c r="D705" s="6">
        <v>5045.7184377599997</v>
      </c>
      <c r="E705" s="27" t="s">
        <v>2002</v>
      </c>
      <c r="F705" s="5">
        <v>29684</v>
      </c>
      <c r="G705" s="5">
        <v>24297</v>
      </c>
      <c r="H705" s="5">
        <v>35183825</v>
      </c>
      <c r="I705" s="24" t="s">
        <v>2142</v>
      </c>
      <c r="J705" s="24" t="s">
        <v>2171</v>
      </c>
      <c r="L705" s="34">
        <f t="shared" si="50"/>
        <v>29684</v>
      </c>
      <c r="M705" s="34">
        <f t="shared" si="51"/>
        <v>24297</v>
      </c>
      <c r="N705" s="34">
        <f t="shared" si="52"/>
        <v>35183825</v>
      </c>
      <c r="O705" s="32">
        <f t="shared" si="53"/>
        <v>1.5311012944158289E-4</v>
      </c>
      <c r="P705">
        <f t="shared" si="54"/>
        <v>0.48499999999999999</v>
      </c>
    </row>
    <row r="706" spans="1:16" hidden="1" x14ac:dyDescent="0.3">
      <c r="A706" s="22" t="s">
        <v>1056</v>
      </c>
      <c r="B706" s="23">
        <v>4189200</v>
      </c>
      <c r="C706" s="24" t="s">
        <v>2</v>
      </c>
      <c r="D706" s="6">
        <v>2819.9678319999998</v>
      </c>
      <c r="E706" s="6">
        <v>91.12</v>
      </c>
      <c r="F706" s="5">
        <v>12508</v>
      </c>
      <c r="G706" s="5">
        <v>21280</v>
      </c>
      <c r="H706" s="5">
        <v>6503876</v>
      </c>
      <c r="I706" s="24" t="s">
        <v>2126</v>
      </c>
      <c r="J706" s="24" t="s">
        <v>2165</v>
      </c>
      <c r="L706" s="34">
        <f t="shared" si="50"/>
        <v>12508</v>
      </c>
      <c r="M706" s="34">
        <f t="shared" si="51"/>
        <v>21280</v>
      </c>
      <c r="N706" s="34">
        <f t="shared" si="52"/>
        <v>6503876</v>
      </c>
      <c r="O706" s="32">
        <f t="shared" si="53"/>
        <v>-1.348734200959551E-3</v>
      </c>
      <c r="P706">
        <f t="shared" si="54"/>
        <v>0.19800000000000001</v>
      </c>
    </row>
    <row r="707" spans="1:16" hidden="1" x14ac:dyDescent="0.3">
      <c r="A707" s="22" t="s">
        <v>1057</v>
      </c>
      <c r="B707" s="23">
        <v>4001590</v>
      </c>
      <c r="C707" s="24" t="s">
        <v>2</v>
      </c>
      <c r="D707" s="6">
        <v>4191.5952273599996</v>
      </c>
      <c r="E707" s="27">
        <v>84.58</v>
      </c>
      <c r="F707" s="5">
        <v>16980</v>
      </c>
      <c r="G707" s="5">
        <v>42176</v>
      </c>
      <c r="H707" s="5">
        <v>11492476</v>
      </c>
      <c r="I707" s="24" t="s">
        <v>2126</v>
      </c>
      <c r="J707" s="24" t="s">
        <v>2198</v>
      </c>
      <c r="L707" s="34">
        <f t="shared" si="50"/>
        <v>16980</v>
      </c>
      <c r="M707" s="34">
        <f t="shared" si="51"/>
        <v>42176</v>
      </c>
      <c r="N707" s="34">
        <f t="shared" si="52"/>
        <v>11492476</v>
      </c>
      <c r="O707" s="32">
        <f t="shared" si="53"/>
        <v>-2.1923909173271277E-3</v>
      </c>
      <c r="P707">
        <f t="shared" si="54"/>
        <v>0.14899999999999999</v>
      </c>
    </row>
    <row r="708" spans="1:16" hidden="1" x14ac:dyDescent="0.3">
      <c r="A708" s="22" t="s">
        <v>1058</v>
      </c>
      <c r="B708" s="23">
        <v>22795304</v>
      </c>
      <c r="C708" s="24" t="s">
        <v>320</v>
      </c>
      <c r="D708" s="6">
        <v>2057.6891957600001</v>
      </c>
      <c r="E708" s="6">
        <v>73.37</v>
      </c>
      <c r="F708" s="5">
        <v>16077</v>
      </c>
      <c r="G708" s="5">
        <v>13371</v>
      </c>
      <c r="H708" s="5">
        <v>673870</v>
      </c>
      <c r="I708" s="24" t="s">
        <v>2123</v>
      </c>
      <c r="J708" s="24" t="s">
        <v>2172</v>
      </c>
      <c r="L708" s="34">
        <f t="shared" si="50"/>
        <v>16077</v>
      </c>
      <c r="M708" s="34">
        <f t="shared" si="51"/>
        <v>13371</v>
      </c>
      <c r="N708" s="34">
        <f t="shared" si="52"/>
        <v>673870</v>
      </c>
      <c r="O708" s="32">
        <f t="shared" si="53"/>
        <v>4.0156113196907414E-3</v>
      </c>
      <c r="P708">
        <f t="shared" si="54"/>
        <v>0.86599999999999999</v>
      </c>
    </row>
    <row r="709" spans="1:16" hidden="1" x14ac:dyDescent="0.3">
      <c r="A709" s="22" t="s">
        <v>1059</v>
      </c>
      <c r="B709" s="23">
        <v>4095387</v>
      </c>
      <c r="C709" s="24" t="s">
        <v>317</v>
      </c>
      <c r="D709" s="6">
        <v>8981.1012908400007</v>
      </c>
      <c r="E709" s="6">
        <v>88.23</v>
      </c>
      <c r="F709" s="5">
        <v>67000</v>
      </c>
      <c r="G709" s="5">
        <v>-44600</v>
      </c>
      <c r="H709" s="5">
        <v>9295900</v>
      </c>
      <c r="I709" s="24" t="s">
        <v>2126</v>
      </c>
      <c r="J709" s="24" t="s">
        <v>2136</v>
      </c>
      <c r="L709" s="34">
        <f t="shared" si="50"/>
        <v>67000</v>
      </c>
      <c r="M709" s="34">
        <f t="shared" si="51"/>
        <v>-44600</v>
      </c>
      <c r="N709" s="34">
        <f t="shared" si="52"/>
        <v>9295900</v>
      </c>
      <c r="O709" s="32">
        <f t="shared" si="53"/>
        <v>1.2005292655902064E-2</v>
      </c>
      <c r="P709">
        <f t="shared" si="54"/>
        <v>0.96699999999999997</v>
      </c>
    </row>
    <row r="710" spans="1:16" hidden="1" x14ac:dyDescent="0.3">
      <c r="A710" s="22" t="s">
        <v>1060</v>
      </c>
      <c r="B710" s="23">
        <v>5288518</v>
      </c>
      <c r="C710" s="24" t="s">
        <v>317</v>
      </c>
      <c r="D710" s="6">
        <v>6910.58234438</v>
      </c>
      <c r="E710" s="6">
        <v>64.959999999999994</v>
      </c>
      <c r="F710" s="5">
        <v>651</v>
      </c>
      <c r="G710" s="5">
        <v>-86</v>
      </c>
      <c r="H710" s="5">
        <v>1628340</v>
      </c>
      <c r="I710" s="24" t="s">
        <v>2132</v>
      </c>
      <c r="J710" s="24" t="s">
        <v>2134</v>
      </c>
      <c r="L710" s="34">
        <f t="shared" si="50"/>
        <v>651</v>
      </c>
      <c r="M710" s="34">
        <f t="shared" si="51"/>
        <v>-86</v>
      </c>
      <c r="N710" s="34">
        <f t="shared" si="52"/>
        <v>1628340</v>
      </c>
      <c r="O710" s="32">
        <f t="shared" si="53"/>
        <v>4.5260817765331563E-4</v>
      </c>
      <c r="P710">
        <f t="shared" si="54"/>
        <v>0.56299999999999994</v>
      </c>
    </row>
    <row r="711" spans="1:16" hidden="1" x14ac:dyDescent="0.3">
      <c r="A711" s="22" t="s">
        <v>1061</v>
      </c>
      <c r="B711" s="23">
        <v>4986299</v>
      </c>
      <c r="C711" s="24" t="s">
        <v>317</v>
      </c>
      <c r="D711" s="6">
        <v>2619.48902615</v>
      </c>
      <c r="E711" s="6">
        <v>69.150000000000006</v>
      </c>
      <c r="F711" s="5">
        <v>8873</v>
      </c>
      <c r="G711" s="5">
        <v>8769</v>
      </c>
      <c r="H711" s="5">
        <v>590535</v>
      </c>
      <c r="I711" s="24" t="s">
        <v>2148</v>
      </c>
      <c r="J711" s="24" t="s">
        <v>2150</v>
      </c>
      <c r="L711" s="34">
        <f t="shared" si="50"/>
        <v>8873</v>
      </c>
      <c r="M711" s="34">
        <f t="shared" si="51"/>
        <v>8769</v>
      </c>
      <c r="N711" s="34">
        <f t="shared" si="52"/>
        <v>590535</v>
      </c>
      <c r="O711" s="32">
        <f t="shared" si="53"/>
        <v>1.7611149212155079E-4</v>
      </c>
      <c r="P711">
        <f t="shared" si="54"/>
        <v>0.49</v>
      </c>
    </row>
    <row r="712" spans="1:16" hidden="1" x14ac:dyDescent="0.3">
      <c r="A712" s="22" t="s">
        <v>1062</v>
      </c>
      <c r="B712" s="23">
        <v>27766644</v>
      </c>
      <c r="C712" s="24" t="s">
        <v>2</v>
      </c>
      <c r="D712" s="6">
        <v>3457.5641879999998</v>
      </c>
      <c r="E712" s="6">
        <v>89.75</v>
      </c>
      <c r="F712" s="5">
        <v>4411</v>
      </c>
      <c r="G712" s="5">
        <v>-2259</v>
      </c>
      <c r="H712" s="5">
        <v>2875013</v>
      </c>
      <c r="I712" s="24" t="s">
        <v>2119</v>
      </c>
      <c r="J712" s="24" t="s">
        <v>2121</v>
      </c>
      <c r="L712" s="34">
        <f t="shared" si="50"/>
        <v>4411</v>
      </c>
      <c r="M712" s="34">
        <f t="shared" si="51"/>
        <v>-2259</v>
      </c>
      <c r="N712" s="34">
        <f t="shared" si="52"/>
        <v>2875013</v>
      </c>
      <c r="O712" s="32">
        <f t="shared" si="53"/>
        <v>2.3199895096126522E-3</v>
      </c>
      <c r="P712">
        <f t="shared" si="54"/>
        <v>0.79</v>
      </c>
    </row>
    <row r="713" spans="1:16" hidden="1" x14ac:dyDescent="0.3">
      <c r="A713" s="22" t="s">
        <v>1063</v>
      </c>
      <c r="B713" s="23">
        <v>4283738</v>
      </c>
      <c r="C713" s="24" t="s">
        <v>2</v>
      </c>
      <c r="D713" s="6">
        <v>89707.700935999994</v>
      </c>
      <c r="E713" s="6">
        <v>66.66</v>
      </c>
      <c r="F713" s="5">
        <v>424000</v>
      </c>
      <c r="G713" s="5">
        <v>355000</v>
      </c>
      <c r="H713" s="5">
        <v>52438000</v>
      </c>
      <c r="I713" s="24" t="s">
        <v>2123</v>
      </c>
      <c r="J713" s="24" t="s">
        <v>2129</v>
      </c>
      <c r="L713" s="34">
        <f t="shared" si="50"/>
        <v>424000</v>
      </c>
      <c r="M713" s="34">
        <f t="shared" si="51"/>
        <v>355000</v>
      </c>
      <c r="N713" s="34">
        <f t="shared" si="52"/>
        <v>52438000</v>
      </c>
      <c r="O713" s="32">
        <f t="shared" si="53"/>
        <v>1.3158396582630917E-3</v>
      </c>
      <c r="P713">
        <f t="shared" si="54"/>
        <v>0.70099999999999996</v>
      </c>
    </row>
    <row r="714" spans="1:16" hidden="1" x14ac:dyDescent="0.3">
      <c r="A714" s="22" t="s">
        <v>1064</v>
      </c>
      <c r="B714" s="23">
        <v>4328204</v>
      </c>
      <c r="C714" s="24" t="s">
        <v>317</v>
      </c>
      <c r="D714" s="6">
        <v>8629.4036312999997</v>
      </c>
      <c r="E714" s="6">
        <v>102.61</v>
      </c>
      <c r="F714" s="5">
        <v>10794</v>
      </c>
      <c r="G714" s="5">
        <v>3643</v>
      </c>
      <c r="H714" s="5">
        <v>3088900</v>
      </c>
      <c r="I714" s="24" t="s">
        <v>2123</v>
      </c>
      <c r="J714" s="24" t="s">
        <v>2129</v>
      </c>
      <c r="L714" s="34">
        <f t="shared" ref="L714:L777" si="55">IF(NOT(F714="NA"),F714,0)</f>
        <v>10794</v>
      </c>
      <c r="M714" s="34">
        <f t="shared" ref="M714:M777" si="56">IF(NOT(G714="NA"),G714,0)</f>
        <v>3643</v>
      </c>
      <c r="N714" s="34">
        <f t="shared" ref="N714:N777" si="57">IF(NOT(H714="NA"),H714,0)</f>
        <v>3088900</v>
      </c>
      <c r="O714" s="32">
        <f t="shared" ref="O714:O777" si="58">(L714-M714)/N714</f>
        <v>2.315063614879083E-3</v>
      </c>
      <c r="P714">
        <f t="shared" ref="P714:P777" si="59">IFERROR(_xlfn.PERCENTRANK.INC(O:O,O714),"")</f>
        <v>0.78900000000000003</v>
      </c>
    </row>
    <row r="715" spans="1:16" hidden="1" x14ac:dyDescent="0.3">
      <c r="A715" s="22" t="s">
        <v>1065</v>
      </c>
      <c r="B715" s="23">
        <v>102953</v>
      </c>
      <c r="C715" s="24" t="s">
        <v>2</v>
      </c>
      <c r="D715" s="6">
        <v>15919.322202040001</v>
      </c>
      <c r="E715" s="6">
        <v>94.99</v>
      </c>
      <c r="F715" s="5">
        <v>1938</v>
      </c>
      <c r="G715" s="5">
        <v>787</v>
      </c>
      <c r="H715" s="5">
        <v>15771229</v>
      </c>
      <c r="I715" s="24" t="s">
        <v>2130</v>
      </c>
      <c r="J715" s="24" t="s">
        <v>2167</v>
      </c>
      <c r="L715" s="34">
        <f t="shared" si="55"/>
        <v>1938</v>
      </c>
      <c r="M715" s="34">
        <f t="shared" si="56"/>
        <v>787</v>
      </c>
      <c r="N715" s="34">
        <f t="shared" si="57"/>
        <v>15771229</v>
      </c>
      <c r="O715" s="32">
        <f t="shared" si="58"/>
        <v>7.298099596423335E-5</v>
      </c>
      <c r="P715">
        <f t="shared" si="59"/>
        <v>0.45100000000000001</v>
      </c>
    </row>
    <row r="716" spans="1:16" hidden="1" x14ac:dyDescent="0.3">
      <c r="A716" s="22" t="s">
        <v>1066</v>
      </c>
      <c r="B716" s="23">
        <v>1021344</v>
      </c>
      <c r="C716" s="24" t="s">
        <v>317</v>
      </c>
      <c r="D716" s="6">
        <v>2847.5970671999999</v>
      </c>
      <c r="E716" s="6">
        <v>75.81</v>
      </c>
      <c r="F716" s="5">
        <v>20533</v>
      </c>
      <c r="G716" s="5">
        <v>13479</v>
      </c>
      <c r="H716" s="5">
        <v>20244228</v>
      </c>
      <c r="I716" s="24" t="s">
        <v>2142</v>
      </c>
      <c r="J716" s="24" t="s">
        <v>2171</v>
      </c>
      <c r="L716" s="34">
        <f t="shared" si="55"/>
        <v>20533</v>
      </c>
      <c r="M716" s="34">
        <f t="shared" si="56"/>
        <v>13479</v>
      </c>
      <c r="N716" s="34">
        <f t="shared" si="57"/>
        <v>20244228</v>
      </c>
      <c r="O716" s="32">
        <f t="shared" si="58"/>
        <v>3.4844499874235759E-4</v>
      </c>
      <c r="P716">
        <f t="shared" si="59"/>
        <v>0.53900000000000003</v>
      </c>
    </row>
    <row r="717" spans="1:16" hidden="1" x14ac:dyDescent="0.3">
      <c r="A717" s="22" t="s">
        <v>1067</v>
      </c>
      <c r="B717" s="23">
        <v>4130678</v>
      </c>
      <c r="C717" s="24" t="s">
        <v>2</v>
      </c>
      <c r="D717" s="6">
        <v>3599.5992305700001</v>
      </c>
      <c r="E717" s="27">
        <v>65.53</v>
      </c>
      <c r="F717" s="5">
        <v>11450</v>
      </c>
      <c r="G717" s="5">
        <v>-1500</v>
      </c>
      <c r="H717" s="5">
        <v>2927172</v>
      </c>
      <c r="I717" s="24" t="s">
        <v>2148</v>
      </c>
      <c r="J717" s="24" t="s">
        <v>2149</v>
      </c>
      <c r="L717" s="34">
        <f t="shared" si="55"/>
        <v>11450</v>
      </c>
      <c r="M717" s="34">
        <f t="shared" si="56"/>
        <v>-1500</v>
      </c>
      <c r="N717" s="34">
        <f t="shared" si="57"/>
        <v>2927172</v>
      </c>
      <c r="O717" s="32">
        <f t="shared" si="58"/>
        <v>4.4240652752895971E-3</v>
      </c>
      <c r="P717">
        <f t="shared" si="59"/>
        <v>0.875</v>
      </c>
    </row>
    <row r="718" spans="1:16" hidden="1" x14ac:dyDescent="0.3">
      <c r="A718" s="22" t="s">
        <v>125</v>
      </c>
      <c r="B718" s="23">
        <v>4987565</v>
      </c>
      <c r="C718" s="24" t="s">
        <v>2</v>
      </c>
      <c r="D718" s="6">
        <v>31206.314692830001</v>
      </c>
      <c r="E718" s="27" t="s">
        <v>2003</v>
      </c>
      <c r="F718" s="5">
        <v>32500</v>
      </c>
      <c r="G718" s="5">
        <v>25400</v>
      </c>
      <c r="H718" s="5">
        <v>4095496</v>
      </c>
      <c r="I718" s="24" t="s">
        <v>2119</v>
      </c>
      <c r="J718" s="24" t="s">
        <v>2122</v>
      </c>
      <c r="L718" s="34">
        <f t="shared" si="55"/>
        <v>32500</v>
      </c>
      <c r="M718" s="34">
        <f t="shared" si="56"/>
        <v>25400</v>
      </c>
      <c r="N718" s="34">
        <f t="shared" si="57"/>
        <v>4095496</v>
      </c>
      <c r="O718" s="32">
        <f t="shared" si="58"/>
        <v>1.733611753008671E-3</v>
      </c>
      <c r="P718">
        <f t="shared" si="59"/>
        <v>0.74199999999999999</v>
      </c>
    </row>
    <row r="719" spans="1:16" hidden="1" x14ac:dyDescent="0.3">
      <c r="A719" s="22" t="s">
        <v>127</v>
      </c>
      <c r="B719" s="23">
        <v>4005497</v>
      </c>
      <c r="C719" s="24" t="s">
        <v>2</v>
      </c>
      <c r="D719" s="6">
        <v>3567.04548144</v>
      </c>
      <c r="E719" s="27">
        <v>107.55</v>
      </c>
      <c r="F719" s="5">
        <v>33703</v>
      </c>
      <c r="G719" s="5">
        <v>40663</v>
      </c>
      <c r="H719" s="5">
        <v>4355531</v>
      </c>
      <c r="I719" s="24" t="s">
        <v>2158</v>
      </c>
      <c r="J719" s="24" t="s">
        <v>2179</v>
      </c>
      <c r="L719" s="34">
        <f t="shared" si="55"/>
        <v>33703</v>
      </c>
      <c r="M719" s="34">
        <f t="shared" si="56"/>
        <v>40663</v>
      </c>
      <c r="N719" s="34">
        <f t="shared" si="57"/>
        <v>4355531</v>
      </c>
      <c r="O719" s="32">
        <f t="shared" si="58"/>
        <v>-1.5979681926268003E-3</v>
      </c>
      <c r="P719">
        <f t="shared" si="59"/>
        <v>0.17799999999999999</v>
      </c>
    </row>
    <row r="720" spans="1:16" hidden="1" x14ac:dyDescent="0.3">
      <c r="A720" s="22" t="s">
        <v>1068</v>
      </c>
      <c r="B720" s="23">
        <v>4811795</v>
      </c>
      <c r="C720" s="24" t="s">
        <v>317</v>
      </c>
      <c r="D720" s="6">
        <v>8478.3279920000004</v>
      </c>
      <c r="E720" s="27" t="s">
        <v>2004</v>
      </c>
      <c r="F720" s="5">
        <v>32000</v>
      </c>
      <c r="G720" s="5">
        <v>39000</v>
      </c>
      <c r="H720" s="5">
        <v>8607000</v>
      </c>
      <c r="I720" s="24" t="s">
        <v>2123</v>
      </c>
      <c r="J720" s="24" t="s">
        <v>2129</v>
      </c>
      <c r="L720" s="34">
        <f t="shared" si="55"/>
        <v>32000</v>
      </c>
      <c r="M720" s="34">
        <f t="shared" si="56"/>
        <v>39000</v>
      </c>
      <c r="N720" s="34">
        <f t="shared" si="57"/>
        <v>8607000</v>
      </c>
      <c r="O720" s="32">
        <f t="shared" si="58"/>
        <v>-8.132915069129778E-4</v>
      </c>
      <c r="P720">
        <f t="shared" si="59"/>
        <v>0.24399999999999999</v>
      </c>
    </row>
    <row r="721" spans="1:16" hidden="1" x14ac:dyDescent="0.3">
      <c r="A721" s="22" t="s">
        <v>377</v>
      </c>
      <c r="B721" s="23">
        <v>4993702</v>
      </c>
      <c r="C721" s="24" t="s">
        <v>2</v>
      </c>
      <c r="D721" s="6">
        <v>6630.4841439900001</v>
      </c>
      <c r="E721" s="6">
        <v>94.58</v>
      </c>
      <c r="F721" s="5">
        <v>38000</v>
      </c>
      <c r="G721" s="5">
        <v>33000</v>
      </c>
      <c r="H721" s="5">
        <v>5957000</v>
      </c>
      <c r="I721" s="24" t="s">
        <v>2119</v>
      </c>
      <c r="J721" s="24" t="s">
        <v>2141</v>
      </c>
      <c r="L721" s="34">
        <f t="shared" si="55"/>
        <v>38000</v>
      </c>
      <c r="M721" s="34">
        <f t="shared" si="56"/>
        <v>33000</v>
      </c>
      <c r="N721" s="34">
        <f t="shared" si="57"/>
        <v>5957000</v>
      </c>
      <c r="O721" s="32">
        <f t="shared" si="58"/>
        <v>8.3934866543562193E-4</v>
      </c>
      <c r="P721">
        <f t="shared" si="59"/>
        <v>0.63400000000000001</v>
      </c>
    </row>
    <row r="722" spans="1:16" hidden="1" x14ac:dyDescent="0.3">
      <c r="A722" s="22" t="s">
        <v>1069</v>
      </c>
      <c r="B722" s="23">
        <v>3009150</v>
      </c>
      <c r="C722" s="24" t="s">
        <v>2</v>
      </c>
      <c r="D722" s="6">
        <v>43663.085725379999</v>
      </c>
      <c r="E722" s="27">
        <v>83.96</v>
      </c>
      <c r="F722" s="5">
        <v>270000</v>
      </c>
      <c r="G722" s="5">
        <v>215000</v>
      </c>
      <c r="H722" s="5">
        <v>21695000</v>
      </c>
      <c r="I722" s="24" t="s">
        <v>2158</v>
      </c>
      <c r="J722" s="24" t="s">
        <v>2159</v>
      </c>
      <c r="L722" s="34">
        <f t="shared" si="55"/>
        <v>270000</v>
      </c>
      <c r="M722" s="34">
        <f t="shared" si="56"/>
        <v>215000</v>
      </c>
      <c r="N722" s="34">
        <f t="shared" si="57"/>
        <v>21695000</v>
      </c>
      <c r="O722" s="32">
        <f t="shared" si="58"/>
        <v>2.5351463470845818E-3</v>
      </c>
      <c r="P722">
        <f t="shared" si="59"/>
        <v>0.80400000000000005</v>
      </c>
    </row>
    <row r="723" spans="1:16" hidden="1" x14ac:dyDescent="0.3">
      <c r="A723" s="22" t="s">
        <v>1070</v>
      </c>
      <c r="B723" s="23">
        <v>4561493</v>
      </c>
      <c r="C723" s="24" t="s">
        <v>2</v>
      </c>
      <c r="D723" s="6">
        <v>3206.1479018099999</v>
      </c>
      <c r="E723" s="6">
        <v>113.94</v>
      </c>
      <c r="F723" s="5">
        <v>18900</v>
      </c>
      <c r="G723" s="5">
        <v>11400</v>
      </c>
      <c r="H723" s="5">
        <v>3588200</v>
      </c>
      <c r="I723" s="24" t="s">
        <v>2158</v>
      </c>
      <c r="J723" s="24" t="s">
        <v>2159</v>
      </c>
      <c r="L723" s="34">
        <f t="shared" si="55"/>
        <v>18900</v>
      </c>
      <c r="M723" s="34">
        <f t="shared" si="56"/>
        <v>11400</v>
      </c>
      <c r="N723" s="34">
        <f t="shared" si="57"/>
        <v>3588200</v>
      </c>
      <c r="O723" s="32">
        <f t="shared" si="58"/>
        <v>2.09018449361797E-3</v>
      </c>
      <c r="P723">
        <f t="shared" si="59"/>
        <v>0.77</v>
      </c>
    </row>
    <row r="724" spans="1:16" hidden="1" x14ac:dyDescent="0.3">
      <c r="A724" s="22" t="s">
        <v>1071</v>
      </c>
      <c r="B724" s="23">
        <v>4641383</v>
      </c>
      <c r="C724" s="24" t="s">
        <v>2</v>
      </c>
      <c r="D724" s="6">
        <v>28622.656803559999</v>
      </c>
      <c r="E724" s="6">
        <v>85.32</v>
      </c>
      <c r="F724" s="5">
        <v>96000</v>
      </c>
      <c r="G724" s="5">
        <v>72000</v>
      </c>
      <c r="H724" s="5">
        <v>57123000</v>
      </c>
      <c r="I724" s="24" t="s">
        <v>2132</v>
      </c>
      <c r="J724" s="24" t="s">
        <v>2175</v>
      </c>
      <c r="L724" s="34">
        <f t="shared" si="55"/>
        <v>96000</v>
      </c>
      <c r="M724" s="34">
        <f t="shared" si="56"/>
        <v>72000</v>
      </c>
      <c r="N724" s="34">
        <f t="shared" si="57"/>
        <v>57123000</v>
      </c>
      <c r="O724" s="32">
        <f t="shared" si="58"/>
        <v>4.2014600073525548E-4</v>
      </c>
      <c r="P724">
        <f t="shared" si="59"/>
        <v>0.55500000000000005</v>
      </c>
    </row>
    <row r="725" spans="1:16" hidden="1" x14ac:dyDescent="0.3">
      <c r="A725" s="22" t="s">
        <v>1072</v>
      </c>
      <c r="B725" s="23">
        <v>4987800</v>
      </c>
      <c r="C725" s="24" t="s">
        <v>2</v>
      </c>
      <c r="D725" s="6">
        <v>4997.8312975999997</v>
      </c>
      <c r="E725" s="6">
        <v>98.16</v>
      </c>
      <c r="F725" s="5">
        <v>4200</v>
      </c>
      <c r="G725" s="5">
        <v>-700</v>
      </c>
      <c r="H725" s="5">
        <v>2837300</v>
      </c>
      <c r="I725" s="24" t="s">
        <v>2119</v>
      </c>
      <c r="J725" s="24" t="s">
        <v>2122</v>
      </c>
      <c r="L725" s="34">
        <f t="shared" si="55"/>
        <v>4200</v>
      </c>
      <c r="M725" s="34">
        <f t="shared" si="56"/>
        <v>-700</v>
      </c>
      <c r="N725" s="34">
        <f t="shared" si="57"/>
        <v>2837300</v>
      </c>
      <c r="O725" s="32">
        <f t="shared" si="58"/>
        <v>1.7269939731434814E-3</v>
      </c>
      <c r="P725">
        <f t="shared" si="59"/>
        <v>0.74199999999999999</v>
      </c>
    </row>
    <row r="726" spans="1:16" hidden="1" x14ac:dyDescent="0.3">
      <c r="A726" s="22" t="s">
        <v>1073</v>
      </c>
      <c r="B726" s="23">
        <v>4010647</v>
      </c>
      <c r="C726" s="24" t="s">
        <v>2</v>
      </c>
      <c r="D726" s="6">
        <v>7866.6293920300004</v>
      </c>
      <c r="E726" s="6">
        <v>81.96</v>
      </c>
      <c r="F726" s="5">
        <v>-57266</v>
      </c>
      <c r="G726" s="5">
        <v>235015</v>
      </c>
      <c r="H726" s="5">
        <v>18125483</v>
      </c>
      <c r="I726" s="24" t="s">
        <v>2158</v>
      </c>
      <c r="J726" s="24" t="s">
        <v>2159</v>
      </c>
      <c r="L726" s="34">
        <f t="shared" si="55"/>
        <v>-57266</v>
      </c>
      <c r="M726" s="34">
        <f t="shared" si="56"/>
        <v>235015</v>
      </c>
      <c r="N726" s="34">
        <f t="shared" si="57"/>
        <v>18125483</v>
      </c>
      <c r="O726" s="32">
        <f t="shared" si="58"/>
        <v>-1.6125418561259857E-2</v>
      </c>
      <c r="P726">
        <f t="shared" si="59"/>
        <v>1.2999999999999999E-2</v>
      </c>
    </row>
    <row r="727" spans="1:16" hidden="1" x14ac:dyDescent="0.3">
      <c r="A727" s="22" t="s">
        <v>128</v>
      </c>
      <c r="B727" s="23">
        <v>4992571</v>
      </c>
      <c r="C727" s="24" t="s">
        <v>2</v>
      </c>
      <c r="D727" s="6">
        <v>2179.1224923899999</v>
      </c>
      <c r="E727" s="6">
        <v>92.68</v>
      </c>
      <c r="F727" s="5">
        <v>-10500</v>
      </c>
      <c r="G727" s="5">
        <v>23800</v>
      </c>
      <c r="H727" s="5">
        <v>3867500</v>
      </c>
      <c r="I727" s="24" t="s">
        <v>2119</v>
      </c>
      <c r="J727" s="24" t="s">
        <v>2146</v>
      </c>
      <c r="L727" s="34">
        <f t="shared" si="55"/>
        <v>-10500</v>
      </c>
      <c r="M727" s="34">
        <f t="shared" si="56"/>
        <v>23800</v>
      </c>
      <c r="N727" s="34">
        <f t="shared" si="57"/>
        <v>3867500</v>
      </c>
      <c r="O727" s="32">
        <f t="shared" si="58"/>
        <v>-8.8687782805429872E-3</v>
      </c>
      <c r="P727">
        <f t="shared" si="59"/>
        <v>3.6999999999999998E-2</v>
      </c>
    </row>
    <row r="728" spans="1:16" hidden="1" x14ac:dyDescent="0.3">
      <c r="A728" s="22" t="s">
        <v>1074</v>
      </c>
      <c r="B728" s="23">
        <v>8685694</v>
      </c>
      <c r="C728" s="24" t="s">
        <v>320</v>
      </c>
      <c r="D728" s="6">
        <v>2194.9386601450001</v>
      </c>
      <c r="E728" s="27">
        <v>104.33</v>
      </c>
      <c r="F728" s="5">
        <v>4372</v>
      </c>
      <c r="G728" s="5">
        <v>12957</v>
      </c>
      <c r="H728" s="5">
        <v>2470690</v>
      </c>
      <c r="I728" s="24" t="s">
        <v>2119</v>
      </c>
      <c r="J728" s="24" t="s">
        <v>2146</v>
      </c>
      <c r="L728" s="34">
        <f t="shared" si="55"/>
        <v>4372</v>
      </c>
      <c r="M728" s="34">
        <f t="shared" si="56"/>
        <v>12957</v>
      </c>
      <c r="N728" s="34">
        <f t="shared" si="57"/>
        <v>2470690</v>
      </c>
      <c r="O728" s="32">
        <f t="shared" si="58"/>
        <v>-3.4747378262752512E-3</v>
      </c>
      <c r="P728">
        <f t="shared" si="59"/>
        <v>9.6000000000000002E-2</v>
      </c>
    </row>
    <row r="729" spans="1:16" hidden="1" x14ac:dyDescent="0.3">
      <c r="A729" s="22" t="s">
        <v>1075</v>
      </c>
      <c r="B729" s="23">
        <v>4383039</v>
      </c>
      <c r="C729" s="24" t="s">
        <v>2</v>
      </c>
      <c r="D729" s="6">
        <v>2112.5558498400001</v>
      </c>
      <c r="E729" s="27" t="s">
        <v>2005</v>
      </c>
      <c r="F729" s="5">
        <v>9539</v>
      </c>
      <c r="G729" s="5">
        <v>13211</v>
      </c>
      <c r="H729" s="5">
        <v>16259282</v>
      </c>
      <c r="I729" s="24" t="s">
        <v>2142</v>
      </c>
      <c r="J729" s="24" t="s">
        <v>2171</v>
      </c>
      <c r="L729" s="34">
        <f t="shared" si="55"/>
        <v>9539</v>
      </c>
      <c r="M729" s="34">
        <f t="shared" si="56"/>
        <v>13211</v>
      </c>
      <c r="N729" s="34">
        <f t="shared" si="57"/>
        <v>16259282</v>
      </c>
      <c r="O729" s="32">
        <f t="shared" si="58"/>
        <v>-2.2584023082938102E-4</v>
      </c>
      <c r="P729">
        <f t="shared" si="59"/>
        <v>0.34599999999999997</v>
      </c>
    </row>
    <row r="730" spans="1:16" hidden="1" x14ac:dyDescent="0.3">
      <c r="A730" s="22" t="s">
        <v>1076</v>
      </c>
      <c r="B730" s="23">
        <v>4813313</v>
      </c>
      <c r="C730" s="24" t="s">
        <v>2</v>
      </c>
      <c r="D730" s="6">
        <v>4192.6611493800001</v>
      </c>
      <c r="E730" s="27">
        <v>55.71</v>
      </c>
      <c r="F730" s="5">
        <v>61000</v>
      </c>
      <c r="G730" s="5">
        <v>44000</v>
      </c>
      <c r="H730" s="5">
        <v>8004000</v>
      </c>
      <c r="I730" s="24" t="s">
        <v>2126</v>
      </c>
      <c r="J730" s="24" t="s">
        <v>2151</v>
      </c>
      <c r="L730" s="34">
        <f t="shared" si="55"/>
        <v>61000</v>
      </c>
      <c r="M730" s="34">
        <f t="shared" si="56"/>
        <v>44000</v>
      </c>
      <c r="N730" s="34">
        <f t="shared" si="57"/>
        <v>8004000</v>
      </c>
      <c r="O730" s="32">
        <f t="shared" si="58"/>
        <v>2.1239380309845076E-3</v>
      </c>
      <c r="P730">
        <f t="shared" si="59"/>
        <v>0.77600000000000002</v>
      </c>
    </row>
    <row r="731" spans="1:16" hidden="1" x14ac:dyDescent="0.3">
      <c r="A731" s="22" t="s">
        <v>1077</v>
      </c>
      <c r="B731" s="23">
        <v>4019144</v>
      </c>
      <c r="C731" s="24" t="s">
        <v>2</v>
      </c>
      <c r="D731" s="6">
        <v>60372.068955900002</v>
      </c>
      <c r="E731" s="27">
        <v>98.87</v>
      </c>
      <c r="F731" s="5">
        <v>147000</v>
      </c>
      <c r="G731" s="5">
        <v>169000</v>
      </c>
      <c r="H731" s="5">
        <v>15512000</v>
      </c>
      <c r="I731" s="24" t="s">
        <v>2126</v>
      </c>
      <c r="J731" s="24" t="s">
        <v>2151</v>
      </c>
      <c r="L731" s="34">
        <f t="shared" si="55"/>
        <v>147000</v>
      </c>
      <c r="M731" s="34">
        <f t="shared" si="56"/>
        <v>169000</v>
      </c>
      <c r="N731" s="34">
        <f t="shared" si="57"/>
        <v>15512000</v>
      </c>
      <c r="O731" s="32">
        <f t="shared" si="58"/>
        <v>-1.4182568334192883E-3</v>
      </c>
      <c r="P731">
        <f t="shared" si="59"/>
        <v>0.192</v>
      </c>
    </row>
    <row r="732" spans="1:16" hidden="1" x14ac:dyDescent="0.3">
      <c r="A732" s="22" t="s">
        <v>1078</v>
      </c>
      <c r="B732" s="23">
        <v>9098887</v>
      </c>
      <c r="C732" s="24" t="s">
        <v>2</v>
      </c>
      <c r="D732" s="6">
        <v>5114.5960587400004</v>
      </c>
      <c r="E732" s="27">
        <v>71.53</v>
      </c>
      <c r="F732" s="5">
        <v>-51995</v>
      </c>
      <c r="G732" s="5">
        <v>651</v>
      </c>
      <c r="H732" s="5">
        <v>366341</v>
      </c>
      <c r="I732" s="24" t="s">
        <v>2123</v>
      </c>
      <c r="J732" s="24" t="s">
        <v>2129</v>
      </c>
      <c r="L732" s="34">
        <f t="shared" si="55"/>
        <v>-51995</v>
      </c>
      <c r="M732" s="34">
        <f t="shared" si="56"/>
        <v>651</v>
      </c>
      <c r="N732" s="34">
        <f t="shared" si="57"/>
        <v>366341</v>
      </c>
      <c r="O732" s="32">
        <f t="shared" si="58"/>
        <v>-0.14370763851165991</v>
      </c>
      <c r="P732">
        <f t="shared" si="59"/>
        <v>0</v>
      </c>
    </row>
    <row r="733" spans="1:16" hidden="1" x14ac:dyDescent="0.3">
      <c r="A733" s="22" t="s">
        <v>1079</v>
      </c>
      <c r="B733" s="23">
        <v>4032515</v>
      </c>
      <c r="C733" s="24" t="s">
        <v>2</v>
      </c>
      <c r="D733" s="6">
        <v>2621.5719632400001</v>
      </c>
      <c r="E733" s="27">
        <v>78.37</v>
      </c>
      <c r="F733" s="5">
        <v>14300</v>
      </c>
      <c r="G733" s="5">
        <v>9600</v>
      </c>
      <c r="H733" s="5">
        <v>1414500</v>
      </c>
      <c r="I733" s="24" t="s">
        <v>2119</v>
      </c>
      <c r="J733" s="24" t="s">
        <v>2128</v>
      </c>
      <c r="L733" s="34">
        <f t="shared" si="55"/>
        <v>14300</v>
      </c>
      <c r="M733" s="34">
        <f t="shared" si="56"/>
        <v>9600</v>
      </c>
      <c r="N733" s="34">
        <f t="shared" si="57"/>
        <v>1414500</v>
      </c>
      <c r="O733" s="32">
        <f t="shared" si="58"/>
        <v>3.3227288794627076E-3</v>
      </c>
      <c r="P733">
        <f t="shared" si="59"/>
        <v>0.84499999999999997</v>
      </c>
    </row>
    <row r="734" spans="1:16" hidden="1" x14ac:dyDescent="0.3">
      <c r="A734" s="22" t="s">
        <v>1080</v>
      </c>
      <c r="B734" s="23">
        <v>4080680</v>
      </c>
      <c r="C734" s="24" t="s">
        <v>317</v>
      </c>
      <c r="D734" s="6">
        <v>18293.73531656</v>
      </c>
      <c r="E734" s="27">
        <v>99.28</v>
      </c>
      <c r="F734" s="5">
        <v>43000</v>
      </c>
      <c r="G734" s="5">
        <v>55000</v>
      </c>
      <c r="H734" s="5">
        <v>9071200</v>
      </c>
      <c r="I734" s="24" t="s">
        <v>2123</v>
      </c>
      <c r="J734" s="24" t="s">
        <v>2124</v>
      </c>
      <c r="L734" s="34">
        <f t="shared" si="55"/>
        <v>43000</v>
      </c>
      <c r="M734" s="34">
        <f t="shared" si="56"/>
        <v>55000</v>
      </c>
      <c r="N734" s="34">
        <f t="shared" si="57"/>
        <v>9071200</v>
      </c>
      <c r="O734" s="32">
        <f t="shared" si="58"/>
        <v>-1.3228679777758179E-3</v>
      </c>
      <c r="P734">
        <f t="shared" si="59"/>
        <v>0.20100000000000001</v>
      </c>
    </row>
    <row r="735" spans="1:16" hidden="1" x14ac:dyDescent="0.3">
      <c r="A735" s="22" t="s">
        <v>1081</v>
      </c>
      <c r="B735" s="23">
        <v>1022914</v>
      </c>
      <c r="C735" s="24" t="s">
        <v>2</v>
      </c>
      <c r="D735" s="6">
        <v>5932.1378702399998</v>
      </c>
      <c r="E735" s="6">
        <v>68.84</v>
      </c>
      <c r="F735" s="5">
        <v>29046</v>
      </c>
      <c r="G735" s="5">
        <v>30835</v>
      </c>
      <c r="H735" s="5">
        <v>22883588</v>
      </c>
      <c r="I735" s="24" t="s">
        <v>2142</v>
      </c>
      <c r="J735" s="24" t="s">
        <v>2171</v>
      </c>
      <c r="L735" s="34">
        <f t="shared" si="55"/>
        <v>29046</v>
      </c>
      <c r="M735" s="34">
        <f t="shared" si="56"/>
        <v>30835</v>
      </c>
      <c r="N735" s="34">
        <f t="shared" si="57"/>
        <v>22883588</v>
      </c>
      <c r="O735" s="32">
        <f t="shared" si="58"/>
        <v>-7.8178299661748848E-5</v>
      </c>
      <c r="P735">
        <f t="shared" si="59"/>
        <v>0.38300000000000001</v>
      </c>
    </row>
    <row r="736" spans="1:16" hidden="1" x14ac:dyDescent="0.3">
      <c r="A736" s="22" t="s">
        <v>1082</v>
      </c>
      <c r="B736" s="23">
        <v>4121346</v>
      </c>
      <c r="C736" s="24" t="s">
        <v>317</v>
      </c>
      <c r="D736" s="6">
        <v>142722.79743619999</v>
      </c>
      <c r="E736" s="6">
        <v>78.790000000000006</v>
      </c>
      <c r="F736" s="5">
        <v>409000</v>
      </c>
      <c r="G736" s="5">
        <v>452000</v>
      </c>
      <c r="H736" s="5">
        <v>62275000</v>
      </c>
      <c r="I736" s="24" t="s">
        <v>2119</v>
      </c>
      <c r="J736" s="24" t="s">
        <v>2120</v>
      </c>
      <c r="L736" s="34">
        <f t="shared" si="55"/>
        <v>409000</v>
      </c>
      <c r="M736" s="34">
        <f t="shared" si="56"/>
        <v>452000</v>
      </c>
      <c r="N736" s="34">
        <f t="shared" si="57"/>
        <v>62275000</v>
      </c>
      <c r="O736" s="32">
        <f t="shared" si="58"/>
        <v>-6.9048574869530314E-4</v>
      </c>
      <c r="P736">
        <f t="shared" si="59"/>
        <v>0.26300000000000001</v>
      </c>
    </row>
    <row r="737" spans="1:16" hidden="1" x14ac:dyDescent="0.3">
      <c r="A737" s="22" t="s">
        <v>1083</v>
      </c>
      <c r="B737" s="23">
        <v>4068867</v>
      </c>
      <c r="C737" s="24" t="s">
        <v>2</v>
      </c>
      <c r="D737" s="6">
        <v>16626.384928079999</v>
      </c>
      <c r="E737" s="27">
        <v>41.37</v>
      </c>
      <c r="F737" s="5">
        <v>48984</v>
      </c>
      <c r="G737" s="5">
        <v>45055</v>
      </c>
      <c r="H737" s="5">
        <v>13306919</v>
      </c>
      <c r="I737" s="24" t="s">
        <v>2153</v>
      </c>
      <c r="J737" s="24" t="s">
        <v>2178</v>
      </c>
      <c r="L737" s="34">
        <f t="shared" si="55"/>
        <v>48984</v>
      </c>
      <c r="M737" s="34">
        <f t="shared" si="56"/>
        <v>45055</v>
      </c>
      <c r="N737" s="34">
        <f t="shared" si="57"/>
        <v>13306919</v>
      </c>
      <c r="O737" s="32">
        <f t="shared" si="58"/>
        <v>2.9525993206992545E-4</v>
      </c>
      <c r="P737">
        <f t="shared" si="59"/>
        <v>0.52600000000000002</v>
      </c>
    </row>
    <row r="738" spans="1:16" hidden="1" x14ac:dyDescent="0.3">
      <c r="A738" s="22" t="s">
        <v>1084</v>
      </c>
      <c r="B738" s="23">
        <v>4041118</v>
      </c>
      <c r="C738" s="24" t="s">
        <v>317</v>
      </c>
      <c r="D738" s="6">
        <v>12589.517224740001</v>
      </c>
      <c r="E738" s="6">
        <v>107.76</v>
      </c>
      <c r="F738" s="5">
        <v>6000</v>
      </c>
      <c r="G738" s="5">
        <v>15000</v>
      </c>
      <c r="H738" s="5">
        <v>12269000</v>
      </c>
      <c r="I738" s="24" t="s">
        <v>2130</v>
      </c>
      <c r="J738" s="24" t="s">
        <v>2174</v>
      </c>
      <c r="L738" s="34">
        <f t="shared" si="55"/>
        <v>6000</v>
      </c>
      <c r="M738" s="34">
        <f t="shared" si="56"/>
        <v>15000</v>
      </c>
      <c r="N738" s="34">
        <f t="shared" si="57"/>
        <v>12269000</v>
      </c>
      <c r="O738" s="32">
        <f t="shared" si="58"/>
        <v>-7.3355611704295379E-4</v>
      </c>
      <c r="P738">
        <f t="shared" si="59"/>
        <v>0.25600000000000001</v>
      </c>
    </row>
    <row r="739" spans="1:16" hidden="1" x14ac:dyDescent="0.3">
      <c r="A739" s="22" t="s">
        <v>1085</v>
      </c>
      <c r="B739" s="23">
        <v>105600</v>
      </c>
      <c r="C739" s="24" t="s">
        <v>2</v>
      </c>
      <c r="D739" s="6">
        <v>12909.00318156</v>
      </c>
      <c r="E739" s="6">
        <v>77.489999999999995</v>
      </c>
      <c r="F739" s="5">
        <v>42539</v>
      </c>
      <c r="G739" s="5">
        <v>26542</v>
      </c>
      <c r="H739" s="5">
        <v>2968814</v>
      </c>
      <c r="I739" s="24" t="s">
        <v>2142</v>
      </c>
      <c r="J739" s="24" t="s">
        <v>2143</v>
      </c>
      <c r="L739" s="34">
        <f t="shared" si="55"/>
        <v>42539</v>
      </c>
      <c r="M739" s="34">
        <f t="shared" si="56"/>
        <v>26542</v>
      </c>
      <c r="N739" s="34">
        <f t="shared" si="57"/>
        <v>2968814</v>
      </c>
      <c r="O739" s="32">
        <f t="shared" si="58"/>
        <v>5.3883469964773811E-3</v>
      </c>
      <c r="P739">
        <f t="shared" si="59"/>
        <v>0.90300000000000002</v>
      </c>
    </row>
    <row r="740" spans="1:16" hidden="1" x14ac:dyDescent="0.3">
      <c r="A740" s="22" t="s">
        <v>1086</v>
      </c>
      <c r="B740" s="23">
        <v>4265772</v>
      </c>
      <c r="C740" s="24" t="s">
        <v>2</v>
      </c>
      <c r="D740" s="6">
        <v>4200.8652611999996</v>
      </c>
      <c r="E740" s="6">
        <v>57.78</v>
      </c>
      <c r="F740" s="5">
        <v>10195</v>
      </c>
      <c r="G740" s="5">
        <v>11410</v>
      </c>
      <c r="H740" s="5">
        <v>9603463</v>
      </c>
      <c r="I740" s="24" t="s">
        <v>2130</v>
      </c>
      <c r="J740" s="24" t="s">
        <v>2192</v>
      </c>
      <c r="L740" s="34">
        <f t="shared" si="55"/>
        <v>10195</v>
      </c>
      <c r="M740" s="34">
        <f t="shared" si="56"/>
        <v>11410</v>
      </c>
      <c r="N740" s="34">
        <f t="shared" si="57"/>
        <v>9603463</v>
      </c>
      <c r="O740" s="32">
        <f t="shared" si="58"/>
        <v>-1.2651686167791765E-4</v>
      </c>
      <c r="P740">
        <f t="shared" si="59"/>
        <v>0.37</v>
      </c>
    </row>
    <row r="741" spans="1:16" hidden="1" x14ac:dyDescent="0.3">
      <c r="A741" s="22" t="s">
        <v>353</v>
      </c>
      <c r="B741" s="23">
        <v>6661591</v>
      </c>
      <c r="C741" s="24" t="s">
        <v>2</v>
      </c>
      <c r="D741" s="6">
        <v>46171.522758849998</v>
      </c>
      <c r="E741" s="6">
        <v>93.77</v>
      </c>
      <c r="F741" s="5">
        <v>22000</v>
      </c>
      <c r="G741" s="5">
        <v>54000</v>
      </c>
      <c r="H741" s="5">
        <v>10255000</v>
      </c>
      <c r="I741" s="24" t="s">
        <v>2119</v>
      </c>
      <c r="J741" s="24" t="s">
        <v>2122</v>
      </c>
      <c r="L741" s="34">
        <f t="shared" si="55"/>
        <v>22000</v>
      </c>
      <c r="M741" s="34">
        <f t="shared" si="56"/>
        <v>54000</v>
      </c>
      <c r="N741" s="34">
        <f t="shared" si="57"/>
        <v>10255000</v>
      </c>
      <c r="O741" s="32">
        <f t="shared" si="58"/>
        <v>-3.1204290589956119E-3</v>
      </c>
      <c r="P741">
        <f t="shared" si="59"/>
        <v>0.108</v>
      </c>
    </row>
    <row r="742" spans="1:16" hidden="1" x14ac:dyDescent="0.3">
      <c r="A742" s="22" t="s">
        <v>1087</v>
      </c>
      <c r="B742" s="23">
        <v>105223</v>
      </c>
      <c r="C742" s="24" t="s">
        <v>2</v>
      </c>
      <c r="D742" s="6">
        <v>35484.089359179998</v>
      </c>
      <c r="E742" s="6">
        <v>83.02</v>
      </c>
      <c r="F742" s="5">
        <v>187000</v>
      </c>
      <c r="G742" s="5">
        <v>170000</v>
      </c>
      <c r="H742" s="5">
        <v>38494000</v>
      </c>
      <c r="I742" s="24" t="s">
        <v>2132</v>
      </c>
      <c r="J742" s="24" t="s">
        <v>2175</v>
      </c>
      <c r="L742" s="34">
        <f t="shared" si="55"/>
        <v>187000</v>
      </c>
      <c r="M742" s="34">
        <f t="shared" si="56"/>
        <v>170000</v>
      </c>
      <c r="N742" s="34">
        <f t="shared" si="57"/>
        <v>38494000</v>
      </c>
      <c r="O742" s="32">
        <f t="shared" si="58"/>
        <v>4.4162726658700057E-4</v>
      </c>
      <c r="P742">
        <f t="shared" si="59"/>
        <v>0.56100000000000005</v>
      </c>
    </row>
    <row r="743" spans="1:16" hidden="1" x14ac:dyDescent="0.3">
      <c r="A743" s="22" t="s">
        <v>1088</v>
      </c>
      <c r="B743" s="23">
        <v>4995234</v>
      </c>
      <c r="C743" s="24" t="s">
        <v>317</v>
      </c>
      <c r="D743" s="6">
        <v>2968.10915548</v>
      </c>
      <c r="E743" s="27">
        <v>93.49</v>
      </c>
      <c r="F743" s="5">
        <v>7140</v>
      </c>
      <c r="G743" s="5">
        <v>11209</v>
      </c>
      <c r="H743" s="5">
        <v>2810081</v>
      </c>
      <c r="I743" s="24" t="s">
        <v>2119</v>
      </c>
      <c r="J743" s="24" t="s">
        <v>2189</v>
      </c>
      <c r="L743" s="34">
        <f t="shared" si="55"/>
        <v>7140</v>
      </c>
      <c r="M743" s="34">
        <f t="shared" si="56"/>
        <v>11209</v>
      </c>
      <c r="N743" s="34">
        <f t="shared" si="57"/>
        <v>2810081</v>
      </c>
      <c r="O743" s="32">
        <f t="shared" si="58"/>
        <v>-1.4480009650967357E-3</v>
      </c>
      <c r="P743">
        <f t="shared" si="59"/>
        <v>0.189</v>
      </c>
    </row>
    <row r="744" spans="1:16" hidden="1" x14ac:dyDescent="0.3">
      <c r="A744" s="22" t="s">
        <v>1089</v>
      </c>
      <c r="B744" s="23">
        <v>4992018</v>
      </c>
      <c r="C744" s="24" t="s">
        <v>2</v>
      </c>
      <c r="D744" s="6">
        <v>25114.059993570001</v>
      </c>
      <c r="E744" s="6">
        <v>95.42</v>
      </c>
      <c r="F744" s="5">
        <v>58500</v>
      </c>
      <c r="G744" s="5">
        <v>63000</v>
      </c>
      <c r="H744" s="5">
        <v>5402600</v>
      </c>
      <c r="I744" s="24" t="s">
        <v>2119</v>
      </c>
      <c r="J744" s="24" t="s">
        <v>2135</v>
      </c>
      <c r="L744" s="34">
        <f t="shared" si="55"/>
        <v>58500</v>
      </c>
      <c r="M744" s="34">
        <f t="shared" si="56"/>
        <v>63000</v>
      </c>
      <c r="N744" s="34">
        <f t="shared" si="57"/>
        <v>5402600</v>
      </c>
      <c r="O744" s="32">
        <f t="shared" si="58"/>
        <v>-8.3293229185947505E-4</v>
      </c>
      <c r="P744">
        <f t="shared" si="59"/>
        <v>0.24299999999999999</v>
      </c>
    </row>
    <row r="745" spans="1:16" hidden="1" x14ac:dyDescent="0.3">
      <c r="A745" s="22" t="s">
        <v>1090</v>
      </c>
      <c r="B745" s="23">
        <v>4296620</v>
      </c>
      <c r="C745" s="24" t="s">
        <v>2</v>
      </c>
      <c r="D745" s="6">
        <v>33893.96980608</v>
      </c>
      <c r="E745" s="6">
        <v>89.77</v>
      </c>
      <c r="F745" s="5">
        <v>2502</v>
      </c>
      <c r="G745" s="5">
        <v>-1412</v>
      </c>
      <c r="H745" s="5">
        <v>2544738</v>
      </c>
      <c r="I745" s="24" t="s">
        <v>2132</v>
      </c>
      <c r="J745" s="24" t="s">
        <v>2134</v>
      </c>
      <c r="L745" s="34">
        <f t="shared" si="55"/>
        <v>2502</v>
      </c>
      <c r="M745" s="34">
        <f t="shared" si="56"/>
        <v>-1412</v>
      </c>
      <c r="N745" s="34">
        <f t="shared" si="57"/>
        <v>2544738</v>
      </c>
      <c r="O745" s="32">
        <f t="shared" si="58"/>
        <v>1.5380758254877318E-3</v>
      </c>
      <c r="P745">
        <f t="shared" si="59"/>
        <v>0.72699999999999998</v>
      </c>
    </row>
    <row r="746" spans="1:16" hidden="1" x14ac:dyDescent="0.3">
      <c r="A746" s="22" t="s">
        <v>1091</v>
      </c>
      <c r="B746" s="23">
        <v>111564</v>
      </c>
      <c r="C746" s="24" t="s">
        <v>2</v>
      </c>
      <c r="D746" s="6">
        <v>34692.916145160001</v>
      </c>
      <c r="E746" s="6">
        <v>97.99</v>
      </c>
      <c r="F746" s="5">
        <v>155000</v>
      </c>
      <c r="G746" s="5">
        <v>256000</v>
      </c>
      <c r="H746" s="5">
        <v>43055000</v>
      </c>
      <c r="I746" s="24" t="s">
        <v>2123</v>
      </c>
      <c r="J746" s="24" t="s">
        <v>2129</v>
      </c>
      <c r="L746" s="34">
        <f t="shared" si="55"/>
        <v>155000</v>
      </c>
      <c r="M746" s="34">
        <f t="shared" si="56"/>
        <v>256000</v>
      </c>
      <c r="N746" s="34">
        <f t="shared" si="57"/>
        <v>43055000</v>
      </c>
      <c r="O746" s="32">
        <f t="shared" si="58"/>
        <v>-2.3458367204738126E-3</v>
      </c>
      <c r="P746">
        <f t="shared" si="59"/>
        <v>0.14099999999999999</v>
      </c>
    </row>
    <row r="747" spans="1:16" hidden="1" x14ac:dyDescent="0.3">
      <c r="A747" s="22" t="s">
        <v>1092</v>
      </c>
      <c r="B747" s="23">
        <v>100307</v>
      </c>
      <c r="C747" s="24" t="s">
        <v>317</v>
      </c>
      <c r="D747" s="6">
        <v>25119.10896768</v>
      </c>
      <c r="E747" s="27">
        <v>83.34</v>
      </c>
      <c r="F747" s="5">
        <v>116000</v>
      </c>
      <c r="G747" s="5">
        <v>136000</v>
      </c>
      <c r="H747" s="5">
        <v>182906000</v>
      </c>
      <c r="I747" s="24" t="s">
        <v>2142</v>
      </c>
      <c r="J747" s="24" t="s">
        <v>2171</v>
      </c>
      <c r="L747" s="34">
        <f t="shared" si="55"/>
        <v>116000</v>
      </c>
      <c r="M747" s="34">
        <f t="shared" si="56"/>
        <v>136000</v>
      </c>
      <c r="N747" s="34">
        <f t="shared" si="57"/>
        <v>182906000</v>
      </c>
      <c r="O747" s="32">
        <f t="shared" si="58"/>
        <v>-1.0934578417329119E-4</v>
      </c>
      <c r="P747">
        <f t="shared" si="59"/>
        <v>0.376</v>
      </c>
    </row>
    <row r="748" spans="1:16" hidden="1" x14ac:dyDescent="0.3">
      <c r="A748" s="22" t="s">
        <v>131</v>
      </c>
      <c r="B748" s="23">
        <v>4436418</v>
      </c>
      <c r="C748" s="24" t="s">
        <v>2</v>
      </c>
      <c r="D748" s="6">
        <v>7929.9534630199996</v>
      </c>
      <c r="E748" s="6">
        <v>96.53</v>
      </c>
      <c r="F748" s="5">
        <v>11000</v>
      </c>
      <c r="G748" s="5">
        <v>41000</v>
      </c>
      <c r="H748" s="5">
        <v>10857000</v>
      </c>
      <c r="I748" s="24" t="s">
        <v>2119</v>
      </c>
      <c r="J748" s="24" t="s">
        <v>2122</v>
      </c>
      <c r="L748" s="34">
        <f t="shared" si="55"/>
        <v>11000</v>
      </c>
      <c r="M748" s="34">
        <f t="shared" si="56"/>
        <v>41000</v>
      </c>
      <c r="N748" s="34">
        <f t="shared" si="57"/>
        <v>10857000</v>
      </c>
      <c r="O748" s="32">
        <f t="shared" si="58"/>
        <v>-2.7631942525559545E-3</v>
      </c>
      <c r="P748">
        <f t="shared" si="59"/>
        <v>0.11899999999999999</v>
      </c>
    </row>
    <row r="749" spans="1:16" hidden="1" x14ac:dyDescent="0.3">
      <c r="A749" s="22" t="s">
        <v>1093</v>
      </c>
      <c r="B749" s="23">
        <v>4060605</v>
      </c>
      <c r="C749" s="24" t="s">
        <v>2</v>
      </c>
      <c r="D749" s="6">
        <v>3510.0121640900002</v>
      </c>
      <c r="E749" s="6">
        <v>88.14</v>
      </c>
      <c r="F749" s="5">
        <v>39000</v>
      </c>
      <c r="G749" s="5">
        <v>27000</v>
      </c>
      <c r="H749" s="5">
        <v>8220000</v>
      </c>
      <c r="I749" s="24" t="s">
        <v>2148</v>
      </c>
      <c r="J749" s="24" t="s">
        <v>2150</v>
      </c>
      <c r="L749" s="34">
        <f t="shared" si="55"/>
        <v>39000</v>
      </c>
      <c r="M749" s="34">
        <f t="shared" si="56"/>
        <v>27000</v>
      </c>
      <c r="N749" s="34">
        <f t="shared" si="57"/>
        <v>8220000</v>
      </c>
      <c r="O749" s="32">
        <f t="shared" si="58"/>
        <v>1.4598540145985401E-3</v>
      </c>
      <c r="P749">
        <f t="shared" si="59"/>
        <v>0.71499999999999997</v>
      </c>
    </row>
    <row r="750" spans="1:16" hidden="1" x14ac:dyDescent="0.3">
      <c r="A750" s="22" t="s">
        <v>865</v>
      </c>
      <c r="B750" s="23">
        <v>4021861</v>
      </c>
      <c r="C750" s="24" t="s">
        <v>2</v>
      </c>
      <c r="D750" s="6">
        <v>5444.0086751999997</v>
      </c>
      <c r="E750" s="6">
        <v>75.56</v>
      </c>
      <c r="F750" s="5">
        <v>-1800</v>
      </c>
      <c r="G750" s="5">
        <v>-11200</v>
      </c>
      <c r="H750" s="5">
        <v>9471900</v>
      </c>
      <c r="I750" s="24" t="s">
        <v>2119</v>
      </c>
      <c r="J750" s="24" t="s">
        <v>2156</v>
      </c>
      <c r="L750" s="34">
        <f t="shared" si="55"/>
        <v>-1800</v>
      </c>
      <c r="M750" s="34">
        <f t="shared" si="56"/>
        <v>-11200</v>
      </c>
      <c r="N750" s="34">
        <f t="shared" si="57"/>
        <v>9471900</v>
      </c>
      <c r="O750" s="32">
        <f t="shared" si="58"/>
        <v>9.9240912594094114E-4</v>
      </c>
      <c r="P750">
        <f t="shared" si="59"/>
        <v>0.65700000000000003</v>
      </c>
    </row>
    <row r="751" spans="1:16" hidden="1" x14ac:dyDescent="0.3">
      <c r="A751" s="22" t="s">
        <v>1095</v>
      </c>
      <c r="B751" s="23">
        <v>4239194</v>
      </c>
      <c r="C751" s="24" t="s">
        <v>2</v>
      </c>
      <c r="D751" s="6">
        <v>14902.27713147</v>
      </c>
      <c r="E751" s="6">
        <v>50.58</v>
      </c>
      <c r="F751" s="5">
        <v>137000</v>
      </c>
      <c r="G751" s="5">
        <v>33000</v>
      </c>
      <c r="H751" s="5">
        <v>12312000</v>
      </c>
      <c r="I751" s="24" t="s">
        <v>2126</v>
      </c>
      <c r="J751" s="24" t="s">
        <v>2151</v>
      </c>
      <c r="L751" s="34">
        <f t="shared" si="55"/>
        <v>137000</v>
      </c>
      <c r="M751" s="34">
        <f t="shared" si="56"/>
        <v>33000</v>
      </c>
      <c r="N751" s="34">
        <f t="shared" si="57"/>
        <v>12312000</v>
      </c>
      <c r="O751" s="32">
        <f t="shared" si="58"/>
        <v>8.4470435347628325E-3</v>
      </c>
      <c r="P751">
        <f t="shared" si="59"/>
        <v>0.94599999999999995</v>
      </c>
    </row>
    <row r="752" spans="1:16" hidden="1" x14ac:dyDescent="0.3">
      <c r="A752" s="22" t="s">
        <v>1096</v>
      </c>
      <c r="B752" s="23">
        <v>19880854</v>
      </c>
      <c r="C752" s="24" t="s">
        <v>317</v>
      </c>
      <c r="D752" s="6">
        <v>4604.1550929000005</v>
      </c>
      <c r="E752" s="6">
        <v>93.49</v>
      </c>
      <c r="F752" s="5">
        <v>-34638</v>
      </c>
      <c r="G752" s="5">
        <v>-24297</v>
      </c>
      <c r="H752" s="5">
        <v>10393635</v>
      </c>
      <c r="I752" s="24" t="s">
        <v>2161</v>
      </c>
      <c r="J752" s="24" t="s">
        <v>2162</v>
      </c>
      <c r="L752" s="34">
        <f t="shared" si="55"/>
        <v>-34638</v>
      </c>
      <c r="M752" s="34">
        <f t="shared" si="56"/>
        <v>-24297</v>
      </c>
      <c r="N752" s="34">
        <f t="shared" si="57"/>
        <v>10393635</v>
      </c>
      <c r="O752" s="32">
        <f t="shared" si="58"/>
        <v>-9.9493584294618764E-4</v>
      </c>
      <c r="P752">
        <f t="shared" si="59"/>
        <v>0.22600000000000001</v>
      </c>
    </row>
    <row r="753" spans="1:16" hidden="1" x14ac:dyDescent="0.3">
      <c r="A753" s="22" t="s">
        <v>1097</v>
      </c>
      <c r="B753" s="23">
        <v>5259205</v>
      </c>
      <c r="C753" s="24" t="s">
        <v>2</v>
      </c>
      <c r="D753" s="6">
        <v>2294.3056780799998</v>
      </c>
      <c r="E753" s="27" t="s">
        <v>2006</v>
      </c>
      <c r="F753" s="5">
        <v>3937</v>
      </c>
      <c r="G753" s="5" t="s">
        <v>0</v>
      </c>
      <c r="H753" s="5">
        <v>195079</v>
      </c>
      <c r="I753" s="24" t="s">
        <v>2161</v>
      </c>
      <c r="J753" s="24" t="s">
        <v>2190</v>
      </c>
      <c r="L753" s="34">
        <f t="shared" si="55"/>
        <v>3937</v>
      </c>
      <c r="M753" s="34">
        <f t="shared" si="56"/>
        <v>0</v>
      </c>
      <c r="N753" s="34">
        <f t="shared" si="57"/>
        <v>195079</v>
      </c>
      <c r="O753" s="32">
        <f t="shared" si="58"/>
        <v>2.0181567467538793E-2</v>
      </c>
      <c r="P753">
        <f t="shared" si="59"/>
        <v>0.98199999999999998</v>
      </c>
    </row>
    <row r="754" spans="1:16" hidden="1" x14ac:dyDescent="0.3">
      <c r="A754" s="22" t="s">
        <v>1098</v>
      </c>
      <c r="B754" s="23">
        <v>4044522</v>
      </c>
      <c r="C754" s="24" t="s">
        <v>317</v>
      </c>
      <c r="D754" s="6">
        <v>6098.4414908999997</v>
      </c>
      <c r="E754" s="27">
        <v>91.87</v>
      </c>
      <c r="F754" s="5">
        <v>-13000</v>
      </c>
      <c r="G754" s="5">
        <v>96000</v>
      </c>
      <c r="H754" s="5">
        <v>27914000</v>
      </c>
      <c r="I754" s="24" t="s">
        <v>2119</v>
      </c>
      <c r="J754" s="24" t="s">
        <v>2120</v>
      </c>
      <c r="L754" s="34">
        <f t="shared" si="55"/>
        <v>-13000</v>
      </c>
      <c r="M754" s="34">
        <f t="shared" si="56"/>
        <v>96000</v>
      </c>
      <c r="N754" s="34">
        <f t="shared" si="57"/>
        <v>27914000</v>
      </c>
      <c r="O754" s="32">
        <f t="shared" si="58"/>
        <v>-3.90485061259583E-3</v>
      </c>
      <c r="P754">
        <f t="shared" si="59"/>
        <v>8.4000000000000005E-2</v>
      </c>
    </row>
    <row r="755" spans="1:16" hidden="1" x14ac:dyDescent="0.3">
      <c r="A755" s="22" t="s">
        <v>929</v>
      </c>
      <c r="B755" s="23">
        <v>4065525</v>
      </c>
      <c r="C755" s="24" t="s">
        <v>317</v>
      </c>
      <c r="D755" s="6">
        <v>7357.1538440100003</v>
      </c>
      <c r="E755" s="6">
        <v>99.56</v>
      </c>
      <c r="F755" s="5">
        <v>15460</v>
      </c>
      <c r="G755" s="5">
        <v>14161</v>
      </c>
      <c r="H755" s="5">
        <v>1346119</v>
      </c>
      <c r="I755" s="24" t="s">
        <v>2119</v>
      </c>
      <c r="J755" s="24" t="s">
        <v>2156</v>
      </c>
      <c r="L755" s="34">
        <f t="shared" si="55"/>
        <v>15460</v>
      </c>
      <c r="M755" s="34">
        <f t="shared" si="56"/>
        <v>14161</v>
      </c>
      <c r="N755" s="34">
        <f t="shared" si="57"/>
        <v>1346119</v>
      </c>
      <c r="O755" s="32">
        <f t="shared" si="58"/>
        <v>9.6499640819273783E-4</v>
      </c>
      <c r="P755">
        <f t="shared" si="59"/>
        <v>0.65600000000000003</v>
      </c>
    </row>
    <row r="756" spans="1:16" hidden="1" x14ac:dyDescent="0.3">
      <c r="A756" s="22" t="s">
        <v>1100</v>
      </c>
      <c r="B756" s="23">
        <v>4121849</v>
      </c>
      <c r="C756" s="24" t="s">
        <v>2</v>
      </c>
      <c r="D756" s="6">
        <v>5341.4685802800004</v>
      </c>
      <c r="E756" s="6">
        <v>25.03</v>
      </c>
      <c r="F756" s="5">
        <v>49000</v>
      </c>
      <c r="G756" s="5">
        <v>43000</v>
      </c>
      <c r="H756" s="5">
        <v>11750000</v>
      </c>
      <c r="I756" s="24" t="s">
        <v>2148</v>
      </c>
      <c r="J756" s="24" t="s">
        <v>2150</v>
      </c>
      <c r="L756" s="34">
        <f t="shared" si="55"/>
        <v>49000</v>
      </c>
      <c r="M756" s="34">
        <f t="shared" si="56"/>
        <v>43000</v>
      </c>
      <c r="N756" s="34">
        <f t="shared" si="57"/>
        <v>11750000</v>
      </c>
      <c r="O756" s="32">
        <f t="shared" si="58"/>
        <v>5.106382978723404E-4</v>
      </c>
      <c r="P756">
        <f t="shared" si="59"/>
        <v>0.57399999999999995</v>
      </c>
    </row>
    <row r="757" spans="1:16" hidden="1" x14ac:dyDescent="0.3">
      <c r="A757" s="22" t="s">
        <v>1101</v>
      </c>
      <c r="B757" s="23">
        <v>4812451</v>
      </c>
      <c r="C757" s="24" t="s">
        <v>317</v>
      </c>
      <c r="D757" s="6">
        <v>17744.484534380001</v>
      </c>
      <c r="E757" s="27">
        <v>99.58</v>
      </c>
      <c r="F757" s="5">
        <v>37437</v>
      </c>
      <c r="G757" s="5">
        <v>18011</v>
      </c>
      <c r="H757" s="5">
        <v>17185278</v>
      </c>
      <c r="I757" s="24" t="s">
        <v>2123</v>
      </c>
      <c r="J757" s="24" t="s">
        <v>2147</v>
      </c>
      <c r="L757" s="34">
        <f t="shared" si="55"/>
        <v>37437</v>
      </c>
      <c r="M757" s="34">
        <f t="shared" si="56"/>
        <v>18011</v>
      </c>
      <c r="N757" s="34">
        <f t="shared" si="57"/>
        <v>17185278</v>
      </c>
      <c r="O757" s="32">
        <f t="shared" si="58"/>
        <v>1.1303861363197035E-3</v>
      </c>
      <c r="P757">
        <f t="shared" si="59"/>
        <v>0.67600000000000005</v>
      </c>
    </row>
    <row r="758" spans="1:16" hidden="1" x14ac:dyDescent="0.3">
      <c r="A758" s="22" t="s">
        <v>357</v>
      </c>
      <c r="B758" s="23">
        <v>4810460</v>
      </c>
      <c r="C758" s="24" t="s">
        <v>317</v>
      </c>
      <c r="D758" s="6">
        <v>4318.1450744100002</v>
      </c>
      <c r="E758" s="6">
        <v>100.85</v>
      </c>
      <c r="F758" s="5">
        <v>1873</v>
      </c>
      <c r="G758" s="5">
        <v>-12929</v>
      </c>
      <c r="H758" s="5">
        <v>4515641</v>
      </c>
      <c r="I758" s="24" t="s">
        <v>2123</v>
      </c>
      <c r="J758" s="24" t="s">
        <v>2124</v>
      </c>
      <c r="L758" s="34">
        <f t="shared" si="55"/>
        <v>1873</v>
      </c>
      <c r="M758" s="34">
        <f t="shared" si="56"/>
        <v>-12929</v>
      </c>
      <c r="N758" s="34">
        <f t="shared" si="57"/>
        <v>4515641</v>
      </c>
      <c r="O758" s="32">
        <f t="shared" si="58"/>
        <v>3.2779399425242176E-3</v>
      </c>
      <c r="P758">
        <f t="shared" si="59"/>
        <v>0.84299999999999997</v>
      </c>
    </row>
    <row r="759" spans="1:16" hidden="1" x14ac:dyDescent="0.3">
      <c r="A759" s="22" t="s">
        <v>1102</v>
      </c>
      <c r="B759" s="23">
        <v>4056949</v>
      </c>
      <c r="C759" s="24" t="s">
        <v>2</v>
      </c>
      <c r="D759" s="6">
        <v>6063.7029276200001</v>
      </c>
      <c r="E759" s="27">
        <v>82.18</v>
      </c>
      <c r="F759" s="5">
        <v>16358</v>
      </c>
      <c r="G759" s="5">
        <v>13774</v>
      </c>
      <c r="H759" s="5">
        <v>7543258</v>
      </c>
      <c r="I759" s="24" t="s">
        <v>1</v>
      </c>
      <c r="J759" s="24" t="s">
        <v>2157</v>
      </c>
      <c r="L759" s="34">
        <f t="shared" si="55"/>
        <v>16358</v>
      </c>
      <c r="M759" s="34">
        <f t="shared" si="56"/>
        <v>13774</v>
      </c>
      <c r="N759" s="34">
        <f t="shared" si="57"/>
        <v>7543258</v>
      </c>
      <c r="O759" s="32">
        <f t="shared" si="58"/>
        <v>3.4255755271793702E-4</v>
      </c>
      <c r="P759">
        <f t="shared" si="59"/>
        <v>0.53800000000000003</v>
      </c>
    </row>
    <row r="760" spans="1:16" hidden="1" x14ac:dyDescent="0.3">
      <c r="A760" s="22" t="s">
        <v>1103</v>
      </c>
      <c r="B760" s="23">
        <v>4992897</v>
      </c>
      <c r="C760" s="24" t="s">
        <v>2</v>
      </c>
      <c r="D760" s="6">
        <v>17303.53311108</v>
      </c>
      <c r="E760" s="27">
        <v>97.14</v>
      </c>
      <c r="F760" s="5">
        <v>35500</v>
      </c>
      <c r="G760" s="5">
        <v>52800</v>
      </c>
      <c r="H760" s="5">
        <v>5511900</v>
      </c>
      <c r="I760" s="24" t="s">
        <v>2119</v>
      </c>
      <c r="J760" s="24" t="s">
        <v>2146</v>
      </c>
      <c r="L760" s="34">
        <f t="shared" si="55"/>
        <v>35500</v>
      </c>
      <c r="M760" s="34">
        <f t="shared" si="56"/>
        <v>52800</v>
      </c>
      <c r="N760" s="34">
        <f t="shared" si="57"/>
        <v>5511900</v>
      </c>
      <c r="O760" s="32">
        <f t="shared" si="58"/>
        <v>-3.1386636187158692E-3</v>
      </c>
      <c r="P760">
        <f t="shared" si="59"/>
        <v>0.106</v>
      </c>
    </row>
    <row r="761" spans="1:16" hidden="1" x14ac:dyDescent="0.3">
      <c r="A761" s="22" t="s">
        <v>1104</v>
      </c>
      <c r="B761" s="23">
        <v>4811348</v>
      </c>
      <c r="C761" s="24" t="s">
        <v>317</v>
      </c>
      <c r="D761" s="6">
        <v>35478.987217920003</v>
      </c>
      <c r="E761" s="6">
        <v>93.94</v>
      </c>
      <c r="F761" s="5">
        <v>66068</v>
      </c>
      <c r="G761" s="5">
        <v>55660</v>
      </c>
      <c r="H761" s="5">
        <v>2746765</v>
      </c>
      <c r="I761" s="24" t="s">
        <v>2123</v>
      </c>
      <c r="J761" s="24" t="s">
        <v>2124</v>
      </c>
      <c r="L761" s="34">
        <f t="shared" si="55"/>
        <v>66068</v>
      </c>
      <c r="M761" s="34">
        <f t="shared" si="56"/>
        <v>55660</v>
      </c>
      <c r="N761" s="34">
        <f t="shared" si="57"/>
        <v>2746765</v>
      </c>
      <c r="O761" s="32">
        <f t="shared" si="58"/>
        <v>3.7891847318572941E-3</v>
      </c>
      <c r="P761">
        <f t="shared" si="59"/>
        <v>0.86</v>
      </c>
    </row>
    <row r="762" spans="1:16" hidden="1" x14ac:dyDescent="0.3">
      <c r="A762" s="22" t="s">
        <v>133</v>
      </c>
      <c r="B762" s="23">
        <v>4990350</v>
      </c>
      <c r="C762" s="24" t="s">
        <v>320</v>
      </c>
      <c r="D762" s="6">
        <v>5704.7775799499996</v>
      </c>
      <c r="E762" s="6">
        <v>37.64</v>
      </c>
      <c r="F762" s="5">
        <v>22572</v>
      </c>
      <c r="G762" s="5">
        <v>8263</v>
      </c>
      <c r="H762" s="5">
        <v>934709</v>
      </c>
      <c r="I762" s="24" t="s">
        <v>2119</v>
      </c>
      <c r="J762" s="24" t="s">
        <v>2140</v>
      </c>
      <c r="L762" s="34">
        <f t="shared" si="55"/>
        <v>22572</v>
      </c>
      <c r="M762" s="34">
        <f t="shared" si="56"/>
        <v>8263</v>
      </c>
      <c r="N762" s="34">
        <f t="shared" si="57"/>
        <v>934709</v>
      </c>
      <c r="O762" s="32">
        <f t="shared" si="58"/>
        <v>1.5308507781566241E-2</v>
      </c>
      <c r="P762">
        <f t="shared" si="59"/>
        <v>0.97899999999999998</v>
      </c>
    </row>
    <row r="763" spans="1:16" hidden="1" x14ac:dyDescent="0.3">
      <c r="A763" s="22" t="s">
        <v>1105</v>
      </c>
      <c r="B763" s="23">
        <v>4992234</v>
      </c>
      <c r="C763" s="24" t="s">
        <v>2</v>
      </c>
      <c r="D763" s="6">
        <v>80306.835000000006</v>
      </c>
      <c r="E763" s="6">
        <v>84.08</v>
      </c>
      <c r="F763" s="5">
        <v>202000</v>
      </c>
      <c r="G763" s="5">
        <v>241000</v>
      </c>
      <c r="H763" s="5">
        <v>15422000</v>
      </c>
      <c r="I763" s="24" t="s">
        <v>2119</v>
      </c>
      <c r="J763" s="24" t="s">
        <v>2146</v>
      </c>
      <c r="L763" s="34">
        <f t="shared" si="55"/>
        <v>202000</v>
      </c>
      <c r="M763" s="34">
        <f t="shared" si="56"/>
        <v>241000</v>
      </c>
      <c r="N763" s="34">
        <f t="shared" si="57"/>
        <v>15422000</v>
      </c>
      <c r="O763" s="32">
        <f t="shared" si="58"/>
        <v>-2.5288548826351964E-3</v>
      </c>
      <c r="P763">
        <f t="shared" si="59"/>
        <v>0.13100000000000001</v>
      </c>
    </row>
    <row r="764" spans="1:16" hidden="1" x14ac:dyDescent="0.3">
      <c r="A764" s="22" t="s">
        <v>1106</v>
      </c>
      <c r="B764" s="23">
        <v>4094034</v>
      </c>
      <c r="C764" s="24" t="s">
        <v>317</v>
      </c>
      <c r="D764" s="6">
        <v>23962.874</v>
      </c>
      <c r="E764" s="6">
        <v>90.09</v>
      </c>
      <c r="F764" s="5">
        <v>15000</v>
      </c>
      <c r="G764" s="5">
        <v>-28000</v>
      </c>
      <c r="H764" s="5">
        <v>12252000</v>
      </c>
      <c r="I764" s="24" t="s">
        <v>2123</v>
      </c>
      <c r="J764" s="24" t="s">
        <v>2147</v>
      </c>
      <c r="L764" s="34">
        <f t="shared" si="55"/>
        <v>15000</v>
      </c>
      <c r="M764" s="34">
        <f t="shared" si="56"/>
        <v>-28000</v>
      </c>
      <c r="N764" s="34">
        <f t="shared" si="57"/>
        <v>12252000</v>
      </c>
      <c r="O764" s="32">
        <f t="shared" si="58"/>
        <v>3.5096310806398954E-3</v>
      </c>
      <c r="P764">
        <f t="shared" si="59"/>
        <v>0.85199999999999998</v>
      </c>
    </row>
    <row r="765" spans="1:16" hidden="1" x14ac:dyDescent="0.3">
      <c r="A765" s="22" t="s">
        <v>1107</v>
      </c>
      <c r="B765" s="23">
        <v>13433787</v>
      </c>
      <c r="C765" s="24" t="s">
        <v>317</v>
      </c>
      <c r="D765" s="6">
        <v>4498.9491853500003</v>
      </c>
      <c r="E765" s="27" t="s">
        <v>2007</v>
      </c>
      <c r="F765" s="5">
        <v>78</v>
      </c>
      <c r="G765" s="5">
        <v>454</v>
      </c>
      <c r="H765" s="5">
        <v>405838</v>
      </c>
      <c r="I765" s="24" t="s">
        <v>2123</v>
      </c>
      <c r="J765" s="24" t="s">
        <v>2125</v>
      </c>
      <c r="L765" s="34">
        <f t="shared" si="55"/>
        <v>78</v>
      </c>
      <c r="M765" s="34">
        <f t="shared" si="56"/>
        <v>454</v>
      </c>
      <c r="N765" s="34">
        <f t="shared" si="57"/>
        <v>405838</v>
      </c>
      <c r="O765" s="32">
        <f t="shared" si="58"/>
        <v>-9.2647805281910521E-4</v>
      </c>
      <c r="P765">
        <f t="shared" si="59"/>
        <v>0.23300000000000001</v>
      </c>
    </row>
    <row r="766" spans="1:16" x14ac:dyDescent="0.3">
      <c r="A766" s="22" t="s">
        <v>980</v>
      </c>
      <c r="B766" s="23">
        <v>4963369</v>
      </c>
      <c r="C766" s="24" t="s">
        <v>317</v>
      </c>
      <c r="D766" s="6">
        <v>3260.6717334999998</v>
      </c>
      <c r="E766" s="27">
        <v>97.13</v>
      </c>
      <c r="F766" s="5">
        <v>2211</v>
      </c>
      <c r="G766" s="5">
        <v>786</v>
      </c>
      <c r="H766" s="5">
        <v>1008228</v>
      </c>
      <c r="I766" s="24" t="s">
        <v>2132</v>
      </c>
      <c r="J766" s="24" t="s">
        <v>2139</v>
      </c>
      <c r="L766" s="34">
        <f t="shared" si="55"/>
        <v>2211</v>
      </c>
      <c r="M766" s="34">
        <f t="shared" si="56"/>
        <v>786</v>
      </c>
      <c r="N766" s="34">
        <f t="shared" si="57"/>
        <v>1008228</v>
      </c>
      <c r="O766" s="32">
        <f t="shared" si="58"/>
        <v>1.4133707851795426E-3</v>
      </c>
      <c r="P766">
        <f t="shared" si="59"/>
        <v>0.70899999999999996</v>
      </c>
    </row>
    <row r="767" spans="1:16" hidden="1" x14ac:dyDescent="0.3">
      <c r="A767" s="22" t="s">
        <v>1109</v>
      </c>
      <c r="B767" s="23">
        <v>8595858</v>
      </c>
      <c r="C767" s="24" t="s">
        <v>317</v>
      </c>
      <c r="D767" s="6">
        <v>3008.58427962</v>
      </c>
      <c r="E767" s="27" t="s">
        <v>2009</v>
      </c>
      <c r="F767" s="5">
        <v>5695</v>
      </c>
      <c r="G767" s="5">
        <v>2428</v>
      </c>
      <c r="H767" s="5">
        <v>504152</v>
      </c>
      <c r="I767" s="24" t="s">
        <v>2123</v>
      </c>
      <c r="J767" s="24" t="s">
        <v>2124</v>
      </c>
      <c r="L767" s="34">
        <f t="shared" si="55"/>
        <v>5695</v>
      </c>
      <c r="M767" s="34">
        <f t="shared" si="56"/>
        <v>2428</v>
      </c>
      <c r="N767" s="34">
        <f t="shared" si="57"/>
        <v>504152</v>
      </c>
      <c r="O767" s="32">
        <f t="shared" si="58"/>
        <v>6.4801885145749699E-3</v>
      </c>
      <c r="P767">
        <f t="shared" si="59"/>
        <v>0.92600000000000005</v>
      </c>
    </row>
    <row r="768" spans="1:16" hidden="1" x14ac:dyDescent="0.3">
      <c r="A768" s="22" t="s">
        <v>1110</v>
      </c>
      <c r="B768" s="23">
        <v>4810794</v>
      </c>
      <c r="C768" s="24" t="s">
        <v>317</v>
      </c>
      <c r="D768" s="6">
        <v>16063.17776162</v>
      </c>
      <c r="E768" s="6">
        <v>85.14</v>
      </c>
      <c r="F768" s="5">
        <v>50068</v>
      </c>
      <c r="G768" s="5">
        <v>62530</v>
      </c>
      <c r="H768" s="5">
        <v>5840984</v>
      </c>
      <c r="I768" s="24" t="s">
        <v>2123</v>
      </c>
      <c r="J768" s="24" t="s">
        <v>2125</v>
      </c>
      <c r="L768" s="34">
        <f t="shared" si="55"/>
        <v>50068</v>
      </c>
      <c r="M768" s="34">
        <f t="shared" si="56"/>
        <v>62530</v>
      </c>
      <c r="N768" s="34">
        <f t="shared" si="57"/>
        <v>5840984</v>
      </c>
      <c r="O768" s="32">
        <f t="shared" si="58"/>
        <v>-2.1335446219335648E-3</v>
      </c>
      <c r="P768">
        <f t="shared" si="59"/>
        <v>0.15</v>
      </c>
    </row>
    <row r="769" spans="1:16" hidden="1" x14ac:dyDescent="0.3">
      <c r="A769" s="22" t="s">
        <v>1111</v>
      </c>
      <c r="B769" s="23">
        <v>100325</v>
      </c>
      <c r="C769" s="24" t="s">
        <v>317</v>
      </c>
      <c r="D769" s="6">
        <v>3063.3048706499999</v>
      </c>
      <c r="E769" s="6">
        <v>80.13</v>
      </c>
      <c r="F769" s="5">
        <v>12362</v>
      </c>
      <c r="G769" s="5">
        <v>19333</v>
      </c>
      <c r="H769" s="5">
        <v>19294174</v>
      </c>
      <c r="I769" s="24" t="s">
        <v>2142</v>
      </c>
      <c r="J769" s="24" t="s">
        <v>2171</v>
      </c>
      <c r="L769" s="34">
        <f t="shared" si="55"/>
        <v>12362</v>
      </c>
      <c r="M769" s="34">
        <f t="shared" si="56"/>
        <v>19333</v>
      </c>
      <c r="N769" s="34">
        <f t="shared" si="57"/>
        <v>19294174</v>
      </c>
      <c r="O769" s="32">
        <f t="shared" si="58"/>
        <v>-3.6130077400566615E-4</v>
      </c>
      <c r="P769">
        <f t="shared" si="59"/>
        <v>0.32</v>
      </c>
    </row>
    <row r="770" spans="1:16" hidden="1" x14ac:dyDescent="0.3">
      <c r="A770" s="22" t="s">
        <v>1112</v>
      </c>
      <c r="B770" s="23">
        <v>4087983</v>
      </c>
      <c r="C770" s="24" t="s">
        <v>317</v>
      </c>
      <c r="D770" s="6">
        <v>2700.38855156</v>
      </c>
      <c r="E770" s="6">
        <v>76.88</v>
      </c>
      <c r="F770" s="5">
        <v>5266</v>
      </c>
      <c r="G770" s="5">
        <v>8246</v>
      </c>
      <c r="H770" s="5">
        <v>18258414</v>
      </c>
      <c r="I770" s="24" t="s">
        <v>2142</v>
      </c>
      <c r="J770" s="24" t="s">
        <v>2171</v>
      </c>
      <c r="L770" s="34">
        <f t="shared" si="55"/>
        <v>5266</v>
      </c>
      <c r="M770" s="34">
        <f t="shared" si="56"/>
        <v>8246</v>
      </c>
      <c r="N770" s="34">
        <f t="shared" si="57"/>
        <v>18258414</v>
      </c>
      <c r="O770" s="32">
        <f t="shared" si="58"/>
        <v>-1.6321242359823804E-4</v>
      </c>
      <c r="P770">
        <f t="shared" si="59"/>
        <v>0.35699999999999998</v>
      </c>
    </row>
    <row r="771" spans="1:16" hidden="1" x14ac:dyDescent="0.3">
      <c r="A771" s="22" t="s">
        <v>1113</v>
      </c>
      <c r="B771" s="23">
        <v>11210307</v>
      </c>
      <c r="C771" s="24" t="s">
        <v>2</v>
      </c>
      <c r="D771" s="6">
        <v>7634.2582499999999</v>
      </c>
      <c r="E771" s="27" t="s">
        <v>2010</v>
      </c>
      <c r="F771" s="5">
        <v>29391</v>
      </c>
      <c r="G771" s="5">
        <v>-70573</v>
      </c>
      <c r="H771" s="5">
        <v>4970899</v>
      </c>
      <c r="I771" s="24" t="s">
        <v>2132</v>
      </c>
      <c r="J771" s="24" t="s">
        <v>2134</v>
      </c>
      <c r="L771" s="34">
        <f t="shared" si="55"/>
        <v>29391</v>
      </c>
      <c r="M771" s="34">
        <f t="shared" si="56"/>
        <v>-70573</v>
      </c>
      <c r="N771" s="34">
        <f t="shared" si="57"/>
        <v>4970899</v>
      </c>
      <c r="O771" s="32">
        <f t="shared" si="58"/>
        <v>2.0109843310033054E-2</v>
      </c>
      <c r="P771">
        <f t="shared" si="59"/>
        <v>0.98199999999999998</v>
      </c>
    </row>
    <row r="772" spans="1:16" hidden="1" x14ac:dyDescent="0.3">
      <c r="A772" s="22" t="s">
        <v>1114</v>
      </c>
      <c r="B772" s="23">
        <v>4380458</v>
      </c>
      <c r="C772" s="24" t="s">
        <v>2</v>
      </c>
      <c r="D772" s="6">
        <v>41353.104826640003</v>
      </c>
      <c r="E772" s="27" t="s">
        <v>2011</v>
      </c>
      <c r="F772" s="5">
        <v>73800</v>
      </c>
      <c r="G772" s="5">
        <v>60300</v>
      </c>
      <c r="H772" s="5">
        <v>14765900</v>
      </c>
      <c r="I772" s="24" t="s">
        <v>2119</v>
      </c>
      <c r="J772" s="24" t="s">
        <v>2146</v>
      </c>
      <c r="L772" s="34">
        <f t="shared" si="55"/>
        <v>73800</v>
      </c>
      <c r="M772" s="34">
        <f t="shared" si="56"/>
        <v>60300</v>
      </c>
      <c r="N772" s="34">
        <f t="shared" si="57"/>
        <v>14765900</v>
      </c>
      <c r="O772" s="32">
        <f t="shared" si="58"/>
        <v>9.1426868663610072E-4</v>
      </c>
      <c r="P772">
        <f t="shared" si="59"/>
        <v>0.64700000000000002</v>
      </c>
    </row>
    <row r="773" spans="1:16" hidden="1" x14ac:dyDescent="0.3">
      <c r="A773" s="22" t="s">
        <v>1115</v>
      </c>
      <c r="B773" s="23">
        <v>4059483</v>
      </c>
      <c r="C773" s="24" t="s">
        <v>2</v>
      </c>
      <c r="D773" s="6">
        <v>9874.6391296000002</v>
      </c>
      <c r="E773" s="6">
        <v>89.24</v>
      </c>
      <c r="F773" s="5">
        <v>84000</v>
      </c>
      <c r="G773" s="5">
        <v>25000</v>
      </c>
      <c r="H773" s="5">
        <v>7561000</v>
      </c>
      <c r="I773" s="24" t="s">
        <v>2153</v>
      </c>
      <c r="J773" s="24" t="s">
        <v>2178</v>
      </c>
      <c r="L773" s="34">
        <f t="shared" si="55"/>
        <v>84000</v>
      </c>
      <c r="M773" s="34">
        <f t="shared" si="56"/>
        <v>25000</v>
      </c>
      <c r="N773" s="34">
        <f t="shared" si="57"/>
        <v>7561000</v>
      </c>
      <c r="O773" s="32">
        <f t="shared" si="58"/>
        <v>7.8032006348366621E-3</v>
      </c>
      <c r="P773">
        <f t="shared" si="59"/>
        <v>0.93799999999999994</v>
      </c>
    </row>
    <row r="774" spans="1:16" hidden="1" x14ac:dyDescent="0.3">
      <c r="A774" s="22" t="s">
        <v>1116</v>
      </c>
      <c r="B774" s="23">
        <v>4985857</v>
      </c>
      <c r="C774" s="24" t="s">
        <v>317</v>
      </c>
      <c r="D774" s="6">
        <v>3034.1451533999998</v>
      </c>
      <c r="E774" s="6">
        <v>98.23</v>
      </c>
      <c r="F774" s="5">
        <v>11400</v>
      </c>
      <c r="G774" s="5">
        <v>8300</v>
      </c>
      <c r="H774" s="5">
        <v>1603700</v>
      </c>
      <c r="I774" s="24" t="s">
        <v>2148</v>
      </c>
      <c r="J774" s="24" t="s">
        <v>2150</v>
      </c>
      <c r="L774" s="34">
        <f t="shared" si="55"/>
        <v>11400</v>
      </c>
      <c r="M774" s="34">
        <f t="shared" si="56"/>
        <v>8300</v>
      </c>
      <c r="N774" s="34">
        <f t="shared" si="57"/>
        <v>1603700</v>
      </c>
      <c r="O774" s="32">
        <f t="shared" si="58"/>
        <v>1.9330298684292573E-3</v>
      </c>
      <c r="P774">
        <f t="shared" si="59"/>
        <v>0.76100000000000001</v>
      </c>
    </row>
    <row r="775" spans="1:16" hidden="1" x14ac:dyDescent="0.3">
      <c r="A775" s="22" t="s">
        <v>1117</v>
      </c>
      <c r="B775" s="23">
        <v>4150271</v>
      </c>
      <c r="C775" s="24" t="s">
        <v>317</v>
      </c>
      <c r="D775" s="6">
        <v>5424.6121683600004</v>
      </c>
      <c r="E775" s="6">
        <v>102.62</v>
      </c>
      <c r="F775" s="5">
        <v>16910</v>
      </c>
      <c r="G775" s="5">
        <v>19805</v>
      </c>
      <c r="H775" s="5">
        <v>5112581</v>
      </c>
      <c r="I775" s="24" t="s">
        <v>2132</v>
      </c>
      <c r="J775" s="24" t="s">
        <v>2138</v>
      </c>
      <c r="L775" s="34">
        <f t="shared" si="55"/>
        <v>16910</v>
      </c>
      <c r="M775" s="34">
        <f t="shared" si="56"/>
        <v>19805</v>
      </c>
      <c r="N775" s="34">
        <f t="shared" si="57"/>
        <v>5112581</v>
      </c>
      <c r="O775" s="32">
        <f t="shared" si="58"/>
        <v>-5.6625019730738736E-4</v>
      </c>
      <c r="P775">
        <f t="shared" si="59"/>
        <v>0.28299999999999997</v>
      </c>
    </row>
    <row r="776" spans="1:16" hidden="1" x14ac:dyDescent="0.3">
      <c r="A776" s="22" t="s">
        <v>1118</v>
      </c>
      <c r="B776" s="23">
        <v>4810503</v>
      </c>
      <c r="C776" s="24" t="s">
        <v>317</v>
      </c>
      <c r="D776" s="6">
        <v>13156.506102339999</v>
      </c>
      <c r="E776" s="6">
        <v>98.54</v>
      </c>
      <c r="F776" s="5">
        <v>1014</v>
      </c>
      <c r="G776" s="5">
        <v>544</v>
      </c>
      <c r="H776" s="5">
        <v>1656435</v>
      </c>
      <c r="I776" s="24" t="s">
        <v>2123</v>
      </c>
      <c r="J776" s="24" t="s">
        <v>2125</v>
      </c>
      <c r="L776" s="34">
        <f t="shared" si="55"/>
        <v>1014</v>
      </c>
      <c r="M776" s="34">
        <f t="shared" si="56"/>
        <v>544</v>
      </c>
      <c r="N776" s="34">
        <f t="shared" si="57"/>
        <v>1656435</v>
      </c>
      <c r="O776" s="32">
        <f t="shared" si="58"/>
        <v>2.8374189147174506E-4</v>
      </c>
      <c r="P776">
        <f t="shared" si="59"/>
        <v>0.52300000000000002</v>
      </c>
    </row>
    <row r="777" spans="1:16" hidden="1" x14ac:dyDescent="0.3">
      <c r="A777" s="22" t="s">
        <v>21</v>
      </c>
      <c r="B777" s="23">
        <v>6924454</v>
      </c>
      <c r="C777" s="24" t="s">
        <v>2</v>
      </c>
      <c r="D777" s="6">
        <v>8126.2925782000002</v>
      </c>
      <c r="E777" s="27">
        <v>18.87</v>
      </c>
      <c r="F777" s="5">
        <v>22000</v>
      </c>
      <c r="G777" s="5">
        <v>18000</v>
      </c>
      <c r="H777" s="5">
        <v>4220000</v>
      </c>
      <c r="I777" s="24" t="s">
        <v>2119</v>
      </c>
      <c r="J777" s="24" t="s">
        <v>2156</v>
      </c>
      <c r="L777" s="34">
        <f t="shared" si="55"/>
        <v>22000</v>
      </c>
      <c r="M777" s="34">
        <f t="shared" si="56"/>
        <v>18000</v>
      </c>
      <c r="N777" s="34">
        <f t="shared" si="57"/>
        <v>4220000</v>
      </c>
      <c r="O777" s="32">
        <f t="shared" si="58"/>
        <v>9.4786729857819908E-4</v>
      </c>
      <c r="P777">
        <f t="shared" si="59"/>
        <v>0.65400000000000003</v>
      </c>
    </row>
    <row r="778" spans="1:16" hidden="1" x14ac:dyDescent="0.3">
      <c r="A778" s="22" t="s">
        <v>1120</v>
      </c>
      <c r="B778" s="23">
        <v>5176271</v>
      </c>
      <c r="C778" s="24" t="s">
        <v>2</v>
      </c>
      <c r="D778" s="6">
        <v>5892.0946306799997</v>
      </c>
      <c r="E778" s="6">
        <v>121.93</v>
      </c>
      <c r="F778" s="5">
        <v>1829</v>
      </c>
      <c r="G778" s="5">
        <v>340</v>
      </c>
      <c r="H778" s="5">
        <v>564876</v>
      </c>
      <c r="I778" s="24" t="s">
        <v>2123</v>
      </c>
      <c r="J778" s="24" t="s">
        <v>2124</v>
      </c>
      <c r="L778" s="34">
        <f t="shared" ref="L778:L841" si="60">IF(NOT(F778="NA"),F778,0)</f>
        <v>1829</v>
      </c>
      <c r="M778" s="34">
        <f t="shared" ref="M778:M841" si="61">IF(NOT(G778="NA"),G778,0)</f>
        <v>340</v>
      </c>
      <c r="N778" s="34">
        <f t="shared" ref="N778:N841" si="62">IF(NOT(H778="NA"),H778,0)</f>
        <v>564876</v>
      </c>
      <c r="O778" s="32">
        <f t="shared" ref="O778:O841" si="63">(L778-M778)/N778</f>
        <v>2.6359767453388002E-3</v>
      </c>
      <c r="P778">
        <f t="shared" ref="P778:P841" si="64">IFERROR(_xlfn.PERCENTRANK.INC(O:O,O778),"")</f>
        <v>0.81200000000000006</v>
      </c>
    </row>
    <row r="779" spans="1:16" hidden="1" x14ac:dyDescent="0.3">
      <c r="A779" s="22" t="s">
        <v>1121</v>
      </c>
      <c r="B779" s="23">
        <v>4985176</v>
      </c>
      <c r="C779" s="24" t="s">
        <v>2</v>
      </c>
      <c r="D779" s="6">
        <v>5882.6315719200002</v>
      </c>
      <c r="E779" s="6">
        <v>92.31</v>
      </c>
      <c r="F779" s="5">
        <v>25300</v>
      </c>
      <c r="G779" s="5">
        <v>24800</v>
      </c>
      <c r="H779" s="5">
        <v>1778900</v>
      </c>
      <c r="I779" s="24" t="s">
        <v>2126</v>
      </c>
      <c r="J779" s="24" t="s">
        <v>2191</v>
      </c>
      <c r="L779" s="34">
        <f t="shared" si="60"/>
        <v>25300</v>
      </c>
      <c r="M779" s="34">
        <f t="shared" si="61"/>
        <v>24800</v>
      </c>
      <c r="N779" s="34">
        <f t="shared" si="62"/>
        <v>1778900</v>
      </c>
      <c r="O779" s="32">
        <f t="shared" si="63"/>
        <v>2.8107257293833268E-4</v>
      </c>
      <c r="P779">
        <f t="shared" si="64"/>
        <v>0.52200000000000002</v>
      </c>
    </row>
    <row r="780" spans="1:16" hidden="1" x14ac:dyDescent="0.3">
      <c r="A780" s="22" t="s">
        <v>1122</v>
      </c>
      <c r="B780" s="23">
        <v>4972309</v>
      </c>
      <c r="C780" s="24" t="s">
        <v>2</v>
      </c>
      <c r="D780" s="6">
        <v>3469.8370116199999</v>
      </c>
      <c r="E780" s="6">
        <v>14.52</v>
      </c>
      <c r="F780" s="5">
        <v>-9850</v>
      </c>
      <c r="G780" s="5">
        <v>-1920</v>
      </c>
      <c r="H780" s="5">
        <v>2153489</v>
      </c>
      <c r="I780" s="24" t="s">
        <v>2132</v>
      </c>
      <c r="J780" s="24" t="s">
        <v>2134</v>
      </c>
      <c r="L780" s="34">
        <f t="shared" si="60"/>
        <v>-9850</v>
      </c>
      <c r="M780" s="34">
        <f t="shared" si="61"/>
        <v>-1920</v>
      </c>
      <c r="N780" s="34">
        <f t="shared" si="62"/>
        <v>2153489</v>
      </c>
      <c r="O780" s="32">
        <f t="shared" si="63"/>
        <v>-3.6823963345064682E-3</v>
      </c>
      <c r="P780">
        <f t="shared" si="64"/>
        <v>9.0999999999999998E-2</v>
      </c>
    </row>
    <row r="781" spans="1:16" hidden="1" x14ac:dyDescent="0.3">
      <c r="A781" s="22" t="s">
        <v>1123</v>
      </c>
      <c r="B781" s="23">
        <v>4811052</v>
      </c>
      <c r="C781" s="24" t="s">
        <v>317</v>
      </c>
      <c r="D781" s="6">
        <v>18798.7997</v>
      </c>
      <c r="E781" s="6">
        <v>104.56</v>
      </c>
      <c r="F781" s="5">
        <v>5400</v>
      </c>
      <c r="G781" s="5">
        <v>1800</v>
      </c>
      <c r="H781" s="5">
        <v>2251100</v>
      </c>
      <c r="I781" s="24" t="s">
        <v>2123</v>
      </c>
      <c r="J781" s="24" t="s">
        <v>2124</v>
      </c>
      <c r="L781" s="34">
        <f t="shared" si="60"/>
        <v>5400</v>
      </c>
      <c r="M781" s="34">
        <f t="shared" si="61"/>
        <v>1800</v>
      </c>
      <c r="N781" s="34">
        <f t="shared" si="62"/>
        <v>2251100</v>
      </c>
      <c r="O781" s="32">
        <f t="shared" si="63"/>
        <v>1.5992181600106615E-3</v>
      </c>
      <c r="P781">
        <f t="shared" si="64"/>
        <v>0.73299999999999998</v>
      </c>
    </row>
    <row r="782" spans="1:16" hidden="1" x14ac:dyDescent="0.3">
      <c r="A782" s="22" t="s">
        <v>1124</v>
      </c>
      <c r="B782" s="23">
        <v>5131475</v>
      </c>
      <c r="C782" s="24" t="s">
        <v>317</v>
      </c>
      <c r="D782" s="6">
        <v>4595.9249637800003</v>
      </c>
      <c r="E782" s="6">
        <v>65.64</v>
      </c>
      <c r="F782" s="5">
        <v>688</v>
      </c>
      <c r="G782" s="5">
        <v>413</v>
      </c>
      <c r="H782" s="5">
        <v>628907</v>
      </c>
      <c r="I782" s="24" t="s">
        <v>2132</v>
      </c>
      <c r="J782" s="24" t="s">
        <v>2134</v>
      </c>
      <c r="L782" s="34">
        <f t="shared" si="60"/>
        <v>688</v>
      </c>
      <c r="M782" s="34">
        <f t="shared" si="61"/>
        <v>413</v>
      </c>
      <c r="N782" s="34">
        <f t="shared" si="62"/>
        <v>628907</v>
      </c>
      <c r="O782" s="32">
        <f t="shared" si="63"/>
        <v>4.3726655928460009E-4</v>
      </c>
      <c r="P782">
        <f t="shared" si="64"/>
        <v>0.55900000000000005</v>
      </c>
    </row>
    <row r="783" spans="1:16" hidden="1" x14ac:dyDescent="0.3">
      <c r="A783" s="22" t="s">
        <v>1125</v>
      </c>
      <c r="B783" s="23">
        <v>4812583</v>
      </c>
      <c r="C783" s="24" t="s">
        <v>2</v>
      </c>
      <c r="D783" s="6">
        <v>4587.2069287200002</v>
      </c>
      <c r="E783" s="6">
        <v>113.41</v>
      </c>
      <c r="F783" s="5">
        <v>7142</v>
      </c>
      <c r="G783" s="5">
        <v>5078</v>
      </c>
      <c r="H783" s="5">
        <v>2794386</v>
      </c>
      <c r="I783" s="24" t="s">
        <v>2123</v>
      </c>
      <c r="J783" s="24" t="s">
        <v>2124</v>
      </c>
      <c r="L783" s="34">
        <f t="shared" si="60"/>
        <v>7142</v>
      </c>
      <c r="M783" s="34">
        <f t="shared" si="61"/>
        <v>5078</v>
      </c>
      <c r="N783" s="34">
        <f t="shared" si="62"/>
        <v>2794386</v>
      </c>
      <c r="O783" s="32">
        <f t="shared" si="63"/>
        <v>7.3862379785756159E-4</v>
      </c>
      <c r="P783">
        <f t="shared" si="64"/>
        <v>0.61499999999999999</v>
      </c>
    </row>
    <row r="784" spans="1:16" hidden="1" x14ac:dyDescent="0.3">
      <c r="A784" s="22" t="s">
        <v>1126</v>
      </c>
      <c r="B784" s="23">
        <v>5183399</v>
      </c>
      <c r="C784" s="24" t="s">
        <v>317</v>
      </c>
      <c r="D784" s="6">
        <v>2015.4479632099999</v>
      </c>
      <c r="E784" s="6">
        <v>44.08</v>
      </c>
      <c r="F784" s="5">
        <v>4923</v>
      </c>
      <c r="G784" s="5">
        <v>-29107</v>
      </c>
      <c r="H784" s="5">
        <v>1168683</v>
      </c>
      <c r="I784" s="24" t="s">
        <v>2161</v>
      </c>
      <c r="J784" s="24" t="s">
        <v>2190</v>
      </c>
      <c r="L784" s="34">
        <f t="shared" si="60"/>
        <v>4923</v>
      </c>
      <c r="M784" s="34">
        <f t="shared" si="61"/>
        <v>-29107</v>
      </c>
      <c r="N784" s="34">
        <f t="shared" si="62"/>
        <v>1168683</v>
      </c>
      <c r="O784" s="32">
        <f t="shared" si="63"/>
        <v>2.9118246778638862E-2</v>
      </c>
      <c r="P784">
        <f t="shared" si="64"/>
        <v>0.99099999999999999</v>
      </c>
    </row>
    <row r="785" spans="1:16" x14ac:dyDescent="0.3">
      <c r="A785" s="22" t="s">
        <v>1301</v>
      </c>
      <c r="B785" s="23">
        <v>4074558</v>
      </c>
      <c r="C785" s="24" t="s">
        <v>317</v>
      </c>
      <c r="D785" s="6">
        <v>7826.1938488899996</v>
      </c>
      <c r="E785" s="6">
        <v>100.77</v>
      </c>
      <c r="F785" s="5">
        <v>-2000</v>
      </c>
      <c r="G785" s="5">
        <v>-17000</v>
      </c>
      <c r="H785" s="5">
        <v>11495000</v>
      </c>
      <c r="I785" s="24" t="s">
        <v>2132</v>
      </c>
      <c r="J785" s="24" t="s">
        <v>2139</v>
      </c>
      <c r="L785" s="34">
        <f t="shared" si="60"/>
        <v>-2000</v>
      </c>
      <c r="M785" s="34">
        <f t="shared" si="61"/>
        <v>-17000</v>
      </c>
      <c r="N785" s="34">
        <f t="shared" si="62"/>
        <v>11495000</v>
      </c>
      <c r="O785" s="32">
        <f t="shared" si="63"/>
        <v>1.3049151805132667E-3</v>
      </c>
      <c r="P785">
        <f t="shared" si="64"/>
        <v>0.69899999999999995</v>
      </c>
    </row>
    <row r="786" spans="1:16" hidden="1" x14ac:dyDescent="0.3">
      <c r="A786" s="22" t="s">
        <v>1128</v>
      </c>
      <c r="B786" s="23">
        <v>4403916</v>
      </c>
      <c r="C786" s="24" t="s">
        <v>317</v>
      </c>
      <c r="D786" s="6">
        <v>2812.9884246800002</v>
      </c>
      <c r="E786" s="27">
        <v>35.630000000000003</v>
      </c>
      <c r="F786" s="5">
        <v>14388.696684910899</v>
      </c>
      <c r="G786" s="5">
        <v>3258.3578220045101</v>
      </c>
      <c r="H786" s="5">
        <v>8766144.5919872895</v>
      </c>
      <c r="I786" s="24" t="s">
        <v>2142</v>
      </c>
      <c r="J786" s="24" t="s">
        <v>2171</v>
      </c>
      <c r="L786" s="34">
        <f t="shared" si="60"/>
        <v>14388.696684910899</v>
      </c>
      <c r="M786" s="34">
        <f t="shared" si="61"/>
        <v>3258.3578220045101</v>
      </c>
      <c r="N786" s="34">
        <f t="shared" si="62"/>
        <v>8766144.5919872895</v>
      </c>
      <c r="O786" s="32">
        <f t="shared" si="63"/>
        <v>1.2696960158608489E-3</v>
      </c>
      <c r="P786">
        <f t="shared" si="64"/>
        <v>0.69299999999999995</v>
      </c>
    </row>
    <row r="787" spans="1:16" hidden="1" x14ac:dyDescent="0.3">
      <c r="A787" s="22" t="s">
        <v>1129</v>
      </c>
      <c r="B787" s="23">
        <v>4153870</v>
      </c>
      <c r="C787" s="24" t="s">
        <v>317</v>
      </c>
      <c r="D787" s="6">
        <v>18481.134869459998</v>
      </c>
      <c r="E787" s="6">
        <v>89.87</v>
      </c>
      <c r="F787" s="5">
        <v>75000</v>
      </c>
      <c r="G787" s="5">
        <v>68000</v>
      </c>
      <c r="H787" s="5">
        <v>115143000</v>
      </c>
      <c r="I787" s="24" t="s">
        <v>2142</v>
      </c>
      <c r="J787" s="24" t="s">
        <v>2143</v>
      </c>
      <c r="L787" s="34">
        <f t="shared" si="60"/>
        <v>75000</v>
      </c>
      <c r="M787" s="34">
        <f t="shared" si="61"/>
        <v>68000</v>
      </c>
      <c r="N787" s="34">
        <f t="shared" si="62"/>
        <v>115143000</v>
      </c>
      <c r="O787" s="32">
        <f t="shared" si="63"/>
        <v>6.0793969238251567E-5</v>
      </c>
      <c r="P787">
        <f t="shared" si="64"/>
        <v>0.44500000000000001</v>
      </c>
    </row>
    <row r="788" spans="1:16" hidden="1" x14ac:dyDescent="0.3">
      <c r="A788" s="22" t="s">
        <v>1130</v>
      </c>
      <c r="B788" s="23">
        <v>4099823</v>
      </c>
      <c r="C788" s="24" t="s">
        <v>2</v>
      </c>
      <c r="D788" s="6">
        <v>89812.687660740005</v>
      </c>
      <c r="E788" s="6">
        <v>91.98</v>
      </c>
      <c r="F788" s="5">
        <v>227000</v>
      </c>
      <c r="G788" s="5">
        <v>123000</v>
      </c>
      <c r="H788" s="5">
        <v>194338000</v>
      </c>
      <c r="I788" s="24" t="s">
        <v>2142</v>
      </c>
      <c r="J788" s="24" t="s">
        <v>2143</v>
      </c>
      <c r="L788" s="34">
        <f t="shared" si="60"/>
        <v>227000</v>
      </c>
      <c r="M788" s="34">
        <f t="shared" si="61"/>
        <v>123000</v>
      </c>
      <c r="N788" s="34">
        <f t="shared" si="62"/>
        <v>194338000</v>
      </c>
      <c r="O788" s="32">
        <f t="shared" si="63"/>
        <v>5.3515009931150886E-4</v>
      </c>
      <c r="P788">
        <f t="shared" si="64"/>
        <v>0.58099999999999996</v>
      </c>
    </row>
    <row r="789" spans="1:16" hidden="1" x14ac:dyDescent="0.3">
      <c r="A789" s="22" t="s">
        <v>1131</v>
      </c>
      <c r="B789" s="23">
        <v>4103938</v>
      </c>
      <c r="C789" s="24" t="s">
        <v>317</v>
      </c>
      <c r="D789" s="6">
        <v>4639.6773833799998</v>
      </c>
      <c r="E789" s="6">
        <v>103.68</v>
      </c>
      <c r="F789" s="5">
        <v>7025</v>
      </c>
      <c r="G789" s="5">
        <v>8541</v>
      </c>
      <c r="H789" s="5">
        <v>1900105</v>
      </c>
      <c r="I789" s="24" t="s">
        <v>2132</v>
      </c>
      <c r="J789" s="24" t="s">
        <v>2134</v>
      </c>
      <c r="L789" s="34">
        <f t="shared" si="60"/>
        <v>7025</v>
      </c>
      <c r="M789" s="34">
        <f t="shared" si="61"/>
        <v>8541</v>
      </c>
      <c r="N789" s="34">
        <f t="shared" si="62"/>
        <v>1900105</v>
      </c>
      <c r="O789" s="32">
        <f t="shared" si="63"/>
        <v>-7.9785064509592895E-4</v>
      </c>
      <c r="P789">
        <f t="shared" si="64"/>
        <v>0.247</v>
      </c>
    </row>
    <row r="790" spans="1:16" hidden="1" x14ac:dyDescent="0.3">
      <c r="A790" s="22" t="s">
        <v>1132</v>
      </c>
      <c r="B790" s="23">
        <v>101236</v>
      </c>
      <c r="C790" s="24" t="s">
        <v>317</v>
      </c>
      <c r="D790" s="6">
        <v>4422.6197910000001</v>
      </c>
      <c r="E790" s="6">
        <v>72.16</v>
      </c>
      <c r="F790" s="5">
        <v>27195</v>
      </c>
      <c r="G790" s="5">
        <v>27773</v>
      </c>
      <c r="H790" s="5">
        <v>15501476</v>
      </c>
      <c r="I790" s="24" t="s">
        <v>2142</v>
      </c>
      <c r="J790" s="24" t="s">
        <v>2171</v>
      </c>
      <c r="L790" s="34">
        <f t="shared" si="60"/>
        <v>27195</v>
      </c>
      <c r="M790" s="34">
        <f t="shared" si="61"/>
        <v>27773</v>
      </c>
      <c r="N790" s="34">
        <f t="shared" si="62"/>
        <v>15501476</v>
      </c>
      <c r="O790" s="32">
        <f t="shared" si="63"/>
        <v>-3.7286771917719321E-5</v>
      </c>
      <c r="P790">
        <f t="shared" si="64"/>
        <v>0.39900000000000002</v>
      </c>
    </row>
    <row r="791" spans="1:16" hidden="1" x14ac:dyDescent="0.3">
      <c r="A791" s="22" t="s">
        <v>1133</v>
      </c>
      <c r="B791" s="23">
        <v>4000193</v>
      </c>
      <c r="C791" s="24" t="s">
        <v>2</v>
      </c>
      <c r="D791" s="6">
        <v>197615.16188544</v>
      </c>
      <c r="E791" s="6">
        <v>61.85</v>
      </c>
      <c r="F791" s="5">
        <v>-485000</v>
      </c>
      <c r="G791" s="5">
        <v>159000</v>
      </c>
      <c r="H791" s="5">
        <v>127243000</v>
      </c>
      <c r="I791" s="24" t="s">
        <v>2132</v>
      </c>
      <c r="J791" s="24" t="s">
        <v>2133</v>
      </c>
      <c r="L791" s="34">
        <f t="shared" si="60"/>
        <v>-485000</v>
      </c>
      <c r="M791" s="34">
        <f t="shared" si="61"/>
        <v>159000</v>
      </c>
      <c r="N791" s="34">
        <f t="shared" si="62"/>
        <v>127243000</v>
      </c>
      <c r="O791" s="32">
        <f t="shared" si="63"/>
        <v>-5.0611821475444619E-3</v>
      </c>
      <c r="P791">
        <f t="shared" si="64"/>
        <v>6.5000000000000002E-2</v>
      </c>
    </row>
    <row r="792" spans="1:16" hidden="1" x14ac:dyDescent="0.3">
      <c r="A792" s="22" t="s">
        <v>1134</v>
      </c>
      <c r="B792" s="23">
        <v>4985791</v>
      </c>
      <c r="C792" s="24" t="s">
        <v>2</v>
      </c>
      <c r="D792" s="6">
        <v>23594.36532012</v>
      </c>
      <c r="E792" s="27" t="s">
        <v>2012</v>
      </c>
      <c r="F792" s="5">
        <v>35000</v>
      </c>
      <c r="G792" s="5">
        <v>32000</v>
      </c>
      <c r="H792" s="5">
        <v>35522000</v>
      </c>
      <c r="I792" s="24" t="s">
        <v>2148</v>
      </c>
      <c r="J792" s="24" t="s">
        <v>2150</v>
      </c>
      <c r="L792" s="34">
        <f t="shared" si="60"/>
        <v>35000</v>
      </c>
      <c r="M792" s="34">
        <f t="shared" si="61"/>
        <v>32000</v>
      </c>
      <c r="N792" s="34">
        <f t="shared" si="62"/>
        <v>35522000</v>
      </c>
      <c r="O792" s="32">
        <f t="shared" si="63"/>
        <v>8.4454704127019876E-5</v>
      </c>
      <c r="P792">
        <f t="shared" si="64"/>
        <v>0.45800000000000002</v>
      </c>
    </row>
    <row r="793" spans="1:16" hidden="1" x14ac:dyDescent="0.3">
      <c r="A793" s="22" t="s">
        <v>1135</v>
      </c>
      <c r="B793" s="23">
        <v>4988308</v>
      </c>
      <c r="C793" s="24" t="s">
        <v>2</v>
      </c>
      <c r="D793" s="6">
        <v>4257.1765730999996</v>
      </c>
      <c r="E793" s="6">
        <v>46.66</v>
      </c>
      <c r="F793" s="5">
        <v>71000</v>
      </c>
      <c r="G793" s="5">
        <v>86000</v>
      </c>
      <c r="H793" s="5">
        <v>10409000</v>
      </c>
      <c r="I793" s="24" t="s">
        <v>2126</v>
      </c>
      <c r="J793" s="24" t="s">
        <v>2151</v>
      </c>
      <c r="L793" s="34">
        <f t="shared" si="60"/>
        <v>71000</v>
      </c>
      <c r="M793" s="34">
        <f t="shared" si="61"/>
        <v>86000</v>
      </c>
      <c r="N793" s="34">
        <f t="shared" si="62"/>
        <v>10409000</v>
      </c>
      <c r="O793" s="32">
        <f t="shared" si="63"/>
        <v>-1.441060620616774E-3</v>
      </c>
      <c r="P793">
        <f t="shared" si="64"/>
        <v>0.191</v>
      </c>
    </row>
    <row r="794" spans="1:16" hidden="1" x14ac:dyDescent="0.3">
      <c r="A794" s="22" t="s">
        <v>1136</v>
      </c>
      <c r="B794" s="23">
        <v>4060689</v>
      </c>
      <c r="C794" s="24" t="s">
        <v>2</v>
      </c>
      <c r="D794" s="6">
        <v>19934.28745068</v>
      </c>
      <c r="E794" s="6">
        <v>111.89</v>
      </c>
      <c r="F794" s="5">
        <v>-71000</v>
      </c>
      <c r="G794" s="5">
        <v>39000</v>
      </c>
      <c r="H794" s="5">
        <v>23940000</v>
      </c>
      <c r="I794" s="24" t="s">
        <v>2148</v>
      </c>
      <c r="J794" s="24" t="s">
        <v>2164</v>
      </c>
      <c r="L794" s="34">
        <f t="shared" si="60"/>
        <v>-71000</v>
      </c>
      <c r="M794" s="34">
        <f t="shared" si="61"/>
        <v>39000</v>
      </c>
      <c r="N794" s="34">
        <f t="shared" si="62"/>
        <v>23940000</v>
      </c>
      <c r="O794" s="32">
        <f t="shared" si="63"/>
        <v>-4.5948203842940682E-3</v>
      </c>
      <c r="P794">
        <f t="shared" si="64"/>
        <v>7.2999999999999995E-2</v>
      </c>
    </row>
    <row r="795" spans="1:16" hidden="1" x14ac:dyDescent="0.3">
      <c r="A795" s="22" t="s">
        <v>1137</v>
      </c>
      <c r="B795" s="23">
        <v>4805115</v>
      </c>
      <c r="C795" s="24" t="s">
        <v>2</v>
      </c>
      <c r="D795" s="6">
        <v>2119.22746104</v>
      </c>
      <c r="E795" s="27" t="s">
        <v>2013</v>
      </c>
      <c r="F795" s="5">
        <v>-1</v>
      </c>
      <c r="G795" s="5">
        <v>52</v>
      </c>
      <c r="H795" s="5">
        <v>2615334</v>
      </c>
      <c r="I795" s="24" t="s">
        <v>2158</v>
      </c>
      <c r="J795" s="24" t="s">
        <v>2159</v>
      </c>
      <c r="L795" s="34">
        <f t="shared" si="60"/>
        <v>-1</v>
      </c>
      <c r="M795" s="34">
        <f t="shared" si="61"/>
        <v>52</v>
      </c>
      <c r="N795" s="34">
        <f t="shared" si="62"/>
        <v>2615334</v>
      </c>
      <c r="O795" s="32">
        <f t="shared" si="63"/>
        <v>-2.0265098071603857E-5</v>
      </c>
      <c r="P795">
        <f t="shared" si="64"/>
        <v>0.40699999999999997</v>
      </c>
    </row>
    <row r="796" spans="1:16" hidden="1" x14ac:dyDescent="0.3">
      <c r="A796" s="22" t="s">
        <v>1138</v>
      </c>
      <c r="B796" s="23">
        <v>4913056</v>
      </c>
      <c r="C796" s="24" t="s">
        <v>317</v>
      </c>
      <c r="D796" s="6">
        <v>4107.2428043999998</v>
      </c>
      <c r="E796" s="6">
        <v>58.54</v>
      </c>
      <c r="F796" s="5" t="s">
        <v>0</v>
      </c>
      <c r="G796" s="5">
        <v>12957</v>
      </c>
      <c r="H796" s="5">
        <v>1308542</v>
      </c>
      <c r="I796" s="24" t="s">
        <v>2153</v>
      </c>
      <c r="J796" s="24" t="s">
        <v>2186</v>
      </c>
      <c r="L796" s="34">
        <f t="shared" si="60"/>
        <v>0</v>
      </c>
      <c r="M796" s="34">
        <f t="shared" si="61"/>
        <v>12957</v>
      </c>
      <c r="N796" s="34">
        <f t="shared" si="62"/>
        <v>1308542</v>
      </c>
      <c r="O796" s="32">
        <f t="shared" si="63"/>
        <v>-9.9018602383416053E-3</v>
      </c>
      <c r="P796">
        <f t="shared" si="64"/>
        <v>2.9000000000000001E-2</v>
      </c>
    </row>
    <row r="797" spans="1:16" hidden="1" x14ac:dyDescent="0.3">
      <c r="A797" s="22" t="s">
        <v>1139</v>
      </c>
      <c r="B797" s="23">
        <v>4811582</v>
      </c>
      <c r="C797" s="24" t="s">
        <v>317</v>
      </c>
      <c r="D797" s="6">
        <v>9678.3013328699999</v>
      </c>
      <c r="E797" s="6">
        <v>98.62</v>
      </c>
      <c r="F797" s="5">
        <v>374</v>
      </c>
      <c r="G797" s="5">
        <v>43</v>
      </c>
      <c r="H797" s="5">
        <v>754780</v>
      </c>
      <c r="I797" s="24" t="s">
        <v>2123</v>
      </c>
      <c r="J797" s="24" t="s">
        <v>2172</v>
      </c>
      <c r="L797" s="34">
        <f t="shared" si="60"/>
        <v>374</v>
      </c>
      <c r="M797" s="34">
        <f t="shared" si="61"/>
        <v>43</v>
      </c>
      <c r="N797" s="34">
        <f t="shared" si="62"/>
        <v>754780</v>
      </c>
      <c r="O797" s="32">
        <f t="shared" si="63"/>
        <v>4.3853838204509926E-4</v>
      </c>
      <c r="P797">
        <f t="shared" si="64"/>
        <v>0.55900000000000005</v>
      </c>
    </row>
    <row r="798" spans="1:16" hidden="1" x14ac:dyDescent="0.3">
      <c r="A798" s="22" t="s">
        <v>1140</v>
      </c>
      <c r="B798" s="23">
        <v>4048157</v>
      </c>
      <c r="C798" s="24" t="s">
        <v>317</v>
      </c>
      <c r="D798" s="6">
        <v>191781.39223999999</v>
      </c>
      <c r="E798" s="27">
        <v>85.99</v>
      </c>
      <c r="F798" s="5">
        <v>-120000</v>
      </c>
      <c r="G798" s="5">
        <v>-94000</v>
      </c>
      <c r="H798" s="5">
        <v>27780000</v>
      </c>
      <c r="I798" s="24" t="s">
        <v>2132</v>
      </c>
      <c r="J798" s="24" t="s">
        <v>2134</v>
      </c>
      <c r="L798" s="34">
        <f t="shared" si="60"/>
        <v>-120000</v>
      </c>
      <c r="M798" s="34">
        <f t="shared" si="61"/>
        <v>-94000</v>
      </c>
      <c r="N798" s="34">
        <f t="shared" si="62"/>
        <v>27780000</v>
      </c>
      <c r="O798" s="32">
        <f t="shared" si="63"/>
        <v>-9.3592512598992086E-4</v>
      </c>
      <c r="P798">
        <f t="shared" si="64"/>
        <v>0.23</v>
      </c>
    </row>
    <row r="799" spans="1:16" hidden="1" x14ac:dyDescent="0.3">
      <c r="A799" s="22" t="s">
        <v>1141</v>
      </c>
      <c r="B799" s="23">
        <v>4410647</v>
      </c>
      <c r="C799" s="24" t="s">
        <v>317</v>
      </c>
      <c r="D799" s="6">
        <v>191072.46327025001</v>
      </c>
      <c r="E799" s="6">
        <v>87.94</v>
      </c>
      <c r="F799" s="5">
        <v>100400</v>
      </c>
      <c r="G799" s="5">
        <v>102200</v>
      </c>
      <c r="H799" s="5">
        <v>12974000</v>
      </c>
      <c r="I799" s="24" t="s">
        <v>2123</v>
      </c>
      <c r="J799" s="24" t="s">
        <v>2124</v>
      </c>
      <c r="L799" s="34">
        <f t="shared" si="60"/>
        <v>100400</v>
      </c>
      <c r="M799" s="34">
        <f t="shared" si="61"/>
        <v>102200</v>
      </c>
      <c r="N799" s="34">
        <f t="shared" si="62"/>
        <v>12974000</v>
      </c>
      <c r="O799" s="32">
        <f t="shared" si="63"/>
        <v>-1.3873901649452751E-4</v>
      </c>
      <c r="P799">
        <f t="shared" si="64"/>
        <v>0.36499999999999999</v>
      </c>
    </row>
    <row r="800" spans="1:16" hidden="1" x14ac:dyDescent="0.3">
      <c r="A800" s="22" t="s">
        <v>1142</v>
      </c>
      <c r="B800" s="23">
        <v>103661</v>
      </c>
      <c r="C800" s="24" t="s">
        <v>2</v>
      </c>
      <c r="D800" s="6">
        <v>8080.9303369600002</v>
      </c>
      <c r="E800" s="27" t="s">
        <v>2014</v>
      </c>
      <c r="F800" s="5">
        <v>41500</v>
      </c>
      <c r="G800" s="5">
        <v>61300</v>
      </c>
      <c r="H800" s="5">
        <v>29756800</v>
      </c>
      <c r="I800" s="24" t="s">
        <v>2142</v>
      </c>
      <c r="J800" s="24" t="s">
        <v>2143</v>
      </c>
      <c r="L800" s="34">
        <f t="shared" si="60"/>
        <v>41500</v>
      </c>
      <c r="M800" s="34">
        <f t="shared" si="61"/>
        <v>61300</v>
      </c>
      <c r="N800" s="34">
        <f t="shared" si="62"/>
        <v>29756800</v>
      </c>
      <c r="O800" s="32">
        <f t="shared" si="63"/>
        <v>-6.6539412840090333E-4</v>
      </c>
      <c r="P800">
        <f t="shared" si="64"/>
        <v>0.26600000000000001</v>
      </c>
    </row>
    <row r="801" spans="1:16" hidden="1" x14ac:dyDescent="0.3">
      <c r="A801" s="22" t="s">
        <v>1143</v>
      </c>
      <c r="B801" s="23">
        <v>4106589</v>
      </c>
      <c r="C801" s="24" t="s">
        <v>317</v>
      </c>
      <c r="D801" s="6">
        <v>6187.9946775300004</v>
      </c>
      <c r="E801" s="6">
        <v>91.56</v>
      </c>
      <c r="F801" s="5">
        <v>-3621</v>
      </c>
      <c r="G801" s="5">
        <v>6602</v>
      </c>
      <c r="H801" s="5">
        <v>2533876</v>
      </c>
      <c r="I801" s="24" t="s">
        <v>2123</v>
      </c>
      <c r="J801" s="24" t="s">
        <v>2125</v>
      </c>
      <c r="L801" s="34">
        <f t="shared" si="60"/>
        <v>-3621</v>
      </c>
      <c r="M801" s="34">
        <f t="shared" si="61"/>
        <v>6602</v>
      </c>
      <c r="N801" s="34">
        <f t="shared" si="62"/>
        <v>2533876</v>
      </c>
      <c r="O801" s="32">
        <f t="shared" si="63"/>
        <v>-4.034530497940704E-3</v>
      </c>
      <c r="P801">
        <f t="shared" si="64"/>
        <v>8.1000000000000003E-2</v>
      </c>
    </row>
    <row r="802" spans="1:16" hidden="1" x14ac:dyDescent="0.3">
      <c r="A802" s="22" t="s">
        <v>1144</v>
      </c>
      <c r="B802" s="23">
        <v>6910410</v>
      </c>
      <c r="C802" s="24" t="s">
        <v>2</v>
      </c>
      <c r="D802" s="6">
        <v>5364.36367918</v>
      </c>
      <c r="E802" s="27">
        <v>35.19</v>
      </c>
      <c r="F802" s="5">
        <v>16</v>
      </c>
      <c r="G802" s="5">
        <v>39</v>
      </c>
      <c r="H802" s="5">
        <v>597992</v>
      </c>
      <c r="I802" s="24" t="s">
        <v>2132</v>
      </c>
      <c r="J802" s="24" t="s">
        <v>2175</v>
      </c>
      <c r="L802" s="34">
        <f t="shared" si="60"/>
        <v>16</v>
      </c>
      <c r="M802" s="34">
        <f t="shared" si="61"/>
        <v>39</v>
      </c>
      <c r="N802" s="34">
        <f t="shared" si="62"/>
        <v>597992</v>
      </c>
      <c r="O802" s="32">
        <f t="shared" si="63"/>
        <v>-3.8462053004053565E-5</v>
      </c>
      <c r="P802">
        <f t="shared" si="64"/>
        <v>0.39800000000000002</v>
      </c>
    </row>
    <row r="803" spans="1:16" hidden="1" x14ac:dyDescent="0.3">
      <c r="A803" s="22" t="s">
        <v>1145</v>
      </c>
      <c r="B803" s="23">
        <v>4811516</v>
      </c>
      <c r="C803" s="24" t="s">
        <v>320</v>
      </c>
      <c r="D803" s="6">
        <v>3226.10466215</v>
      </c>
      <c r="E803" s="6">
        <v>61.73</v>
      </c>
      <c r="F803" s="5">
        <v>-1520</v>
      </c>
      <c r="G803" s="5">
        <v>-1243</v>
      </c>
      <c r="H803" s="5">
        <v>663982</v>
      </c>
      <c r="I803" s="24" t="s">
        <v>2123</v>
      </c>
      <c r="J803" s="24" t="s">
        <v>2125</v>
      </c>
      <c r="L803" s="34">
        <f t="shared" si="60"/>
        <v>-1520</v>
      </c>
      <c r="M803" s="34">
        <f t="shared" si="61"/>
        <v>-1243</v>
      </c>
      <c r="N803" s="34">
        <f t="shared" si="62"/>
        <v>663982</v>
      </c>
      <c r="O803" s="32">
        <f t="shared" si="63"/>
        <v>-4.1717998379474142E-4</v>
      </c>
      <c r="P803">
        <f t="shared" si="64"/>
        <v>0.307</v>
      </c>
    </row>
    <row r="804" spans="1:16" hidden="1" x14ac:dyDescent="0.3">
      <c r="A804" s="22" t="s">
        <v>1146</v>
      </c>
      <c r="B804" s="23">
        <v>4966118</v>
      </c>
      <c r="C804" s="24" t="s">
        <v>317</v>
      </c>
      <c r="D804" s="6">
        <v>3626.7839887999999</v>
      </c>
      <c r="E804" s="6">
        <v>62.98</v>
      </c>
      <c r="F804" s="5">
        <v>-8920</v>
      </c>
      <c r="G804" s="5">
        <v>12826</v>
      </c>
      <c r="H804" s="5">
        <v>2743280</v>
      </c>
      <c r="I804" s="24" t="s">
        <v>2132</v>
      </c>
      <c r="J804" s="24" t="s">
        <v>2138</v>
      </c>
      <c r="L804" s="34">
        <f t="shared" si="60"/>
        <v>-8920</v>
      </c>
      <c r="M804" s="34">
        <f t="shared" si="61"/>
        <v>12826</v>
      </c>
      <c r="N804" s="34">
        <f t="shared" si="62"/>
        <v>2743280</v>
      </c>
      <c r="O804" s="32">
        <f t="shared" si="63"/>
        <v>-7.9270070864075129E-3</v>
      </c>
      <c r="P804">
        <f t="shared" si="64"/>
        <v>4.2000000000000003E-2</v>
      </c>
    </row>
    <row r="805" spans="1:16" hidden="1" x14ac:dyDescent="0.3">
      <c r="A805" s="22" t="s">
        <v>1147</v>
      </c>
      <c r="B805" s="23">
        <v>5191960</v>
      </c>
      <c r="C805" s="24" t="s">
        <v>317</v>
      </c>
      <c r="D805" s="6">
        <v>2245.6116329400002</v>
      </c>
      <c r="E805" s="27">
        <v>37.11</v>
      </c>
      <c r="F805" s="5">
        <v>3554.88089294067</v>
      </c>
      <c r="G805" s="5">
        <v>1130.50363739303</v>
      </c>
      <c r="H805" s="5">
        <v>6676383.0249956502</v>
      </c>
      <c r="I805" s="24" t="s">
        <v>2161</v>
      </c>
      <c r="J805" s="24" t="s">
        <v>2182</v>
      </c>
      <c r="L805" s="34">
        <f t="shared" si="60"/>
        <v>3554.88089294067</v>
      </c>
      <c r="M805" s="34">
        <f t="shared" si="61"/>
        <v>1130.50363739303</v>
      </c>
      <c r="N805" s="34">
        <f t="shared" si="62"/>
        <v>6676383.0249956502</v>
      </c>
      <c r="O805" s="32">
        <f t="shared" si="63"/>
        <v>3.6312734701874288E-4</v>
      </c>
      <c r="P805">
        <f t="shared" si="64"/>
        <v>0.54200000000000004</v>
      </c>
    </row>
    <row r="806" spans="1:16" hidden="1" x14ac:dyDescent="0.3">
      <c r="A806" s="22" t="s">
        <v>144</v>
      </c>
      <c r="B806" s="23">
        <v>4326091</v>
      </c>
      <c r="C806" s="24" t="s">
        <v>2</v>
      </c>
      <c r="D806" s="6">
        <v>39790.245000000003</v>
      </c>
      <c r="E806" s="6">
        <v>93.29</v>
      </c>
      <c r="F806" s="5">
        <v>65000</v>
      </c>
      <c r="G806" s="5">
        <v>51000</v>
      </c>
      <c r="H806" s="5">
        <v>25337000</v>
      </c>
      <c r="I806" s="24" t="s">
        <v>2123</v>
      </c>
      <c r="J806" s="24" t="s">
        <v>2147</v>
      </c>
      <c r="L806" s="34">
        <f t="shared" si="60"/>
        <v>65000</v>
      </c>
      <c r="M806" s="34">
        <f t="shared" si="61"/>
        <v>51000</v>
      </c>
      <c r="N806" s="34">
        <f t="shared" si="62"/>
        <v>25337000</v>
      </c>
      <c r="O806" s="32">
        <f t="shared" si="63"/>
        <v>5.5255160437305125E-4</v>
      </c>
      <c r="P806">
        <f t="shared" si="64"/>
        <v>0.58499999999999996</v>
      </c>
    </row>
    <row r="807" spans="1:16" hidden="1" x14ac:dyDescent="0.3">
      <c r="A807" s="22" t="s">
        <v>1148</v>
      </c>
      <c r="B807" s="23">
        <v>4971010</v>
      </c>
      <c r="C807" s="24" t="s">
        <v>317</v>
      </c>
      <c r="D807" s="6">
        <v>2706.6539803199998</v>
      </c>
      <c r="E807" s="6">
        <v>122.46</v>
      </c>
      <c r="F807" s="5">
        <v>188</v>
      </c>
      <c r="G807" s="5">
        <v>195</v>
      </c>
      <c r="H807" s="5">
        <v>448222</v>
      </c>
      <c r="I807" s="24" t="s">
        <v>2123</v>
      </c>
      <c r="J807" s="24" t="s">
        <v>2124</v>
      </c>
      <c r="L807" s="34">
        <f t="shared" si="60"/>
        <v>188</v>
      </c>
      <c r="M807" s="34">
        <f t="shared" si="61"/>
        <v>195</v>
      </c>
      <c r="N807" s="34">
        <f t="shared" si="62"/>
        <v>448222</v>
      </c>
      <c r="O807" s="32">
        <f t="shared" si="63"/>
        <v>-1.561726108937089E-5</v>
      </c>
      <c r="P807">
        <f t="shared" si="64"/>
        <v>0.41</v>
      </c>
    </row>
    <row r="808" spans="1:16" hidden="1" x14ac:dyDescent="0.3">
      <c r="A808" s="22" t="s">
        <v>1149</v>
      </c>
      <c r="B808" s="23">
        <v>4217413</v>
      </c>
      <c r="C808" s="24" t="s">
        <v>317</v>
      </c>
      <c r="D808" s="6">
        <v>3361.9250024600001</v>
      </c>
      <c r="E808" s="6">
        <v>89.81</v>
      </c>
      <c r="F808" s="5">
        <v>6005</v>
      </c>
      <c r="G808" s="5">
        <v>-6009</v>
      </c>
      <c r="H808" s="5">
        <v>2954011</v>
      </c>
      <c r="I808" s="24" t="s">
        <v>2161</v>
      </c>
      <c r="J808" s="24" t="s">
        <v>2181</v>
      </c>
      <c r="L808" s="34">
        <f t="shared" si="60"/>
        <v>6005</v>
      </c>
      <c r="M808" s="34">
        <f t="shared" si="61"/>
        <v>-6009</v>
      </c>
      <c r="N808" s="34">
        <f t="shared" si="62"/>
        <v>2954011</v>
      </c>
      <c r="O808" s="32">
        <f t="shared" si="63"/>
        <v>4.0670126143741506E-3</v>
      </c>
      <c r="P808">
        <f t="shared" si="64"/>
        <v>0.86799999999999999</v>
      </c>
    </row>
    <row r="809" spans="1:16" hidden="1" x14ac:dyDescent="0.3">
      <c r="A809" s="22" t="s">
        <v>1150</v>
      </c>
      <c r="B809" s="23">
        <v>27845249</v>
      </c>
      <c r="C809" s="24" t="s">
        <v>317</v>
      </c>
      <c r="D809" s="6">
        <v>2080.9134082099999</v>
      </c>
      <c r="E809" s="27">
        <v>44.29</v>
      </c>
      <c r="F809" s="5">
        <v>225</v>
      </c>
      <c r="G809" s="5">
        <v>41</v>
      </c>
      <c r="H809" s="5">
        <v>332074</v>
      </c>
      <c r="I809" s="24" t="s">
        <v>2132</v>
      </c>
      <c r="J809" s="24" t="s">
        <v>2134</v>
      </c>
      <c r="L809" s="34">
        <f t="shared" si="60"/>
        <v>225</v>
      </c>
      <c r="M809" s="34">
        <f t="shared" si="61"/>
        <v>41</v>
      </c>
      <c r="N809" s="34">
        <f t="shared" si="62"/>
        <v>332074</v>
      </c>
      <c r="O809" s="32">
        <f t="shared" si="63"/>
        <v>5.5409336473195739E-4</v>
      </c>
      <c r="P809">
        <f t="shared" si="64"/>
        <v>0.58599999999999997</v>
      </c>
    </row>
    <row r="810" spans="1:16" hidden="1" x14ac:dyDescent="0.3">
      <c r="A810" s="22" t="s">
        <v>373</v>
      </c>
      <c r="B810" s="23">
        <v>4094831</v>
      </c>
      <c r="C810" s="24" t="s">
        <v>2</v>
      </c>
      <c r="D810" s="6">
        <v>35130.14101241</v>
      </c>
      <c r="E810" s="27">
        <v>86.19</v>
      </c>
      <c r="F810" s="5">
        <v>12400</v>
      </c>
      <c r="G810" s="5">
        <v>9912</v>
      </c>
      <c r="H810" s="5">
        <v>16140514</v>
      </c>
      <c r="I810" s="24" t="s">
        <v>2130</v>
      </c>
      <c r="J810" s="24" t="s">
        <v>2169</v>
      </c>
      <c r="L810" s="34">
        <f t="shared" si="60"/>
        <v>12400</v>
      </c>
      <c r="M810" s="34">
        <f t="shared" si="61"/>
        <v>9912</v>
      </c>
      <c r="N810" s="34">
        <f t="shared" si="62"/>
        <v>16140514</v>
      </c>
      <c r="O810" s="32">
        <f t="shared" si="63"/>
        <v>1.5414626820434591E-4</v>
      </c>
      <c r="P810">
        <f t="shared" si="64"/>
        <v>0.48499999999999999</v>
      </c>
    </row>
    <row r="811" spans="1:16" hidden="1" x14ac:dyDescent="0.3">
      <c r="A811" s="22" t="s">
        <v>145</v>
      </c>
      <c r="B811" s="23">
        <v>4092673</v>
      </c>
      <c r="C811" s="24" t="s">
        <v>317</v>
      </c>
      <c r="D811" s="6">
        <v>5578.9324961000002</v>
      </c>
      <c r="E811" s="6">
        <v>108.49</v>
      </c>
      <c r="F811" s="5">
        <v>3515</v>
      </c>
      <c r="G811" s="5">
        <v>15388</v>
      </c>
      <c r="H811" s="5">
        <v>2378078</v>
      </c>
      <c r="I811" s="24" t="s">
        <v>2132</v>
      </c>
      <c r="J811" s="24" t="s">
        <v>2138</v>
      </c>
      <c r="L811" s="34">
        <f t="shared" si="60"/>
        <v>3515</v>
      </c>
      <c r="M811" s="34">
        <f t="shared" si="61"/>
        <v>15388</v>
      </c>
      <c r="N811" s="34">
        <f t="shared" si="62"/>
        <v>2378078</v>
      </c>
      <c r="O811" s="32">
        <f t="shared" si="63"/>
        <v>-4.9926873719028557E-3</v>
      </c>
      <c r="P811">
        <f t="shared" si="64"/>
        <v>6.5000000000000002E-2</v>
      </c>
    </row>
    <row r="812" spans="1:16" hidden="1" x14ac:dyDescent="0.3">
      <c r="A812" s="22" t="s">
        <v>1151</v>
      </c>
      <c r="B812" s="23">
        <v>4022445</v>
      </c>
      <c r="C812" s="24" t="s">
        <v>2</v>
      </c>
      <c r="D812" s="6">
        <v>12473.575000000001</v>
      </c>
      <c r="E812" s="6">
        <v>90.76</v>
      </c>
      <c r="F812" s="5">
        <v>37800</v>
      </c>
      <c r="G812" s="5">
        <v>29900</v>
      </c>
      <c r="H812" s="5">
        <v>3780300</v>
      </c>
      <c r="I812" s="24" t="s">
        <v>2119</v>
      </c>
      <c r="J812" s="24" t="s">
        <v>2146</v>
      </c>
      <c r="L812" s="34">
        <f t="shared" si="60"/>
        <v>37800</v>
      </c>
      <c r="M812" s="34">
        <f t="shared" si="61"/>
        <v>29900</v>
      </c>
      <c r="N812" s="34">
        <f t="shared" si="62"/>
        <v>3780300</v>
      </c>
      <c r="O812" s="32">
        <f t="shared" si="63"/>
        <v>2.0897812342935747E-3</v>
      </c>
      <c r="P812">
        <f t="shared" si="64"/>
        <v>0.77</v>
      </c>
    </row>
    <row r="813" spans="1:16" hidden="1" x14ac:dyDescent="0.3">
      <c r="A813" s="22" t="s">
        <v>1152</v>
      </c>
      <c r="B813" s="23">
        <v>4911217</v>
      </c>
      <c r="C813" s="24" t="s">
        <v>317</v>
      </c>
      <c r="D813" s="6">
        <v>3436.0562448999999</v>
      </c>
      <c r="E813" s="6">
        <v>80.33</v>
      </c>
      <c r="F813" s="5">
        <v>14057</v>
      </c>
      <c r="G813" s="5">
        <v>12632</v>
      </c>
      <c r="H813" s="5">
        <v>1216966</v>
      </c>
      <c r="I813" s="24" t="s">
        <v>2153</v>
      </c>
      <c r="J813" s="24" t="s">
        <v>2178</v>
      </c>
      <c r="L813" s="34">
        <f t="shared" si="60"/>
        <v>14057</v>
      </c>
      <c r="M813" s="34">
        <f t="shared" si="61"/>
        <v>12632</v>
      </c>
      <c r="N813" s="34">
        <f t="shared" si="62"/>
        <v>1216966</v>
      </c>
      <c r="O813" s="32">
        <f t="shared" si="63"/>
        <v>1.1709447922127652E-3</v>
      </c>
      <c r="P813">
        <f t="shared" si="64"/>
        <v>0.68200000000000005</v>
      </c>
    </row>
    <row r="814" spans="1:16" hidden="1" x14ac:dyDescent="0.3">
      <c r="A814" s="22" t="s">
        <v>1153</v>
      </c>
      <c r="B814" s="23">
        <v>4994170</v>
      </c>
      <c r="C814" s="24" t="s">
        <v>317</v>
      </c>
      <c r="D814" s="6">
        <v>19372.45906202</v>
      </c>
      <c r="E814" s="27" t="s">
        <v>2015</v>
      </c>
      <c r="F814" s="5">
        <v>51291</v>
      </c>
      <c r="G814" s="5">
        <v>41699</v>
      </c>
      <c r="H814" s="5">
        <v>7786582</v>
      </c>
      <c r="I814" s="24" t="s">
        <v>2119</v>
      </c>
      <c r="J814" s="24" t="s">
        <v>2177</v>
      </c>
      <c r="L814" s="34">
        <f t="shared" si="60"/>
        <v>51291</v>
      </c>
      <c r="M814" s="34">
        <f t="shared" si="61"/>
        <v>41699</v>
      </c>
      <c r="N814" s="34">
        <f t="shared" si="62"/>
        <v>7786582</v>
      </c>
      <c r="O814" s="32">
        <f t="shared" si="63"/>
        <v>1.2318627094661046E-3</v>
      </c>
      <c r="P814">
        <f t="shared" si="64"/>
        <v>0.68799999999999994</v>
      </c>
    </row>
    <row r="815" spans="1:16" hidden="1" x14ac:dyDescent="0.3">
      <c r="A815" s="22" t="s">
        <v>1154</v>
      </c>
      <c r="B815" s="23">
        <v>4069059</v>
      </c>
      <c r="C815" s="24" t="s">
        <v>2</v>
      </c>
      <c r="D815" s="6">
        <v>15318.4635855</v>
      </c>
      <c r="E815" s="27">
        <v>95.93</v>
      </c>
      <c r="F815" s="5">
        <v>115000</v>
      </c>
      <c r="G815" s="5">
        <v>215000</v>
      </c>
      <c r="H815" s="5">
        <v>19424000</v>
      </c>
      <c r="I815" s="24" t="s">
        <v>2132</v>
      </c>
      <c r="J815" s="24" t="s">
        <v>2138</v>
      </c>
      <c r="L815" s="34">
        <f t="shared" si="60"/>
        <v>115000</v>
      </c>
      <c r="M815" s="34">
        <f t="shared" si="61"/>
        <v>215000</v>
      </c>
      <c r="N815" s="34">
        <f t="shared" si="62"/>
        <v>19424000</v>
      </c>
      <c r="O815" s="32">
        <f t="shared" si="63"/>
        <v>-5.14827018121911E-3</v>
      </c>
      <c r="P815">
        <f t="shared" si="64"/>
        <v>6.4000000000000001E-2</v>
      </c>
    </row>
    <row r="816" spans="1:16" hidden="1" x14ac:dyDescent="0.3">
      <c r="A816" s="22" t="s">
        <v>1155</v>
      </c>
      <c r="B816" s="23">
        <v>3008229</v>
      </c>
      <c r="C816" s="24" t="s">
        <v>317</v>
      </c>
      <c r="D816" s="6">
        <v>13115.897855249999</v>
      </c>
      <c r="E816" s="6">
        <v>94.75</v>
      </c>
      <c r="F816" s="5">
        <v>37607</v>
      </c>
      <c r="G816" s="5">
        <v>31569</v>
      </c>
      <c r="H816" s="5">
        <v>2773826</v>
      </c>
      <c r="I816" s="24" t="s">
        <v>2142</v>
      </c>
      <c r="J816" s="24" t="s">
        <v>2144</v>
      </c>
      <c r="L816" s="34">
        <f t="shared" si="60"/>
        <v>37607</v>
      </c>
      <c r="M816" s="34">
        <f t="shared" si="61"/>
        <v>31569</v>
      </c>
      <c r="N816" s="34">
        <f t="shared" si="62"/>
        <v>2773826</v>
      </c>
      <c r="O816" s="32">
        <f t="shared" si="63"/>
        <v>2.1767767697036511E-3</v>
      </c>
      <c r="P816">
        <f t="shared" si="64"/>
        <v>0.78100000000000003</v>
      </c>
    </row>
    <row r="817" spans="1:16" hidden="1" x14ac:dyDescent="0.3">
      <c r="A817" s="22" t="s">
        <v>347</v>
      </c>
      <c r="B817" s="23">
        <v>4163030</v>
      </c>
      <c r="C817" s="24" t="s">
        <v>2</v>
      </c>
      <c r="D817" s="6">
        <v>7998.4918313300004</v>
      </c>
      <c r="E817" s="6">
        <v>96.31</v>
      </c>
      <c r="F817" s="5">
        <v>-113000</v>
      </c>
      <c r="G817" s="5">
        <v>712000</v>
      </c>
      <c r="H817" s="5">
        <v>314983000</v>
      </c>
      <c r="I817" s="24" t="s">
        <v>2142</v>
      </c>
      <c r="J817" s="24" t="s">
        <v>2144</v>
      </c>
      <c r="L817" s="34">
        <f t="shared" si="60"/>
        <v>-113000</v>
      </c>
      <c r="M817" s="34">
        <f t="shared" si="61"/>
        <v>712000</v>
      </c>
      <c r="N817" s="34">
        <f t="shared" si="62"/>
        <v>314983000</v>
      </c>
      <c r="O817" s="32">
        <f t="shared" si="63"/>
        <v>-2.6191889721032566E-3</v>
      </c>
      <c r="P817">
        <f t="shared" si="64"/>
        <v>0.127</v>
      </c>
    </row>
    <row r="818" spans="1:16" hidden="1" x14ac:dyDescent="0.3">
      <c r="A818" s="22" t="s">
        <v>146</v>
      </c>
      <c r="B818" s="23">
        <v>4004212</v>
      </c>
      <c r="C818" s="24" t="s">
        <v>2</v>
      </c>
      <c r="D818" s="6">
        <v>18193.682522610001</v>
      </c>
      <c r="E818" s="6">
        <v>86.91</v>
      </c>
      <c r="F818" s="5">
        <v>67739</v>
      </c>
      <c r="G818" s="5">
        <v>54166</v>
      </c>
      <c r="H818" s="5">
        <v>14660419</v>
      </c>
      <c r="I818" s="24" t="s">
        <v>2119</v>
      </c>
      <c r="J818" s="24" t="s">
        <v>2156</v>
      </c>
      <c r="L818" s="34">
        <f t="shared" si="60"/>
        <v>67739</v>
      </c>
      <c r="M818" s="34">
        <f t="shared" si="61"/>
        <v>54166</v>
      </c>
      <c r="N818" s="34">
        <f t="shared" si="62"/>
        <v>14660419</v>
      </c>
      <c r="O818" s="32">
        <f t="shared" si="63"/>
        <v>9.2582619910113069E-4</v>
      </c>
      <c r="P818">
        <f t="shared" si="64"/>
        <v>0.65</v>
      </c>
    </row>
    <row r="819" spans="1:16" hidden="1" x14ac:dyDescent="0.3">
      <c r="A819" s="22" t="s">
        <v>1156</v>
      </c>
      <c r="B819" s="23">
        <v>13039048</v>
      </c>
      <c r="C819" s="24" t="s">
        <v>317</v>
      </c>
      <c r="D819" s="6">
        <v>2062.82647516</v>
      </c>
      <c r="E819" s="6">
        <v>45.47</v>
      </c>
      <c r="F819" s="5">
        <v>1310</v>
      </c>
      <c r="G819" s="5">
        <v>-556</v>
      </c>
      <c r="H819" s="5">
        <v>1529542</v>
      </c>
      <c r="I819" s="24" t="s">
        <v>2132</v>
      </c>
      <c r="J819" s="24" t="s">
        <v>2134</v>
      </c>
      <c r="L819" s="34">
        <f t="shared" si="60"/>
        <v>1310</v>
      </c>
      <c r="M819" s="34">
        <f t="shared" si="61"/>
        <v>-556</v>
      </c>
      <c r="N819" s="34">
        <f t="shared" si="62"/>
        <v>1529542</v>
      </c>
      <c r="O819" s="32">
        <f t="shared" si="63"/>
        <v>1.2199730376805606E-3</v>
      </c>
      <c r="P819">
        <f t="shared" si="64"/>
        <v>0.68700000000000006</v>
      </c>
    </row>
    <row r="820" spans="1:16" hidden="1" x14ac:dyDescent="0.3">
      <c r="A820" s="22" t="s">
        <v>1157</v>
      </c>
      <c r="B820" s="23">
        <v>4147331</v>
      </c>
      <c r="C820" s="24" t="s">
        <v>2</v>
      </c>
      <c r="D820" s="6">
        <v>6979.26359675</v>
      </c>
      <c r="E820" s="6">
        <v>70.349999999999994</v>
      </c>
      <c r="F820" s="5">
        <v>43600</v>
      </c>
      <c r="G820" s="5">
        <v>13200</v>
      </c>
      <c r="H820" s="5">
        <v>6237800</v>
      </c>
      <c r="I820" s="24" t="s">
        <v>2142</v>
      </c>
      <c r="J820" s="24" t="s">
        <v>2143</v>
      </c>
      <c r="L820" s="34">
        <f t="shared" si="60"/>
        <v>43600</v>
      </c>
      <c r="M820" s="34">
        <f t="shared" si="61"/>
        <v>13200</v>
      </c>
      <c r="N820" s="34">
        <f t="shared" si="62"/>
        <v>6237800</v>
      </c>
      <c r="O820" s="32">
        <f t="shared" si="63"/>
        <v>4.87351309756645E-3</v>
      </c>
      <c r="P820">
        <f t="shared" si="64"/>
        <v>0.89100000000000001</v>
      </c>
    </row>
    <row r="821" spans="1:16" hidden="1" x14ac:dyDescent="0.3">
      <c r="A821" s="22" t="s">
        <v>1158</v>
      </c>
      <c r="B821" s="23">
        <v>4812460</v>
      </c>
      <c r="C821" s="24" t="s">
        <v>317</v>
      </c>
      <c r="D821" s="6">
        <v>7472.7921171199996</v>
      </c>
      <c r="E821" s="6">
        <v>98.54</v>
      </c>
      <c r="F821" s="5">
        <v>-14533</v>
      </c>
      <c r="G821" s="5">
        <v>-47176</v>
      </c>
      <c r="H821" s="5">
        <v>10835255</v>
      </c>
      <c r="I821" s="24" t="s">
        <v>2123</v>
      </c>
      <c r="J821" s="24" t="s">
        <v>2172</v>
      </c>
      <c r="L821" s="34">
        <f t="shared" si="60"/>
        <v>-14533</v>
      </c>
      <c r="M821" s="34">
        <f t="shared" si="61"/>
        <v>-47176</v>
      </c>
      <c r="N821" s="34">
        <f t="shared" si="62"/>
        <v>10835255</v>
      </c>
      <c r="O821" s="32">
        <f t="shared" si="63"/>
        <v>3.0126655994713552E-3</v>
      </c>
      <c r="P821">
        <f t="shared" si="64"/>
        <v>0.83099999999999996</v>
      </c>
    </row>
    <row r="822" spans="1:16" hidden="1" x14ac:dyDescent="0.3">
      <c r="A822" s="22" t="s">
        <v>1159</v>
      </c>
      <c r="B822" s="23">
        <v>4830494</v>
      </c>
      <c r="C822" s="24" t="s">
        <v>317</v>
      </c>
      <c r="D822" s="6">
        <v>56144.4</v>
      </c>
      <c r="E822" s="27">
        <v>39.21</v>
      </c>
      <c r="F822" s="5">
        <v>279242.03276974597</v>
      </c>
      <c r="G822" s="5">
        <v>400737.16578963702</v>
      </c>
      <c r="H822" s="5">
        <v>86303137.505074501</v>
      </c>
      <c r="I822" s="24" t="s">
        <v>2126</v>
      </c>
      <c r="J822" s="24" t="s">
        <v>2155</v>
      </c>
      <c r="L822" s="34">
        <f t="shared" si="60"/>
        <v>279242.03276974597</v>
      </c>
      <c r="M822" s="34">
        <f t="shared" si="61"/>
        <v>400737.16578963702</v>
      </c>
      <c r="N822" s="34">
        <f t="shared" si="62"/>
        <v>86303137.505074501</v>
      </c>
      <c r="O822" s="32">
        <f t="shared" si="63"/>
        <v>-1.4077719134225834E-3</v>
      </c>
      <c r="P822">
        <f t="shared" si="64"/>
        <v>0.19400000000000001</v>
      </c>
    </row>
    <row r="823" spans="1:16" hidden="1" x14ac:dyDescent="0.3">
      <c r="A823" s="22" t="s">
        <v>362</v>
      </c>
      <c r="B823" s="23">
        <v>103464</v>
      </c>
      <c r="C823" s="24" t="s">
        <v>2</v>
      </c>
      <c r="D823" s="6">
        <v>14693.150257499999</v>
      </c>
      <c r="E823" s="6">
        <v>70.81</v>
      </c>
      <c r="F823" s="5">
        <v>78011</v>
      </c>
      <c r="G823" s="5">
        <v>37124</v>
      </c>
      <c r="H823" s="5">
        <v>51057683</v>
      </c>
      <c r="I823" s="24" t="s">
        <v>2142</v>
      </c>
      <c r="J823" s="24" t="s">
        <v>2143</v>
      </c>
      <c r="L823" s="34">
        <f t="shared" si="60"/>
        <v>78011</v>
      </c>
      <c r="M823" s="34">
        <f t="shared" si="61"/>
        <v>37124</v>
      </c>
      <c r="N823" s="34">
        <f t="shared" si="62"/>
        <v>51057683</v>
      </c>
      <c r="O823" s="32">
        <f t="shared" si="63"/>
        <v>8.0080014598390612E-4</v>
      </c>
      <c r="P823">
        <f t="shared" si="64"/>
        <v>0.627</v>
      </c>
    </row>
    <row r="824" spans="1:16" hidden="1" x14ac:dyDescent="0.3">
      <c r="A824" s="22" t="s">
        <v>1160</v>
      </c>
      <c r="B824" s="23">
        <v>4158264</v>
      </c>
      <c r="C824" s="24" t="s">
        <v>317</v>
      </c>
      <c r="D824" s="6">
        <v>2199.19831604</v>
      </c>
      <c r="E824" s="6">
        <v>77.52</v>
      </c>
      <c r="F824" s="5">
        <v>-18000</v>
      </c>
      <c r="G824" s="5">
        <v>-21000</v>
      </c>
      <c r="H824" s="5">
        <v>13045000</v>
      </c>
      <c r="I824" s="24" t="s">
        <v>2119</v>
      </c>
      <c r="J824" s="24" t="s">
        <v>2152</v>
      </c>
      <c r="L824" s="34">
        <f t="shared" si="60"/>
        <v>-18000</v>
      </c>
      <c r="M824" s="34">
        <f t="shared" si="61"/>
        <v>-21000</v>
      </c>
      <c r="N824" s="34">
        <f t="shared" si="62"/>
        <v>13045000</v>
      </c>
      <c r="O824" s="32">
        <f t="shared" si="63"/>
        <v>2.2997316979685704E-4</v>
      </c>
      <c r="P824">
        <f t="shared" si="64"/>
        <v>0.50700000000000001</v>
      </c>
    </row>
    <row r="825" spans="1:16" hidden="1" x14ac:dyDescent="0.3">
      <c r="A825" s="22" t="s">
        <v>1161</v>
      </c>
      <c r="B825" s="23">
        <v>5242460</v>
      </c>
      <c r="C825" s="24" t="s">
        <v>317</v>
      </c>
      <c r="D825" s="6">
        <v>3434.2158828000001</v>
      </c>
      <c r="E825" s="6">
        <v>76.39</v>
      </c>
      <c r="F825" s="5">
        <v>-1270</v>
      </c>
      <c r="G825" s="5">
        <v>1430</v>
      </c>
      <c r="H825" s="5">
        <v>871221</v>
      </c>
      <c r="I825" s="24" t="s">
        <v>2132</v>
      </c>
      <c r="J825" s="24" t="s">
        <v>2134</v>
      </c>
      <c r="L825" s="34">
        <f t="shared" si="60"/>
        <v>-1270</v>
      </c>
      <c r="M825" s="34">
        <f t="shared" si="61"/>
        <v>1430</v>
      </c>
      <c r="N825" s="34">
        <f t="shared" si="62"/>
        <v>871221</v>
      </c>
      <c r="O825" s="32">
        <f t="shared" si="63"/>
        <v>-3.099098850923015E-3</v>
      </c>
      <c r="P825">
        <f t="shared" si="64"/>
        <v>0.109</v>
      </c>
    </row>
    <row r="826" spans="1:16" hidden="1" x14ac:dyDescent="0.3">
      <c r="A826" s="22" t="s">
        <v>1162</v>
      </c>
      <c r="B826" s="23">
        <v>9992057</v>
      </c>
      <c r="C826" s="24" t="s">
        <v>2</v>
      </c>
      <c r="D826" s="6">
        <v>3986.0957311299999</v>
      </c>
      <c r="E826" s="6">
        <v>34.01</v>
      </c>
      <c r="F826" s="5">
        <v>553</v>
      </c>
      <c r="G826" s="5">
        <v>28</v>
      </c>
      <c r="H826" s="5">
        <v>1292984</v>
      </c>
      <c r="I826" s="24" t="s">
        <v>2119</v>
      </c>
      <c r="J826" s="24" t="s">
        <v>2152</v>
      </c>
      <c r="L826" s="34">
        <f t="shared" si="60"/>
        <v>553</v>
      </c>
      <c r="M826" s="34">
        <f t="shared" si="61"/>
        <v>28</v>
      </c>
      <c r="N826" s="34">
        <f t="shared" si="62"/>
        <v>1292984</v>
      </c>
      <c r="O826" s="32">
        <f t="shared" si="63"/>
        <v>4.0603750703798347E-4</v>
      </c>
      <c r="P826">
        <f t="shared" si="64"/>
        <v>0.55300000000000005</v>
      </c>
    </row>
    <row r="827" spans="1:16" hidden="1" x14ac:dyDescent="0.3">
      <c r="A827" s="22" t="s">
        <v>1163</v>
      </c>
      <c r="B827" s="23">
        <v>4991954</v>
      </c>
      <c r="C827" s="24" t="s">
        <v>2</v>
      </c>
      <c r="D827" s="6">
        <v>3786.7265109599998</v>
      </c>
      <c r="E827" s="27" t="s">
        <v>1979</v>
      </c>
      <c r="F827" s="5">
        <v>9500</v>
      </c>
      <c r="G827" s="5">
        <v>4600</v>
      </c>
      <c r="H827" s="5">
        <v>2641000</v>
      </c>
      <c r="I827" s="24" t="s">
        <v>2119</v>
      </c>
      <c r="J827" s="24" t="s">
        <v>2146</v>
      </c>
      <c r="L827" s="34">
        <f t="shared" si="60"/>
        <v>9500</v>
      </c>
      <c r="M827" s="34">
        <f t="shared" si="61"/>
        <v>4600</v>
      </c>
      <c r="N827" s="34">
        <f t="shared" si="62"/>
        <v>2641000</v>
      </c>
      <c r="O827" s="32">
        <f t="shared" si="63"/>
        <v>1.8553578190079515E-3</v>
      </c>
      <c r="P827">
        <f t="shared" si="64"/>
        <v>0.754</v>
      </c>
    </row>
    <row r="828" spans="1:16" hidden="1" x14ac:dyDescent="0.3">
      <c r="A828" s="22" t="s">
        <v>1164</v>
      </c>
      <c r="B828" s="23">
        <v>4086121</v>
      </c>
      <c r="C828" s="24" t="s">
        <v>2</v>
      </c>
      <c r="D828" s="6">
        <v>2828.22795834</v>
      </c>
      <c r="E828" s="6">
        <v>74.37</v>
      </c>
      <c r="F828" s="5">
        <v>24439</v>
      </c>
      <c r="G828" s="5">
        <v>-14459</v>
      </c>
      <c r="H828" s="5">
        <v>3108810</v>
      </c>
      <c r="I828" s="24" t="s">
        <v>2161</v>
      </c>
      <c r="J828" s="24" t="s">
        <v>2190</v>
      </c>
      <c r="L828" s="34">
        <f t="shared" si="60"/>
        <v>24439</v>
      </c>
      <c r="M828" s="34">
        <f t="shared" si="61"/>
        <v>-14459</v>
      </c>
      <c r="N828" s="34">
        <f t="shared" si="62"/>
        <v>3108810</v>
      </c>
      <c r="O828" s="32">
        <f t="shared" si="63"/>
        <v>1.2512183118299285E-2</v>
      </c>
      <c r="P828">
        <f t="shared" si="64"/>
        <v>0.97</v>
      </c>
    </row>
    <row r="829" spans="1:16" hidden="1" x14ac:dyDescent="0.3">
      <c r="A829" s="22" t="s">
        <v>1165</v>
      </c>
      <c r="B829" s="23">
        <v>4044333</v>
      </c>
      <c r="C829" s="24" t="s">
        <v>2</v>
      </c>
      <c r="D829" s="6">
        <v>374313.14345684001</v>
      </c>
      <c r="E829" s="27">
        <v>72.819999999999993</v>
      </c>
      <c r="F829" s="5">
        <v>644000</v>
      </c>
      <c r="G829" s="5">
        <v>908000</v>
      </c>
      <c r="H829" s="5">
        <v>187378000</v>
      </c>
      <c r="I829" s="24" t="s">
        <v>2123</v>
      </c>
      <c r="J829" s="24" t="s">
        <v>2172</v>
      </c>
      <c r="L829" s="34">
        <f t="shared" si="60"/>
        <v>644000</v>
      </c>
      <c r="M829" s="34">
        <f t="shared" si="61"/>
        <v>908000</v>
      </c>
      <c r="N829" s="34">
        <f t="shared" si="62"/>
        <v>187378000</v>
      </c>
      <c r="O829" s="32">
        <f t="shared" si="63"/>
        <v>-1.4089167351556747E-3</v>
      </c>
      <c r="P829">
        <f t="shared" si="64"/>
        <v>0.19400000000000001</v>
      </c>
    </row>
    <row r="830" spans="1:16" hidden="1" x14ac:dyDescent="0.3">
      <c r="A830" s="22" t="s">
        <v>147</v>
      </c>
      <c r="B830" s="23">
        <v>5234450</v>
      </c>
      <c r="C830" s="24" t="s">
        <v>2</v>
      </c>
      <c r="D830" s="6">
        <v>56527.306516379998</v>
      </c>
      <c r="E830" s="6">
        <v>93.85</v>
      </c>
      <c r="F830" s="5">
        <v>110000</v>
      </c>
      <c r="G830" s="5">
        <v>-57000</v>
      </c>
      <c r="H830" s="5">
        <v>42242000</v>
      </c>
      <c r="I830" s="24" t="s">
        <v>2119</v>
      </c>
      <c r="J830" s="24" t="s">
        <v>2121</v>
      </c>
      <c r="L830" s="34">
        <f t="shared" si="60"/>
        <v>110000</v>
      </c>
      <c r="M830" s="34">
        <f t="shared" si="61"/>
        <v>-57000</v>
      </c>
      <c r="N830" s="34">
        <f t="shared" si="62"/>
        <v>42242000</v>
      </c>
      <c r="O830" s="32">
        <f t="shared" si="63"/>
        <v>3.9534112968135976E-3</v>
      </c>
      <c r="P830">
        <f t="shared" si="64"/>
        <v>0.86499999999999999</v>
      </c>
    </row>
    <row r="831" spans="1:16" hidden="1" x14ac:dyDescent="0.3">
      <c r="A831" s="22" t="s">
        <v>1166</v>
      </c>
      <c r="B831" s="23">
        <v>14887727</v>
      </c>
      <c r="C831" s="24" t="s">
        <v>317</v>
      </c>
      <c r="D831" s="6">
        <v>21068.944031520001</v>
      </c>
      <c r="E831" s="6">
        <v>25.83</v>
      </c>
      <c r="F831" s="5">
        <v>123327.80596706799</v>
      </c>
      <c r="G831" s="5">
        <v>103475.520387324</v>
      </c>
      <c r="H831" s="5">
        <v>11072754.002313299</v>
      </c>
      <c r="I831" s="24" t="s">
        <v>2142</v>
      </c>
      <c r="J831" s="24" t="s">
        <v>2160</v>
      </c>
      <c r="L831" s="34">
        <f t="shared" si="60"/>
        <v>123327.80596706799</v>
      </c>
      <c r="M831" s="34">
        <f t="shared" si="61"/>
        <v>103475.520387324</v>
      </c>
      <c r="N831" s="34">
        <f t="shared" si="62"/>
        <v>11072754.002313299</v>
      </c>
      <c r="O831" s="32">
        <f t="shared" si="63"/>
        <v>1.7928950264402602E-3</v>
      </c>
      <c r="P831">
        <f t="shared" si="64"/>
        <v>0.75</v>
      </c>
    </row>
    <row r="832" spans="1:16" hidden="1" x14ac:dyDescent="0.3">
      <c r="A832" s="22" t="s">
        <v>382</v>
      </c>
      <c r="B832" s="23">
        <v>113071</v>
      </c>
      <c r="C832" s="24" t="s">
        <v>2</v>
      </c>
      <c r="D832" s="6">
        <v>12765.46183396</v>
      </c>
      <c r="E832" s="27">
        <v>96.63</v>
      </c>
      <c r="F832" s="5">
        <v>37400</v>
      </c>
      <c r="G832" s="5">
        <v>14500</v>
      </c>
      <c r="H832" s="5">
        <v>15593700</v>
      </c>
      <c r="I832" s="24" t="s">
        <v>2130</v>
      </c>
      <c r="J832" s="24" t="s">
        <v>2192</v>
      </c>
      <c r="L832" s="34">
        <f t="shared" si="60"/>
        <v>37400</v>
      </c>
      <c r="M832" s="34">
        <f t="shared" si="61"/>
        <v>14500</v>
      </c>
      <c r="N832" s="34">
        <f t="shared" si="62"/>
        <v>15593700</v>
      </c>
      <c r="O832" s="32">
        <f t="shared" si="63"/>
        <v>1.4685417828995042E-3</v>
      </c>
      <c r="P832">
        <f t="shared" si="64"/>
        <v>0.71599999999999997</v>
      </c>
    </row>
    <row r="833" spans="1:16" hidden="1" x14ac:dyDescent="0.3">
      <c r="A833" s="22" t="s">
        <v>1167</v>
      </c>
      <c r="B833" s="23">
        <v>100201</v>
      </c>
      <c r="C833" s="24" t="s">
        <v>2</v>
      </c>
      <c r="D833" s="6">
        <v>667179.37320556003</v>
      </c>
      <c r="E833" s="27">
        <v>74.27</v>
      </c>
      <c r="F833" s="5">
        <v>4080000</v>
      </c>
      <c r="G833" s="5">
        <v>3582000</v>
      </c>
      <c r="H833" s="5">
        <v>3665743000</v>
      </c>
      <c r="I833" s="24" t="s">
        <v>2142</v>
      </c>
      <c r="J833" s="24" t="s">
        <v>2171</v>
      </c>
      <c r="L833" s="34">
        <f t="shared" si="60"/>
        <v>4080000</v>
      </c>
      <c r="M833" s="34">
        <f t="shared" si="61"/>
        <v>3582000</v>
      </c>
      <c r="N833" s="34">
        <f t="shared" si="62"/>
        <v>3665743000</v>
      </c>
      <c r="O833" s="32">
        <f t="shared" si="63"/>
        <v>1.3585240427384026E-4</v>
      </c>
      <c r="P833">
        <f t="shared" si="64"/>
        <v>0.47899999999999998</v>
      </c>
    </row>
    <row r="834" spans="1:16" hidden="1" x14ac:dyDescent="0.3">
      <c r="A834" s="22" t="s">
        <v>1168</v>
      </c>
      <c r="B834" s="23">
        <v>4157184</v>
      </c>
      <c r="C834" s="24" t="s">
        <v>2</v>
      </c>
      <c r="D834" s="6">
        <v>12882.675207869999</v>
      </c>
      <c r="E834" s="6">
        <v>81.680000000000007</v>
      </c>
      <c r="F834" s="5" t="s">
        <v>0</v>
      </c>
      <c r="G834" s="5">
        <v>15000</v>
      </c>
      <c r="H834" s="5">
        <v>9326700</v>
      </c>
      <c r="I834" s="24" t="s">
        <v>2132</v>
      </c>
      <c r="J834" s="24" t="s">
        <v>2180</v>
      </c>
      <c r="L834" s="34">
        <f t="shared" si="60"/>
        <v>0</v>
      </c>
      <c r="M834" s="34">
        <f t="shared" si="61"/>
        <v>15000</v>
      </c>
      <c r="N834" s="34">
        <f t="shared" si="62"/>
        <v>9326700</v>
      </c>
      <c r="O834" s="32">
        <f t="shared" si="63"/>
        <v>-1.6082858888996107E-3</v>
      </c>
      <c r="P834">
        <f t="shared" si="64"/>
        <v>0.17599999999999999</v>
      </c>
    </row>
    <row r="835" spans="1:16" hidden="1" x14ac:dyDescent="0.3">
      <c r="A835" s="22" t="s">
        <v>1169</v>
      </c>
      <c r="B835" s="23">
        <v>4992405</v>
      </c>
      <c r="C835" s="24" t="s">
        <v>2</v>
      </c>
      <c r="D835" s="6">
        <v>4696.1328949199997</v>
      </c>
      <c r="E835" s="27" t="s">
        <v>2016</v>
      </c>
      <c r="F835" s="5">
        <v>11964</v>
      </c>
      <c r="G835" s="5">
        <v>10816</v>
      </c>
      <c r="H835" s="5">
        <v>1149881</v>
      </c>
      <c r="I835" s="24" t="s">
        <v>2119</v>
      </c>
      <c r="J835" s="24" t="s">
        <v>2146</v>
      </c>
      <c r="L835" s="34">
        <f t="shared" si="60"/>
        <v>11964</v>
      </c>
      <c r="M835" s="34">
        <f t="shared" si="61"/>
        <v>10816</v>
      </c>
      <c r="N835" s="34">
        <f t="shared" si="62"/>
        <v>1149881</v>
      </c>
      <c r="O835" s="32">
        <f t="shared" si="63"/>
        <v>9.9836417855412858E-4</v>
      </c>
      <c r="P835">
        <f t="shared" si="64"/>
        <v>0.65900000000000003</v>
      </c>
    </row>
    <row r="836" spans="1:16" hidden="1" x14ac:dyDescent="0.3">
      <c r="A836" s="22" t="s">
        <v>1170</v>
      </c>
      <c r="B836" s="23">
        <v>28997296</v>
      </c>
      <c r="C836" s="24" t="s">
        <v>317</v>
      </c>
      <c r="D836" s="6">
        <v>6523.98650989</v>
      </c>
      <c r="E836" s="6">
        <v>66.83</v>
      </c>
      <c r="F836" s="5">
        <v>13115.813222655001</v>
      </c>
      <c r="G836" s="5">
        <v>2780.7823393428198</v>
      </c>
      <c r="H836" s="5">
        <v>2149693.64379748</v>
      </c>
      <c r="I836" s="24" t="s">
        <v>2161</v>
      </c>
      <c r="J836" s="24" t="s">
        <v>2162</v>
      </c>
      <c r="L836" s="34">
        <f t="shared" si="60"/>
        <v>13115.813222655001</v>
      </c>
      <c r="M836" s="34">
        <f t="shared" si="61"/>
        <v>2780.7823393428198</v>
      </c>
      <c r="N836" s="34">
        <f t="shared" si="62"/>
        <v>2149693.64379748</v>
      </c>
      <c r="O836" s="32">
        <f t="shared" si="63"/>
        <v>4.807676160336562E-3</v>
      </c>
      <c r="P836">
        <f t="shared" si="64"/>
        <v>0.89</v>
      </c>
    </row>
    <row r="837" spans="1:16" hidden="1" x14ac:dyDescent="0.3">
      <c r="A837" s="22" t="s">
        <v>1171</v>
      </c>
      <c r="B837" s="23">
        <v>4255032</v>
      </c>
      <c r="C837" s="24" t="s">
        <v>2</v>
      </c>
      <c r="D837" s="6">
        <v>2166.5045467800001</v>
      </c>
      <c r="E837" s="6">
        <v>31.05</v>
      </c>
      <c r="F837" s="5">
        <v>-278</v>
      </c>
      <c r="G837" s="5">
        <v>968</v>
      </c>
      <c r="H837" s="5">
        <v>2004657</v>
      </c>
      <c r="I837" s="24" t="s">
        <v>2142</v>
      </c>
      <c r="J837" s="24" t="s">
        <v>2143</v>
      </c>
      <c r="L837" s="34">
        <f t="shared" si="60"/>
        <v>-278</v>
      </c>
      <c r="M837" s="34">
        <f t="shared" si="61"/>
        <v>968</v>
      </c>
      <c r="N837" s="34">
        <f t="shared" si="62"/>
        <v>2004657</v>
      </c>
      <c r="O837" s="32">
        <f t="shared" si="63"/>
        <v>-6.2155271450427675E-4</v>
      </c>
      <c r="P837">
        <f t="shared" si="64"/>
        <v>0.27300000000000002</v>
      </c>
    </row>
    <row r="838" spans="1:16" hidden="1" x14ac:dyDescent="0.3">
      <c r="A838" s="22" t="s">
        <v>148</v>
      </c>
      <c r="B838" s="23">
        <v>4094395</v>
      </c>
      <c r="C838" s="24" t="s">
        <v>2</v>
      </c>
      <c r="D838" s="6">
        <v>6028.0940093999998</v>
      </c>
      <c r="E838" s="27">
        <v>103.71</v>
      </c>
      <c r="F838" s="5">
        <v>50100</v>
      </c>
      <c r="G838" s="5">
        <v>44600</v>
      </c>
      <c r="H838" s="5">
        <v>6651930</v>
      </c>
      <c r="I838" s="24" t="s">
        <v>2126</v>
      </c>
      <c r="J838" s="24" t="s">
        <v>2191</v>
      </c>
      <c r="L838" s="34">
        <f t="shared" si="60"/>
        <v>50100</v>
      </c>
      <c r="M838" s="34">
        <f t="shared" si="61"/>
        <v>44600</v>
      </c>
      <c r="N838" s="34">
        <f t="shared" si="62"/>
        <v>6651930</v>
      </c>
      <c r="O838" s="32">
        <f t="shared" si="63"/>
        <v>8.2682770263667836E-4</v>
      </c>
      <c r="P838">
        <f t="shared" si="64"/>
        <v>0.63</v>
      </c>
    </row>
    <row r="839" spans="1:16" hidden="1" x14ac:dyDescent="0.3">
      <c r="A839" s="22" t="s">
        <v>587</v>
      </c>
      <c r="B839" s="23">
        <v>1031164</v>
      </c>
      <c r="C839" s="24" t="s">
        <v>317</v>
      </c>
      <c r="D839" s="6">
        <v>124164.34144172999</v>
      </c>
      <c r="E839" s="6">
        <v>82.09</v>
      </c>
      <c r="F839" s="5">
        <v>279900</v>
      </c>
      <c r="G839" s="5">
        <v>233400</v>
      </c>
      <c r="H839" s="5">
        <v>50971000</v>
      </c>
      <c r="I839" s="24" t="s">
        <v>2119</v>
      </c>
      <c r="J839" s="24" t="s">
        <v>2156</v>
      </c>
      <c r="L839" s="34">
        <f t="shared" si="60"/>
        <v>279900</v>
      </c>
      <c r="M839" s="34">
        <f t="shared" si="61"/>
        <v>233400</v>
      </c>
      <c r="N839" s="34">
        <f t="shared" si="62"/>
        <v>50971000</v>
      </c>
      <c r="O839" s="32">
        <f t="shared" si="63"/>
        <v>9.1228345529811069E-4</v>
      </c>
      <c r="P839">
        <f t="shared" si="64"/>
        <v>0.64600000000000002</v>
      </c>
    </row>
    <row r="840" spans="1:16" hidden="1" x14ac:dyDescent="0.3">
      <c r="A840" s="22" t="s">
        <v>1172</v>
      </c>
      <c r="B840" s="23">
        <v>20079968</v>
      </c>
      <c r="C840" s="24" t="s">
        <v>2</v>
      </c>
      <c r="D840" s="6">
        <v>25207.610453239999</v>
      </c>
      <c r="E840" s="6">
        <v>43.38</v>
      </c>
      <c r="F840" s="5">
        <v>117242.985232544</v>
      </c>
      <c r="G840" s="5">
        <v>38971.1547717004</v>
      </c>
      <c r="H840" s="5">
        <v>15853875.0507452</v>
      </c>
      <c r="I840" s="24" t="s">
        <v>2130</v>
      </c>
      <c r="J840" s="24" t="s">
        <v>2192</v>
      </c>
      <c r="L840" s="34">
        <f t="shared" si="60"/>
        <v>117242.985232544</v>
      </c>
      <c r="M840" s="34">
        <f t="shared" si="61"/>
        <v>38971.1547717004</v>
      </c>
      <c r="N840" s="34">
        <f t="shared" si="62"/>
        <v>15853875.0507452</v>
      </c>
      <c r="O840" s="32">
        <f t="shared" si="63"/>
        <v>4.9370788031513147E-3</v>
      </c>
      <c r="P840">
        <f t="shared" si="64"/>
        <v>0.89400000000000002</v>
      </c>
    </row>
    <row r="841" spans="1:16" hidden="1" x14ac:dyDescent="0.3">
      <c r="A841" s="22" t="s">
        <v>1173</v>
      </c>
      <c r="B841" s="23">
        <v>4133514</v>
      </c>
      <c r="C841" s="24" t="s">
        <v>2</v>
      </c>
      <c r="D841" s="6">
        <v>27920.529414000001</v>
      </c>
      <c r="E841" s="27">
        <v>85.89</v>
      </c>
      <c r="F841" s="5">
        <v>34000</v>
      </c>
      <c r="G841" s="5">
        <v>78000</v>
      </c>
      <c r="H841" s="5">
        <v>18496000</v>
      </c>
      <c r="I841" s="24" t="s">
        <v>2153</v>
      </c>
      <c r="J841" s="24" t="s">
        <v>2178</v>
      </c>
      <c r="L841" s="34">
        <f t="shared" si="60"/>
        <v>34000</v>
      </c>
      <c r="M841" s="34">
        <f t="shared" si="61"/>
        <v>78000</v>
      </c>
      <c r="N841" s="34">
        <f t="shared" si="62"/>
        <v>18496000</v>
      </c>
      <c r="O841" s="32">
        <f t="shared" si="63"/>
        <v>-2.3788927335640139E-3</v>
      </c>
      <c r="P841">
        <f t="shared" si="64"/>
        <v>0.13900000000000001</v>
      </c>
    </row>
    <row r="842" spans="1:16" hidden="1" x14ac:dyDescent="0.3">
      <c r="A842" s="22" t="s">
        <v>1174</v>
      </c>
      <c r="B842" s="23">
        <v>103308</v>
      </c>
      <c r="C842" s="24" t="s">
        <v>2</v>
      </c>
      <c r="D842" s="6">
        <v>4343.5641145</v>
      </c>
      <c r="E842" s="27">
        <v>82.65</v>
      </c>
      <c r="F842" s="5">
        <v>18500</v>
      </c>
      <c r="G842" s="5">
        <v>-44400</v>
      </c>
      <c r="H842" s="5">
        <v>13313600</v>
      </c>
      <c r="I842" s="24" t="s">
        <v>2142</v>
      </c>
      <c r="J842" s="24" t="s">
        <v>2145</v>
      </c>
      <c r="L842" s="34">
        <f t="shared" ref="L842:L905" si="65">IF(NOT(F842="NA"),F842,0)</f>
        <v>18500</v>
      </c>
      <c r="M842" s="34">
        <f t="shared" ref="M842:M905" si="66">IF(NOT(G842="NA"),G842,0)</f>
        <v>-44400</v>
      </c>
      <c r="N842" s="34">
        <f t="shared" ref="N842:N905" si="67">IF(NOT(H842="NA"),H842,0)</f>
        <v>13313600</v>
      </c>
      <c r="O842" s="32">
        <f t="shared" ref="O842:O905" si="68">(L842-M842)/N842</f>
        <v>4.724492248527821E-3</v>
      </c>
      <c r="P842">
        <f t="shared" ref="P842:P905" si="69">IFERROR(_xlfn.PERCENTRANK.INC(O:O,O842),"")</f>
        <v>0.88500000000000001</v>
      </c>
    </row>
    <row r="843" spans="1:16" hidden="1" x14ac:dyDescent="0.3">
      <c r="A843" s="22" t="s">
        <v>1175</v>
      </c>
      <c r="B843" s="23">
        <v>4096035</v>
      </c>
      <c r="C843" s="24" t="s">
        <v>2</v>
      </c>
      <c r="D843" s="6">
        <v>2291.3590013600001</v>
      </c>
      <c r="E843" s="6">
        <v>108.83</v>
      </c>
      <c r="F843" s="5">
        <v>7906</v>
      </c>
      <c r="G843" s="5">
        <v>8059</v>
      </c>
      <c r="H843" s="5">
        <v>2547234</v>
      </c>
      <c r="I843" s="24" t="s">
        <v>2119</v>
      </c>
      <c r="J843" s="24" t="s">
        <v>2146</v>
      </c>
      <c r="L843" s="34">
        <f t="shared" si="65"/>
        <v>7906</v>
      </c>
      <c r="M843" s="34">
        <f t="shared" si="66"/>
        <v>8059</v>
      </c>
      <c r="N843" s="34">
        <f t="shared" si="67"/>
        <v>2547234</v>
      </c>
      <c r="O843" s="32">
        <f t="shared" si="68"/>
        <v>-6.0065153024810442E-5</v>
      </c>
      <c r="P843">
        <f t="shared" si="69"/>
        <v>0.38800000000000001</v>
      </c>
    </row>
    <row r="844" spans="1:16" hidden="1" x14ac:dyDescent="0.3">
      <c r="A844" s="22" t="s">
        <v>1176</v>
      </c>
      <c r="B844" s="23">
        <v>4547508</v>
      </c>
      <c r="C844" s="24" t="s">
        <v>317</v>
      </c>
      <c r="D844" s="6">
        <v>44600.195979119999</v>
      </c>
      <c r="E844" s="27">
        <v>73.64</v>
      </c>
      <c r="F844" s="5">
        <v>186000</v>
      </c>
      <c r="G844" s="5">
        <v>146000</v>
      </c>
      <c r="H844" s="5">
        <v>51837000</v>
      </c>
      <c r="I844" s="24" t="s">
        <v>2153</v>
      </c>
      <c r="J844" s="24" t="s">
        <v>2188</v>
      </c>
      <c r="L844" s="34">
        <f t="shared" si="65"/>
        <v>186000</v>
      </c>
      <c r="M844" s="34">
        <f t="shared" si="66"/>
        <v>146000</v>
      </c>
      <c r="N844" s="34">
        <f t="shared" si="67"/>
        <v>51837000</v>
      </c>
      <c r="O844" s="32">
        <f t="shared" si="68"/>
        <v>7.7164959391940119E-4</v>
      </c>
      <c r="P844">
        <f t="shared" si="69"/>
        <v>0.62</v>
      </c>
    </row>
    <row r="845" spans="1:16" hidden="1" x14ac:dyDescent="0.3">
      <c r="A845" s="22" t="s">
        <v>1177</v>
      </c>
      <c r="B845" s="23">
        <v>100334</v>
      </c>
      <c r="C845" s="24" t="s">
        <v>2</v>
      </c>
      <c r="D845" s="6">
        <v>18804.638244419999</v>
      </c>
      <c r="E845" s="27">
        <v>78.67</v>
      </c>
      <c r="F845" s="5">
        <v>-95000</v>
      </c>
      <c r="G845" s="5">
        <v>65000</v>
      </c>
      <c r="H845" s="5">
        <v>189813000</v>
      </c>
      <c r="I845" s="24" t="s">
        <v>2142</v>
      </c>
      <c r="J845" s="24" t="s">
        <v>2171</v>
      </c>
      <c r="L845" s="34">
        <f t="shared" si="65"/>
        <v>-95000</v>
      </c>
      <c r="M845" s="34">
        <f t="shared" si="66"/>
        <v>65000</v>
      </c>
      <c r="N845" s="34">
        <f t="shared" si="67"/>
        <v>189813000</v>
      </c>
      <c r="O845" s="32">
        <f t="shared" si="68"/>
        <v>-8.4293488854820272E-4</v>
      </c>
      <c r="P845">
        <f t="shared" si="69"/>
        <v>0.24099999999999999</v>
      </c>
    </row>
    <row r="846" spans="1:16" hidden="1" x14ac:dyDescent="0.3">
      <c r="A846" s="22" t="s">
        <v>1178</v>
      </c>
      <c r="B846" s="23">
        <v>4972803</v>
      </c>
      <c r="C846" s="24" t="s">
        <v>2</v>
      </c>
      <c r="D846" s="6">
        <v>28707.541784100002</v>
      </c>
      <c r="E846" s="6">
        <v>89.41</v>
      </c>
      <c r="F846" s="5">
        <v>-176000</v>
      </c>
      <c r="G846" s="5">
        <v>101000</v>
      </c>
      <c r="H846" s="5">
        <v>8098000</v>
      </c>
      <c r="I846" s="24" t="s">
        <v>2132</v>
      </c>
      <c r="J846" s="24" t="s">
        <v>2138</v>
      </c>
      <c r="L846" s="34">
        <f t="shared" si="65"/>
        <v>-176000</v>
      </c>
      <c r="M846" s="34">
        <f t="shared" si="66"/>
        <v>101000</v>
      </c>
      <c r="N846" s="34">
        <f t="shared" si="67"/>
        <v>8098000</v>
      </c>
      <c r="O846" s="32">
        <f t="shared" si="68"/>
        <v>-3.4205976784391211E-2</v>
      </c>
      <c r="P846">
        <f t="shared" si="69"/>
        <v>5.0000000000000001E-3</v>
      </c>
    </row>
    <row r="847" spans="1:16" hidden="1" x14ac:dyDescent="0.3">
      <c r="A847" s="22" t="s">
        <v>1179</v>
      </c>
      <c r="B847" s="23">
        <v>4060881</v>
      </c>
      <c r="C847" s="24" t="s">
        <v>2</v>
      </c>
      <c r="D847" s="6">
        <v>44556.971601049998</v>
      </c>
      <c r="E847" s="6">
        <v>79.58</v>
      </c>
      <c r="F847" s="5">
        <v>223000</v>
      </c>
      <c r="G847" s="5">
        <v>157000</v>
      </c>
      <c r="H847" s="5">
        <v>17970000</v>
      </c>
      <c r="I847" s="24" t="s">
        <v>2153</v>
      </c>
      <c r="J847" s="24" t="s">
        <v>2193</v>
      </c>
      <c r="L847" s="34">
        <f t="shared" si="65"/>
        <v>223000</v>
      </c>
      <c r="M847" s="34">
        <f t="shared" si="66"/>
        <v>157000</v>
      </c>
      <c r="N847" s="34">
        <f t="shared" si="67"/>
        <v>17970000</v>
      </c>
      <c r="O847" s="32">
        <f t="shared" si="68"/>
        <v>3.6727879799666112E-3</v>
      </c>
      <c r="P847">
        <f t="shared" si="69"/>
        <v>0.85699999999999998</v>
      </c>
    </row>
    <row r="848" spans="1:16" hidden="1" x14ac:dyDescent="0.3">
      <c r="A848" s="22" t="s">
        <v>1180</v>
      </c>
      <c r="B848" s="23">
        <v>102965</v>
      </c>
      <c r="C848" s="24" t="s">
        <v>2</v>
      </c>
      <c r="D848" s="6">
        <v>16804.84947651</v>
      </c>
      <c r="E848" s="6">
        <v>92.48</v>
      </c>
      <c r="F848" s="5">
        <v>128</v>
      </c>
      <c r="G848" s="5">
        <v>-729</v>
      </c>
      <c r="H848" s="5">
        <v>17826122</v>
      </c>
      <c r="I848" s="24" t="s">
        <v>2130</v>
      </c>
      <c r="J848" s="24" t="s">
        <v>2131</v>
      </c>
      <c r="L848" s="34">
        <f t="shared" si="65"/>
        <v>128</v>
      </c>
      <c r="M848" s="34">
        <f t="shared" si="66"/>
        <v>-729</v>
      </c>
      <c r="N848" s="34">
        <f t="shared" si="67"/>
        <v>17826122</v>
      </c>
      <c r="O848" s="32">
        <f t="shared" si="68"/>
        <v>4.8075515246670026E-5</v>
      </c>
      <c r="P848">
        <f t="shared" si="69"/>
        <v>0.441</v>
      </c>
    </row>
    <row r="849" spans="1:16" hidden="1" x14ac:dyDescent="0.3">
      <c r="A849" s="22" t="s">
        <v>1181</v>
      </c>
      <c r="B849" s="23">
        <v>4275772</v>
      </c>
      <c r="C849" s="24" t="s">
        <v>2</v>
      </c>
      <c r="D849" s="6">
        <v>59717.687097599999</v>
      </c>
      <c r="E849" s="6">
        <v>66.959999999999994</v>
      </c>
      <c r="F849" s="5">
        <v>113000</v>
      </c>
      <c r="G849" s="5">
        <v>145000</v>
      </c>
      <c r="H849" s="5">
        <v>70078000</v>
      </c>
      <c r="I849" s="24" t="s">
        <v>2158</v>
      </c>
      <c r="J849" s="24" t="s">
        <v>2159</v>
      </c>
      <c r="L849" s="34">
        <f t="shared" si="65"/>
        <v>113000</v>
      </c>
      <c r="M849" s="34">
        <f t="shared" si="66"/>
        <v>145000</v>
      </c>
      <c r="N849" s="34">
        <f t="shared" si="67"/>
        <v>70078000</v>
      </c>
      <c r="O849" s="32">
        <f t="shared" si="68"/>
        <v>-4.5663403635948517E-4</v>
      </c>
      <c r="P849">
        <f t="shared" si="69"/>
        <v>0.29899999999999999</v>
      </c>
    </row>
    <row r="850" spans="1:16" hidden="1" x14ac:dyDescent="0.3">
      <c r="A850" s="22" t="s">
        <v>2108</v>
      </c>
      <c r="B850" s="23">
        <v>100483481</v>
      </c>
      <c r="C850" s="24" t="s">
        <v>2</v>
      </c>
      <c r="D850" s="6">
        <v>3185.0955786499999</v>
      </c>
      <c r="E850" s="27">
        <v>0.03</v>
      </c>
      <c r="F850" s="5">
        <v>7359</v>
      </c>
      <c r="G850" s="5">
        <v>22024</v>
      </c>
      <c r="H850" s="5">
        <v>3664950</v>
      </c>
      <c r="I850" s="24" t="s">
        <v>2126</v>
      </c>
      <c r="J850" s="24" t="s">
        <v>2137</v>
      </c>
      <c r="L850" s="34">
        <f t="shared" si="65"/>
        <v>7359</v>
      </c>
      <c r="M850" s="34">
        <f t="shared" si="66"/>
        <v>22024</v>
      </c>
      <c r="N850" s="34">
        <f t="shared" si="67"/>
        <v>3664950</v>
      </c>
      <c r="O850" s="32">
        <f t="shared" si="68"/>
        <v>-4.0014188460961268E-3</v>
      </c>
      <c r="P850">
        <f t="shared" si="69"/>
        <v>8.2000000000000003E-2</v>
      </c>
    </row>
    <row r="851" spans="1:16" hidden="1" x14ac:dyDescent="0.3">
      <c r="A851" s="22" t="s">
        <v>1182</v>
      </c>
      <c r="B851" s="23">
        <v>11196767</v>
      </c>
      <c r="C851" s="24" t="s">
        <v>2</v>
      </c>
      <c r="D851" s="6">
        <v>3463.3576630799998</v>
      </c>
      <c r="E851" s="6">
        <v>67.569999999999993</v>
      </c>
      <c r="F851" s="5">
        <v>8260</v>
      </c>
      <c r="G851" s="5">
        <v>1303</v>
      </c>
      <c r="H851" s="5">
        <v>5919711</v>
      </c>
      <c r="I851" s="24" t="s">
        <v>2158</v>
      </c>
      <c r="J851" s="24" t="s">
        <v>2159</v>
      </c>
      <c r="L851" s="34">
        <f t="shared" si="65"/>
        <v>8260</v>
      </c>
      <c r="M851" s="34">
        <f t="shared" si="66"/>
        <v>1303</v>
      </c>
      <c r="N851" s="34">
        <f t="shared" si="67"/>
        <v>5919711</v>
      </c>
      <c r="O851" s="32">
        <f t="shared" si="68"/>
        <v>1.1752262906077678E-3</v>
      </c>
      <c r="P851">
        <f t="shared" si="69"/>
        <v>0.68400000000000005</v>
      </c>
    </row>
    <row r="852" spans="1:16" hidden="1" x14ac:dyDescent="0.3">
      <c r="A852" s="22" t="s">
        <v>1183</v>
      </c>
      <c r="B852" s="23">
        <v>4252831</v>
      </c>
      <c r="C852" s="24" t="s">
        <v>2</v>
      </c>
      <c r="D852" s="6">
        <v>10627.70164008</v>
      </c>
      <c r="E852" s="6">
        <v>86.74</v>
      </c>
      <c r="F852" s="5">
        <v>30169</v>
      </c>
      <c r="G852" s="5">
        <v>19378</v>
      </c>
      <c r="H852" s="5">
        <v>2747122</v>
      </c>
      <c r="I852" s="24" t="s">
        <v>2142</v>
      </c>
      <c r="J852" s="24" t="s">
        <v>2145</v>
      </c>
      <c r="L852" s="34">
        <f t="shared" si="65"/>
        <v>30169</v>
      </c>
      <c r="M852" s="34">
        <f t="shared" si="66"/>
        <v>19378</v>
      </c>
      <c r="N852" s="34">
        <f t="shared" si="67"/>
        <v>2747122</v>
      </c>
      <c r="O852" s="32">
        <f t="shared" si="68"/>
        <v>3.928110946656173E-3</v>
      </c>
      <c r="P852">
        <f t="shared" si="69"/>
        <v>0.86399999999999999</v>
      </c>
    </row>
    <row r="853" spans="1:16" hidden="1" x14ac:dyDescent="0.3">
      <c r="A853" s="22" t="s">
        <v>1184</v>
      </c>
      <c r="B853" s="23">
        <v>4158601</v>
      </c>
      <c r="C853" s="24" t="s">
        <v>2</v>
      </c>
      <c r="D853" s="6">
        <v>7364.1269543400003</v>
      </c>
      <c r="E853" s="27" t="s">
        <v>1966</v>
      </c>
      <c r="F853" s="5">
        <v>27350</v>
      </c>
      <c r="G853" s="5">
        <v>18722</v>
      </c>
      <c r="H853" s="5">
        <v>5554924</v>
      </c>
      <c r="I853" s="24" t="s">
        <v>2119</v>
      </c>
      <c r="J853" s="24" t="s">
        <v>2200</v>
      </c>
      <c r="L853" s="34">
        <f t="shared" si="65"/>
        <v>27350</v>
      </c>
      <c r="M853" s="34">
        <f t="shared" si="66"/>
        <v>18722</v>
      </c>
      <c r="N853" s="34">
        <f t="shared" si="67"/>
        <v>5554924</v>
      </c>
      <c r="O853" s="32">
        <f t="shared" si="68"/>
        <v>1.553216569659639E-3</v>
      </c>
      <c r="P853">
        <f t="shared" si="69"/>
        <v>0.72899999999999998</v>
      </c>
    </row>
    <row r="854" spans="1:16" hidden="1" x14ac:dyDescent="0.3">
      <c r="A854" s="22" t="s">
        <v>1185</v>
      </c>
      <c r="B854" s="23">
        <v>4092324</v>
      </c>
      <c r="C854" s="24" t="s">
        <v>2</v>
      </c>
      <c r="D854" s="6">
        <v>6029.8352410500001</v>
      </c>
      <c r="E854" s="6">
        <v>91.17</v>
      </c>
      <c r="F854" s="5">
        <v>35</v>
      </c>
      <c r="G854" s="5">
        <v>68</v>
      </c>
      <c r="H854" s="5">
        <v>7341982</v>
      </c>
      <c r="I854" s="24" t="s">
        <v>2130</v>
      </c>
      <c r="J854" s="24" t="s">
        <v>2131</v>
      </c>
      <c r="L854" s="34">
        <f t="shared" si="65"/>
        <v>35</v>
      </c>
      <c r="M854" s="34">
        <f t="shared" si="66"/>
        <v>68</v>
      </c>
      <c r="N854" s="34">
        <f t="shared" si="67"/>
        <v>7341982</v>
      </c>
      <c r="O854" s="32">
        <f t="shared" si="68"/>
        <v>-4.4946991153070111E-6</v>
      </c>
      <c r="P854">
        <f t="shared" si="69"/>
        <v>0.41599999999999998</v>
      </c>
    </row>
    <row r="855" spans="1:16" hidden="1" x14ac:dyDescent="0.3">
      <c r="A855" s="22" t="s">
        <v>1186</v>
      </c>
      <c r="B855" s="23">
        <v>4165107</v>
      </c>
      <c r="C855" s="24" t="s">
        <v>2</v>
      </c>
      <c r="D855" s="6">
        <v>135188.4399498</v>
      </c>
      <c r="E855" s="6">
        <v>62.37</v>
      </c>
      <c r="F855" s="5">
        <v>209896</v>
      </c>
      <c r="G855" s="5">
        <v>437210</v>
      </c>
      <c r="H855" s="5">
        <v>275346636</v>
      </c>
      <c r="I855" s="24" t="s">
        <v>2142</v>
      </c>
      <c r="J855" s="24" t="s">
        <v>2143</v>
      </c>
      <c r="L855" s="34">
        <f t="shared" si="65"/>
        <v>209896</v>
      </c>
      <c r="M855" s="34">
        <f t="shared" si="66"/>
        <v>437210</v>
      </c>
      <c r="N855" s="34">
        <f t="shared" si="67"/>
        <v>275346636</v>
      </c>
      <c r="O855" s="32">
        <f t="shared" si="68"/>
        <v>-8.255557551100788E-4</v>
      </c>
      <c r="P855">
        <f t="shared" si="69"/>
        <v>0.24399999999999999</v>
      </c>
    </row>
    <row r="856" spans="1:16" x14ac:dyDescent="0.3">
      <c r="A856" s="22" t="s">
        <v>1021</v>
      </c>
      <c r="B856" s="23">
        <v>5258643</v>
      </c>
      <c r="C856" s="24" t="s">
        <v>317</v>
      </c>
      <c r="D856" s="6">
        <v>24305.749044119999</v>
      </c>
      <c r="E856" s="6">
        <v>18.38</v>
      </c>
      <c r="F856" s="5">
        <v>17000</v>
      </c>
      <c r="G856" s="5">
        <v>-6000</v>
      </c>
      <c r="H856" s="5">
        <v>17841000</v>
      </c>
      <c r="I856" s="24" t="s">
        <v>2132</v>
      </c>
      <c r="J856" s="24" t="s">
        <v>2139</v>
      </c>
      <c r="L856" s="34">
        <f t="shared" si="65"/>
        <v>17000</v>
      </c>
      <c r="M856" s="34">
        <f t="shared" si="66"/>
        <v>-6000</v>
      </c>
      <c r="N856" s="34">
        <f t="shared" si="67"/>
        <v>17841000</v>
      </c>
      <c r="O856" s="32">
        <f t="shared" si="68"/>
        <v>1.2891654055265961E-3</v>
      </c>
      <c r="P856">
        <f t="shared" si="69"/>
        <v>0.69699999999999995</v>
      </c>
    </row>
    <row r="857" spans="1:16" hidden="1" x14ac:dyDescent="0.3">
      <c r="A857" s="22" t="s">
        <v>1188</v>
      </c>
      <c r="B857" s="23">
        <v>5303886</v>
      </c>
      <c r="C857" s="24" t="s">
        <v>2</v>
      </c>
      <c r="D857" s="6">
        <v>8893.5360791000003</v>
      </c>
      <c r="E857" s="6">
        <v>34.72</v>
      </c>
      <c r="F857" s="5">
        <v>-1200</v>
      </c>
      <c r="G857" s="5">
        <v>819</v>
      </c>
      <c r="H857" s="5">
        <v>629079</v>
      </c>
      <c r="I857" s="24" t="s">
        <v>2132</v>
      </c>
      <c r="J857" s="24" t="s">
        <v>2134</v>
      </c>
      <c r="L857" s="34">
        <f t="shared" si="65"/>
        <v>-1200</v>
      </c>
      <c r="M857" s="34">
        <f t="shared" si="66"/>
        <v>819</v>
      </c>
      <c r="N857" s="34">
        <f t="shared" si="67"/>
        <v>629079</v>
      </c>
      <c r="O857" s="32">
        <f t="shared" si="68"/>
        <v>-3.209453820585332E-3</v>
      </c>
      <c r="P857">
        <f t="shared" si="69"/>
        <v>0.105</v>
      </c>
    </row>
    <row r="858" spans="1:16" hidden="1" x14ac:dyDescent="0.3">
      <c r="A858" s="22" t="s">
        <v>153</v>
      </c>
      <c r="B858" s="23">
        <v>4095791</v>
      </c>
      <c r="C858" s="24" t="s">
        <v>2</v>
      </c>
      <c r="D858" s="6">
        <v>5723.5444754999999</v>
      </c>
      <c r="E858" s="27">
        <v>83.29</v>
      </c>
      <c r="F858" s="5">
        <v>49584</v>
      </c>
      <c r="G858" s="5">
        <v>48219</v>
      </c>
      <c r="H858" s="5">
        <v>2294319</v>
      </c>
      <c r="I858" s="24" t="s">
        <v>2148</v>
      </c>
      <c r="J858" s="24" t="s">
        <v>2196</v>
      </c>
      <c r="L858" s="34">
        <f t="shared" si="65"/>
        <v>49584</v>
      </c>
      <c r="M858" s="34">
        <f t="shared" si="66"/>
        <v>48219</v>
      </c>
      <c r="N858" s="34">
        <f t="shared" si="67"/>
        <v>2294319</v>
      </c>
      <c r="O858" s="32">
        <f t="shared" si="68"/>
        <v>5.9494778189083557E-4</v>
      </c>
      <c r="P858">
        <f t="shared" si="69"/>
        <v>0.59599999999999997</v>
      </c>
    </row>
    <row r="859" spans="1:16" hidden="1" x14ac:dyDescent="0.3">
      <c r="A859" s="22" t="s">
        <v>1189</v>
      </c>
      <c r="B859" s="23">
        <v>4994083</v>
      </c>
      <c r="C859" s="24" t="s">
        <v>2</v>
      </c>
      <c r="D859" s="6">
        <v>9648.8227999999999</v>
      </c>
      <c r="E859" s="27">
        <v>95.73</v>
      </c>
      <c r="F859" s="5">
        <v>14137</v>
      </c>
      <c r="G859" s="5">
        <v>-1220</v>
      </c>
      <c r="H859" s="5">
        <v>10951666</v>
      </c>
      <c r="I859" s="24" t="s">
        <v>2119</v>
      </c>
      <c r="J859" s="24" t="s">
        <v>2177</v>
      </c>
      <c r="L859" s="34">
        <f t="shared" si="65"/>
        <v>14137</v>
      </c>
      <c r="M859" s="34">
        <f t="shared" si="66"/>
        <v>-1220</v>
      </c>
      <c r="N859" s="34">
        <f t="shared" si="67"/>
        <v>10951666</v>
      </c>
      <c r="O859" s="32">
        <f t="shared" si="68"/>
        <v>1.402252406163592E-3</v>
      </c>
      <c r="P859">
        <f t="shared" si="69"/>
        <v>0.70699999999999996</v>
      </c>
    </row>
    <row r="860" spans="1:16" hidden="1" x14ac:dyDescent="0.3">
      <c r="A860" s="22" t="s">
        <v>1190</v>
      </c>
      <c r="B860" s="23">
        <v>14006300</v>
      </c>
      <c r="C860" s="24" t="s">
        <v>2</v>
      </c>
      <c r="D860" s="6">
        <v>3050.0519195699999</v>
      </c>
      <c r="E860" s="27">
        <v>26.61</v>
      </c>
      <c r="F860" s="5">
        <v>-2184</v>
      </c>
      <c r="G860" s="5">
        <v>7904</v>
      </c>
      <c r="H860" s="5">
        <v>3205540</v>
      </c>
      <c r="I860" s="24" t="s">
        <v>2158</v>
      </c>
      <c r="J860" s="24" t="s">
        <v>2179</v>
      </c>
      <c r="L860" s="34">
        <f t="shared" si="65"/>
        <v>-2184</v>
      </c>
      <c r="M860" s="34">
        <f t="shared" si="66"/>
        <v>7904</v>
      </c>
      <c r="N860" s="34">
        <f t="shared" si="67"/>
        <v>3205540</v>
      </c>
      <c r="O860" s="32">
        <f t="shared" si="68"/>
        <v>-3.1470516668018495E-3</v>
      </c>
      <c r="P860">
        <f t="shared" si="69"/>
        <v>0.106</v>
      </c>
    </row>
    <row r="861" spans="1:16" hidden="1" x14ac:dyDescent="0.3">
      <c r="A861" s="22" t="s">
        <v>394</v>
      </c>
      <c r="B861" s="23">
        <v>14750985</v>
      </c>
      <c r="C861" s="24" t="s">
        <v>2</v>
      </c>
      <c r="D861" s="6">
        <v>4966.0409683199996</v>
      </c>
      <c r="E861" s="6">
        <v>94.95</v>
      </c>
      <c r="F861" s="5">
        <v>16225</v>
      </c>
      <c r="G861" s="5">
        <v>12697</v>
      </c>
      <c r="H861" s="5">
        <v>1582261</v>
      </c>
      <c r="I861" s="24" t="s">
        <v>2126</v>
      </c>
      <c r="J861" s="24" t="s">
        <v>2165</v>
      </c>
      <c r="L861" s="34">
        <f t="shared" si="65"/>
        <v>16225</v>
      </c>
      <c r="M861" s="34">
        <f t="shared" si="66"/>
        <v>12697</v>
      </c>
      <c r="N861" s="34">
        <f t="shared" si="67"/>
        <v>1582261</v>
      </c>
      <c r="O861" s="32">
        <f t="shared" si="68"/>
        <v>2.2297206339535638E-3</v>
      </c>
      <c r="P861">
        <f t="shared" si="69"/>
        <v>0.78500000000000003</v>
      </c>
    </row>
    <row r="862" spans="1:16" hidden="1" x14ac:dyDescent="0.3">
      <c r="A862" s="22" t="s">
        <v>482</v>
      </c>
      <c r="B862" s="23">
        <v>14092075</v>
      </c>
      <c r="C862" s="24" t="s">
        <v>2</v>
      </c>
      <c r="D862" s="6">
        <v>3929.3663133999999</v>
      </c>
      <c r="E862" s="27">
        <v>84.76</v>
      </c>
      <c r="F862" s="5">
        <v>2000</v>
      </c>
      <c r="G862" s="5">
        <v>-8000</v>
      </c>
      <c r="H862" s="5">
        <v>11235000</v>
      </c>
      <c r="I862" s="24" t="s">
        <v>2119</v>
      </c>
      <c r="J862" s="24" t="s">
        <v>2156</v>
      </c>
      <c r="L862" s="34">
        <f t="shared" si="65"/>
        <v>2000</v>
      </c>
      <c r="M862" s="34">
        <f t="shared" si="66"/>
        <v>-8000</v>
      </c>
      <c r="N862" s="34">
        <f t="shared" si="67"/>
        <v>11235000</v>
      </c>
      <c r="O862" s="32">
        <f t="shared" si="68"/>
        <v>8.9007565643079659E-4</v>
      </c>
      <c r="P862">
        <f t="shared" si="69"/>
        <v>0.64300000000000002</v>
      </c>
    </row>
    <row r="863" spans="1:16" hidden="1" x14ac:dyDescent="0.3">
      <c r="A863" s="22" t="s">
        <v>155</v>
      </c>
      <c r="B863" s="23">
        <v>4225417</v>
      </c>
      <c r="C863" s="24" t="s">
        <v>317</v>
      </c>
      <c r="D863" s="6">
        <v>3923.3888194199999</v>
      </c>
      <c r="E863" s="27" t="s">
        <v>1932</v>
      </c>
      <c r="F863" s="5">
        <v>2600</v>
      </c>
      <c r="G863" s="5">
        <v>3800</v>
      </c>
      <c r="H863" s="5">
        <v>1551500</v>
      </c>
      <c r="I863" s="24" t="s">
        <v>2119</v>
      </c>
      <c r="J863" s="24" t="s">
        <v>2122</v>
      </c>
      <c r="L863" s="34">
        <f t="shared" si="65"/>
        <v>2600</v>
      </c>
      <c r="M863" s="34">
        <f t="shared" si="66"/>
        <v>3800</v>
      </c>
      <c r="N863" s="34">
        <f t="shared" si="67"/>
        <v>1551500</v>
      </c>
      <c r="O863" s="32">
        <f t="shared" si="68"/>
        <v>-7.734450531743474E-4</v>
      </c>
      <c r="P863">
        <f t="shared" si="69"/>
        <v>0.251</v>
      </c>
    </row>
    <row r="864" spans="1:16" hidden="1" x14ac:dyDescent="0.3">
      <c r="A864" s="22" t="s">
        <v>1192</v>
      </c>
      <c r="B864" s="23">
        <v>7555494</v>
      </c>
      <c r="C864" s="24" t="s">
        <v>317</v>
      </c>
      <c r="D864" s="6">
        <v>5740.8929862799996</v>
      </c>
      <c r="E864" s="6">
        <v>92.76</v>
      </c>
      <c r="F864" s="5">
        <v>2589</v>
      </c>
      <c r="G864" s="5" t="s">
        <v>0</v>
      </c>
      <c r="H864" s="5">
        <v>558450</v>
      </c>
      <c r="I864" s="24" t="s">
        <v>2123</v>
      </c>
      <c r="J864" s="24" t="s">
        <v>2125</v>
      </c>
      <c r="L864" s="34">
        <f t="shared" si="65"/>
        <v>2589</v>
      </c>
      <c r="M864" s="34">
        <f t="shared" si="66"/>
        <v>0</v>
      </c>
      <c r="N864" s="34">
        <f t="shared" si="67"/>
        <v>558450</v>
      </c>
      <c r="O864" s="32">
        <f t="shared" si="68"/>
        <v>4.6360461993016381E-3</v>
      </c>
      <c r="P864">
        <f t="shared" si="69"/>
        <v>0.88300000000000001</v>
      </c>
    </row>
    <row r="865" spans="1:16" x14ac:dyDescent="0.3">
      <c r="A865" s="22" t="s">
        <v>699</v>
      </c>
      <c r="B865" s="23">
        <v>4966153</v>
      </c>
      <c r="C865" s="24" t="s">
        <v>320</v>
      </c>
      <c r="D865" s="6">
        <v>3653.3362205600001</v>
      </c>
      <c r="E865" s="6">
        <v>46.22</v>
      </c>
      <c r="F865" s="5">
        <v>2935</v>
      </c>
      <c r="G865" s="5">
        <v>2148</v>
      </c>
      <c r="H865" s="5">
        <v>677087</v>
      </c>
      <c r="I865" s="24" t="s">
        <v>2132</v>
      </c>
      <c r="J865" s="24" t="s">
        <v>2139</v>
      </c>
      <c r="L865" s="34">
        <f t="shared" si="65"/>
        <v>2935</v>
      </c>
      <c r="M865" s="34">
        <f t="shared" si="66"/>
        <v>2148</v>
      </c>
      <c r="N865" s="34">
        <f t="shared" si="67"/>
        <v>677087</v>
      </c>
      <c r="O865" s="32">
        <f t="shared" si="68"/>
        <v>1.1623321670627261E-3</v>
      </c>
      <c r="P865">
        <f t="shared" si="69"/>
        <v>0.68100000000000005</v>
      </c>
    </row>
    <row r="866" spans="1:16" hidden="1" x14ac:dyDescent="0.3">
      <c r="A866" s="22" t="s">
        <v>1194</v>
      </c>
      <c r="B866" s="23">
        <v>29724772</v>
      </c>
      <c r="C866" s="24" t="s">
        <v>2</v>
      </c>
      <c r="D866" s="6">
        <v>6436.2275257199999</v>
      </c>
      <c r="E866" s="27" t="s">
        <v>2018</v>
      </c>
      <c r="F866" s="5">
        <v>38000</v>
      </c>
      <c r="G866" s="5">
        <v>33000</v>
      </c>
      <c r="H866" s="5">
        <v>11464000</v>
      </c>
      <c r="I866" s="24" t="s">
        <v>2132</v>
      </c>
      <c r="J866" s="24" t="s">
        <v>2133</v>
      </c>
      <c r="L866" s="34">
        <f t="shared" si="65"/>
        <v>38000</v>
      </c>
      <c r="M866" s="34">
        <f t="shared" si="66"/>
        <v>33000</v>
      </c>
      <c r="N866" s="34">
        <f t="shared" si="67"/>
        <v>11464000</v>
      </c>
      <c r="O866" s="32">
        <f t="shared" si="68"/>
        <v>4.3614794138171668E-4</v>
      </c>
      <c r="P866">
        <f t="shared" si="69"/>
        <v>0.55800000000000005</v>
      </c>
    </row>
    <row r="867" spans="1:16" hidden="1" x14ac:dyDescent="0.3">
      <c r="A867" s="22" t="s">
        <v>157</v>
      </c>
      <c r="B867" s="23">
        <v>4104164</v>
      </c>
      <c r="C867" s="24" t="s">
        <v>2</v>
      </c>
      <c r="D867" s="6">
        <v>49427.575658399997</v>
      </c>
      <c r="E867" s="6">
        <v>86.38</v>
      </c>
      <c r="F867" s="5">
        <v>26000</v>
      </c>
      <c r="G867" s="5">
        <v>18000</v>
      </c>
      <c r="H867" s="5">
        <v>33524000</v>
      </c>
      <c r="I867" s="24" t="s">
        <v>2119</v>
      </c>
      <c r="J867" s="24" t="s">
        <v>2122</v>
      </c>
      <c r="L867" s="34">
        <f t="shared" si="65"/>
        <v>26000</v>
      </c>
      <c r="M867" s="34">
        <f t="shared" si="66"/>
        <v>18000</v>
      </c>
      <c r="N867" s="34">
        <f t="shared" si="67"/>
        <v>33524000</v>
      </c>
      <c r="O867" s="32">
        <f t="shared" si="68"/>
        <v>2.3863500775563775E-4</v>
      </c>
      <c r="P867">
        <f t="shared" si="69"/>
        <v>0.51</v>
      </c>
    </row>
    <row r="868" spans="1:16" hidden="1" x14ac:dyDescent="0.3">
      <c r="A868" s="22" t="s">
        <v>1195</v>
      </c>
      <c r="B868" s="23">
        <v>4069312</v>
      </c>
      <c r="C868" s="24" t="s">
        <v>2</v>
      </c>
      <c r="D868" s="6">
        <v>20273.320473790001</v>
      </c>
      <c r="E868" s="6">
        <v>95.47</v>
      </c>
      <c r="F868" s="5">
        <v>41000</v>
      </c>
      <c r="G868" s="5">
        <v>55100</v>
      </c>
      <c r="H868" s="5">
        <v>20155100</v>
      </c>
      <c r="I868" s="24" t="s">
        <v>2123</v>
      </c>
      <c r="J868" s="24" t="s">
        <v>2129</v>
      </c>
      <c r="L868" s="34">
        <f t="shared" si="65"/>
        <v>41000</v>
      </c>
      <c r="M868" s="34">
        <f t="shared" si="66"/>
        <v>55100</v>
      </c>
      <c r="N868" s="34">
        <f t="shared" si="67"/>
        <v>20155100</v>
      </c>
      <c r="O868" s="32">
        <f t="shared" si="68"/>
        <v>-6.9957479744580775E-4</v>
      </c>
      <c r="P868">
        <f t="shared" si="69"/>
        <v>0.26</v>
      </c>
    </row>
    <row r="869" spans="1:16" x14ac:dyDescent="0.3">
      <c r="A869" s="22" t="s">
        <v>1108</v>
      </c>
      <c r="B869" s="23">
        <v>4329961</v>
      </c>
      <c r="C869" s="24" t="s">
        <v>317</v>
      </c>
      <c r="D869" s="6">
        <v>5758.4194771599996</v>
      </c>
      <c r="E869" s="27" t="s">
        <v>2008</v>
      </c>
      <c r="F869" s="5">
        <v>207</v>
      </c>
      <c r="G869" s="5">
        <v>-195</v>
      </c>
      <c r="H869" s="5">
        <v>349737</v>
      </c>
      <c r="I869" s="24" t="s">
        <v>2132</v>
      </c>
      <c r="J869" s="24" t="s">
        <v>2139</v>
      </c>
      <c r="L869" s="34">
        <f t="shared" si="65"/>
        <v>207</v>
      </c>
      <c r="M869" s="34">
        <f t="shared" si="66"/>
        <v>-195</v>
      </c>
      <c r="N869" s="34">
        <f t="shared" si="67"/>
        <v>349737</v>
      </c>
      <c r="O869" s="32">
        <f t="shared" si="68"/>
        <v>1.1494351469818749E-3</v>
      </c>
      <c r="P869">
        <f t="shared" si="69"/>
        <v>0.67900000000000005</v>
      </c>
    </row>
    <row r="870" spans="1:16" hidden="1" x14ac:dyDescent="0.3">
      <c r="A870" s="22" t="s">
        <v>1197</v>
      </c>
      <c r="B870" s="23">
        <v>4417220</v>
      </c>
      <c r="C870" s="24" t="s">
        <v>317</v>
      </c>
      <c r="D870" s="6">
        <v>13161.166824059999</v>
      </c>
      <c r="E870" s="6">
        <v>81.36</v>
      </c>
      <c r="F870" s="5">
        <v>-1169</v>
      </c>
      <c r="G870" s="5">
        <v>3843</v>
      </c>
      <c r="H870" s="5">
        <v>6475214</v>
      </c>
      <c r="I870" s="24" t="s">
        <v>2130</v>
      </c>
      <c r="J870" s="24" t="s">
        <v>2169</v>
      </c>
      <c r="L870" s="34">
        <f t="shared" si="65"/>
        <v>-1169</v>
      </c>
      <c r="M870" s="34">
        <f t="shared" si="66"/>
        <v>3843</v>
      </c>
      <c r="N870" s="34">
        <f t="shared" si="67"/>
        <v>6475214</v>
      </c>
      <c r="O870" s="32">
        <f t="shared" si="68"/>
        <v>-7.7402847226361944E-4</v>
      </c>
      <c r="P870">
        <f t="shared" si="69"/>
        <v>0.25</v>
      </c>
    </row>
    <row r="871" spans="1:16" hidden="1" x14ac:dyDescent="0.3">
      <c r="A871" s="22" t="s">
        <v>1198</v>
      </c>
      <c r="B871" s="23">
        <v>4916646</v>
      </c>
      <c r="C871" s="24" t="s">
        <v>2</v>
      </c>
      <c r="D871" s="6">
        <v>11578.939411200001</v>
      </c>
      <c r="E871" s="27" t="s">
        <v>2019</v>
      </c>
      <c r="F871" s="5">
        <v>50800</v>
      </c>
      <c r="G871" s="5">
        <v>69900</v>
      </c>
      <c r="H871" s="5">
        <v>6519800</v>
      </c>
      <c r="I871" s="24" t="s">
        <v>2153</v>
      </c>
      <c r="J871" s="24" t="s">
        <v>2178</v>
      </c>
      <c r="L871" s="34">
        <f t="shared" si="65"/>
        <v>50800</v>
      </c>
      <c r="M871" s="34">
        <f t="shared" si="66"/>
        <v>69900</v>
      </c>
      <c r="N871" s="34">
        <f t="shared" si="67"/>
        <v>6519800</v>
      </c>
      <c r="O871" s="32">
        <f t="shared" si="68"/>
        <v>-2.9295377158808553E-3</v>
      </c>
      <c r="P871">
        <f t="shared" si="69"/>
        <v>0.114</v>
      </c>
    </row>
    <row r="872" spans="1:16" hidden="1" x14ac:dyDescent="0.3">
      <c r="A872" s="22" t="s">
        <v>1199</v>
      </c>
      <c r="B872" s="23">
        <v>4912964</v>
      </c>
      <c r="C872" s="24" t="s">
        <v>317</v>
      </c>
      <c r="D872" s="6">
        <v>5436.2314749999996</v>
      </c>
      <c r="E872" s="6">
        <v>62.78</v>
      </c>
      <c r="F872" s="5">
        <v>13182</v>
      </c>
      <c r="G872" s="5">
        <v>13681</v>
      </c>
      <c r="H872" s="5">
        <v>1112994</v>
      </c>
      <c r="I872" s="24" t="s">
        <v>2153</v>
      </c>
      <c r="J872" s="24" t="s">
        <v>2178</v>
      </c>
      <c r="L872" s="34">
        <f t="shared" si="65"/>
        <v>13182</v>
      </c>
      <c r="M872" s="34">
        <f t="shared" si="66"/>
        <v>13681</v>
      </c>
      <c r="N872" s="34">
        <f t="shared" si="67"/>
        <v>1112994</v>
      </c>
      <c r="O872" s="32">
        <f t="shared" si="68"/>
        <v>-4.4834024262484793E-4</v>
      </c>
      <c r="P872">
        <f t="shared" si="69"/>
        <v>0.30099999999999999</v>
      </c>
    </row>
    <row r="873" spans="1:16" hidden="1" x14ac:dyDescent="0.3">
      <c r="A873" s="22" t="s">
        <v>1200</v>
      </c>
      <c r="B873" s="23">
        <v>4069282</v>
      </c>
      <c r="C873" s="24" t="s">
        <v>317</v>
      </c>
      <c r="D873" s="6">
        <v>6753.5537189500001</v>
      </c>
      <c r="E873" s="6">
        <v>101.75</v>
      </c>
      <c r="F873" s="5">
        <v>14252</v>
      </c>
      <c r="G873" s="5">
        <v>19741</v>
      </c>
      <c r="H873" s="5">
        <v>1931879</v>
      </c>
      <c r="I873" s="24" t="s">
        <v>2119</v>
      </c>
      <c r="J873" s="24" t="s">
        <v>2177</v>
      </c>
      <c r="L873" s="34">
        <f t="shared" si="65"/>
        <v>14252</v>
      </c>
      <c r="M873" s="34">
        <f t="shared" si="66"/>
        <v>19741</v>
      </c>
      <c r="N873" s="34">
        <f t="shared" si="67"/>
        <v>1931879</v>
      </c>
      <c r="O873" s="32">
        <f t="shared" si="68"/>
        <v>-2.841275255851945E-3</v>
      </c>
      <c r="P873">
        <f t="shared" si="69"/>
        <v>0.11899999999999999</v>
      </c>
    </row>
    <row r="874" spans="1:16" hidden="1" x14ac:dyDescent="0.3">
      <c r="A874" s="22" t="s">
        <v>1201</v>
      </c>
      <c r="B874" s="23">
        <v>4810271</v>
      </c>
      <c r="C874" s="24" t="s">
        <v>320</v>
      </c>
      <c r="D874" s="6">
        <v>6083.5985874999997</v>
      </c>
      <c r="E874" s="27">
        <v>100.31</v>
      </c>
      <c r="F874" s="5">
        <v>45025</v>
      </c>
      <c r="G874" s="5">
        <v>27999</v>
      </c>
      <c r="H874" s="5">
        <v>1321258</v>
      </c>
      <c r="I874" s="24" t="s">
        <v>2123</v>
      </c>
      <c r="J874" s="24" t="s">
        <v>2124</v>
      </c>
      <c r="L874" s="34">
        <f t="shared" si="65"/>
        <v>45025</v>
      </c>
      <c r="M874" s="34">
        <f t="shared" si="66"/>
        <v>27999</v>
      </c>
      <c r="N874" s="34">
        <f t="shared" si="67"/>
        <v>1321258</v>
      </c>
      <c r="O874" s="32">
        <f t="shared" si="68"/>
        <v>1.2886203905671715E-2</v>
      </c>
      <c r="P874">
        <f t="shared" si="69"/>
        <v>0.97299999999999998</v>
      </c>
    </row>
    <row r="875" spans="1:16" hidden="1" x14ac:dyDescent="0.3">
      <c r="A875" s="22" t="s">
        <v>1202</v>
      </c>
      <c r="B875" s="23">
        <v>4107929</v>
      </c>
      <c r="C875" s="24" t="s">
        <v>2</v>
      </c>
      <c r="D875" s="6">
        <v>36525.95402456</v>
      </c>
      <c r="E875" s="6">
        <v>47.47</v>
      </c>
      <c r="F875" s="5">
        <v>50000</v>
      </c>
      <c r="G875" s="5">
        <v>122000</v>
      </c>
      <c r="H875" s="5">
        <v>22039000</v>
      </c>
      <c r="I875" s="24" t="s">
        <v>2126</v>
      </c>
      <c r="J875" s="24" t="s">
        <v>2151</v>
      </c>
      <c r="L875" s="34">
        <f t="shared" si="65"/>
        <v>50000</v>
      </c>
      <c r="M875" s="34">
        <f t="shared" si="66"/>
        <v>122000</v>
      </c>
      <c r="N875" s="34">
        <f t="shared" si="67"/>
        <v>22039000</v>
      </c>
      <c r="O875" s="32">
        <f t="shared" si="68"/>
        <v>-3.2669358863832297E-3</v>
      </c>
      <c r="P875">
        <f t="shared" si="69"/>
        <v>0.10199999999999999</v>
      </c>
    </row>
    <row r="876" spans="1:16" x14ac:dyDescent="0.3">
      <c r="A876" s="22" t="s">
        <v>897</v>
      </c>
      <c r="B876" s="23">
        <v>4192968</v>
      </c>
      <c r="C876" s="24" t="s">
        <v>317</v>
      </c>
      <c r="D876" s="6">
        <v>15859.31584383</v>
      </c>
      <c r="E876" s="6">
        <v>105.59</v>
      </c>
      <c r="F876" s="5">
        <v>8190</v>
      </c>
      <c r="G876" s="5">
        <v>-2127</v>
      </c>
      <c r="H876" s="5">
        <v>10138857</v>
      </c>
      <c r="I876" s="24" t="s">
        <v>2132</v>
      </c>
      <c r="J876" s="24" t="s">
        <v>2139</v>
      </c>
      <c r="L876" s="34">
        <f t="shared" si="65"/>
        <v>8190</v>
      </c>
      <c r="M876" s="34">
        <f t="shared" si="66"/>
        <v>-2127</v>
      </c>
      <c r="N876" s="34">
        <f t="shared" si="67"/>
        <v>10138857</v>
      </c>
      <c r="O876" s="32">
        <f t="shared" si="68"/>
        <v>1.0175703237554293E-3</v>
      </c>
      <c r="P876">
        <f t="shared" si="69"/>
        <v>0.66200000000000003</v>
      </c>
    </row>
    <row r="877" spans="1:16" hidden="1" x14ac:dyDescent="0.3">
      <c r="A877" s="22" t="s">
        <v>1204</v>
      </c>
      <c r="B877" s="23">
        <v>4243255</v>
      </c>
      <c r="C877" s="24" t="s">
        <v>317</v>
      </c>
      <c r="D877" s="6">
        <v>2831.36985349</v>
      </c>
      <c r="E877" s="6">
        <v>92.13</v>
      </c>
      <c r="F877" s="5">
        <v>-468</v>
      </c>
      <c r="G877" s="5">
        <v>33716</v>
      </c>
      <c r="H877" s="5">
        <v>1972237</v>
      </c>
      <c r="I877" s="24" t="s">
        <v>2126</v>
      </c>
      <c r="J877" s="24" t="s">
        <v>2137</v>
      </c>
      <c r="L877" s="34">
        <f t="shared" si="65"/>
        <v>-468</v>
      </c>
      <c r="M877" s="34">
        <f t="shared" si="66"/>
        <v>33716</v>
      </c>
      <c r="N877" s="34">
        <f t="shared" si="67"/>
        <v>1972237</v>
      </c>
      <c r="O877" s="32">
        <f t="shared" si="68"/>
        <v>-1.7332602521907863E-2</v>
      </c>
      <c r="P877">
        <f t="shared" si="69"/>
        <v>1.0999999999999999E-2</v>
      </c>
    </row>
    <row r="878" spans="1:16" hidden="1" x14ac:dyDescent="0.3">
      <c r="A878" s="22" t="s">
        <v>1205</v>
      </c>
      <c r="B878" s="23">
        <v>4097347</v>
      </c>
      <c r="C878" s="24" t="s">
        <v>2</v>
      </c>
      <c r="D878" s="6">
        <v>5287.0536510000002</v>
      </c>
      <c r="E878" s="6">
        <v>87.28</v>
      </c>
      <c r="F878" s="5">
        <v>45052</v>
      </c>
      <c r="G878" s="5">
        <v>-11631</v>
      </c>
      <c r="H878" s="5">
        <v>5852561</v>
      </c>
      <c r="I878" s="24" t="s">
        <v>2142</v>
      </c>
      <c r="J878" s="24" t="s">
        <v>2143</v>
      </c>
      <c r="L878" s="34">
        <f t="shared" si="65"/>
        <v>45052</v>
      </c>
      <c r="M878" s="34">
        <f t="shared" si="66"/>
        <v>-11631</v>
      </c>
      <c r="N878" s="34">
        <f t="shared" si="67"/>
        <v>5852561</v>
      </c>
      <c r="O878" s="32">
        <f t="shared" si="68"/>
        <v>9.6851617608086447E-3</v>
      </c>
      <c r="P878">
        <f t="shared" si="69"/>
        <v>0.95299999999999996</v>
      </c>
    </row>
    <row r="879" spans="1:16" hidden="1" x14ac:dyDescent="0.3">
      <c r="A879" s="22" t="s">
        <v>1206</v>
      </c>
      <c r="B879" s="23">
        <v>4914267</v>
      </c>
      <c r="C879" s="24" t="s">
        <v>2</v>
      </c>
      <c r="D879" s="6">
        <v>2954.6523704400001</v>
      </c>
      <c r="E879" s="6">
        <v>105.61</v>
      </c>
      <c r="F879" s="5">
        <v>11760</v>
      </c>
      <c r="G879" s="5">
        <v>9378</v>
      </c>
      <c r="H879" s="5">
        <v>3246912</v>
      </c>
      <c r="I879" s="24" t="s">
        <v>2126</v>
      </c>
      <c r="J879" s="24" t="s">
        <v>2176</v>
      </c>
      <c r="L879" s="34">
        <f t="shared" si="65"/>
        <v>11760</v>
      </c>
      <c r="M879" s="34">
        <f t="shared" si="66"/>
        <v>9378</v>
      </c>
      <c r="N879" s="34">
        <f t="shared" si="67"/>
        <v>3246912</v>
      </c>
      <c r="O879" s="32">
        <f t="shared" si="68"/>
        <v>7.3362012891017684E-4</v>
      </c>
      <c r="P879">
        <f t="shared" si="69"/>
        <v>0.61399999999999999</v>
      </c>
    </row>
    <row r="880" spans="1:16" hidden="1" x14ac:dyDescent="0.3">
      <c r="A880" s="22" t="s">
        <v>1207</v>
      </c>
      <c r="B880" s="23">
        <v>4014818</v>
      </c>
      <c r="C880" s="24" t="s">
        <v>2</v>
      </c>
      <c r="D880" s="6">
        <v>5233.60829156</v>
      </c>
      <c r="E880" s="6">
        <v>110.87</v>
      </c>
      <c r="F880" s="5">
        <v>47100</v>
      </c>
      <c r="G880" s="5">
        <v>47000</v>
      </c>
      <c r="H880" s="5">
        <v>13763000</v>
      </c>
      <c r="I880" s="24" t="s">
        <v>2126</v>
      </c>
      <c r="J880" s="24" t="s">
        <v>2176</v>
      </c>
      <c r="L880" s="34">
        <f t="shared" si="65"/>
        <v>47100</v>
      </c>
      <c r="M880" s="34">
        <f t="shared" si="66"/>
        <v>47000</v>
      </c>
      <c r="N880" s="34">
        <f t="shared" si="67"/>
        <v>13763000</v>
      </c>
      <c r="O880" s="32">
        <f t="shared" si="68"/>
        <v>7.2658577345055588E-6</v>
      </c>
      <c r="P880">
        <f t="shared" si="69"/>
        <v>0.43099999999999999</v>
      </c>
    </row>
    <row r="881" spans="1:16" hidden="1" x14ac:dyDescent="0.3">
      <c r="A881" s="22" t="s">
        <v>1208</v>
      </c>
      <c r="B881" s="23">
        <v>10088110</v>
      </c>
      <c r="C881" s="24" t="s">
        <v>317</v>
      </c>
      <c r="D881" s="6">
        <v>7377.06517239</v>
      </c>
      <c r="E881" s="6">
        <v>51.18</v>
      </c>
      <c r="F881" s="5">
        <v>226</v>
      </c>
      <c r="G881" s="5">
        <v>290</v>
      </c>
      <c r="H881" s="5">
        <v>1330963</v>
      </c>
      <c r="I881" s="24" t="s">
        <v>2123</v>
      </c>
      <c r="J881" s="24" t="s">
        <v>2125</v>
      </c>
      <c r="L881" s="34">
        <f t="shared" si="65"/>
        <v>226</v>
      </c>
      <c r="M881" s="34">
        <f t="shared" si="66"/>
        <v>290</v>
      </c>
      <c r="N881" s="34">
        <f t="shared" si="67"/>
        <v>1330963</v>
      </c>
      <c r="O881" s="32">
        <f t="shared" si="68"/>
        <v>-4.8085483969126112E-5</v>
      </c>
      <c r="P881">
        <f t="shared" si="69"/>
        <v>0.39200000000000002</v>
      </c>
    </row>
    <row r="882" spans="1:16" hidden="1" x14ac:dyDescent="0.3">
      <c r="A882" s="22" t="s">
        <v>934</v>
      </c>
      <c r="B882" s="23">
        <v>4611141</v>
      </c>
      <c r="C882" s="24" t="s">
        <v>317</v>
      </c>
      <c r="D882" s="6">
        <v>5328.7450512900004</v>
      </c>
      <c r="E882" s="6">
        <v>92.89</v>
      </c>
      <c r="F882" s="5">
        <v>9893</v>
      </c>
      <c r="G882" s="5">
        <v>9479</v>
      </c>
      <c r="H882" s="5">
        <v>586662</v>
      </c>
      <c r="I882" s="24" t="s">
        <v>2119</v>
      </c>
      <c r="J882" s="24" t="s">
        <v>2156</v>
      </c>
      <c r="L882" s="34">
        <f t="shared" si="65"/>
        <v>9893</v>
      </c>
      <c r="M882" s="34">
        <f t="shared" si="66"/>
        <v>9479</v>
      </c>
      <c r="N882" s="34">
        <f t="shared" si="67"/>
        <v>586662</v>
      </c>
      <c r="O882" s="32">
        <f t="shared" si="68"/>
        <v>7.0568743160456956E-4</v>
      </c>
      <c r="P882">
        <f t="shared" si="69"/>
        <v>0.61</v>
      </c>
    </row>
    <row r="883" spans="1:16" hidden="1" x14ac:dyDescent="0.3">
      <c r="A883" s="22" t="s">
        <v>1209</v>
      </c>
      <c r="B883" s="23">
        <v>4810826</v>
      </c>
      <c r="C883" s="24" t="s">
        <v>320</v>
      </c>
      <c r="D883" s="6">
        <v>2343.9591892499998</v>
      </c>
      <c r="E883" s="6">
        <v>92.64</v>
      </c>
      <c r="F883" s="5">
        <v>3410</v>
      </c>
      <c r="G883" s="5">
        <v>2324</v>
      </c>
      <c r="H883" s="5">
        <v>310476</v>
      </c>
      <c r="I883" s="24" t="s">
        <v>2123</v>
      </c>
      <c r="J883" s="24" t="s">
        <v>2124</v>
      </c>
      <c r="L883" s="34">
        <f t="shared" si="65"/>
        <v>3410</v>
      </c>
      <c r="M883" s="34">
        <f t="shared" si="66"/>
        <v>2324</v>
      </c>
      <c r="N883" s="34">
        <f t="shared" si="67"/>
        <v>310476</v>
      </c>
      <c r="O883" s="32">
        <f t="shared" si="68"/>
        <v>3.4978549066594518E-3</v>
      </c>
      <c r="P883">
        <f t="shared" si="69"/>
        <v>0.85</v>
      </c>
    </row>
    <row r="884" spans="1:16" hidden="1" x14ac:dyDescent="0.3">
      <c r="A884" s="22" t="s">
        <v>1210</v>
      </c>
      <c r="B884" s="23">
        <v>4861263</v>
      </c>
      <c r="C884" s="24" t="s">
        <v>2</v>
      </c>
      <c r="D884" s="6">
        <v>2030.7451176</v>
      </c>
      <c r="E884" s="6">
        <v>47.61</v>
      </c>
      <c r="F884" s="5">
        <v>1900</v>
      </c>
      <c r="G884" s="5">
        <v>1900</v>
      </c>
      <c r="H884" s="5">
        <v>1690700</v>
      </c>
      <c r="I884" s="24" t="s">
        <v>2142</v>
      </c>
      <c r="J884" s="24" t="s">
        <v>2145</v>
      </c>
      <c r="L884" s="34">
        <f t="shared" si="65"/>
        <v>1900</v>
      </c>
      <c r="M884" s="34">
        <f t="shared" si="66"/>
        <v>1900</v>
      </c>
      <c r="N884" s="34">
        <f t="shared" si="67"/>
        <v>1690700</v>
      </c>
      <c r="O884" s="32">
        <f t="shared" si="68"/>
        <v>0</v>
      </c>
      <c r="P884">
        <f t="shared" si="69"/>
        <v>0.42199999999999999</v>
      </c>
    </row>
    <row r="885" spans="1:16" hidden="1" x14ac:dyDescent="0.3">
      <c r="A885" s="22" t="s">
        <v>160</v>
      </c>
      <c r="B885" s="23">
        <v>4054537</v>
      </c>
      <c r="C885" s="24" t="s">
        <v>2</v>
      </c>
      <c r="D885" s="6">
        <v>46520.1450415</v>
      </c>
      <c r="E885" s="27">
        <v>87.05</v>
      </c>
      <c r="F885" s="5">
        <v>347859</v>
      </c>
      <c r="G885" s="5">
        <v>358209</v>
      </c>
      <c r="H885" s="5">
        <v>37984295</v>
      </c>
      <c r="I885" s="24" t="s">
        <v>2126</v>
      </c>
      <c r="J885" s="24" t="s">
        <v>2191</v>
      </c>
      <c r="L885" s="34">
        <f t="shared" si="65"/>
        <v>347859</v>
      </c>
      <c r="M885" s="34">
        <f t="shared" si="66"/>
        <v>358209</v>
      </c>
      <c r="N885" s="34">
        <f t="shared" si="67"/>
        <v>37984295</v>
      </c>
      <c r="O885" s="32">
        <f t="shared" si="68"/>
        <v>-2.7248103459600871E-4</v>
      </c>
      <c r="P885">
        <f t="shared" si="69"/>
        <v>0.33500000000000002</v>
      </c>
    </row>
    <row r="886" spans="1:16" hidden="1" x14ac:dyDescent="0.3">
      <c r="A886" s="22" t="s">
        <v>1211</v>
      </c>
      <c r="B886" s="23">
        <v>4021939</v>
      </c>
      <c r="C886" s="24" t="s">
        <v>2</v>
      </c>
      <c r="D886" s="6">
        <v>22476.508516000002</v>
      </c>
      <c r="E886" s="6">
        <v>70.06</v>
      </c>
      <c r="F886" s="5">
        <v>54900</v>
      </c>
      <c r="G886" s="5">
        <v>44800</v>
      </c>
      <c r="H886" s="5">
        <v>2567600</v>
      </c>
      <c r="I886" s="24" t="s">
        <v>2119</v>
      </c>
      <c r="J886" s="24" t="s">
        <v>2121</v>
      </c>
      <c r="L886" s="34">
        <f t="shared" si="65"/>
        <v>54900</v>
      </c>
      <c r="M886" s="34">
        <f t="shared" si="66"/>
        <v>44800</v>
      </c>
      <c r="N886" s="34">
        <f t="shared" si="67"/>
        <v>2567600</v>
      </c>
      <c r="O886" s="32">
        <f t="shared" si="68"/>
        <v>3.9336345225112947E-3</v>
      </c>
      <c r="P886">
        <f t="shared" si="69"/>
        <v>0.86399999999999999</v>
      </c>
    </row>
    <row r="887" spans="1:16" hidden="1" x14ac:dyDescent="0.3">
      <c r="A887" s="22" t="s">
        <v>161</v>
      </c>
      <c r="B887" s="23">
        <v>6617441</v>
      </c>
      <c r="C887" s="24" t="s">
        <v>317</v>
      </c>
      <c r="D887" s="6">
        <v>9674.2883888100005</v>
      </c>
      <c r="E887" s="27">
        <v>26.88</v>
      </c>
      <c r="F887" s="5">
        <v>12000</v>
      </c>
      <c r="G887" s="5">
        <v>1000</v>
      </c>
      <c r="H887" s="5">
        <v>3677000</v>
      </c>
      <c r="I887" s="24" t="s">
        <v>2119</v>
      </c>
      <c r="J887" s="24" t="s">
        <v>2122</v>
      </c>
      <c r="L887" s="34">
        <f t="shared" si="65"/>
        <v>12000</v>
      </c>
      <c r="M887" s="34">
        <f t="shared" si="66"/>
        <v>1000</v>
      </c>
      <c r="N887" s="34">
        <f t="shared" si="67"/>
        <v>3677000</v>
      </c>
      <c r="O887" s="32">
        <f t="shared" si="68"/>
        <v>2.9915692140331791E-3</v>
      </c>
      <c r="P887">
        <f t="shared" si="69"/>
        <v>0.83</v>
      </c>
    </row>
    <row r="888" spans="1:16" hidden="1" x14ac:dyDescent="0.3">
      <c r="A888" s="22" t="s">
        <v>1212</v>
      </c>
      <c r="B888" s="23">
        <v>3002455</v>
      </c>
      <c r="C888" s="24" t="s">
        <v>2</v>
      </c>
      <c r="D888" s="6">
        <v>6716.5966935099996</v>
      </c>
      <c r="E888" s="6">
        <v>30.12</v>
      </c>
      <c r="F888" s="5">
        <v>-900</v>
      </c>
      <c r="G888" s="5">
        <v>-13000</v>
      </c>
      <c r="H888" s="5">
        <v>6037800</v>
      </c>
      <c r="I888" s="24" t="s">
        <v>2126</v>
      </c>
      <c r="J888" s="24" t="s">
        <v>2165</v>
      </c>
      <c r="L888" s="34">
        <f t="shared" si="65"/>
        <v>-900</v>
      </c>
      <c r="M888" s="34">
        <f t="shared" si="66"/>
        <v>-13000</v>
      </c>
      <c r="N888" s="34">
        <f t="shared" si="67"/>
        <v>6037800</v>
      </c>
      <c r="O888" s="32">
        <f t="shared" si="68"/>
        <v>2.0040412070621749E-3</v>
      </c>
      <c r="P888">
        <f t="shared" si="69"/>
        <v>0.76200000000000001</v>
      </c>
    </row>
    <row r="889" spans="1:16" hidden="1" x14ac:dyDescent="0.3">
      <c r="A889" s="22" t="s">
        <v>162</v>
      </c>
      <c r="B889" s="23">
        <v>4398514</v>
      </c>
      <c r="C889" s="24" t="s">
        <v>317</v>
      </c>
      <c r="D889" s="6">
        <v>2565.7918105600002</v>
      </c>
      <c r="E889" s="27" t="s">
        <v>2020</v>
      </c>
      <c r="F889" s="5">
        <v>22277</v>
      </c>
      <c r="G889" s="5">
        <v>22407</v>
      </c>
      <c r="H889" s="5">
        <v>3124828</v>
      </c>
      <c r="I889" s="24" t="s">
        <v>2126</v>
      </c>
      <c r="J889" s="24" t="s">
        <v>2191</v>
      </c>
      <c r="L889" s="34">
        <f t="shared" si="65"/>
        <v>22277</v>
      </c>
      <c r="M889" s="34">
        <f t="shared" si="66"/>
        <v>22407</v>
      </c>
      <c r="N889" s="34">
        <f t="shared" si="67"/>
        <v>3124828</v>
      </c>
      <c r="O889" s="32">
        <f t="shared" si="68"/>
        <v>-4.1602289790030045E-5</v>
      </c>
      <c r="P889">
        <f t="shared" si="69"/>
        <v>0.39500000000000002</v>
      </c>
    </row>
    <row r="890" spans="1:16" hidden="1" x14ac:dyDescent="0.3">
      <c r="A890" s="22" t="s">
        <v>1213</v>
      </c>
      <c r="B890" s="23">
        <v>21825918</v>
      </c>
      <c r="C890" s="24" t="s">
        <v>317</v>
      </c>
      <c r="D890" s="6">
        <v>23590.9384766</v>
      </c>
      <c r="E890" s="6">
        <v>26.12</v>
      </c>
      <c r="F890" s="5">
        <v>80939.248804542702</v>
      </c>
      <c r="G890" s="5">
        <v>19077.213563580899</v>
      </c>
      <c r="H890" s="5">
        <v>12546823.493591599</v>
      </c>
      <c r="I890" s="24" t="s">
        <v>2126</v>
      </c>
      <c r="J890" s="24" t="s">
        <v>2198</v>
      </c>
      <c r="L890" s="34">
        <f t="shared" si="65"/>
        <v>80939.248804542702</v>
      </c>
      <c r="M890" s="34">
        <f t="shared" si="66"/>
        <v>19077.213563580899</v>
      </c>
      <c r="N890" s="34">
        <f t="shared" si="67"/>
        <v>12546823.493591599</v>
      </c>
      <c r="O890" s="32">
        <f t="shared" si="68"/>
        <v>4.9304937837499974E-3</v>
      </c>
      <c r="P890">
        <f t="shared" si="69"/>
        <v>0.89300000000000002</v>
      </c>
    </row>
    <row r="891" spans="1:16" hidden="1" x14ac:dyDescent="0.3">
      <c r="A891" s="22" t="s">
        <v>1214</v>
      </c>
      <c r="B891" s="23">
        <v>4571302</v>
      </c>
      <c r="C891" s="24" t="s">
        <v>317</v>
      </c>
      <c r="D891" s="6">
        <v>13954.84961666</v>
      </c>
      <c r="E891" s="27">
        <v>88.09</v>
      </c>
      <c r="F891" s="5">
        <v>39000</v>
      </c>
      <c r="G891" s="5">
        <v>46000</v>
      </c>
      <c r="H891" s="5">
        <v>15142000</v>
      </c>
      <c r="I891" s="24" t="s">
        <v>2161</v>
      </c>
      <c r="J891" s="24" t="s">
        <v>2190</v>
      </c>
      <c r="L891" s="34">
        <f t="shared" si="65"/>
        <v>39000</v>
      </c>
      <c r="M891" s="34">
        <f t="shared" si="66"/>
        <v>46000</v>
      </c>
      <c r="N891" s="34">
        <f t="shared" si="67"/>
        <v>15142000</v>
      </c>
      <c r="O891" s="32">
        <f t="shared" si="68"/>
        <v>-4.6229031831990491E-4</v>
      </c>
      <c r="P891">
        <f t="shared" si="69"/>
        <v>0.29799999999999999</v>
      </c>
    </row>
    <row r="892" spans="1:16" hidden="1" x14ac:dyDescent="0.3">
      <c r="A892" s="22" t="s">
        <v>1215</v>
      </c>
      <c r="B892" s="23">
        <v>6536582</v>
      </c>
      <c r="C892" s="24" t="s">
        <v>2</v>
      </c>
      <c r="D892" s="6">
        <v>2889.1893107999999</v>
      </c>
      <c r="E892" s="6">
        <v>109.23</v>
      </c>
      <c r="F892" s="5">
        <v>22158</v>
      </c>
      <c r="G892" s="5">
        <v>49843</v>
      </c>
      <c r="H892" s="5">
        <v>2575932</v>
      </c>
      <c r="I892" s="24" t="s">
        <v>2158</v>
      </c>
      <c r="J892" s="24" t="s">
        <v>2179</v>
      </c>
      <c r="L892" s="34">
        <f t="shared" si="65"/>
        <v>22158</v>
      </c>
      <c r="M892" s="34">
        <f t="shared" si="66"/>
        <v>49843</v>
      </c>
      <c r="N892" s="34">
        <f t="shared" si="67"/>
        <v>2575932</v>
      </c>
      <c r="O892" s="32">
        <f t="shared" si="68"/>
        <v>-1.0747566317744412E-2</v>
      </c>
      <c r="P892">
        <f t="shared" si="69"/>
        <v>2.4E-2</v>
      </c>
    </row>
    <row r="893" spans="1:16" hidden="1" x14ac:dyDescent="0.3">
      <c r="A893" s="22" t="s">
        <v>1216</v>
      </c>
      <c r="B893" s="23">
        <v>4393370</v>
      </c>
      <c r="C893" s="24" t="s">
        <v>317</v>
      </c>
      <c r="D893" s="6">
        <v>7255.3549465799997</v>
      </c>
      <c r="E893" s="27" t="s">
        <v>2021</v>
      </c>
      <c r="F893" s="5">
        <v>900</v>
      </c>
      <c r="G893" s="5">
        <v>-1700</v>
      </c>
      <c r="H893" s="5">
        <v>42895000</v>
      </c>
      <c r="I893" s="24" t="s">
        <v>2161</v>
      </c>
      <c r="J893" s="24" t="s">
        <v>2181</v>
      </c>
      <c r="L893" s="34">
        <f t="shared" si="65"/>
        <v>900</v>
      </c>
      <c r="M893" s="34">
        <f t="shared" si="66"/>
        <v>-1700</v>
      </c>
      <c r="N893" s="34">
        <f t="shared" si="67"/>
        <v>42895000</v>
      </c>
      <c r="O893" s="32">
        <f t="shared" si="68"/>
        <v>6.0613125072852314E-5</v>
      </c>
      <c r="P893">
        <f t="shared" si="69"/>
        <v>0.44500000000000001</v>
      </c>
    </row>
    <row r="894" spans="1:16" hidden="1" x14ac:dyDescent="0.3">
      <c r="A894" s="22" t="s">
        <v>1217</v>
      </c>
      <c r="B894" s="23">
        <v>112690231</v>
      </c>
      <c r="C894" s="24" t="s">
        <v>317</v>
      </c>
      <c r="D894" s="6">
        <v>5620.9121947000003</v>
      </c>
      <c r="E894" s="6">
        <v>63.87</v>
      </c>
      <c r="F894" s="5">
        <v>5000</v>
      </c>
      <c r="G894" s="5">
        <v>-5000</v>
      </c>
      <c r="H894" s="5">
        <v>667000</v>
      </c>
      <c r="I894" s="24" t="s">
        <v>2161</v>
      </c>
      <c r="J894" s="24" t="s">
        <v>2182</v>
      </c>
      <c r="L894" s="34">
        <f t="shared" si="65"/>
        <v>5000</v>
      </c>
      <c r="M894" s="34">
        <f t="shared" si="66"/>
        <v>-5000</v>
      </c>
      <c r="N894" s="34">
        <f t="shared" si="67"/>
        <v>667000</v>
      </c>
      <c r="O894" s="32">
        <f t="shared" si="68"/>
        <v>1.4992503748125937E-2</v>
      </c>
      <c r="P894">
        <f t="shared" si="69"/>
        <v>0.97799999999999998</v>
      </c>
    </row>
    <row r="895" spans="1:16" hidden="1" x14ac:dyDescent="0.3">
      <c r="A895" s="22" t="s">
        <v>1218</v>
      </c>
      <c r="B895" s="23">
        <v>6669298</v>
      </c>
      <c r="C895" s="24" t="s">
        <v>2</v>
      </c>
      <c r="D895" s="6">
        <v>5170.1762724199998</v>
      </c>
      <c r="E895" s="6">
        <v>33.409999999999997</v>
      </c>
      <c r="F895" s="5">
        <v>16213</v>
      </c>
      <c r="G895" s="5">
        <v>5815</v>
      </c>
      <c r="H895" s="5">
        <v>6625363</v>
      </c>
      <c r="I895" s="24" t="s">
        <v>2126</v>
      </c>
      <c r="J895" s="24" t="s">
        <v>2151</v>
      </c>
      <c r="L895" s="34">
        <f t="shared" si="65"/>
        <v>16213</v>
      </c>
      <c r="M895" s="34">
        <f t="shared" si="66"/>
        <v>5815</v>
      </c>
      <c r="N895" s="34">
        <f t="shared" si="67"/>
        <v>6625363</v>
      </c>
      <c r="O895" s="32">
        <f t="shared" si="68"/>
        <v>1.5694234414023805E-3</v>
      </c>
      <c r="P895">
        <f t="shared" si="69"/>
        <v>0.73</v>
      </c>
    </row>
    <row r="896" spans="1:16" hidden="1" x14ac:dyDescent="0.3">
      <c r="A896" s="22" t="s">
        <v>1219</v>
      </c>
      <c r="B896" s="23">
        <v>28960766</v>
      </c>
      <c r="C896" s="24" t="s">
        <v>317</v>
      </c>
      <c r="D896" s="6">
        <v>2816.2311065600002</v>
      </c>
      <c r="E896" s="27">
        <v>37.840000000000003</v>
      </c>
      <c r="F896" s="5">
        <v>575</v>
      </c>
      <c r="G896" s="5">
        <v>-16385</v>
      </c>
      <c r="H896" s="5">
        <v>2173871</v>
      </c>
      <c r="I896" s="24" t="s">
        <v>2123</v>
      </c>
      <c r="J896" s="24" t="s">
        <v>2129</v>
      </c>
      <c r="L896" s="34">
        <f t="shared" si="65"/>
        <v>575</v>
      </c>
      <c r="M896" s="34">
        <f t="shared" si="66"/>
        <v>-16385</v>
      </c>
      <c r="N896" s="34">
        <f t="shared" si="67"/>
        <v>2173871</v>
      </c>
      <c r="O896" s="32">
        <f t="shared" si="68"/>
        <v>7.8017508858621324E-3</v>
      </c>
      <c r="P896">
        <f t="shared" si="69"/>
        <v>0.93799999999999994</v>
      </c>
    </row>
    <row r="897" spans="1:16" hidden="1" x14ac:dyDescent="0.3">
      <c r="A897" s="22" t="s">
        <v>1220</v>
      </c>
      <c r="B897" s="23">
        <v>4094028</v>
      </c>
      <c r="C897" s="24" t="s">
        <v>320</v>
      </c>
      <c r="D897" s="6">
        <v>2291.06397625</v>
      </c>
      <c r="E897" s="27" t="s">
        <v>1992</v>
      </c>
      <c r="F897" s="5">
        <v>833</v>
      </c>
      <c r="G897" s="5">
        <v>-1871</v>
      </c>
      <c r="H897" s="5">
        <v>762668</v>
      </c>
      <c r="I897" s="24" t="s">
        <v>2123</v>
      </c>
      <c r="J897" s="24" t="s">
        <v>2172</v>
      </c>
      <c r="L897" s="34">
        <f t="shared" si="65"/>
        <v>833</v>
      </c>
      <c r="M897" s="34">
        <f t="shared" si="66"/>
        <v>-1871</v>
      </c>
      <c r="N897" s="34">
        <f t="shared" si="67"/>
        <v>762668</v>
      </c>
      <c r="O897" s="32">
        <f t="shared" si="68"/>
        <v>3.5454483471182743E-3</v>
      </c>
      <c r="P897">
        <f t="shared" si="69"/>
        <v>0.85199999999999998</v>
      </c>
    </row>
    <row r="898" spans="1:16" hidden="1" x14ac:dyDescent="0.3">
      <c r="A898" s="22" t="s">
        <v>1221</v>
      </c>
      <c r="B898" s="23">
        <v>4161278</v>
      </c>
      <c r="C898" s="24" t="s">
        <v>317</v>
      </c>
      <c r="D898" s="6">
        <v>9124.1280869700004</v>
      </c>
      <c r="E898" s="27">
        <v>65.349999999999994</v>
      </c>
      <c r="F898" s="5">
        <v>26000</v>
      </c>
      <c r="G898" s="5">
        <v>15000</v>
      </c>
      <c r="H898" s="5">
        <v>6009000</v>
      </c>
      <c r="I898" s="24" t="s">
        <v>2126</v>
      </c>
      <c r="J898" s="24" t="s">
        <v>2151</v>
      </c>
      <c r="L898" s="34">
        <f t="shared" si="65"/>
        <v>26000</v>
      </c>
      <c r="M898" s="34">
        <f t="shared" si="66"/>
        <v>15000</v>
      </c>
      <c r="N898" s="34">
        <f t="shared" si="67"/>
        <v>6009000</v>
      </c>
      <c r="O898" s="32">
        <f t="shared" si="68"/>
        <v>1.8305874521551007E-3</v>
      </c>
      <c r="P898">
        <f t="shared" si="69"/>
        <v>0.751</v>
      </c>
    </row>
    <row r="899" spans="1:16" hidden="1" x14ac:dyDescent="0.3">
      <c r="A899" s="22" t="s">
        <v>1222</v>
      </c>
      <c r="B899" s="23">
        <v>4992787</v>
      </c>
      <c r="C899" s="24" t="s">
        <v>317</v>
      </c>
      <c r="D899" s="6">
        <v>12055.372810950001</v>
      </c>
      <c r="E899" s="6">
        <v>82.21</v>
      </c>
      <c r="F899" s="5">
        <v>31186</v>
      </c>
      <c r="G899" s="5">
        <v>32090</v>
      </c>
      <c r="H899" s="5">
        <v>3180546</v>
      </c>
      <c r="I899" s="24" t="s">
        <v>2119</v>
      </c>
      <c r="J899" s="24" t="s">
        <v>2146</v>
      </c>
      <c r="L899" s="34">
        <f t="shared" si="65"/>
        <v>31186</v>
      </c>
      <c r="M899" s="34">
        <f t="shared" si="66"/>
        <v>32090</v>
      </c>
      <c r="N899" s="34">
        <f t="shared" si="67"/>
        <v>3180546</v>
      </c>
      <c r="O899" s="32">
        <f t="shared" si="68"/>
        <v>-2.8422792816076235E-4</v>
      </c>
      <c r="P899">
        <f t="shared" si="69"/>
        <v>0.33300000000000002</v>
      </c>
    </row>
    <row r="900" spans="1:16" hidden="1" x14ac:dyDescent="0.3">
      <c r="A900" s="22" t="s">
        <v>1223</v>
      </c>
      <c r="B900" s="23">
        <v>103362</v>
      </c>
      <c r="C900" s="24" t="s">
        <v>2</v>
      </c>
      <c r="D900" s="6">
        <v>5938.1634639599997</v>
      </c>
      <c r="E900" s="6">
        <v>76.52</v>
      </c>
      <c r="F900" s="5">
        <v>-175000</v>
      </c>
      <c r="G900" s="5">
        <v>181000</v>
      </c>
      <c r="H900" s="5">
        <v>334331000</v>
      </c>
      <c r="I900" s="24" t="s">
        <v>2142</v>
      </c>
      <c r="J900" s="24" t="s">
        <v>2145</v>
      </c>
      <c r="L900" s="34">
        <f t="shared" si="65"/>
        <v>-175000</v>
      </c>
      <c r="M900" s="34">
        <f t="shared" si="66"/>
        <v>181000</v>
      </c>
      <c r="N900" s="34">
        <f t="shared" si="67"/>
        <v>334331000</v>
      </c>
      <c r="O900" s="32">
        <f t="shared" si="68"/>
        <v>-1.064813014647161E-3</v>
      </c>
      <c r="P900">
        <f t="shared" si="69"/>
        <v>0.221</v>
      </c>
    </row>
    <row r="901" spans="1:16" hidden="1" x14ac:dyDescent="0.3">
      <c r="A901" s="22" t="s">
        <v>165</v>
      </c>
      <c r="B901" s="23">
        <v>4062407</v>
      </c>
      <c r="C901" s="24" t="s">
        <v>317</v>
      </c>
      <c r="D901" s="6">
        <v>218785.03327044001</v>
      </c>
      <c r="E901" s="6">
        <v>84.63</v>
      </c>
      <c r="F901" s="5">
        <v>498000</v>
      </c>
      <c r="G901" s="5">
        <v>487000</v>
      </c>
      <c r="H901" s="5">
        <v>79658000</v>
      </c>
      <c r="I901" s="24" t="s">
        <v>2148</v>
      </c>
      <c r="J901" s="24" t="s">
        <v>2150</v>
      </c>
      <c r="L901" s="34">
        <f t="shared" si="65"/>
        <v>498000</v>
      </c>
      <c r="M901" s="34">
        <f t="shared" si="66"/>
        <v>487000</v>
      </c>
      <c r="N901" s="34">
        <f t="shared" si="67"/>
        <v>79658000</v>
      </c>
      <c r="O901" s="32">
        <f t="shared" si="68"/>
        <v>1.3809033618720029E-4</v>
      </c>
      <c r="P901">
        <f t="shared" si="69"/>
        <v>0.47899999999999998</v>
      </c>
    </row>
    <row r="902" spans="1:16" hidden="1" x14ac:dyDescent="0.3">
      <c r="A902" s="22" t="s">
        <v>2109</v>
      </c>
      <c r="B902" s="23">
        <v>118457377</v>
      </c>
      <c r="C902" s="24" t="s">
        <v>317</v>
      </c>
      <c r="D902" s="6">
        <v>15361.744673880001</v>
      </c>
      <c r="E902" s="27">
        <v>18.46</v>
      </c>
      <c r="F902" s="5">
        <v>-45000</v>
      </c>
      <c r="G902" s="5" t="s">
        <v>0</v>
      </c>
      <c r="H902" s="5">
        <v>18557400</v>
      </c>
      <c r="I902" s="24" t="s">
        <v>2130</v>
      </c>
      <c r="J902" s="24" t="s">
        <v>2170</v>
      </c>
      <c r="L902" s="34">
        <f t="shared" si="65"/>
        <v>-45000</v>
      </c>
      <c r="M902" s="34">
        <f t="shared" si="66"/>
        <v>0</v>
      </c>
      <c r="N902" s="34">
        <f t="shared" si="67"/>
        <v>18557400</v>
      </c>
      <c r="O902" s="32">
        <f t="shared" si="68"/>
        <v>-2.4249086617737399E-3</v>
      </c>
      <c r="P902">
        <f t="shared" si="69"/>
        <v>0.13700000000000001</v>
      </c>
    </row>
    <row r="903" spans="1:16" hidden="1" x14ac:dyDescent="0.3">
      <c r="A903" s="22" t="s">
        <v>1224</v>
      </c>
      <c r="B903" s="23">
        <v>4914216</v>
      </c>
      <c r="C903" s="24" t="s">
        <v>2</v>
      </c>
      <c r="D903" s="6">
        <v>9891.9742521600001</v>
      </c>
      <c r="E903" s="6">
        <v>95.12</v>
      </c>
      <c r="F903" s="5">
        <v>65300</v>
      </c>
      <c r="G903" s="5">
        <v>96400</v>
      </c>
      <c r="H903" s="5">
        <v>15006600</v>
      </c>
      <c r="I903" s="24" t="s">
        <v>2126</v>
      </c>
      <c r="J903" s="24" t="s">
        <v>2127</v>
      </c>
      <c r="L903" s="34">
        <f t="shared" si="65"/>
        <v>65300</v>
      </c>
      <c r="M903" s="34">
        <f t="shared" si="66"/>
        <v>96400</v>
      </c>
      <c r="N903" s="34">
        <f t="shared" si="67"/>
        <v>15006600</v>
      </c>
      <c r="O903" s="32">
        <f t="shared" si="68"/>
        <v>-2.0724214678874628E-3</v>
      </c>
      <c r="P903">
        <f t="shared" si="69"/>
        <v>0.152</v>
      </c>
    </row>
    <row r="904" spans="1:16" hidden="1" x14ac:dyDescent="0.3">
      <c r="A904" s="22" t="s">
        <v>1225</v>
      </c>
      <c r="B904" s="23">
        <v>4965581</v>
      </c>
      <c r="C904" s="24" t="s">
        <v>317</v>
      </c>
      <c r="D904" s="6">
        <v>6397.4744554700001</v>
      </c>
      <c r="E904" s="27">
        <v>98.18</v>
      </c>
      <c r="F904" s="5">
        <v>19658</v>
      </c>
      <c r="G904" s="5">
        <v>17507</v>
      </c>
      <c r="H904" s="5">
        <v>3903734</v>
      </c>
      <c r="I904" s="24" t="s">
        <v>2132</v>
      </c>
      <c r="J904" s="24" t="s">
        <v>2138</v>
      </c>
      <c r="L904" s="34">
        <f t="shared" si="65"/>
        <v>19658</v>
      </c>
      <c r="M904" s="34">
        <f t="shared" si="66"/>
        <v>17507</v>
      </c>
      <c r="N904" s="34">
        <f t="shared" si="67"/>
        <v>3903734</v>
      </c>
      <c r="O904" s="32">
        <f t="shared" si="68"/>
        <v>5.5101090391917074E-4</v>
      </c>
      <c r="P904">
        <f t="shared" si="69"/>
        <v>0.58399999999999996</v>
      </c>
    </row>
    <row r="905" spans="1:16" hidden="1" x14ac:dyDescent="0.3">
      <c r="A905" s="22" t="s">
        <v>1226</v>
      </c>
      <c r="B905" s="23">
        <v>4812404</v>
      </c>
      <c r="C905" s="24" t="s">
        <v>317</v>
      </c>
      <c r="D905" s="6">
        <v>2803.5521110499999</v>
      </c>
      <c r="E905" s="6">
        <v>97.24</v>
      </c>
      <c r="F905" s="5">
        <v>11525</v>
      </c>
      <c r="G905" s="5">
        <v>5308</v>
      </c>
      <c r="H905" s="5">
        <v>2294773</v>
      </c>
      <c r="I905" s="24" t="s">
        <v>2123</v>
      </c>
      <c r="J905" s="24" t="s">
        <v>2124</v>
      </c>
      <c r="L905" s="34">
        <f t="shared" si="65"/>
        <v>11525</v>
      </c>
      <c r="M905" s="34">
        <f t="shared" si="66"/>
        <v>5308</v>
      </c>
      <c r="N905" s="34">
        <f t="shared" si="67"/>
        <v>2294773</v>
      </c>
      <c r="O905" s="32">
        <f t="shared" si="68"/>
        <v>2.709200430717984E-3</v>
      </c>
      <c r="P905">
        <f t="shared" si="69"/>
        <v>0.81599999999999995</v>
      </c>
    </row>
    <row r="906" spans="1:16" hidden="1" x14ac:dyDescent="0.3">
      <c r="A906" s="22" t="s">
        <v>1227</v>
      </c>
      <c r="B906" s="23">
        <v>4121693</v>
      </c>
      <c r="C906" s="24" t="s">
        <v>2</v>
      </c>
      <c r="D906" s="6">
        <v>28329.223470000001</v>
      </c>
      <c r="E906" s="6">
        <v>69.489999999999995</v>
      </c>
      <c r="F906" s="5">
        <v>80164</v>
      </c>
      <c r="G906" s="5">
        <v>41648</v>
      </c>
      <c r="H906" s="5">
        <v>16460841</v>
      </c>
      <c r="I906" s="24" t="s">
        <v>2161</v>
      </c>
      <c r="J906" s="24" t="s">
        <v>2182</v>
      </c>
      <c r="L906" s="34">
        <f t="shared" ref="L906:L969" si="70">IF(NOT(F906="NA"),F906,0)</f>
        <v>80164</v>
      </c>
      <c r="M906" s="34">
        <f t="shared" ref="M906:M969" si="71">IF(NOT(G906="NA"),G906,0)</f>
        <v>41648</v>
      </c>
      <c r="N906" s="34">
        <f t="shared" ref="N906:N969" si="72">IF(NOT(H906="NA"),H906,0)</f>
        <v>16460841</v>
      </c>
      <c r="O906" s="32">
        <f t="shared" ref="O906:O969" si="73">(L906-M906)/N906</f>
        <v>2.3398561470826429E-3</v>
      </c>
      <c r="P906">
        <f t="shared" ref="P906:P969" si="74">IFERROR(_xlfn.PERCENTRANK.INC(O:O,O906),"")</f>
        <v>0.79300000000000004</v>
      </c>
    </row>
    <row r="907" spans="1:16" hidden="1" x14ac:dyDescent="0.3">
      <c r="A907" s="22" t="s">
        <v>1228</v>
      </c>
      <c r="B907" s="23">
        <v>4226853</v>
      </c>
      <c r="C907" s="24" t="s">
        <v>2</v>
      </c>
      <c r="D907" s="6">
        <v>2101.7592265500002</v>
      </c>
      <c r="E907" s="6">
        <v>68.45</v>
      </c>
      <c r="F907" s="5">
        <v>4816</v>
      </c>
      <c r="G907" s="5">
        <v>2967</v>
      </c>
      <c r="H907" s="5">
        <v>9855498</v>
      </c>
      <c r="I907" s="24" t="s">
        <v>2142</v>
      </c>
      <c r="J907" s="24" t="s">
        <v>2171</v>
      </c>
      <c r="L907" s="34">
        <f t="shared" si="70"/>
        <v>4816</v>
      </c>
      <c r="M907" s="34">
        <f t="shared" si="71"/>
        <v>2967</v>
      </c>
      <c r="N907" s="34">
        <f t="shared" si="72"/>
        <v>9855498</v>
      </c>
      <c r="O907" s="32">
        <f t="shared" si="73"/>
        <v>1.8761101671371656E-4</v>
      </c>
      <c r="P907">
        <f t="shared" si="74"/>
        <v>0.49199999999999999</v>
      </c>
    </row>
    <row r="908" spans="1:16" hidden="1" x14ac:dyDescent="0.3">
      <c r="A908" s="22" t="s">
        <v>1229</v>
      </c>
      <c r="B908" s="23">
        <v>4286513</v>
      </c>
      <c r="C908" s="24" t="s">
        <v>317</v>
      </c>
      <c r="D908" s="6">
        <v>9974.6619769200006</v>
      </c>
      <c r="E908" s="27" t="s">
        <v>2022</v>
      </c>
      <c r="F908" s="5">
        <v>63000</v>
      </c>
      <c r="G908" s="5">
        <v>60000</v>
      </c>
      <c r="H908" s="5">
        <v>12038000</v>
      </c>
      <c r="I908" s="24" t="s">
        <v>2126</v>
      </c>
      <c r="J908" s="24" t="s">
        <v>2199</v>
      </c>
      <c r="L908" s="34">
        <f t="shared" si="70"/>
        <v>63000</v>
      </c>
      <c r="M908" s="34">
        <f t="shared" si="71"/>
        <v>60000</v>
      </c>
      <c r="N908" s="34">
        <f t="shared" si="72"/>
        <v>12038000</v>
      </c>
      <c r="O908" s="32">
        <f t="shared" si="73"/>
        <v>2.4921083236418011E-4</v>
      </c>
      <c r="P908">
        <f t="shared" si="74"/>
        <v>0.51300000000000001</v>
      </c>
    </row>
    <row r="909" spans="1:16" hidden="1" x14ac:dyDescent="0.3">
      <c r="A909" s="22" t="s">
        <v>1230</v>
      </c>
      <c r="B909" s="23">
        <v>117006880</v>
      </c>
      <c r="C909" s="24" t="s">
        <v>2</v>
      </c>
      <c r="D909" s="6">
        <v>7971.0593190600002</v>
      </c>
      <c r="E909" s="6">
        <v>18.22</v>
      </c>
      <c r="F909" s="5">
        <v>2266</v>
      </c>
      <c r="G909" s="5" t="s">
        <v>0</v>
      </c>
      <c r="H909" s="5">
        <v>994521</v>
      </c>
      <c r="I909" s="24" t="s">
        <v>2119</v>
      </c>
      <c r="J909" s="24" t="s">
        <v>2122</v>
      </c>
      <c r="L909" s="34">
        <f t="shared" si="70"/>
        <v>2266</v>
      </c>
      <c r="M909" s="34">
        <f t="shared" si="71"/>
        <v>0</v>
      </c>
      <c r="N909" s="34">
        <f t="shared" si="72"/>
        <v>994521</v>
      </c>
      <c r="O909" s="32">
        <f t="shared" si="73"/>
        <v>2.278483812810388E-3</v>
      </c>
      <c r="P909">
        <f t="shared" si="74"/>
        <v>0.78600000000000003</v>
      </c>
    </row>
    <row r="910" spans="1:16" hidden="1" x14ac:dyDescent="0.3">
      <c r="A910" s="22" t="s">
        <v>169</v>
      </c>
      <c r="B910" s="23">
        <v>4004271</v>
      </c>
      <c r="C910" s="24" t="s">
        <v>2</v>
      </c>
      <c r="D910" s="6">
        <v>133820.63372488</v>
      </c>
      <c r="E910" s="6">
        <v>73.989999999999995</v>
      </c>
      <c r="F910" s="5">
        <v>295000</v>
      </c>
      <c r="G910" s="5">
        <v>269000</v>
      </c>
      <c r="H910" s="5">
        <v>52880000</v>
      </c>
      <c r="I910" s="24" t="s">
        <v>2119</v>
      </c>
      <c r="J910" s="24" t="s">
        <v>2122</v>
      </c>
      <c r="L910" s="34">
        <f t="shared" si="70"/>
        <v>295000</v>
      </c>
      <c r="M910" s="34">
        <f t="shared" si="71"/>
        <v>269000</v>
      </c>
      <c r="N910" s="34">
        <f t="shared" si="72"/>
        <v>52880000</v>
      </c>
      <c r="O910" s="32">
        <f t="shared" si="73"/>
        <v>4.9167927382753407E-4</v>
      </c>
      <c r="P910">
        <f t="shared" si="74"/>
        <v>0.57299999999999995</v>
      </c>
    </row>
    <row r="911" spans="1:16" hidden="1" x14ac:dyDescent="0.3">
      <c r="A911" s="22" t="s">
        <v>1231</v>
      </c>
      <c r="B911" s="23">
        <v>103455</v>
      </c>
      <c r="C911" s="24" t="s">
        <v>2</v>
      </c>
      <c r="D911" s="6">
        <v>18099.424695180001</v>
      </c>
      <c r="E911" s="27">
        <v>60.32</v>
      </c>
      <c r="F911" s="5">
        <v>125000</v>
      </c>
      <c r="G911" s="5">
        <v>80000</v>
      </c>
      <c r="H911" s="5">
        <v>75567000</v>
      </c>
      <c r="I911" s="24" t="s">
        <v>2142</v>
      </c>
      <c r="J911" s="24" t="s">
        <v>2145</v>
      </c>
      <c r="L911" s="34">
        <f t="shared" si="70"/>
        <v>125000</v>
      </c>
      <c r="M911" s="34">
        <f t="shared" si="71"/>
        <v>80000</v>
      </c>
      <c r="N911" s="34">
        <f t="shared" si="72"/>
        <v>75567000</v>
      </c>
      <c r="O911" s="32">
        <f t="shared" si="73"/>
        <v>5.9549803485648496E-4</v>
      </c>
      <c r="P911">
        <f t="shared" si="74"/>
        <v>0.59599999999999997</v>
      </c>
    </row>
    <row r="912" spans="1:16" hidden="1" x14ac:dyDescent="0.3">
      <c r="A912" s="22" t="s">
        <v>1232</v>
      </c>
      <c r="B912" s="23">
        <v>100420749</v>
      </c>
      <c r="C912" s="24" t="s">
        <v>317</v>
      </c>
      <c r="D912" s="6">
        <v>3081.4034978999998</v>
      </c>
      <c r="E912" s="6">
        <v>7.42</v>
      </c>
      <c r="F912" s="5">
        <v>213</v>
      </c>
      <c r="G912" s="5">
        <v>71</v>
      </c>
      <c r="H912" s="5">
        <v>1371952</v>
      </c>
      <c r="I912" s="24" t="s">
        <v>2126</v>
      </c>
      <c r="J912" s="24" t="s">
        <v>2198</v>
      </c>
      <c r="L912" s="34">
        <f t="shared" si="70"/>
        <v>213</v>
      </c>
      <c r="M912" s="34">
        <f t="shared" si="71"/>
        <v>71</v>
      </c>
      <c r="N912" s="34">
        <f t="shared" si="72"/>
        <v>1371952</v>
      </c>
      <c r="O912" s="32">
        <f t="shared" si="73"/>
        <v>1.0350216334099152E-4</v>
      </c>
      <c r="P912">
        <f t="shared" si="74"/>
        <v>0.46600000000000003</v>
      </c>
    </row>
    <row r="913" spans="1:16" hidden="1" x14ac:dyDescent="0.3">
      <c r="A913" s="22" t="s">
        <v>385</v>
      </c>
      <c r="B913" s="23">
        <v>4061160</v>
      </c>
      <c r="C913" s="24" t="s">
        <v>2</v>
      </c>
      <c r="D913" s="6">
        <v>7840.6948428300002</v>
      </c>
      <c r="E913" s="6">
        <v>85.41</v>
      </c>
      <c r="F913" s="5">
        <v>23000</v>
      </c>
      <c r="G913" s="5">
        <v>44000</v>
      </c>
      <c r="H913" s="5">
        <v>2350000</v>
      </c>
      <c r="I913" s="24" t="s">
        <v>2148</v>
      </c>
      <c r="J913" s="24" t="s">
        <v>2201</v>
      </c>
      <c r="L913" s="34">
        <f t="shared" si="70"/>
        <v>23000</v>
      </c>
      <c r="M913" s="34">
        <f t="shared" si="71"/>
        <v>44000</v>
      </c>
      <c r="N913" s="34">
        <f t="shared" si="72"/>
        <v>2350000</v>
      </c>
      <c r="O913" s="32">
        <f t="shared" si="73"/>
        <v>-8.9361702127659579E-3</v>
      </c>
      <c r="P913">
        <f t="shared" si="74"/>
        <v>3.5999999999999997E-2</v>
      </c>
    </row>
    <row r="914" spans="1:16" hidden="1" x14ac:dyDescent="0.3">
      <c r="A914" s="22" t="s">
        <v>1233</v>
      </c>
      <c r="B914" s="23">
        <v>4004318</v>
      </c>
      <c r="C914" s="24" t="s">
        <v>2</v>
      </c>
      <c r="D914" s="6">
        <v>153793.44921590001</v>
      </c>
      <c r="E914" s="6">
        <v>76.67</v>
      </c>
      <c r="F914" s="5">
        <v>747000</v>
      </c>
      <c r="G914" s="5">
        <v>872000</v>
      </c>
      <c r="H914" s="5">
        <v>43708000</v>
      </c>
      <c r="I914" s="24" t="s">
        <v>2126</v>
      </c>
      <c r="J914" s="24" t="s">
        <v>2127</v>
      </c>
      <c r="L914" s="34">
        <f t="shared" si="70"/>
        <v>747000</v>
      </c>
      <c r="M914" s="34">
        <f t="shared" si="71"/>
        <v>872000</v>
      </c>
      <c r="N914" s="34">
        <f t="shared" si="72"/>
        <v>43708000</v>
      </c>
      <c r="O914" s="32">
        <f t="shared" si="73"/>
        <v>-2.8598883499588177E-3</v>
      </c>
      <c r="P914">
        <f t="shared" si="74"/>
        <v>0.11799999999999999</v>
      </c>
    </row>
    <row r="915" spans="1:16" hidden="1" x14ac:dyDescent="0.3">
      <c r="A915" s="22" t="s">
        <v>1234</v>
      </c>
      <c r="B915" s="23">
        <v>4158885</v>
      </c>
      <c r="C915" s="24" t="s">
        <v>317</v>
      </c>
      <c r="D915" s="6">
        <v>23379.184178</v>
      </c>
      <c r="E915" s="6">
        <v>96.21</v>
      </c>
      <c r="F915" s="5">
        <v>92045</v>
      </c>
      <c r="G915" s="5">
        <v>93381</v>
      </c>
      <c r="H915" s="5">
        <v>9482226</v>
      </c>
      <c r="I915" s="24" t="s">
        <v>2142</v>
      </c>
      <c r="J915" s="24" t="s">
        <v>2143</v>
      </c>
      <c r="L915" s="34">
        <f t="shared" si="70"/>
        <v>92045</v>
      </c>
      <c r="M915" s="34">
        <f t="shared" si="71"/>
        <v>93381</v>
      </c>
      <c r="N915" s="34">
        <f t="shared" si="72"/>
        <v>9482226</v>
      </c>
      <c r="O915" s="32">
        <f t="shared" si="73"/>
        <v>-1.4089518642563465E-4</v>
      </c>
      <c r="P915">
        <f t="shared" si="74"/>
        <v>0.36399999999999999</v>
      </c>
    </row>
    <row r="916" spans="1:16" hidden="1" x14ac:dyDescent="0.3">
      <c r="A916" s="22" t="s">
        <v>1235</v>
      </c>
      <c r="B916" s="23">
        <v>6475784</v>
      </c>
      <c r="C916" s="24" t="s">
        <v>317</v>
      </c>
      <c r="D916" s="6">
        <v>6654.73311113</v>
      </c>
      <c r="E916" s="27" t="s">
        <v>2023</v>
      </c>
      <c r="F916" s="5">
        <v>487</v>
      </c>
      <c r="G916" s="5">
        <v>296</v>
      </c>
      <c r="H916" s="5">
        <v>7879238</v>
      </c>
      <c r="I916" s="24" t="s">
        <v>2126</v>
      </c>
      <c r="J916" s="24" t="s">
        <v>2198</v>
      </c>
      <c r="L916" s="34">
        <f t="shared" si="70"/>
        <v>487</v>
      </c>
      <c r="M916" s="34">
        <f t="shared" si="71"/>
        <v>296</v>
      </c>
      <c r="N916" s="34">
        <f t="shared" si="72"/>
        <v>7879238</v>
      </c>
      <c r="O916" s="32">
        <f t="shared" si="73"/>
        <v>2.4240922789741852E-5</v>
      </c>
      <c r="P916">
        <f t="shared" si="74"/>
        <v>0.436</v>
      </c>
    </row>
    <row r="917" spans="1:16" hidden="1" x14ac:dyDescent="0.3">
      <c r="A917" s="22" t="s">
        <v>1236</v>
      </c>
      <c r="B917" s="23">
        <v>17064495</v>
      </c>
      <c r="C917" s="24" t="s">
        <v>2</v>
      </c>
      <c r="D917" s="6">
        <v>2244.67566519</v>
      </c>
      <c r="E917" s="27" t="s">
        <v>2024</v>
      </c>
      <c r="F917" s="5">
        <v>962.96918060490202</v>
      </c>
      <c r="G917" s="5">
        <v>23788.9847797859</v>
      </c>
      <c r="H917" s="5">
        <v>50638347.010380998</v>
      </c>
      <c r="I917" s="24" t="s">
        <v>2142</v>
      </c>
      <c r="J917" s="24" t="s">
        <v>2160</v>
      </c>
      <c r="L917" s="34">
        <f t="shared" si="70"/>
        <v>962.96918060490202</v>
      </c>
      <c r="M917" s="34">
        <f t="shared" si="71"/>
        <v>23788.9847797859</v>
      </c>
      <c r="N917" s="34">
        <f t="shared" si="72"/>
        <v>50638347.010380998</v>
      </c>
      <c r="O917" s="32">
        <f t="shared" si="73"/>
        <v>-4.5076541685891929E-4</v>
      </c>
      <c r="P917">
        <f t="shared" si="74"/>
        <v>0.3</v>
      </c>
    </row>
    <row r="918" spans="1:16" hidden="1" x14ac:dyDescent="0.3">
      <c r="A918" s="22" t="s">
        <v>1237</v>
      </c>
      <c r="B918" s="23">
        <v>4218591</v>
      </c>
      <c r="C918" s="24" t="s">
        <v>317</v>
      </c>
      <c r="D918" s="6">
        <v>37880.236938829999</v>
      </c>
      <c r="E918" s="6">
        <v>83.66</v>
      </c>
      <c r="F918" s="5">
        <v>165298</v>
      </c>
      <c r="G918" s="5">
        <v>145016</v>
      </c>
      <c r="H918" s="5">
        <v>5607038</v>
      </c>
      <c r="I918" s="24" t="s">
        <v>2126</v>
      </c>
      <c r="J918" s="24" t="s">
        <v>2165</v>
      </c>
      <c r="L918" s="34">
        <f t="shared" si="70"/>
        <v>165298</v>
      </c>
      <c r="M918" s="34">
        <f t="shared" si="71"/>
        <v>145016</v>
      </c>
      <c r="N918" s="34">
        <f t="shared" si="72"/>
        <v>5607038</v>
      </c>
      <c r="O918" s="32">
        <f t="shared" si="73"/>
        <v>3.6172396192071465E-3</v>
      </c>
      <c r="P918">
        <f t="shared" si="74"/>
        <v>0.85499999999999998</v>
      </c>
    </row>
    <row r="919" spans="1:16" hidden="1" x14ac:dyDescent="0.3">
      <c r="A919" s="22" t="s">
        <v>330</v>
      </c>
      <c r="B919" s="23">
        <v>4057179</v>
      </c>
      <c r="C919" s="24" t="s">
        <v>2</v>
      </c>
      <c r="D919" s="6">
        <v>9732.0494391400007</v>
      </c>
      <c r="E919" s="6">
        <v>65.650000000000006</v>
      </c>
      <c r="F919" s="5">
        <v>-24000</v>
      </c>
      <c r="G919" s="5">
        <v>-7000</v>
      </c>
      <c r="H919" s="5">
        <v>45612000</v>
      </c>
      <c r="I919" s="24" t="s">
        <v>2161</v>
      </c>
      <c r="J919" s="24" t="s">
        <v>2181</v>
      </c>
      <c r="L919" s="34">
        <f t="shared" si="70"/>
        <v>-24000</v>
      </c>
      <c r="M919" s="34">
        <f t="shared" si="71"/>
        <v>-7000</v>
      </c>
      <c r="N919" s="34">
        <f t="shared" si="72"/>
        <v>45612000</v>
      </c>
      <c r="O919" s="32">
        <f t="shared" si="73"/>
        <v>-3.7270893624484784E-4</v>
      </c>
      <c r="P919">
        <f t="shared" si="74"/>
        <v>0.318</v>
      </c>
    </row>
    <row r="920" spans="1:16" hidden="1" x14ac:dyDescent="0.3">
      <c r="A920" s="22" t="s">
        <v>368</v>
      </c>
      <c r="B920" s="23">
        <v>4973038</v>
      </c>
      <c r="C920" s="24" t="s">
        <v>317</v>
      </c>
      <c r="D920" s="6">
        <v>5760.4949999999999</v>
      </c>
      <c r="E920" s="6">
        <v>109.61</v>
      </c>
      <c r="F920" s="5">
        <v>3200</v>
      </c>
      <c r="G920" s="5">
        <v>-1400</v>
      </c>
      <c r="H920" s="5">
        <v>4632100</v>
      </c>
      <c r="I920" s="24" t="s">
        <v>2132</v>
      </c>
      <c r="J920" s="24" t="s">
        <v>2180</v>
      </c>
      <c r="L920" s="34">
        <f t="shared" si="70"/>
        <v>3200</v>
      </c>
      <c r="M920" s="34">
        <f t="shared" si="71"/>
        <v>-1400</v>
      </c>
      <c r="N920" s="34">
        <f t="shared" si="72"/>
        <v>4632100</v>
      </c>
      <c r="O920" s="32">
        <f t="shared" si="73"/>
        <v>9.9307009779581613E-4</v>
      </c>
      <c r="P920">
        <f t="shared" si="74"/>
        <v>0.65800000000000003</v>
      </c>
    </row>
    <row r="921" spans="1:16" hidden="1" x14ac:dyDescent="0.3">
      <c r="A921" s="22" t="s">
        <v>1238</v>
      </c>
      <c r="B921" s="23">
        <v>103128</v>
      </c>
      <c r="C921" s="24" t="s">
        <v>2</v>
      </c>
      <c r="D921" s="6">
        <v>2856.7418493</v>
      </c>
      <c r="E921" s="27" t="s">
        <v>2025</v>
      </c>
      <c r="F921" s="5">
        <v>21</v>
      </c>
      <c r="G921" s="5">
        <v>220</v>
      </c>
      <c r="H921" s="5">
        <v>4053847</v>
      </c>
      <c r="I921" s="24" t="s">
        <v>2130</v>
      </c>
      <c r="J921" s="24" t="s">
        <v>2170</v>
      </c>
      <c r="L921" s="34">
        <f t="shared" si="70"/>
        <v>21</v>
      </c>
      <c r="M921" s="34">
        <f t="shared" si="71"/>
        <v>220</v>
      </c>
      <c r="N921" s="34">
        <f t="shared" si="72"/>
        <v>4053847</v>
      </c>
      <c r="O921" s="32">
        <f t="shared" si="73"/>
        <v>-4.9089173814403948E-5</v>
      </c>
      <c r="P921">
        <f t="shared" si="74"/>
        <v>0.39100000000000001</v>
      </c>
    </row>
    <row r="922" spans="1:16" hidden="1" x14ac:dyDescent="0.3">
      <c r="A922" s="22" t="s">
        <v>1239</v>
      </c>
      <c r="B922" s="23">
        <v>5174947</v>
      </c>
      <c r="C922" s="24" t="s">
        <v>317</v>
      </c>
      <c r="D922" s="6">
        <v>7375.4435574400004</v>
      </c>
      <c r="E922" s="27">
        <v>77.95</v>
      </c>
      <c r="F922" s="5">
        <v>-682</v>
      </c>
      <c r="G922" s="5">
        <v>111</v>
      </c>
      <c r="H922" s="5">
        <v>4556431</v>
      </c>
      <c r="I922" s="24" t="s">
        <v>2119</v>
      </c>
      <c r="J922" s="24" t="s">
        <v>2177</v>
      </c>
      <c r="L922" s="34">
        <f t="shared" si="70"/>
        <v>-682</v>
      </c>
      <c r="M922" s="34">
        <f t="shared" si="71"/>
        <v>111</v>
      </c>
      <c r="N922" s="34">
        <f t="shared" si="72"/>
        <v>4556431</v>
      </c>
      <c r="O922" s="32">
        <f t="shared" si="73"/>
        <v>-1.7403972539033292E-4</v>
      </c>
      <c r="P922">
        <f t="shared" si="74"/>
        <v>0.35499999999999998</v>
      </c>
    </row>
    <row r="923" spans="1:16" hidden="1" x14ac:dyDescent="0.3">
      <c r="A923" s="22" t="s">
        <v>1240</v>
      </c>
      <c r="B923" s="23">
        <v>4986300</v>
      </c>
      <c r="C923" s="24" t="s">
        <v>2</v>
      </c>
      <c r="D923" s="6">
        <v>27701.756660700001</v>
      </c>
      <c r="E923" s="6">
        <v>73.66</v>
      </c>
      <c r="F923" s="5">
        <v>134000</v>
      </c>
      <c r="G923" s="5">
        <v>153000</v>
      </c>
      <c r="H923" s="5">
        <v>36365000</v>
      </c>
      <c r="I923" s="24" t="s">
        <v>2148</v>
      </c>
      <c r="J923" s="24" t="s">
        <v>2150</v>
      </c>
      <c r="L923" s="34">
        <f t="shared" si="70"/>
        <v>134000</v>
      </c>
      <c r="M923" s="34">
        <f t="shared" si="71"/>
        <v>153000</v>
      </c>
      <c r="N923" s="34">
        <f t="shared" si="72"/>
        <v>36365000</v>
      </c>
      <c r="O923" s="32">
        <f t="shared" si="73"/>
        <v>-5.2248040698473809E-4</v>
      </c>
      <c r="P923">
        <f t="shared" si="74"/>
        <v>0.28799999999999998</v>
      </c>
    </row>
    <row r="924" spans="1:16" hidden="1" x14ac:dyDescent="0.3">
      <c r="A924" s="22" t="s">
        <v>1241</v>
      </c>
      <c r="B924" s="23">
        <v>100253</v>
      </c>
      <c r="C924" s="24" t="s">
        <v>2</v>
      </c>
      <c r="D924" s="6">
        <v>34745.549696779999</v>
      </c>
      <c r="E924" s="27" t="s">
        <v>1934</v>
      </c>
      <c r="F924" s="5">
        <v>188000</v>
      </c>
      <c r="G924" s="5">
        <v>217000</v>
      </c>
      <c r="H924" s="5">
        <v>200729841</v>
      </c>
      <c r="I924" s="24" t="s">
        <v>2142</v>
      </c>
      <c r="J924" s="24" t="s">
        <v>2171</v>
      </c>
      <c r="L924" s="34">
        <f t="shared" si="70"/>
        <v>188000</v>
      </c>
      <c r="M924" s="34">
        <f t="shared" si="71"/>
        <v>217000</v>
      </c>
      <c r="N924" s="34">
        <f t="shared" si="72"/>
        <v>200729841</v>
      </c>
      <c r="O924" s="32">
        <f t="shared" si="73"/>
        <v>-1.4447278917537726E-4</v>
      </c>
      <c r="P924">
        <f t="shared" si="74"/>
        <v>0.36399999999999999</v>
      </c>
    </row>
    <row r="925" spans="1:16" hidden="1" x14ac:dyDescent="0.3">
      <c r="A925" s="22" t="s">
        <v>171</v>
      </c>
      <c r="B925" s="23">
        <v>4006323</v>
      </c>
      <c r="C925" s="24" t="s">
        <v>2</v>
      </c>
      <c r="D925" s="6">
        <v>4544.0601696200001</v>
      </c>
      <c r="E925" s="27" t="s">
        <v>1951</v>
      </c>
      <c r="F925" s="5">
        <v>43224</v>
      </c>
      <c r="G925" s="5">
        <v>38948</v>
      </c>
      <c r="H925" s="5">
        <v>3714923</v>
      </c>
      <c r="I925" s="24" t="s">
        <v>2126</v>
      </c>
      <c r="J925" s="24" t="s">
        <v>2191</v>
      </c>
      <c r="L925" s="34">
        <f t="shared" si="70"/>
        <v>43224</v>
      </c>
      <c r="M925" s="34">
        <f t="shared" si="71"/>
        <v>38948</v>
      </c>
      <c r="N925" s="34">
        <f t="shared" si="72"/>
        <v>3714923</v>
      </c>
      <c r="O925" s="32">
        <f t="shared" si="73"/>
        <v>1.151033278482488E-3</v>
      </c>
      <c r="P925">
        <f t="shared" si="74"/>
        <v>0.67900000000000005</v>
      </c>
    </row>
    <row r="926" spans="1:16" x14ac:dyDescent="0.3">
      <c r="A926" s="22" t="s">
        <v>525</v>
      </c>
      <c r="B926" s="23">
        <v>4113211</v>
      </c>
      <c r="C926" s="24" t="s">
        <v>317</v>
      </c>
      <c r="D926" s="6">
        <v>112108.222139</v>
      </c>
      <c r="E926" s="6">
        <v>89.11</v>
      </c>
      <c r="F926" s="5">
        <v>30759</v>
      </c>
      <c r="G926" s="5">
        <v>-2198</v>
      </c>
      <c r="H926" s="5">
        <v>50302350</v>
      </c>
      <c r="I926" s="24" t="s">
        <v>2132</v>
      </c>
      <c r="J926" s="24" t="s">
        <v>2139</v>
      </c>
      <c r="L926" s="34">
        <f t="shared" si="70"/>
        <v>30759</v>
      </c>
      <c r="M926" s="34">
        <f t="shared" si="71"/>
        <v>-2198</v>
      </c>
      <c r="N926" s="34">
        <f t="shared" si="72"/>
        <v>50302350</v>
      </c>
      <c r="O926" s="32">
        <f t="shared" si="73"/>
        <v>6.5517813780071904E-4</v>
      </c>
      <c r="P926">
        <f t="shared" si="74"/>
        <v>0.60199999999999998</v>
      </c>
    </row>
    <row r="927" spans="1:16" hidden="1" x14ac:dyDescent="0.3">
      <c r="A927" s="22" t="s">
        <v>1243</v>
      </c>
      <c r="B927" s="23">
        <v>4004104</v>
      </c>
      <c r="C927" s="24" t="s">
        <v>2</v>
      </c>
      <c r="D927" s="6">
        <v>4346.4414287199997</v>
      </c>
      <c r="E927" s="6">
        <v>75.45</v>
      </c>
      <c r="F927" s="5">
        <v>45000</v>
      </c>
      <c r="G927" s="5">
        <v>-8000</v>
      </c>
      <c r="H927" s="5">
        <v>16866000</v>
      </c>
      <c r="I927" s="24" t="s">
        <v>2126</v>
      </c>
      <c r="J927" s="24" t="s">
        <v>2155</v>
      </c>
      <c r="L927" s="34">
        <f t="shared" si="70"/>
        <v>45000</v>
      </c>
      <c r="M927" s="34">
        <f t="shared" si="71"/>
        <v>-8000</v>
      </c>
      <c r="N927" s="34">
        <f t="shared" si="72"/>
        <v>16866000</v>
      </c>
      <c r="O927" s="32">
        <f t="shared" si="73"/>
        <v>3.1424166963121072E-3</v>
      </c>
      <c r="P927">
        <f t="shared" si="74"/>
        <v>0.83599999999999997</v>
      </c>
    </row>
    <row r="928" spans="1:16" hidden="1" x14ac:dyDescent="0.3">
      <c r="A928" s="22" t="s">
        <v>1244</v>
      </c>
      <c r="B928" s="23">
        <v>4602187</v>
      </c>
      <c r="C928" s="24" t="s">
        <v>2</v>
      </c>
      <c r="D928" s="6">
        <v>5455.0427204999996</v>
      </c>
      <c r="E928" s="6">
        <v>63.28</v>
      </c>
      <c r="F928" s="5">
        <v>-7048</v>
      </c>
      <c r="G928" s="5">
        <v>-15144</v>
      </c>
      <c r="H928" s="5">
        <v>1315017</v>
      </c>
      <c r="I928" s="24" t="s">
        <v>2161</v>
      </c>
      <c r="J928" s="24" t="s">
        <v>2182</v>
      </c>
      <c r="L928" s="34">
        <f t="shared" si="70"/>
        <v>-7048</v>
      </c>
      <c r="M928" s="34">
        <f t="shared" si="71"/>
        <v>-15144</v>
      </c>
      <c r="N928" s="34">
        <f t="shared" si="72"/>
        <v>1315017</v>
      </c>
      <c r="O928" s="32">
        <f t="shared" si="73"/>
        <v>6.1565744016997496E-3</v>
      </c>
      <c r="P928">
        <f t="shared" si="74"/>
        <v>0.91900000000000004</v>
      </c>
    </row>
    <row r="929" spans="1:16" hidden="1" x14ac:dyDescent="0.3">
      <c r="A929" s="22" t="s">
        <v>1245</v>
      </c>
      <c r="B929" s="23">
        <v>6676360</v>
      </c>
      <c r="C929" s="24" t="s">
        <v>2</v>
      </c>
      <c r="D929" s="6">
        <v>5236.3036399100001</v>
      </c>
      <c r="E929" s="6">
        <v>119.14</v>
      </c>
      <c r="F929" s="5">
        <v>26530</v>
      </c>
      <c r="G929" s="5">
        <v>31211</v>
      </c>
      <c r="H929" s="5">
        <v>2572585</v>
      </c>
      <c r="I929" s="24" t="s">
        <v>2158</v>
      </c>
      <c r="J929" s="24" t="s">
        <v>2159</v>
      </c>
      <c r="L929" s="34">
        <f t="shared" si="70"/>
        <v>26530</v>
      </c>
      <c r="M929" s="34">
        <f t="shared" si="71"/>
        <v>31211</v>
      </c>
      <c r="N929" s="34">
        <f t="shared" si="72"/>
        <v>2572585</v>
      </c>
      <c r="O929" s="32">
        <f t="shared" si="73"/>
        <v>-1.8195705875607609E-3</v>
      </c>
      <c r="P929">
        <f t="shared" si="74"/>
        <v>0.16200000000000001</v>
      </c>
    </row>
    <row r="930" spans="1:16" hidden="1" x14ac:dyDescent="0.3">
      <c r="A930" s="22" t="s">
        <v>1246</v>
      </c>
      <c r="B930" s="23">
        <v>4160255</v>
      </c>
      <c r="C930" s="24" t="s">
        <v>2</v>
      </c>
      <c r="D930" s="6">
        <v>4573.8027153000003</v>
      </c>
      <c r="E930" s="27">
        <v>20.61</v>
      </c>
      <c r="F930" s="5">
        <v>11709</v>
      </c>
      <c r="G930" s="5">
        <v>6593</v>
      </c>
      <c r="H930" s="5">
        <v>4241885</v>
      </c>
      <c r="I930" s="24" t="s">
        <v>2142</v>
      </c>
      <c r="J930" s="24" t="s">
        <v>2143</v>
      </c>
      <c r="L930" s="34">
        <f t="shared" si="70"/>
        <v>11709</v>
      </c>
      <c r="M930" s="34">
        <f t="shared" si="71"/>
        <v>6593</v>
      </c>
      <c r="N930" s="34">
        <f t="shared" si="72"/>
        <v>4241885</v>
      </c>
      <c r="O930" s="32">
        <f t="shared" si="73"/>
        <v>1.2060675855191736E-3</v>
      </c>
      <c r="P930">
        <f t="shared" si="74"/>
        <v>0.68600000000000005</v>
      </c>
    </row>
    <row r="931" spans="1:16" hidden="1" x14ac:dyDescent="0.3">
      <c r="A931" s="22" t="s">
        <v>1247</v>
      </c>
      <c r="B931" s="23">
        <v>4913670</v>
      </c>
      <c r="C931" s="24" t="s">
        <v>317</v>
      </c>
      <c r="D931" s="6">
        <v>11726.965154519999</v>
      </c>
      <c r="E931" s="6">
        <v>51.48</v>
      </c>
      <c r="F931" s="5">
        <v>7611</v>
      </c>
      <c r="G931" s="5">
        <v>184</v>
      </c>
      <c r="H931" s="5">
        <v>1359825</v>
      </c>
      <c r="I931" s="24" t="s">
        <v>2126</v>
      </c>
      <c r="J931" s="24" t="s">
        <v>2151</v>
      </c>
      <c r="L931" s="34">
        <f t="shared" si="70"/>
        <v>7611</v>
      </c>
      <c r="M931" s="34">
        <f t="shared" si="71"/>
        <v>184</v>
      </c>
      <c r="N931" s="34">
        <f t="shared" si="72"/>
        <v>1359825</v>
      </c>
      <c r="O931" s="32">
        <f t="shared" si="73"/>
        <v>5.4617322081885536E-3</v>
      </c>
      <c r="P931">
        <f t="shared" si="74"/>
        <v>0.90400000000000003</v>
      </c>
    </row>
    <row r="932" spans="1:16" hidden="1" x14ac:dyDescent="0.3">
      <c r="A932" s="22" t="s">
        <v>1248</v>
      </c>
      <c r="B932" s="23">
        <v>4996089</v>
      </c>
      <c r="C932" s="24" t="s">
        <v>2</v>
      </c>
      <c r="D932" s="6">
        <v>3030.7880472000002</v>
      </c>
      <c r="E932" s="27">
        <v>16.78</v>
      </c>
      <c r="F932" s="5">
        <v>-6680.7565839991803</v>
      </c>
      <c r="G932" s="5">
        <v>1428.42680215221</v>
      </c>
      <c r="H932" s="5">
        <v>1674834.4791653401</v>
      </c>
      <c r="I932" s="24" t="s">
        <v>2161</v>
      </c>
      <c r="J932" s="24" t="s">
        <v>2182</v>
      </c>
      <c r="L932" s="34">
        <f t="shared" si="70"/>
        <v>-6680.7565839991803</v>
      </c>
      <c r="M932" s="34">
        <f t="shared" si="71"/>
        <v>1428.42680215221</v>
      </c>
      <c r="N932" s="34">
        <f t="shared" si="72"/>
        <v>1674834.4791653401</v>
      </c>
      <c r="O932" s="32">
        <f t="shared" si="73"/>
        <v>-4.8417819713101632E-3</v>
      </c>
      <c r="P932">
        <f t="shared" si="74"/>
        <v>6.9000000000000006E-2</v>
      </c>
    </row>
    <row r="933" spans="1:16" hidden="1" x14ac:dyDescent="0.3">
      <c r="A933" s="22" t="s">
        <v>1249</v>
      </c>
      <c r="B933" s="23">
        <v>4553149</v>
      </c>
      <c r="C933" s="24" t="s">
        <v>317</v>
      </c>
      <c r="D933" s="6">
        <v>17313.620090920002</v>
      </c>
      <c r="E933" s="6">
        <v>102.48</v>
      </c>
      <c r="F933" s="5">
        <v>12621</v>
      </c>
      <c r="G933" s="5">
        <v>5766</v>
      </c>
      <c r="H933" s="5">
        <v>570178</v>
      </c>
      <c r="I933" s="24" t="s">
        <v>2132</v>
      </c>
      <c r="J933" s="24" t="s">
        <v>2134</v>
      </c>
      <c r="L933" s="34">
        <f t="shared" si="70"/>
        <v>12621</v>
      </c>
      <c r="M933" s="34">
        <f t="shared" si="71"/>
        <v>5766</v>
      </c>
      <c r="N933" s="34">
        <f t="shared" si="72"/>
        <v>570178</v>
      </c>
      <c r="O933" s="32">
        <f t="shared" si="73"/>
        <v>1.2022561375570435E-2</v>
      </c>
      <c r="P933">
        <f t="shared" si="74"/>
        <v>0.96899999999999997</v>
      </c>
    </row>
    <row r="934" spans="1:16" hidden="1" x14ac:dyDescent="0.3">
      <c r="A934" s="22" t="s">
        <v>1250</v>
      </c>
      <c r="B934" s="23">
        <v>4811695</v>
      </c>
      <c r="C934" s="24" t="s">
        <v>320</v>
      </c>
      <c r="D934" s="6">
        <v>2025.5871550849999</v>
      </c>
      <c r="E934" s="27">
        <v>51.05</v>
      </c>
      <c r="F934" s="5">
        <v>1320</v>
      </c>
      <c r="G934" s="5" t="s">
        <v>0</v>
      </c>
      <c r="H934" s="5">
        <v>295282</v>
      </c>
      <c r="I934" s="24" t="s">
        <v>2123</v>
      </c>
      <c r="J934" s="24" t="s">
        <v>2125</v>
      </c>
      <c r="L934" s="34">
        <f t="shared" si="70"/>
        <v>1320</v>
      </c>
      <c r="M934" s="34">
        <f t="shared" si="71"/>
        <v>0</v>
      </c>
      <c r="N934" s="34">
        <f t="shared" si="72"/>
        <v>295282</v>
      </c>
      <c r="O934" s="32">
        <f t="shared" si="73"/>
        <v>4.4703029646236481E-3</v>
      </c>
      <c r="P934">
        <f t="shared" si="74"/>
        <v>0.878</v>
      </c>
    </row>
    <row r="935" spans="1:16" hidden="1" x14ac:dyDescent="0.3">
      <c r="A935" s="22" t="s">
        <v>1094</v>
      </c>
      <c r="B935" s="23">
        <v>4158666</v>
      </c>
      <c r="C935" s="24" t="s">
        <v>317</v>
      </c>
      <c r="D935" s="6">
        <v>2082.7048335899999</v>
      </c>
      <c r="E935" s="6">
        <v>107.55</v>
      </c>
      <c r="F935" s="5">
        <v>10432</v>
      </c>
      <c r="G935" s="5">
        <v>9779</v>
      </c>
      <c r="H935" s="5">
        <v>1199040</v>
      </c>
      <c r="I935" s="24" t="s">
        <v>2119</v>
      </c>
      <c r="J935" s="24" t="s">
        <v>2156</v>
      </c>
      <c r="L935" s="34">
        <f t="shared" si="70"/>
        <v>10432</v>
      </c>
      <c r="M935" s="34">
        <f t="shared" si="71"/>
        <v>9779</v>
      </c>
      <c r="N935" s="34">
        <f t="shared" si="72"/>
        <v>1199040</v>
      </c>
      <c r="O935" s="32">
        <f t="shared" si="73"/>
        <v>5.4460234854550305E-4</v>
      </c>
      <c r="P935">
        <f t="shared" si="74"/>
        <v>0.58299999999999996</v>
      </c>
    </row>
    <row r="936" spans="1:16" hidden="1" x14ac:dyDescent="0.3">
      <c r="A936" s="22" t="s">
        <v>1252</v>
      </c>
      <c r="B936" s="23">
        <v>5249016</v>
      </c>
      <c r="C936" s="24" t="s">
        <v>317</v>
      </c>
      <c r="D936" s="6">
        <v>12269.03442292</v>
      </c>
      <c r="E936" s="6">
        <v>46.98</v>
      </c>
      <c r="F936" s="5">
        <v>7000</v>
      </c>
      <c r="G936" s="5">
        <v>28000</v>
      </c>
      <c r="H936" s="5">
        <v>3669000</v>
      </c>
      <c r="I936" s="24" t="s">
        <v>2153</v>
      </c>
      <c r="J936" s="24" t="s">
        <v>2154</v>
      </c>
      <c r="L936" s="34">
        <f t="shared" si="70"/>
        <v>7000</v>
      </c>
      <c r="M936" s="34">
        <f t="shared" si="71"/>
        <v>28000</v>
      </c>
      <c r="N936" s="34">
        <f t="shared" si="72"/>
        <v>3669000</v>
      </c>
      <c r="O936" s="32">
        <f t="shared" si="73"/>
        <v>-5.7236304170073587E-3</v>
      </c>
      <c r="P936">
        <f t="shared" si="74"/>
        <v>5.7000000000000002E-2</v>
      </c>
    </row>
    <row r="937" spans="1:16" hidden="1" x14ac:dyDescent="0.3">
      <c r="A937" s="22" t="s">
        <v>1253</v>
      </c>
      <c r="B937" s="23">
        <v>4356306</v>
      </c>
      <c r="C937" s="24" t="s">
        <v>319</v>
      </c>
      <c r="D937" s="6">
        <v>5668.6364734999997</v>
      </c>
      <c r="E937" s="6">
        <v>56.02</v>
      </c>
      <c r="F937" s="5">
        <v>-31657</v>
      </c>
      <c r="G937" s="5">
        <v>203</v>
      </c>
      <c r="H937" s="5">
        <v>1195244</v>
      </c>
      <c r="I937" s="24" t="s">
        <v>2132</v>
      </c>
      <c r="J937" s="24" t="s">
        <v>2134</v>
      </c>
      <c r="L937" s="34">
        <f t="shared" si="70"/>
        <v>-31657</v>
      </c>
      <c r="M937" s="34">
        <f t="shared" si="71"/>
        <v>203</v>
      </c>
      <c r="N937" s="34">
        <f t="shared" si="72"/>
        <v>1195244</v>
      </c>
      <c r="O937" s="32">
        <f t="shared" si="73"/>
        <v>-2.6655645207171088E-2</v>
      </c>
      <c r="P937">
        <f t="shared" si="74"/>
        <v>7.0000000000000001E-3</v>
      </c>
    </row>
    <row r="938" spans="1:16" hidden="1" x14ac:dyDescent="0.3">
      <c r="A938" s="22" t="s">
        <v>1254</v>
      </c>
      <c r="B938" s="23">
        <v>4011154</v>
      </c>
      <c r="C938" s="24" t="s">
        <v>2</v>
      </c>
      <c r="D938" s="6">
        <v>15943.194006</v>
      </c>
      <c r="E938" s="27">
        <v>76.209999999999994</v>
      </c>
      <c r="F938" s="5">
        <v>179000</v>
      </c>
      <c r="G938" s="5">
        <v>127000</v>
      </c>
      <c r="H938" s="5">
        <v>19940000</v>
      </c>
      <c r="I938" s="24" t="s">
        <v>2158</v>
      </c>
      <c r="J938" s="24" t="s">
        <v>2159</v>
      </c>
      <c r="L938" s="34">
        <f t="shared" si="70"/>
        <v>179000</v>
      </c>
      <c r="M938" s="34">
        <f t="shared" si="71"/>
        <v>127000</v>
      </c>
      <c r="N938" s="34">
        <f t="shared" si="72"/>
        <v>19940000</v>
      </c>
      <c r="O938" s="32">
        <f t="shared" si="73"/>
        <v>2.6078234704112338E-3</v>
      </c>
      <c r="P938">
        <f t="shared" si="74"/>
        <v>0.80900000000000005</v>
      </c>
    </row>
    <row r="939" spans="1:16" hidden="1" x14ac:dyDescent="0.3">
      <c r="A939" s="22" t="s">
        <v>1255</v>
      </c>
      <c r="B939" s="23">
        <v>4136924</v>
      </c>
      <c r="C939" s="24" t="s">
        <v>2</v>
      </c>
      <c r="D939" s="6">
        <v>49413.551370000001</v>
      </c>
      <c r="E939" s="27">
        <v>78.56</v>
      </c>
      <c r="F939" s="5">
        <v>113000</v>
      </c>
      <c r="G939" s="5">
        <v>1004000</v>
      </c>
      <c r="H939" s="5">
        <v>89904000</v>
      </c>
      <c r="I939" s="24" t="s">
        <v>2158</v>
      </c>
      <c r="J939" s="24" t="s">
        <v>2159</v>
      </c>
      <c r="L939" s="34">
        <f t="shared" si="70"/>
        <v>113000</v>
      </c>
      <c r="M939" s="34">
        <f t="shared" si="71"/>
        <v>1004000</v>
      </c>
      <c r="N939" s="34">
        <f t="shared" si="72"/>
        <v>89904000</v>
      </c>
      <c r="O939" s="32">
        <f t="shared" si="73"/>
        <v>-9.9105712760277631E-3</v>
      </c>
      <c r="P939">
        <f t="shared" si="74"/>
        <v>2.9000000000000001E-2</v>
      </c>
    </row>
    <row r="940" spans="1:16" hidden="1" x14ac:dyDescent="0.3">
      <c r="A940" s="22" t="s">
        <v>1256</v>
      </c>
      <c r="B940" s="23">
        <v>4853792</v>
      </c>
      <c r="C940" s="24" t="s">
        <v>317</v>
      </c>
      <c r="D940" s="6">
        <v>2083.6957517599999</v>
      </c>
      <c r="E940" s="6">
        <v>24.01</v>
      </c>
      <c r="F940" s="5">
        <v>20600</v>
      </c>
      <c r="G940" s="5">
        <v>12900</v>
      </c>
      <c r="H940" s="5">
        <v>15743900</v>
      </c>
      <c r="I940" s="24" t="s">
        <v>2142</v>
      </c>
      <c r="J940" s="24" t="s">
        <v>2143</v>
      </c>
      <c r="L940" s="34">
        <f t="shared" si="70"/>
        <v>20600</v>
      </c>
      <c r="M940" s="34">
        <f t="shared" si="71"/>
        <v>12900</v>
      </c>
      <c r="N940" s="34">
        <f t="shared" si="72"/>
        <v>15743900</v>
      </c>
      <c r="O940" s="32">
        <f t="shared" si="73"/>
        <v>4.8907830969454832E-4</v>
      </c>
      <c r="P940">
        <f t="shared" si="74"/>
        <v>0.57299999999999995</v>
      </c>
    </row>
    <row r="941" spans="1:16" hidden="1" x14ac:dyDescent="0.3">
      <c r="A941" s="22" t="s">
        <v>1257</v>
      </c>
      <c r="B941" s="23">
        <v>4051039</v>
      </c>
      <c r="C941" s="24" t="s">
        <v>2</v>
      </c>
      <c r="D941" s="6">
        <v>21232.313102</v>
      </c>
      <c r="E941" s="6">
        <v>79.78</v>
      </c>
      <c r="F941" s="5">
        <v>259411</v>
      </c>
      <c r="G941" s="5">
        <v>14235</v>
      </c>
      <c r="H941" s="5">
        <v>49791259</v>
      </c>
      <c r="I941" s="24" t="s">
        <v>2142</v>
      </c>
      <c r="J941" s="24" t="s">
        <v>2145</v>
      </c>
      <c r="L941" s="34">
        <f t="shared" si="70"/>
        <v>259411</v>
      </c>
      <c r="M941" s="34">
        <f t="shared" si="71"/>
        <v>14235</v>
      </c>
      <c r="N941" s="34">
        <f t="shared" si="72"/>
        <v>49791259</v>
      </c>
      <c r="O941" s="32">
        <f t="shared" si="73"/>
        <v>4.9240771357076949E-3</v>
      </c>
      <c r="P941">
        <f t="shared" si="74"/>
        <v>0.89200000000000002</v>
      </c>
    </row>
    <row r="942" spans="1:16" hidden="1" x14ac:dyDescent="0.3">
      <c r="A942" s="22" t="s">
        <v>1258</v>
      </c>
      <c r="B942" s="23">
        <v>4064525</v>
      </c>
      <c r="C942" s="24" t="s">
        <v>317</v>
      </c>
      <c r="D942" s="6">
        <v>10356.63470352</v>
      </c>
      <c r="E942" s="6">
        <v>101.96</v>
      </c>
      <c r="F942" s="5">
        <v>21408</v>
      </c>
      <c r="G942" s="5">
        <v>16802</v>
      </c>
      <c r="H942" s="5">
        <v>1607775</v>
      </c>
      <c r="I942" s="24" t="s">
        <v>2142</v>
      </c>
      <c r="J942" s="24" t="s">
        <v>2143</v>
      </c>
      <c r="L942" s="34">
        <f t="shared" si="70"/>
        <v>21408</v>
      </c>
      <c r="M942" s="34">
        <f t="shared" si="71"/>
        <v>16802</v>
      </c>
      <c r="N942" s="34">
        <f t="shared" si="72"/>
        <v>1607775</v>
      </c>
      <c r="O942" s="32">
        <f t="shared" si="73"/>
        <v>2.8648287229245386E-3</v>
      </c>
      <c r="P942">
        <f t="shared" si="74"/>
        <v>0.82399999999999995</v>
      </c>
    </row>
    <row r="943" spans="1:16" hidden="1" x14ac:dyDescent="0.3">
      <c r="A943" s="22" t="s">
        <v>1259</v>
      </c>
      <c r="B943" s="23">
        <v>4046286</v>
      </c>
      <c r="C943" s="24" t="s">
        <v>317</v>
      </c>
      <c r="D943" s="6">
        <v>78032.475705599994</v>
      </c>
      <c r="E943" s="27">
        <v>64.25</v>
      </c>
      <c r="F943" s="5">
        <v>202000</v>
      </c>
      <c r="G943" s="5">
        <v>237000</v>
      </c>
      <c r="H943" s="5">
        <v>24815000</v>
      </c>
      <c r="I943" s="24" t="s">
        <v>2126</v>
      </c>
      <c r="J943" s="24" t="s">
        <v>2151</v>
      </c>
      <c r="L943" s="34">
        <f t="shared" si="70"/>
        <v>202000</v>
      </c>
      <c r="M943" s="34">
        <f t="shared" si="71"/>
        <v>237000</v>
      </c>
      <c r="N943" s="34">
        <f t="shared" si="72"/>
        <v>24815000</v>
      </c>
      <c r="O943" s="32">
        <f t="shared" si="73"/>
        <v>-1.4104372355430183E-3</v>
      </c>
      <c r="P943">
        <f t="shared" si="74"/>
        <v>0.193</v>
      </c>
    </row>
    <row r="944" spans="1:16" hidden="1" x14ac:dyDescent="0.3">
      <c r="A944" s="22" t="s">
        <v>1260</v>
      </c>
      <c r="B944" s="23">
        <v>4981115</v>
      </c>
      <c r="C944" s="24" t="s">
        <v>2</v>
      </c>
      <c r="D944" s="6">
        <v>3337.5069916000002</v>
      </c>
      <c r="E944" s="27">
        <v>77.19</v>
      </c>
      <c r="F944" s="5">
        <v>34000</v>
      </c>
      <c r="G944" s="5">
        <v>24000</v>
      </c>
      <c r="H944" s="5">
        <v>9639000</v>
      </c>
      <c r="I944" s="24" t="s">
        <v>2126</v>
      </c>
      <c r="J944" s="24" t="s">
        <v>2151</v>
      </c>
      <c r="L944" s="34">
        <f t="shared" si="70"/>
        <v>34000</v>
      </c>
      <c r="M944" s="34">
        <f t="shared" si="71"/>
        <v>24000</v>
      </c>
      <c r="N944" s="34">
        <f t="shared" si="72"/>
        <v>9639000</v>
      </c>
      <c r="O944" s="32">
        <f t="shared" si="73"/>
        <v>1.0374520178441746E-3</v>
      </c>
      <c r="P944">
        <f t="shared" si="74"/>
        <v>0.66300000000000003</v>
      </c>
    </row>
    <row r="945" spans="1:16" hidden="1" x14ac:dyDescent="0.3">
      <c r="A945" s="22" t="s">
        <v>1261</v>
      </c>
      <c r="B945" s="23">
        <v>103442</v>
      </c>
      <c r="C945" s="24" t="s">
        <v>2</v>
      </c>
      <c r="D945" s="6">
        <v>110679.14822616</v>
      </c>
      <c r="E945" s="6">
        <v>90.96</v>
      </c>
      <c r="F945" s="5">
        <v>283000</v>
      </c>
      <c r="G945" s="5">
        <v>192000</v>
      </c>
      <c r="H945" s="5">
        <v>44114000</v>
      </c>
      <c r="I945" s="24" t="s">
        <v>2142</v>
      </c>
      <c r="J945" s="24" t="s">
        <v>2145</v>
      </c>
      <c r="L945" s="34">
        <f t="shared" si="70"/>
        <v>283000</v>
      </c>
      <c r="M945" s="34">
        <f t="shared" si="71"/>
        <v>192000</v>
      </c>
      <c r="N945" s="34">
        <f t="shared" si="72"/>
        <v>44114000</v>
      </c>
      <c r="O945" s="32">
        <f t="shared" si="73"/>
        <v>2.0628371945414156E-3</v>
      </c>
      <c r="P945">
        <f t="shared" si="74"/>
        <v>0.76800000000000002</v>
      </c>
    </row>
    <row r="946" spans="1:16" hidden="1" x14ac:dyDescent="0.3">
      <c r="A946" s="22" t="s">
        <v>1262</v>
      </c>
      <c r="B946" s="23">
        <v>4095241</v>
      </c>
      <c r="C946" s="24" t="s">
        <v>2</v>
      </c>
      <c r="D946" s="6">
        <v>37867.52575606</v>
      </c>
      <c r="E946" s="27" t="s">
        <v>2026</v>
      </c>
      <c r="F946" s="5">
        <v>95000</v>
      </c>
      <c r="G946" s="5">
        <v>110000</v>
      </c>
      <c r="H946" s="5">
        <v>14993600</v>
      </c>
      <c r="I946" s="24" t="s">
        <v>2148</v>
      </c>
      <c r="J946" s="24" t="s">
        <v>2196</v>
      </c>
      <c r="L946" s="34">
        <f t="shared" si="70"/>
        <v>95000</v>
      </c>
      <c r="M946" s="34">
        <f t="shared" si="71"/>
        <v>110000</v>
      </c>
      <c r="N946" s="34">
        <f t="shared" si="72"/>
        <v>14993600</v>
      </c>
      <c r="O946" s="32">
        <f t="shared" si="73"/>
        <v>-1.0004268487888166E-3</v>
      </c>
      <c r="P946">
        <f t="shared" si="74"/>
        <v>0.22600000000000001</v>
      </c>
    </row>
    <row r="947" spans="1:16" x14ac:dyDescent="0.3">
      <c r="A947" s="22" t="s">
        <v>540</v>
      </c>
      <c r="B947" s="23">
        <v>4073928</v>
      </c>
      <c r="C947" s="24" t="s">
        <v>317</v>
      </c>
      <c r="D947" s="6">
        <v>158310.31701863999</v>
      </c>
      <c r="E947" s="27">
        <v>82.98</v>
      </c>
      <c r="F947" s="5">
        <v>255000</v>
      </c>
      <c r="G947" s="5">
        <v>246000</v>
      </c>
      <c r="H947" s="5">
        <v>26726000</v>
      </c>
      <c r="I947" s="24" t="s">
        <v>2132</v>
      </c>
      <c r="J947" s="24" t="s">
        <v>2139</v>
      </c>
      <c r="L947" s="34">
        <f t="shared" si="70"/>
        <v>255000</v>
      </c>
      <c r="M947" s="34">
        <f t="shared" si="71"/>
        <v>246000</v>
      </c>
      <c r="N947" s="34">
        <f t="shared" si="72"/>
        <v>26726000</v>
      </c>
      <c r="O947" s="32">
        <f t="shared" si="73"/>
        <v>3.3675072962658086E-4</v>
      </c>
      <c r="P947">
        <f t="shared" si="74"/>
        <v>0.53600000000000003</v>
      </c>
    </row>
    <row r="948" spans="1:16" hidden="1" x14ac:dyDescent="0.3">
      <c r="A948" s="22" t="s">
        <v>1264</v>
      </c>
      <c r="B948" s="23">
        <v>6331137</v>
      </c>
      <c r="C948" s="24" t="s">
        <v>2</v>
      </c>
      <c r="D948" s="6">
        <v>17464.872888350001</v>
      </c>
      <c r="E948" s="6">
        <v>99.58</v>
      </c>
      <c r="F948" s="5">
        <v>68000</v>
      </c>
      <c r="G948" s="5">
        <v>86000</v>
      </c>
      <c r="H948" s="5">
        <v>5187000</v>
      </c>
      <c r="I948" s="24" t="s">
        <v>2119</v>
      </c>
      <c r="J948" s="24" t="s">
        <v>2121</v>
      </c>
      <c r="L948" s="34">
        <f t="shared" si="70"/>
        <v>68000</v>
      </c>
      <c r="M948" s="34">
        <f t="shared" si="71"/>
        <v>86000</v>
      </c>
      <c r="N948" s="34">
        <f t="shared" si="72"/>
        <v>5187000</v>
      </c>
      <c r="O948" s="32">
        <f t="shared" si="73"/>
        <v>-3.470213996529786E-3</v>
      </c>
      <c r="P948">
        <f t="shared" si="74"/>
        <v>9.7000000000000003E-2</v>
      </c>
    </row>
    <row r="949" spans="1:16" hidden="1" x14ac:dyDescent="0.3">
      <c r="A949" s="22" t="s">
        <v>1265</v>
      </c>
      <c r="B949" s="23">
        <v>4812814</v>
      </c>
      <c r="C949" s="24" t="s">
        <v>317</v>
      </c>
      <c r="D949" s="6">
        <v>8695.5233240599991</v>
      </c>
      <c r="E949" s="6">
        <v>82.01</v>
      </c>
      <c r="F949" s="5">
        <v>1800</v>
      </c>
      <c r="G949" s="5">
        <v>3400</v>
      </c>
      <c r="H949" s="5">
        <v>3210600</v>
      </c>
      <c r="I949" s="24" t="s">
        <v>2123</v>
      </c>
      <c r="J949" s="24" t="s">
        <v>2124</v>
      </c>
      <c r="L949" s="34">
        <f t="shared" si="70"/>
        <v>1800</v>
      </c>
      <c r="M949" s="34">
        <f t="shared" si="71"/>
        <v>3400</v>
      </c>
      <c r="N949" s="34">
        <f t="shared" si="72"/>
        <v>3210600</v>
      </c>
      <c r="O949" s="32">
        <f t="shared" si="73"/>
        <v>-4.9834921821466393E-4</v>
      </c>
      <c r="P949">
        <f t="shared" si="74"/>
        <v>0.29199999999999998</v>
      </c>
    </row>
    <row r="950" spans="1:16" hidden="1" x14ac:dyDescent="0.3">
      <c r="A950" s="22" t="s">
        <v>173</v>
      </c>
      <c r="B950" s="23">
        <v>4385530</v>
      </c>
      <c r="C950" s="24" t="s">
        <v>2</v>
      </c>
      <c r="D950" s="6">
        <v>11291.31450206</v>
      </c>
      <c r="E950" s="6">
        <v>79.12</v>
      </c>
      <c r="F950" s="5">
        <v>31548</v>
      </c>
      <c r="G950" s="5">
        <v>7569</v>
      </c>
      <c r="H950" s="5">
        <v>9293259</v>
      </c>
      <c r="I950" s="24" t="s">
        <v>2119</v>
      </c>
      <c r="J950" s="24" t="s">
        <v>2140</v>
      </c>
      <c r="L950" s="34">
        <f t="shared" si="70"/>
        <v>31548</v>
      </c>
      <c r="M950" s="34">
        <f t="shared" si="71"/>
        <v>7569</v>
      </c>
      <c r="N950" s="34">
        <f t="shared" si="72"/>
        <v>9293259</v>
      </c>
      <c r="O950" s="32">
        <f t="shared" si="73"/>
        <v>2.5802573671948668E-3</v>
      </c>
      <c r="P950">
        <f t="shared" si="74"/>
        <v>0.80700000000000005</v>
      </c>
    </row>
    <row r="951" spans="1:16" hidden="1" x14ac:dyDescent="0.3">
      <c r="A951" s="22" t="s">
        <v>1266</v>
      </c>
      <c r="B951" s="23">
        <v>7174888</v>
      </c>
      <c r="C951" s="24" t="s">
        <v>2</v>
      </c>
      <c r="D951" s="6">
        <v>2165.8425835200001</v>
      </c>
      <c r="E951" s="27">
        <v>85.74</v>
      </c>
      <c r="F951" s="5">
        <v>10300</v>
      </c>
      <c r="G951" s="5">
        <v>18200</v>
      </c>
      <c r="H951" s="5">
        <v>2529400</v>
      </c>
      <c r="I951" s="24" t="s">
        <v>2119</v>
      </c>
      <c r="J951" s="24" t="s">
        <v>2121</v>
      </c>
      <c r="L951" s="34">
        <f t="shared" si="70"/>
        <v>10300</v>
      </c>
      <c r="M951" s="34">
        <f t="shared" si="71"/>
        <v>18200</v>
      </c>
      <c r="N951" s="34">
        <f t="shared" si="72"/>
        <v>2529400</v>
      </c>
      <c r="O951" s="32">
        <f t="shared" si="73"/>
        <v>-3.1232703407922829E-3</v>
      </c>
      <c r="P951">
        <f t="shared" si="74"/>
        <v>0.108</v>
      </c>
    </row>
    <row r="952" spans="1:16" hidden="1" x14ac:dyDescent="0.3">
      <c r="A952" s="22" t="s">
        <v>1267</v>
      </c>
      <c r="B952" s="23">
        <v>4073702</v>
      </c>
      <c r="C952" s="24" t="s">
        <v>2</v>
      </c>
      <c r="D952" s="6">
        <v>481641.01025327999</v>
      </c>
      <c r="E952" s="27">
        <v>89.41</v>
      </c>
      <c r="F952" s="5">
        <v>603000</v>
      </c>
      <c r="G952" s="5">
        <v>563000</v>
      </c>
      <c r="H952" s="5">
        <v>38724000</v>
      </c>
      <c r="I952" s="24" t="s">
        <v>2142</v>
      </c>
      <c r="J952" s="24" t="s">
        <v>2144</v>
      </c>
      <c r="L952" s="34">
        <f t="shared" si="70"/>
        <v>603000</v>
      </c>
      <c r="M952" s="34">
        <f t="shared" si="71"/>
        <v>563000</v>
      </c>
      <c r="N952" s="34">
        <f t="shared" si="72"/>
        <v>38724000</v>
      </c>
      <c r="O952" s="32">
        <f t="shared" si="73"/>
        <v>1.0329511414110112E-3</v>
      </c>
      <c r="P952">
        <f t="shared" si="74"/>
        <v>0.66300000000000003</v>
      </c>
    </row>
    <row r="953" spans="1:16" hidden="1" x14ac:dyDescent="0.3">
      <c r="A953" s="22" t="s">
        <v>1268</v>
      </c>
      <c r="B953" s="23">
        <v>4629640</v>
      </c>
      <c r="C953" s="24" t="s">
        <v>2</v>
      </c>
      <c r="D953" s="6">
        <v>7059.6405541800004</v>
      </c>
      <c r="E953" s="6">
        <v>93.03</v>
      </c>
      <c r="F953" s="5">
        <v>85321</v>
      </c>
      <c r="G953" s="5">
        <v>14589</v>
      </c>
      <c r="H953" s="5">
        <v>5554505</v>
      </c>
      <c r="I953" s="24" t="s">
        <v>2158</v>
      </c>
      <c r="J953" s="24" t="s">
        <v>2159</v>
      </c>
      <c r="L953" s="34">
        <f t="shared" si="70"/>
        <v>85321</v>
      </c>
      <c r="M953" s="34">
        <f t="shared" si="71"/>
        <v>14589</v>
      </c>
      <c r="N953" s="34">
        <f t="shared" si="72"/>
        <v>5554505</v>
      </c>
      <c r="O953" s="32">
        <f t="shared" si="73"/>
        <v>1.2734168031174695E-2</v>
      </c>
      <c r="P953">
        <f t="shared" si="74"/>
        <v>0.97199999999999998</v>
      </c>
    </row>
    <row r="954" spans="1:16" hidden="1" x14ac:dyDescent="0.3">
      <c r="A954" s="22" t="s">
        <v>1269</v>
      </c>
      <c r="B954" s="23">
        <v>4089955</v>
      </c>
      <c r="C954" s="24" t="s">
        <v>317</v>
      </c>
      <c r="D954" s="6">
        <v>7673.616</v>
      </c>
      <c r="E954" s="27" t="s">
        <v>2027</v>
      </c>
      <c r="F954" s="5">
        <v>41159</v>
      </c>
      <c r="G954" s="5">
        <v>47328</v>
      </c>
      <c r="H954" s="5">
        <v>4182764</v>
      </c>
      <c r="I954" s="24" t="s">
        <v>2161</v>
      </c>
      <c r="J954" s="24" t="s">
        <v>2162</v>
      </c>
      <c r="L954" s="34">
        <f t="shared" si="70"/>
        <v>41159</v>
      </c>
      <c r="M954" s="34">
        <f t="shared" si="71"/>
        <v>47328</v>
      </c>
      <c r="N954" s="34">
        <f t="shared" si="72"/>
        <v>4182764</v>
      </c>
      <c r="O954" s="32">
        <f t="shared" si="73"/>
        <v>-1.4748620768467932E-3</v>
      </c>
      <c r="P954">
        <f t="shared" si="74"/>
        <v>0.188</v>
      </c>
    </row>
    <row r="955" spans="1:16" hidden="1" x14ac:dyDescent="0.3">
      <c r="A955" s="22" t="s">
        <v>1270</v>
      </c>
      <c r="B955" s="23">
        <v>4133210</v>
      </c>
      <c r="C955" s="24" t="s">
        <v>2</v>
      </c>
      <c r="D955" s="6">
        <v>2476.4579938799998</v>
      </c>
      <c r="E955" s="6">
        <v>95.51</v>
      </c>
      <c r="F955" s="5">
        <v>768</v>
      </c>
      <c r="G955" s="5">
        <v>2963</v>
      </c>
      <c r="H955" s="5">
        <v>1691979</v>
      </c>
      <c r="I955" s="24" t="s">
        <v>2148</v>
      </c>
      <c r="J955" s="24" t="s">
        <v>2149</v>
      </c>
      <c r="L955" s="34">
        <f t="shared" si="70"/>
        <v>768</v>
      </c>
      <c r="M955" s="34">
        <f t="shared" si="71"/>
        <v>2963</v>
      </c>
      <c r="N955" s="34">
        <f t="shared" si="72"/>
        <v>1691979</v>
      </c>
      <c r="O955" s="32">
        <f t="shared" si="73"/>
        <v>-1.2972974250862451E-3</v>
      </c>
      <c r="P955">
        <f t="shared" si="74"/>
        <v>0.20300000000000001</v>
      </c>
    </row>
    <row r="956" spans="1:16" hidden="1" x14ac:dyDescent="0.3">
      <c r="A956" s="22" t="s">
        <v>1271</v>
      </c>
      <c r="B956" s="23">
        <v>4994851</v>
      </c>
      <c r="C956" s="24" t="s">
        <v>2</v>
      </c>
      <c r="D956" s="6">
        <v>5500.9262644800001</v>
      </c>
      <c r="E956" s="6">
        <v>86.05</v>
      </c>
      <c r="F956" s="5">
        <v>53700</v>
      </c>
      <c r="G956" s="5">
        <v>20300</v>
      </c>
      <c r="H956" s="5">
        <v>4330000</v>
      </c>
      <c r="I956" s="24" t="s">
        <v>2119</v>
      </c>
      <c r="J956" s="24" t="s">
        <v>2200</v>
      </c>
      <c r="L956" s="34">
        <f t="shared" si="70"/>
        <v>53700</v>
      </c>
      <c r="M956" s="34">
        <f t="shared" si="71"/>
        <v>20300</v>
      </c>
      <c r="N956" s="34">
        <f t="shared" si="72"/>
        <v>4330000</v>
      </c>
      <c r="O956" s="32">
        <f t="shared" si="73"/>
        <v>7.7136258660508083E-3</v>
      </c>
      <c r="P956">
        <f t="shared" si="74"/>
        <v>0.93600000000000005</v>
      </c>
    </row>
    <row r="957" spans="1:16" hidden="1" x14ac:dyDescent="0.3">
      <c r="A957" s="22" t="s">
        <v>1272</v>
      </c>
      <c r="B957" s="23">
        <v>4097451</v>
      </c>
      <c r="C957" s="24" t="s">
        <v>317</v>
      </c>
      <c r="D957" s="6">
        <v>6586.3950000000004</v>
      </c>
      <c r="E957" s="6">
        <v>101.95</v>
      </c>
      <c r="F957" s="5">
        <v>106350</v>
      </c>
      <c r="G957" s="5">
        <v>309342</v>
      </c>
      <c r="H957" s="5">
        <v>6177661</v>
      </c>
      <c r="I957" s="24" t="s">
        <v>2126</v>
      </c>
      <c r="J957" s="24" t="s">
        <v>2136</v>
      </c>
      <c r="L957" s="34">
        <f t="shared" si="70"/>
        <v>106350</v>
      </c>
      <c r="M957" s="34">
        <f t="shared" si="71"/>
        <v>309342</v>
      </c>
      <c r="N957" s="34">
        <f t="shared" si="72"/>
        <v>6177661</v>
      </c>
      <c r="O957" s="32">
        <f t="shared" si="73"/>
        <v>-3.285903839657113E-2</v>
      </c>
      <c r="P957">
        <f t="shared" si="74"/>
        <v>5.0000000000000001E-3</v>
      </c>
    </row>
    <row r="958" spans="1:16" hidden="1" x14ac:dyDescent="0.3">
      <c r="A958" s="22" t="s">
        <v>1634</v>
      </c>
      <c r="B958" s="23">
        <v>4090270</v>
      </c>
      <c r="C958" s="24" t="s">
        <v>317</v>
      </c>
      <c r="D958" s="6">
        <v>18521.823952539999</v>
      </c>
      <c r="E958" s="6">
        <v>83.81</v>
      </c>
      <c r="F958" s="5">
        <v>60000</v>
      </c>
      <c r="G958" s="5">
        <v>51200</v>
      </c>
      <c r="H958" s="5">
        <v>16653300</v>
      </c>
      <c r="I958" s="24" t="s">
        <v>2119</v>
      </c>
      <c r="J958" s="24" t="s">
        <v>2156</v>
      </c>
      <c r="L958" s="34">
        <f t="shared" si="70"/>
        <v>60000</v>
      </c>
      <c r="M958" s="34">
        <f t="shared" si="71"/>
        <v>51200</v>
      </c>
      <c r="N958" s="34">
        <f t="shared" si="72"/>
        <v>16653300</v>
      </c>
      <c r="O958" s="32">
        <f t="shared" si="73"/>
        <v>5.284237958842992E-4</v>
      </c>
      <c r="P958">
        <f t="shared" si="74"/>
        <v>0.57999999999999996</v>
      </c>
    </row>
    <row r="959" spans="1:16" hidden="1" x14ac:dyDescent="0.3">
      <c r="A959" s="22" t="s">
        <v>1274</v>
      </c>
      <c r="B959" s="23">
        <v>4219024</v>
      </c>
      <c r="C959" s="24" t="s">
        <v>2</v>
      </c>
      <c r="D959" s="6">
        <v>20797.412331089999</v>
      </c>
      <c r="E959" s="27">
        <v>82.33</v>
      </c>
      <c r="F959" s="5">
        <v>41000</v>
      </c>
      <c r="G959" s="5">
        <v>42700</v>
      </c>
      <c r="H959" s="5">
        <v>13124900</v>
      </c>
      <c r="I959" s="24" t="s">
        <v>2153</v>
      </c>
      <c r="J959" s="24" t="s">
        <v>2178</v>
      </c>
      <c r="L959" s="34">
        <f t="shared" si="70"/>
        <v>41000</v>
      </c>
      <c r="M959" s="34">
        <f t="shared" si="71"/>
        <v>42700</v>
      </c>
      <c r="N959" s="34">
        <f t="shared" si="72"/>
        <v>13124900</v>
      </c>
      <c r="O959" s="32">
        <f t="shared" si="73"/>
        <v>-1.2952479637940098E-4</v>
      </c>
      <c r="P959">
        <f t="shared" si="74"/>
        <v>0.36799999999999999</v>
      </c>
    </row>
    <row r="960" spans="1:16" hidden="1" x14ac:dyDescent="0.3">
      <c r="A960" s="22" t="s">
        <v>1275</v>
      </c>
      <c r="B960" s="23">
        <v>4095638</v>
      </c>
      <c r="C960" s="24" t="s">
        <v>2</v>
      </c>
      <c r="D960" s="6">
        <v>214247.78752342</v>
      </c>
      <c r="E960" s="27">
        <v>73.39</v>
      </c>
      <c r="F960" s="5">
        <v>588000</v>
      </c>
      <c r="G960" s="5">
        <v>606000</v>
      </c>
      <c r="H960" s="5">
        <v>50435600</v>
      </c>
      <c r="I960" s="24" t="s">
        <v>2126</v>
      </c>
      <c r="J960" s="24" t="s">
        <v>2151</v>
      </c>
      <c r="L960" s="34">
        <f t="shared" si="70"/>
        <v>588000</v>
      </c>
      <c r="M960" s="34">
        <f t="shared" si="71"/>
        <v>606000</v>
      </c>
      <c r="N960" s="34">
        <f t="shared" si="72"/>
        <v>50435600</v>
      </c>
      <c r="O960" s="32">
        <f t="shared" si="73"/>
        <v>-3.5689076763238664E-4</v>
      </c>
      <c r="P960">
        <f t="shared" si="74"/>
        <v>0.32100000000000001</v>
      </c>
    </row>
    <row r="961" spans="1:16" hidden="1" x14ac:dyDescent="0.3">
      <c r="A961" s="22" t="s">
        <v>1276</v>
      </c>
      <c r="B961" s="23">
        <v>4089541</v>
      </c>
      <c r="C961" s="24" t="s">
        <v>317</v>
      </c>
      <c r="D961" s="6">
        <v>2947.8606628799998</v>
      </c>
      <c r="E961" s="27">
        <v>86.35</v>
      </c>
      <c r="F961" s="5">
        <v>53504</v>
      </c>
      <c r="G961" s="5">
        <v>15152</v>
      </c>
      <c r="H961" s="5">
        <v>1707844</v>
      </c>
      <c r="I961" s="24" t="s">
        <v>2119</v>
      </c>
      <c r="J961" s="24" t="s">
        <v>2141</v>
      </c>
      <c r="L961" s="34">
        <f t="shared" si="70"/>
        <v>53504</v>
      </c>
      <c r="M961" s="34">
        <f t="shared" si="71"/>
        <v>15152</v>
      </c>
      <c r="N961" s="34">
        <f t="shared" si="72"/>
        <v>1707844</v>
      </c>
      <c r="O961" s="32">
        <f t="shared" si="73"/>
        <v>2.2456383604123092E-2</v>
      </c>
      <c r="P961">
        <f t="shared" si="74"/>
        <v>0.98399999999999999</v>
      </c>
    </row>
    <row r="962" spans="1:16" hidden="1" x14ac:dyDescent="0.3">
      <c r="A962" s="22" t="s">
        <v>1277</v>
      </c>
      <c r="B962" s="23">
        <v>4069640</v>
      </c>
      <c r="C962" s="24" t="s">
        <v>2</v>
      </c>
      <c r="D962" s="6">
        <v>77814.279460999998</v>
      </c>
      <c r="E962" s="6">
        <v>89.71</v>
      </c>
      <c r="F962" s="5">
        <v>247000</v>
      </c>
      <c r="G962" s="5">
        <v>213000</v>
      </c>
      <c r="H962" s="5">
        <v>62320000</v>
      </c>
      <c r="I962" s="24" t="s">
        <v>2123</v>
      </c>
      <c r="J962" s="24" t="s">
        <v>2129</v>
      </c>
      <c r="L962" s="34">
        <f t="shared" si="70"/>
        <v>247000</v>
      </c>
      <c r="M962" s="34">
        <f t="shared" si="71"/>
        <v>213000</v>
      </c>
      <c r="N962" s="34">
        <f t="shared" si="72"/>
        <v>62320000</v>
      </c>
      <c r="O962" s="32">
        <f t="shared" si="73"/>
        <v>5.4557124518613605E-4</v>
      </c>
      <c r="P962">
        <f t="shared" si="74"/>
        <v>0.58299999999999996</v>
      </c>
    </row>
    <row r="963" spans="1:16" hidden="1" x14ac:dyDescent="0.3">
      <c r="A963" s="22" t="s">
        <v>1278</v>
      </c>
      <c r="B963" s="23">
        <v>4095909</v>
      </c>
      <c r="C963" s="24" t="s">
        <v>2</v>
      </c>
      <c r="D963" s="6">
        <v>2947.1243899999999</v>
      </c>
      <c r="E963" s="6">
        <v>64.14</v>
      </c>
      <c r="F963" s="5">
        <v>9032</v>
      </c>
      <c r="G963" s="5">
        <v>10058</v>
      </c>
      <c r="H963" s="5">
        <v>19658000</v>
      </c>
      <c r="I963" s="24" t="s">
        <v>2130</v>
      </c>
      <c r="J963" s="24" t="s">
        <v>2167</v>
      </c>
      <c r="L963" s="34">
        <f t="shared" si="70"/>
        <v>9032</v>
      </c>
      <c r="M963" s="34">
        <f t="shared" si="71"/>
        <v>10058</v>
      </c>
      <c r="N963" s="34">
        <f t="shared" si="72"/>
        <v>19658000</v>
      </c>
      <c r="O963" s="32">
        <f t="shared" si="73"/>
        <v>-5.2192491606470651E-5</v>
      </c>
      <c r="P963">
        <f t="shared" si="74"/>
        <v>0.38900000000000001</v>
      </c>
    </row>
    <row r="964" spans="1:16" hidden="1" x14ac:dyDescent="0.3">
      <c r="A964" s="22" t="s">
        <v>176</v>
      </c>
      <c r="B964" s="23">
        <v>4972894</v>
      </c>
      <c r="C964" s="24" t="s">
        <v>317</v>
      </c>
      <c r="D964" s="6">
        <v>11250.67224312</v>
      </c>
      <c r="E964" s="27" t="s">
        <v>2029</v>
      </c>
      <c r="F964" s="5">
        <v>22350</v>
      </c>
      <c r="G964" s="5">
        <v>12651</v>
      </c>
      <c r="H964" s="5">
        <v>1352495</v>
      </c>
      <c r="I964" s="24" t="s">
        <v>2123</v>
      </c>
      <c r="J964" s="24" t="s">
        <v>2147</v>
      </c>
      <c r="L964" s="34">
        <f t="shared" si="70"/>
        <v>22350</v>
      </c>
      <c r="M964" s="34">
        <f t="shared" si="71"/>
        <v>12651</v>
      </c>
      <c r="N964" s="34">
        <f t="shared" si="72"/>
        <v>1352495</v>
      </c>
      <c r="O964" s="32">
        <f t="shared" si="73"/>
        <v>7.171191021038895E-3</v>
      </c>
      <c r="P964">
        <f t="shared" si="74"/>
        <v>0.93200000000000005</v>
      </c>
    </row>
    <row r="965" spans="1:16" hidden="1" x14ac:dyDescent="0.3">
      <c r="A965" s="22" t="s">
        <v>1279</v>
      </c>
      <c r="B965" s="23">
        <v>4806212</v>
      </c>
      <c r="C965" s="24" t="s">
        <v>2</v>
      </c>
      <c r="D965" s="6">
        <v>112498.03576656</v>
      </c>
      <c r="E965" s="6">
        <v>85.15</v>
      </c>
      <c r="F965" s="5">
        <v>220000</v>
      </c>
      <c r="G965" s="5">
        <v>400000</v>
      </c>
      <c r="H965" s="5">
        <v>90948000</v>
      </c>
      <c r="I965" s="24" t="s">
        <v>2123</v>
      </c>
      <c r="J965" s="24" t="s">
        <v>2124</v>
      </c>
      <c r="L965" s="34">
        <f t="shared" si="70"/>
        <v>220000</v>
      </c>
      <c r="M965" s="34">
        <f t="shared" si="71"/>
        <v>400000</v>
      </c>
      <c r="N965" s="34">
        <f t="shared" si="72"/>
        <v>90948000</v>
      </c>
      <c r="O965" s="32">
        <f t="shared" si="73"/>
        <v>-1.9791529225491491E-3</v>
      </c>
      <c r="P965">
        <f t="shared" si="74"/>
        <v>0.156</v>
      </c>
    </row>
    <row r="966" spans="1:16" hidden="1" x14ac:dyDescent="0.3">
      <c r="A966" s="22" t="s">
        <v>1280</v>
      </c>
      <c r="B966" s="23">
        <v>4620262</v>
      </c>
      <c r="C966" s="24" t="s">
        <v>317</v>
      </c>
      <c r="D966" s="6">
        <v>2866.6139452799998</v>
      </c>
      <c r="E966" s="6">
        <v>44.78</v>
      </c>
      <c r="F966" s="5">
        <v>4862</v>
      </c>
      <c r="G966" s="5">
        <v>2021</v>
      </c>
      <c r="H966" s="5">
        <v>9301784</v>
      </c>
      <c r="I966" s="24" t="s">
        <v>2126</v>
      </c>
      <c r="J966" s="24" t="s">
        <v>2151</v>
      </c>
      <c r="L966" s="34">
        <f t="shared" si="70"/>
        <v>4862</v>
      </c>
      <c r="M966" s="34">
        <f t="shared" si="71"/>
        <v>2021</v>
      </c>
      <c r="N966" s="34">
        <f t="shared" si="72"/>
        <v>9301784</v>
      </c>
      <c r="O966" s="32">
        <f t="shared" si="73"/>
        <v>3.0542528185990988E-4</v>
      </c>
      <c r="P966">
        <f t="shared" si="74"/>
        <v>0.52700000000000002</v>
      </c>
    </row>
    <row r="967" spans="1:16" hidden="1" x14ac:dyDescent="0.3">
      <c r="A967" s="22" t="s">
        <v>1281</v>
      </c>
      <c r="B967" s="23">
        <v>4160258</v>
      </c>
      <c r="C967" s="24" t="s">
        <v>317</v>
      </c>
      <c r="D967" s="6">
        <v>94905.992973750006</v>
      </c>
      <c r="E967" s="27" t="s">
        <v>2030</v>
      </c>
      <c r="F967" s="5">
        <v>123000</v>
      </c>
      <c r="G967" s="5">
        <v>172000</v>
      </c>
      <c r="H967" s="5">
        <v>13736000</v>
      </c>
      <c r="I967" s="24" t="s">
        <v>2126</v>
      </c>
      <c r="J967" s="24" t="s">
        <v>2155</v>
      </c>
      <c r="L967" s="34">
        <f t="shared" si="70"/>
        <v>123000</v>
      </c>
      <c r="M967" s="34">
        <f t="shared" si="71"/>
        <v>172000</v>
      </c>
      <c r="N967" s="34">
        <f t="shared" si="72"/>
        <v>13736000</v>
      </c>
      <c r="O967" s="32">
        <f t="shared" si="73"/>
        <v>-3.5672684915550377E-3</v>
      </c>
      <c r="P967">
        <f t="shared" si="74"/>
        <v>9.5000000000000001E-2</v>
      </c>
    </row>
    <row r="968" spans="1:16" hidden="1" x14ac:dyDescent="0.3">
      <c r="A968" s="22" t="s">
        <v>1282</v>
      </c>
      <c r="B968" s="23">
        <v>4004265</v>
      </c>
      <c r="C968" s="24" t="s">
        <v>2</v>
      </c>
      <c r="D968" s="6">
        <v>260350.1005834</v>
      </c>
      <c r="E968" s="27">
        <v>79.11</v>
      </c>
      <c r="F968" s="5">
        <v>929000</v>
      </c>
      <c r="G968" s="5">
        <v>870000</v>
      </c>
      <c r="H968" s="5">
        <v>109160000</v>
      </c>
      <c r="I968" s="24" t="s">
        <v>2123</v>
      </c>
      <c r="J968" s="24" t="s">
        <v>2172</v>
      </c>
      <c r="L968" s="34">
        <f t="shared" si="70"/>
        <v>929000</v>
      </c>
      <c r="M968" s="34">
        <f t="shared" si="71"/>
        <v>870000</v>
      </c>
      <c r="N968" s="34">
        <f t="shared" si="72"/>
        <v>109160000</v>
      </c>
      <c r="O968" s="32">
        <f t="shared" si="73"/>
        <v>5.4049102235251007E-4</v>
      </c>
      <c r="P968">
        <f t="shared" si="74"/>
        <v>0.58099999999999996</v>
      </c>
    </row>
    <row r="969" spans="1:16" hidden="1" x14ac:dyDescent="0.3">
      <c r="A969" s="22" t="s">
        <v>369</v>
      </c>
      <c r="B969" s="23">
        <v>103365</v>
      </c>
      <c r="C969" s="24" t="s">
        <v>2</v>
      </c>
      <c r="D969" s="6">
        <v>4089.1577289500001</v>
      </c>
      <c r="E969" s="6">
        <v>42.73</v>
      </c>
      <c r="F969" s="5">
        <v>56208</v>
      </c>
      <c r="G969" s="5">
        <v>-7002</v>
      </c>
      <c r="H969" s="5">
        <v>6514188</v>
      </c>
      <c r="I969" s="24" t="s">
        <v>2142</v>
      </c>
      <c r="J969" s="24" t="s">
        <v>2145</v>
      </c>
      <c r="L969" s="34">
        <f t="shared" si="70"/>
        <v>56208</v>
      </c>
      <c r="M969" s="34">
        <f t="shared" si="71"/>
        <v>-7002</v>
      </c>
      <c r="N969" s="34">
        <f t="shared" si="72"/>
        <v>6514188</v>
      </c>
      <c r="O969" s="32">
        <f t="shared" si="73"/>
        <v>9.7034350252095895E-3</v>
      </c>
      <c r="P969">
        <f t="shared" si="74"/>
        <v>0.95299999999999996</v>
      </c>
    </row>
    <row r="970" spans="1:16" hidden="1" x14ac:dyDescent="0.3">
      <c r="A970" s="22" t="s">
        <v>1283</v>
      </c>
      <c r="B970" s="23">
        <v>4987812</v>
      </c>
      <c r="C970" s="24" t="s">
        <v>317</v>
      </c>
      <c r="D970" s="6">
        <v>2546.3082623999999</v>
      </c>
      <c r="E970" s="6">
        <v>99.26</v>
      </c>
      <c r="F970" s="5">
        <v>-5594</v>
      </c>
      <c r="G970" s="5">
        <v>-13027</v>
      </c>
      <c r="H970" s="5">
        <v>2391367</v>
      </c>
      <c r="I970" s="24" t="s">
        <v>2119</v>
      </c>
      <c r="J970" s="24" t="s">
        <v>2122</v>
      </c>
      <c r="L970" s="34">
        <f t="shared" ref="L970:L1033" si="75">IF(NOT(F970="NA"),F970,0)</f>
        <v>-5594</v>
      </c>
      <c r="M970" s="34">
        <f t="shared" ref="M970:M1033" si="76">IF(NOT(G970="NA"),G970,0)</f>
        <v>-13027</v>
      </c>
      <c r="N970" s="34">
        <f t="shared" ref="N970:N1033" si="77">IF(NOT(H970="NA"),H970,0)</f>
        <v>2391367</v>
      </c>
      <c r="O970" s="32">
        <f t="shared" ref="O970:O1033" si="78">(L970-M970)/N970</f>
        <v>3.1082640180281822E-3</v>
      </c>
      <c r="P970">
        <f t="shared" ref="P970:P1033" si="79">IFERROR(_xlfn.PERCENTRANK.INC(O:O,O970),"")</f>
        <v>0.83499999999999996</v>
      </c>
    </row>
    <row r="971" spans="1:16" hidden="1" x14ac:dyDescent="0.3">
      <c r="A971" s="22" t="s">
        <v>1284</v>
      </c>
      <c r="B971" s="23">
        <v>4069721</v>
      </c>
      <c r="C971" s="24" t="s">
        <v>317</v>
      </c>
      <c r="D971" s="6">
        <v>5987.6264806600002</v>
      </c>
      <c r="E971" s="6">
        <v>103.65</v>
      </c>
      <c r="F971" s="5">
        <v>8213</v>
      </c>
      <c r="G971" s="5">
        <v>4388</v>
      </c>
      <c r="H971" s="5">
        <v>1663966</v>
      </c>
      <c r="I971" s="24" t="s">
        <v>2123</v>
      </c>
      <c r="J971" s="24" t="s">
        <v>2124</v>
      </c>
      <c r="L971" s="34">
        <f t="shared" si="75"/>
        <v>8213</v>
      </c>
      <c r="M971" s="34">
        <f t="shared" si="76"/>
        <v>4388</v>
      </c>
      <c r="N971" s="34">
        <f t="shared" si="77"/>
        <v>1663966</v>
      </c>
      <c r="O971" s="32">
        <f t="shared" si="78"/>
        <v>2.2987248537530212E-3</v>
      </c>
      <c r="P971">
        <f t="shared" si="79"/>
        <v>0.78800000000000003</v>
      </c>
    </row>
    <row r="972" spans="1:16" hidden="1" x14ac:dyDescent="0.3">
      <c r="A972" s="22" t="s">
        <v>177</v>
      </c>
      <c r="B972" s="23">
        <v>4019729</v>
      </c>
      <c r="C972" s="24" t="s">
        <v>2</v>
      </c>
      <c r="D972" s="6">
        <v>6901.9826735400002</v>
      </c>
      <c r="E972" s="6">
        <v>98.84</v>
      </c>
      <c r="F972" s="5">
        <v>53966</v>
      </c>
      <c r="G972" s="5">
        <v>63974</v>
      </c>
      <c r="H972" s="5">
        <v>5772101</v>
      </c>
      <c r="I972" s="24" t="s">
        <v>2126</v>
      </c>
      <c r="J972" s="24" t="s">
        <v>2191</v>
      </c>
      <c r="L972" s="34">
        <f t="shared" si="75"/>
        <v>53966</v>
      </c>
      <c r="M972" s="34">
        <f t="shared" si="76"/>
        <v>63974</v>
      </c>
      <c r="N972" s="34">
        <f t="shared" si="77"/>
        <v>5772101</v>
      </c>
      <c r="O972" s="32">
        <f t="shared" si="78"/>
        <v>-1.733857394387243E-3</v>
      </c>
      <c r="P972">
        <f t="shared" si="79"/>
        <v>0.16600000000000001</v>
      </c>
    </row>
    <row r="973" spans="1:16" hidden="1" x14ac:dyDescent="0.3">
      <c r="A973" s="22" t="s">
        <v>1285</v>
      </c>
      <c r="B973" s="23">
        <v>4812191</v>
      </c>
      <c r="C973" s="24" t="s">
        <v>320</v>
      </c>
      <c r="D973" s="6">
        <v>3731.2706145000002</v>
      </c>
      <c r="E973" s="27" t="s">
        <v>2008</v>
      </c>
      <c r="F973" s="5">
        <v>2977</v>
      </c>
      <c r="G973" s="5">
        <v>1118</v>
      </c>
      <c r="H973" s="5">
        <v>376542</v>
      </c>
      <c r="I973" s="24" t="s">
        <v>2123</v>
      </c>
      <c r="J973" s="24" t="s">
        <v>2125</v>
      </c>
      <c r="L973" s="34">
        <f t="shared" si="75"/>
        <v>2977</v>
      </c>
      <c r="M973" s="34">
        <f t="shared" si="76"/>
        <v>1118</v>
      </c>
      <c r="N973" s="34">
        <f t="shared" si="77"/>
        <v>376542</v>
      </c>
      <c r="O973" s="32">
        <f t="shared" si="78"/>
        <v>4.9370322566938086E-3</v>
      </c>
      <c r="P973">
        <f t="shared" si="79"/>
        <v>0.89300000000000002</v>
      </c>
    </row>
    <row r="974" spans="1:16" hidden="1" x14ac:dyDescent="0.3">
      <c r="A974" s="22" t="s">
        <v>1286</v>
      </c>
      <c r="B974" s="23">
        <v>4144156</v>
      </c>
      <c r="C974" s="24" t="s">
        <v>317</v>
      </c>
      <c r="D974" s="6">
        <v>1487782.07203822</v>
      </c>
      <c r="E974" s="27">
        <v>67.53</v>
      </c>
      <c r="F974" s="5">
        <v>2134000</v>
      </c>
      <c r="G974" s="5">
        <v>2437000</v>
      </c>
      <c r="H974" s="5">
        <v>185727000</v>
      </c>
      <c r="I974" s="24" t="s">
        <v>2161</v>
      </c>
      <c r="J974" s="24" t="s">
        <v>2162</v>
      </c>
      <c r="L974" s="34">
        <f t="shared" si="75"/>
        <v>2134000</v>
      </c>
      <c r="M974" s="34">
        <f t="shared" si="76"/>
        <v>2437000</v>
      </c>
      <c r="N974" s="34">
        <f t="shared" si="77"/>
        <v>185727000</v>
      </c>
      <c r="O974" s="32">
        <f t="shared" si="78"/>
        <v>-1.6314267715517939E-3</v>
      </c>
      <c r="P974">
        <f t="shared" si="79"/>
        <v>0.17299999999999999</v>
      </c>
    </row>
    <row r="975" spans="1:16" hidden="1" x14ac:dyDescent="0.3">
      <c r="A975" s="22" t="s">
        <v>1287</v>
      </c>
      <c r="B975" s="23">
        <v>4051708</v>
      </c>
      <c r="C975" s="24" t="s">
        <v>2</v>
      </c>
      <c r="D975" s="6">
        <v>56099.902671459997</v>
      </c>
      <c r="E975" s="6">
        <v>76.77</v>
      </c>
      <c r="F975" s="5">
        <v>653000</v>
      </c>
      <c r="G975" s="5">
        <v>39000</v>
      </c>
      <c r="H975" s="5">
        <v>663072000</v>
      </c>
      <c r="I975" s="24" t="s">
        <v>2142</v>
      </c>
      <c r="J975" s="24" t="s">
        <v>2145</v>
      </c>
      <c r="L975" s="34">
        <f t="shared" si="75"/>
        <v>653000</v>
      </c>
      <c r="M975" s="34">
        <f t="shared" si="76"/>
        <v>39000</v>
      </c>
      <c r="N975" s="34">
        <f t="shared" si="77"/>
        <v>663072000</v>
      </c>
      <c r="O975" s="32">
        <f t="shared" si="78"/>
        <v>9.259929540080112E-4</v>
      </c>
      <c r="P975">
        <f t="shared" si="79"/>
        <v>0.65</v>
      </c>
    </row>
    <row r="976" spans="1:16" hidden="1" x14ac:dyDescent="0.3">
      <c r="A976" s="22" t="s">
        <v>1288</v>
      </c>
      <c r="B976" s="23">
        <v>4811730</v>
      </c>
      <c r="C976" s="24" t="s">
        <v>2</v>
      </c>
      <c r="D976" s="6">
        <v>27645.12816004</v>
      </c>
      <c r="E976" s="27">
        <v>96.31</v>
      </c>
      <c r="F976" s="28">
        <v>47436</v>
      </c>
      <c r="G976" s="5">
        <v>49528</v>
      </c>
      <c r="H976" s="5">
        <v>3492395</v>
      </c>
      <c r="I976" s="24" t="s">
        <v>2123</v>
      </c>
      <c r="J976" s="24" t="s">
        <v>2147</v>
      </c>
      <c r="L976" s="34">
        <f t="shared" si="75"/>
        <v>47436</v>
      </c>
      <c r="M976" s="34">
        <f t="shared" si="76"/>
        <v>49528</v>
      </c>
      <c r="N976" s="34">
        <f t="shared" si="77"/>
        <v>3492395</v>
      </c>
      <c r="O976" s="32">
        <f t="shared" si="78"/>
        <v>-5.9901586160786508E-4</v>
      </c>
      <c r="P976">
        <f t="shared" si="79"/>
        <v>0.27700000000000002</v>
      </c>
    </row>
    <row r="977" spans="1:16" hidden="1" x14ac:dyDescent="0.3">
      <c r="A977" s="22" t="s">
        <v>1289</v>
      </c>
      <c r="B977" s="23">
        <v>4072883</v>
      </c>
      <c r="C977" s="24" t="s">
        <v>317</v>
      </c>
      <c r="D977" s="6">
        <v>3675.7883440800001</v>
      </c>
      <c r="E977" s="6">
        <v>61.68</v>
      </c>
      <c r="F977" s="5">
        <v>3644</v>
      </c>
      <c r="G977" s="5">
        <v>8830</v>
      </c>
      <c r="H977" s="5">
        <v>2517600</v>
      </c>
      <c r="I977" s="24" t="s">
        <v>1</v>
      </c>
      <c r="J977" s="24" t="s">
        <v>2157</v>
      </c>
      <c r="L977" s="34">
        <f t="shared" si="75"/>
        <v>3644</v>
      </c>
      <c r="M977" s="34">
        <f t="shared" si="76"/>
        <v>8830</v>
      </c>
      <c r="N977" s="34">
        <f t="shared" si="77"/>
        <v>2517600</v>
      </c>
      <c r="O977" s="32">
        <f t="shared" si="78"/>
        <v>-2.0598983158563711E-3</v>
      </c>
      <c r="P977">
        <f t="shared" si="79"/>
        <v>0.153</v>
      </c>
    </row>
    <row r="978" spans="1:16" hidden="1" x14ac:dyDescent="0.3">
      <c r="A978" s="22" t="s">
        <v>1290</v>
      </c>
      <c r="B978" s="23">
        <v>103406</v>
      </c>
      <c r="C978" s="24" t="s">
        <v>2</v>
      </c>
      <c r="D978" s="6">
        <v>6197.31677898</v>
      </c>
      <c r="E978" s="27">
        <v>98.99</v>
      </c>
      <c r="F978" s="5">
        <v>54327</v>
      </c>
      <c r="G978" s="5">
        <v>51552</v>
      </c>
      <c r="H978" s="5">
        <v>6213793</v>
      </c>
      <c r="I978" s="24" t="s">
        <v>2142</v>
      </c>
      <c r="J978" s="24" t="s">
        <v>2144</v>
      </c>
      <c r="L978" s="34">
        <f t="shared" si="75"/>
        <v>54327</v>
      </c>
      <c r="M978" s="34">
        <f t="shared" si="76"/>
        <v>51552</v>
      </c>
      <c r="N978" s="34">
        <f t="shared" si="77"/>
        <v>6213793</v>
      </c>
      <c r="O978" s="32">
        <f t="shared" si="78"/>
        <v>4.4658713285106215E-4</v>
      </c>
      <c r="P978">
        <f t="shared" si="79"/>
        <v>0.56200000000000006</v>
      </c>
    </row>
    <row r="979" spans="1:16" hidden="1" x14ac:dyDescent="0.3">
      <c r="A979" s="22" t="s">
        <v>1291</v>
      </c>
      <c r="B979" s="23">
        <v>4094582</v>
      </c>
      <c r="C979" s="24" t="s">
        <v>2</v>
      </c>
      <c r="D979" s="6">
        <v>10924.09824789</v>
      </c>
      <c r="E979" s="6">
        <v>70.17</v>
      </c>
      <c r="F979" s="5">
        <v>52570</v>
      </c>
      <c r="G979" s="5">
        <v>12440</v>
      </c>
      <c r="H979" s="5">
        <v>45692206</v>
      </c>
      <c r="I979" s="24" t="s">
        <v>2126</v>
      </c>
      <c r="J979" s="24" t="s">
        <v>2151</v>
      </c>
      <c r="L979" s="34">
        <f t="shared" si="75"/>
        <v>52570</v>
      </c>
      <c r="M979" s="34">
        <f t="shared" si="76"/>
        <v>12440</v>
      </c>
      <c r="N979" s="34">
        <f t="shared" si="77"/>
        <v>45692206</v>
      </c>
      <c r="O979" s="32">
        <f t="shared" si="78"/>
        <v>8.7826794792967536E-4</v>
      </c>
      <c r="P979">
        <f t="shared" si="79"/>
        <v>0.64100000000000001</v>
      </c>
    </row>
    <row r="980" spans="1:16" x14ac:dyDescent="0.3">
      <c r="A980" s="22" t="s">
        <v>459</v>
      </c>
      <c r="B980" s="23">
        <v>4066743</v>
      </c>
      <c r="C980" s="24" t="s">
        <v>317</v>
      </c>
      <c r="D980" s="6">
        <v>240094.34684069999</v>
      </c>
      <c r="E980" s="6">
        <v>69.48</v>
      </c>
      <c r="F980" s="5">
        <v>-27000</v>
      </c>
      <c r="G980" s="5">
        <v>-39000</v>
      </c>
      <c r="H980" s="5">
        <v>67580000</v>
      </c>
      <c r="I980" s="24" t="s">
        <v>2132</v>
      </c>
      <c r="J980" s="24" t="s">
        <v>2139</v>
      </c>
      <c r="L980" s="34">
        <f t="shared" si="75"/>
        <v>-27000</v>
      </c>
      <c r="M980" s="34">
        <f t="shared" si="76"/>
        <v>-39000</v>
      </c>
      <c r="N980" s="34">
        <f t="shared" si="77"/>
        <v>67580000</v>
      </c>
      <c r="O980" s="32">
        <f t="shared" si="78"/>
        <v>1.7756732761171944E-4</v>
      </c>
      <c r="P980">
        <f t="shared" si="79"/>
        <v>0.49199999999999999</v>
      </c>
    </row>
    <row r="981" spans="1:16" x14ac:dyDescent="0.3">
      <c r="A981" s="22" t="s">
        <v>1751</v>
      </c>
      <c r="B981" s="23">
        <v>4965594</v>
      </c>
      <c r="C981" s="24" t="s">
        <v>317</v>
      </c>
      <c r="D981" s="6">
        <v>5106.0220416399998</v>
      </c>
      <c r="E981" s="6">
        <v>59.79</v>
      </c>
      <c r="F981" s="5">
        <v>6108</v>
      </c>
      <c r="G981" s="5">
        <v>5747</v>
      </c>
      <c r="H981" s="5">
        <v>2547608</v>
      </c>
      <c r="I981" s="24" t="s">
        <v>2132</v>
      </c>
      <c r="J981" s="24" t="s">
        <v>2139</v>
      </c>
      <c r="L981" s="34">
        <f t="shared" si="75"/>
        <v>6108</v>
      </c>
      <c r="M981" s="34">
        <f t="shared" si="76"/>
        <v>5747</v>
      </c>
      <c r="N981" s="34">
        <f t="shared" si="77"/>
        <v>2547608</v>
      </c>
      <c r="O981" s="32">
        <f t="shared" si="78"/>
        <v>1.4170154906092302E-4</v>
      </c>
      <c r="P981">
        <f t="shared" si="79"/>
        <v>0.48</v>
      </c>
    </row>
    <row r="982" spans="1:16" hidden="1" x14ac:dyDescent="0.3">
      <c r="A982" s="22" t="s">
        <v>1294</v>
      </c>
      <c r="B982" s="23">
        <v>4004214</v>
      </c>
      <c r="C982" s="24" t="s">
        <v>317</v>
      </c>
      <c r="D982" s="6">
        <v>3141534.5230910401</v>
      </c>
      <c r="E982" s="6">
        <v>72.97</v>
      </c>
      <c r="F982" s="5">
        <v>5602000</v>
      </c>
      <c r="G982" s="5">
        <v>4993000</v>
      </c>
      <c r="H982" s="5">
        <v>411976000</v>
      </c>
      <c r="I982" s="24" t="s">
        <v>2132</v>
      </c>
      <c r="J982" s="24" t="s">
        <v>2134</v>
      </c>
      <c r="L982" s="34">
        <f t="shared" si="75"/>
        <v>5602000</v>
      </c>
      <c r="M982" s="34">
        <f t="shared" si="76"/>
        <v>4993000</v>
      </c>
      <c r="N982" s="34">
        <f t="shared" si="77"/>
        <v>411976000</v>
      </c>
      <c r="O982" s="32">
        <f t="shared" si="78"/>
        <v>1.4782414509583082E-3</v>
      </c>
      <c r="P982">
        <f t="shared" si="79"/>
        <v>0.71799999999999997</v>
      </c>
    </row>
    <row r="983" spans="1:16" hidden="1" x14ac:dyDescent="0.3">
      <c r="A983" s="22" t="s">
        <v>332</v>
      </c>
      <c r="B983" s="23">
        <v>4965910</v>
      </c>
      <c r="C983" s="24" t="s">
        <v>317</v>
      </c>
      <c r="D983" s="6">
        <v>54799.052676599997</v>
      </c>
      <c r="E983" s="6">
        <v>45.77</v>
      </c>
      <c r="F983" s="5">
        <v>-138504</v>
      </c>
      <c r="G983" s="5">
        <v>109607</v>
      </c>
      <c r="H983" s="5">
        <v>2410272</v>
      </c>
      <c r="I983" s="24" t="s">
        <v>2132</v>
      </c>
      <c r="J983" s="24" t="s">
        <v>2134</v>
      </c>
      <c r="L983" s="34">
        <f t="shared" si="75"/>
        <v>-138504</v>
      </c>
      <c r="M983" s="34">
        <f t="shared" si="76"/>
        <v>109607</v>
      </c>
      <c r="N983" s="34">
        <f t="shared" si="77"/>
        <v>2410272</v>
      </c>
      <c r="O983" s="32">
        <f t="shared" si="78"/>
        <v>-0.10293900439452476</v>
      </c>
      <c r="P983">
        <f t="shared" si="79"/>
        <v>1E-3</v>
      </c>
    </row>
    <row r="984" spans="1:16" hidden="1" x14ac:dyDescent="0.3">
      <c r="A984" s="22" t="s">
        <v>1295</v>
      </c>
      <c r="B984" s="23">
        <v>103123</v>
      </c>
      <c r="C984" s="24" t="s">
        <v>2</v>
      </c>
      <c r="D984" s="6">
        <v>18600.329509740001</v>
      </c>
      <c r="E984" s="6">
        <v>93.79</v>
      </c>
      <c r="F984" s="5">
        <v>670</v>
      </c>
      <c r="G984" s="5">
        <v>-209</v>
      </c>
      <c r="H984" s="5">
        <v>11241165</v>
      </c>
      <c r="I984" s="24" t="s">
        <v>2130</v>
      </c>
      <c r="J984" s="24" t="s">
        <v>2185</v>
      </c>
      <c r="L984" s="34">
        <f t="shared" si="75"/>
        <v>670</v>
      </c>
      <c r="M984" s="34">
        <f t="shared" si="76"/>
        <v>-209</v>
      </c>
      <c r="N984" s="34">
        <f t="shared" si="77"/>
        <v>11241165</v>
      </c>
      <c r="O984" s="32">
        <f t="shared" si="78"/>
        <v>7.8194742270930109E-5</v>
      </c>
      <c r="P984">
        <f t="shared" si="79"/>
        <v>0.45400000000000001</v>
      </c>
    </row>
    <row r="985" spans="1:16" hidden="1" x14ac:dyDescent="0.3">
      <c r="A985" s="22" t="s">
        <v>1296</v>
      </c>
      <c r="B985" s="23">
        <v>4221373</v>
      </c>
      <c r="C985" s="24" t="s">
        <v>317</v>
      </c>
      <c r="D985" s="6">
        <v>4654.4396802600004</v>
      </c>
      <c r="E985" s="6">
        <v>30.64</v>
      </c>
      <c r="F985" s="5">
        <v>66000</v>
      </c>
      <c r="G985" s="5">
        <v>61000</v>
      </c>
      <c r="H985" s="5">
        <v>14198000</v>
      </c>
      <c r="I985" s="24" t="s">
        <v>2161</v>
      </c>
      <c r="J985" s="24" t="s">
        <v>2202</v>
      </c>
      <c r="L985" s="34">
        <f t="shared" si="75"/>
        <v>66000</v>
      </c>
      <c r="M985" s="34">
        <f t="shared" si="76"/>
        <v>61000</v>
      </c>
      <c r="N985" s="34">
        <f t="shared" si="77"/>
        <v>14198000</v>
      </c>
      <c r="O985" s="32">
        <f t="shared" si="78"/>
        <v>3.5216227637695452E-4</v>
      </c>
      <c r="P985">
        <f t="shared" si="79"/>
        <v>0.54</v>
      </c>
    </row>
    <row r="986" spans="1:16" hidden="1" x14ac:dyDescent="0.3">
      <c r="A986" s="22" t="s">
        <v>1297</v>
      </c>
      <c r="B986" s="23">
        <v>4985914</v>
      </c>
      <c r="C986" s="24" t="s">
        <v>2</v>
      </c>
      <c r="D986" s="6">
        <v>2630.5005127999998</v>
      </c>
      <c r="E986" s="27" t="s">
        <v>2031</v>
      </c>
      <c r="F986" s="5">
        <v>13700</v>
      </c>
      <c r="G986" s="5">
        <v>-3500</v>
      </c>
      <c r="H986" s="5">
        <v>3401600</v>
      </c>
      <c r="I986" s="24" t="s">
        <v>2148</v>
      </c>
      <c r="J986" s="24" t="s">
        <v>2150</v>
      </c>
      <c r="L986" s="34">
        <f t="shared" si="75"/>
        <v>13700</v>
      </c>
      <c r="M986" s="34">
        <f t="shared" si="76"/>
        <v>-3500</v>
      </c>
      <c r="N986" s="34">
        <f t="shared" si="77"/>
        <v>3401600</v>
      </c>
      <c r="O986" s="32">
        <f t="shared" si="78"/>
        <v>5.0564440263405454E-3</v>
      </c>
      <c r="P986">
        <f t="shared" si="79"/>
        <v>0.89700000000000002</v>
      </c>
    </row>
    <row r="987" spans="1:16" hidden="1" x14ac:dyDescent="0.3">
      <c r="A987" s="22" t="s">
        <v>1298</v>
      </c>
      <c r="B987" s="23">
        <v>25812711</v>
      </c>
      <c r="C987" s="24" t="s">
        <v>2</v>
      </c>
      <c r="D987" s="6">
        <v>5960.2078314199998</v>
      </c>
      <c r="E987" s="6">
        <v>26.99</v>
      </c>
      <c r="F987" s="5">
        <v>23382.031932861399</v>
      </c>
      <c r="G987" s="5" t="s">
        <v>0</v>
      </c>
      <c r="H987" s="5">
        <v>1657869.6318780901</v>
      </c>
      <c r="I987" s="24" t="s">
        <v>2126</v>
      </c>
      <c r="J987" s="24" t="s">
        <v>2155</v>
      </c>
      <c r="L987" s="34">
        <f t="shared" si="75"/>
        <v>23382.031932861399</v>
      </c>
      <c r="M987" s="34">
        <f t="shared" si="76"/>
        <v>0</v>
      </c>
      <c r="N987" s="34">
        <f t="shared" si="77"/>
        <v>1657869.6318780901</v>
      </c>
      <c r="O987" s="32">
        <f t="shared" si="78"/>
        <v>1.4103661399704542E-2</v>
      </c>
      <c r="P987">
        <f t="shared" si="79"/>
        <v>0.97599999999999998</v>
      </c>
    </row>
    <row r="988" spans="1:16" hidden="1" x14ac:dyDescent="0.3">
      <c r="A988" s="22" t="s">
        <v>181</v>
      </c>
      <c r="B988" s="23">
        <v>4570533</v>
      </c>
      <c r="C988" s="24" t="s">
        <v>2</v>
      </c>
      <c r="D988" s="6">
        <v>3200.49145512</v>
      </c>
      <c r="E988" s="6">
        <v>87.05</v>
      </c>
      <c r="F988" s="5">
        <v>1000</v>
      </c>
      <c r="G988" s="5">
        <v>-800</v>
      </c>
      <c r="H988" s="5">
        <v>2738700</v>
      </c>
      <c r="I988" s="24" t="s">
        <v>2132</v>
      </c>
      <c r="J988" s="24" t="s">
        <v>2138</v>
      </c>
      <c r="L988" s="34">
        <f t="shared" si="75"/>
        <v>1000</v>
      </c>
      <c r="M988" s="34">
        <f t="shared" si="76"/>
        <v>-800</v>
      </c>
      <c r="N988" s="34">
        <f t="shared" si="77"/>
        <v>2738700</v>
      </c>
      <c r="O988" s="32">
        <f t="shared" si="78"/>
        <v>6.5724613867893531E-4</v>
      </c>
      <c r="P988">
        <f t="shared" si="79"/>
        <v>0.60299999999999998</v>
      </c>
    </row>
    <row r="989" spans="1:16" hidden="1" x14ac:dyDescent="0.3">
      <c r="A989" s="22" t="s">
        <v>1299</v>
      </c>
      <c r="B989" s="23">
        <v>13373011</v>
      </c>
      <c r="C989" s="24" t="s">
        <v>320</v>
      </c>
      <c r="D989" s="6">
        <v>2003.7025679999999</v>
      </c>
      <c r="E989" s="6">
        <v>92.01</v>
      </c>
      <c r="F989" s="5">
        <v>635</v>
      </c>
      <c r="G989" s="5">
        <v>316</v>
      </c>
      <c r="H989" s="5">
        <v>352906</v>
      </c>
      <c r="I989" s="24" t="s">
        <v>2123</v>
      </c>
      <c r="J989" s="24" t="s">
        <v>2125</v>
      </c>
      <c r="L989" s="34">
        <f t="shared" si="75"/>
        <v>635</v>
      </c>
      <c r="M989" s="34">
        <f t="shared" si="76"/>
        <v>316</v>
      </c>
      <c r="N989" s="34">
        <f t="shared" si="77"/>
        <v>352906</v>
      </c>
      <c r="O989" s="32">
        <f t="shared" si="78"/>
        <v>9.0392342436796205E-4</v>
      </c>
      <c r="P989">
        <f t="shared" si="79"/>
        <v>0.64400000000000002</v>
      </c>
    </row>
    <row r="990" spans="1:16" hidden="1" x14ac:dyDescent="0.3">
      <c r="A990" s="22" t="s">
        <v>1300</v>
      </c>
      <c r="B990" s="23">
        <v>7310690</v>
      </c>
      <c r="C990" s="24" t="s">
        <v>2</v>
      </c>
      <c r="D990" s="6">
        <v>2690.7872161</v>
      </c>
      <c r="E990" s="6">
        <v>36.450000000000003</v>
      </c>
      <c r="F990" s="5">
        <v>6590</v>
      </c>
      <c r="G990" s="5">
        <v>4470</v>
      </c>
      <c r="H990" s="5">
        <v>2686232</v>
      </c>
      <c r="I990" s="24" t="s">
        <v>2126</v>
      </c>
      <c r="J990" s="24" t="s">
        <v>2137</v>
      </c>
      <c r="L990" s="34">
        <f t="shared" si="75"/>
        <v>6590</v>
      </c>
      <c r="M990" s="34">
        <f t="shared" si="76"/>
        <v>4470</v>
      </c>
      <c r="N990" s="34">
        <f t="shared" si="77"/>
        <v>2686232</v>
      </c>
      <c r="O990" s="32">
        <f t="shared" si="78"/>
        <v>7.8920956938939005E-4</v>
      </c>
      <c r="P990">
        <f t="shared" si="79"/>
        <v>0.624</v>
      </c>
    </row>
    <row r="991" spans="1:16" x14ac:dyDescent="0.3">
      <c r="A991" s="22" t="s">
        <v>1602</v>
      </c>
      <c r="B991" s="23">
        <v>5095746</v>
      </c>
      <c r="C991" s="24" t="s">
        <v>320</v>
      </c>
      <c r="D991" s="6">
        <v>5266.9617727499999</v>
      </c>
      <c r="E991" s="6">
        <v>84.83</v>
      </c>
      <c r="F991" s="5">
        <v>119</v>
      </c>
      <c r="G991" s="5">
        <v>49</v>
      </c>
      <c r="H991" s="5">
        <v>750616</v>
      </c>
      <c r="I991" s="24" t="s">
        <v>2132</v>
      </c>
      <c r="J991" s="24" t="s">
        <v>2139</v>
      </c>
      <c r="L991" s="34">
        <f t="shared" si="75"/>
        <v>119</v>
      </c>
      <c r="M991" s="34">
        <f t="shared" si="76"/>
        <v>49</v>
      </c>
      <c r="N991" s="34">
        <f t="shared" si="77"/>
        <v>750616</v>
      </c>
      <c r="O991" s="32">
        <f t="shared" si="78"/>
        <v>9.3256738465473697E-5</v>
      </c>
      <c r="P991">
        <f t="shared" si="79"/>
        <v>0.46300000000000002</v>
      </c>
    </row>
    <row r="992" spans="1:16" hidden="1" x14ac:dyDescent="0.3">
      <c r="A992" s="22" t="s">
        <v>1302</v>
      </c>
      <c r="B992" s="23">
        <v>107571976</v>
      </c>
      <c r="C992" s="24" t="s">
        <v>317</v>
      </c>
      <c r="D992" s="6">
        <v>13341.74168915</v>
      </c>
      <c r="E992" s="6">
        <v>13.23</v>
      </c>
      <c r="F992" s="5">
        <v>-78000</v>
      </c>
      <c r="G992" s="5">
        <v>6000</v>
      </c>
      <c r="H992" s="5">
        <v>15441000</v>
      </c>
      <c r="I992" s="24" t="s">
        <v>2126</v>
      </c>
      <c r="J992" s="24" t="s">
        <v>2176</v>
      </c>
      <c r="L992" s="34">
        <f t="shared" si="75"/>
        <v>-78000</v>
      </c>
      <c r="M992" s="34">
        <f t="shared" si="76"/>
        <v>6000</v>
      </c>
      <c r="N992" s="34">
        <f t="shared" si="77"/>
        <v>15441000</v>
      </c>
      <c r="O992" s="32">
        <f t="shared" si="78"/>
        <v>-5.4400621721391101E-3</v>
      </c>
      <c r="P992">
        <f t="shared" si="79"/>
        <v>6.0999999999999999E-2</v>
      </c>
    </row>
    <row r="993" spans="1:16" hidden="1" x14ac:dyDescent="0.3">
      <c r="A993" s="22" t="s">
        <v>1303</v>
      </c>
      <c r="B993" s="23">
        <v>4430411</v>
      </c>
      <c r="C993" s="24" t="s">
        <v>317</v>
      </c>
      <c r="D993" s="6">
        <v>18021.018089130001</v>
      </c>
      <c r="E993" s="27" t="s">
        <v>2032</v>
      </c>
      <c r="F993" s="5">
        <v>8000</v>
      </c>
      <c r="G993" s="5">
        <v>1672000</v>
      </c>
      <c r="H993" s="5">
        <v>25858000</v>
      </c>
      <c r="I993" s="24" t="s">
        <v>2123</v>
      </c>
      <c r="J993" s="24" t="s">
        <v>2125</v>
      </c>
      <c r="L993" s="34">
        <f t="shared" si="75"/>
        <v>8000</v>
      </c>
      <c r="M993" s="34">
        <f t="shared" si="76"/>
        <v>1672000</v>
      </c>
      <c r="N993" s="34">
        <f t="shared" si="77"/>
        <v>25858000</v>
      </c>
      <c r="O993" s="32">
        <f t="shared" si="78"/>
        <v>-6.4351457962719474E-2</v>
      </c>
      <c r="P993">
        <f t="shared" si="79"/>
        <v>2E-3</v>
      </c>
    </row>
    <row r="994" spans="1:16" hidden="1" x14ac:dyDescent="0.3">
      <c r="A994" s="22" t="s">
        <v>1304</v>
      </c>
      <c r="B994" s="23">
        <v>4001036</v>
      </c>
      <c r="C994" s="24" t="s">
        <v>2</v>
      </c>
      <c r="D994" s="6">
        <v>6726.6949939599999</v>
      </c>
      <c r="E994" s="27" t="s">
        <v>2033</v>
      </c>
      <c r="F994" s="5">
        <v>20000</v>
      </c>
      <c r="G994" s="5">
        <v>12800</v>
      </c>
      <c r="H994" s="5">
        <v>1565900</v>
      </c>
      <c r="I994" s="24" t="s">
        <v>2126</v>
      </c>
      <c r="J994" s="24" t="s">
        <v>2176</v>
      </c>
      <c r="L994" s="34">
        <f t="shared" si="75"/>
        <v>20000</v>
      </c>
      <c r="M994" s="34">
        <f t="shared" si="76"/>
        <v>12800</v>
      </c>
      <c r="N994" s="34">
        <f t="shared" si="77"/>
        <v>1565900</v>
      </c>
      <c r="O994" s="32">
        <f t="shared" si="78"/>
        <v>4.5979947633948528E-3</v>
      </c>
      <c r="P994">
        <f t="shared" si="79"/>
        <v>0.88200000000000001</v>
      </c>
    </row>
    <row r="995" spans="1:16" hidden="1" x14ac:dyDescent="0.3">
      <c r="A995" s="22" t="s">
        <v>1305</v>
      </c>
      <c r="B995" s="23">
        <v>4363272</v>
      </c>
      <c r="C995" s="24" t="s">
        <v>2</v>
      </c>
      <c r="D995" s="6">
        <v>5436.0625864800004</v>
      </c>
      <c r="E995" s="27" t="s">
        <v>2034</v>
      </c>
      <c r="F995" s="5">
        <v>7419</v>
      </c>
      <c r="G995" s="5">
        <v>1286</v>
      </c>
      <c r="H995" s="5">
        <v>1216869</v>
      </c>
      <c r="I995" s="24" t="s">
        <v>2142</v>
      </c>
      <c r="J995" s="24" t="s">
        <v>2143</v>
      </c>
      <c r="L995" s="34">
        <f t="shared" si="75"/>
        <v>7419</v>
      </c>
      <c r="M995" s="34">
        <f t="shared" si="76"/>
        <v>1286</v>
      </c>
      <c r="N995" s="34">
        <f t="shared" si="77"/>
        <v>1216869</v>
      </c>
      <c r="O995" s="32">
        <f t="shared" si="78"/>
        <v>5.0399837616045768E-3</v>
      </c>
      <c r="P995">
        <f t="shared" si="79"/>
        <v>0.89700000000000002</v>
      </c>
    </row>
    <row r="996" spans="1:16" hidden="1" x14ac:dyDescent="0.3">
      <c r="A996" s="22" t="s">
        <v>1306</v>
      </c>
      <c r="B996" s="23">
        <v>4077651</v>
      </c>
      <c r="C996" s="24" t="s">
        <v>2</v>
      </c>
      <c r="D996" s="6">
        <v>9211.9172681599994</v>
      </c>
      <c r="E996" s="6">
        <v>83.52</v>
      </c>
      <c r="F996" s="5">
        <v>39800</v>
      </c>
      <c r="G996" s="5">
        <v>15000</v>
      </c>
      <c r="H996" s="5">
        <v>14120432</v>
      </c>
      <c r="I996" s="24" t="s">
        <v>2126</v>
      </c>
      <c r="J996" s="24" t="s">
        <v>2191</v>
      </c>
      <c r="L996" s="34">
        <f t="shared" si="75"/>
        <v>39800</v>
      </c>
      <c r="M996" s="34">
        <f t="shared" si="76"/>
        <v>15000</v>
      </c>
      <c r="N996" s="34">
        <f t="shared" si="77"/>
        <v>14120432</v>
      </c>
      <c r="O996" s="32">
        <f t="shared" si="78"/>
        <v>1.7563202032345752E-3</v>
      </c>
      <c r="P996">
        <f t="shared" si="79"/>
        <v>0.746</v>
      </c>
    </row>
    <row r="997" spans="1:16" hidden="1" x14ac:dyDescent="0.3">
      <c r="A997" s="22" t="s">
        <v>1307</v>
      </c>
      <c r="B997" s="23">
        <v>4080702</v>
      </c>
      <c r="C997" s="24" t="s">
        <v>2</v>
      </c>
      <c r="D997" s="6">
        <v>18855.98</v>
      </c>
      <c r="E997" s="6">
        <v>103.34</v>
      </c>
      <c r="F997" s="5">
        <v>112000</v>
      </c>
      <c r="G997" s="5">
        <v>87000</v>
      </c>
      <c r="H997" s="5">
        <v>12314000</v>
      </c>
      <c r="I997" s="24" t="s">
        <v>2123</v>
      </c>
      <c r="J997" s="24" t="s">
        <v>2129</v>
      </c>
      <c r="L997" s="34">
        <f t="shared" si="75"/>
        <v>112000</v>
      </c>
      <c r="M997" s="34">
        <f t="shared" si="76"/>
        <v>87000</v>
      </c>
      <c r="N997" s="34">
        <f t="shared" si="77"/>
        <v>12314000</v>
      </c>
      <c r="O997" s="32">
        <f t="shared" si="78"/>
        <v>2.0302095176222188E-3</v>
      </c>
      <c r="P997">
        <f t="shared" si="79"/>
        <v>0.76400000000000001</v>
      </c>
    </row>
    <row r="998" spans="1:16" hidden="1" x14ac:dyDescent="0.3">
      <c r="A998" s="22" t="s">
        <v>1308</v>
      </c>
      <c r="B998" s="23">
        <v>4209632</v>
      </c>
      <c r="C998" s="24" t="s">
        <v>2</v>
      </c>
      <c r="D998" s="6">
        <v>12271.32148124</v>
      </c>
      <c r="E998" s="6">
        <v>83.91</v>
      </c>
      <c r="F998" s="5">
        <v>102600</v>
      </c>
      <c r="G998" s="5">
        <v>112400</v>
      </c>
      <c r="H998" s="5">
        <v>25868300</v>
      </c>
      <c r="I998" s="24" t="s">
        <v>2153</v>
      </c>
      <c r="J998" s="24" t="s">
        <v>2188</v>
      </c>
      <c r="L998" s="34">
        <f t="shared" si="75"/>
        <v>102600</v>
      </c>
      <c r="M998" s="34">
        <f t="shared" si="76"/>
        <v>112400</v>
      </c>
      <c r="N998" s="34">
        <f t="shared" si="77"/>
        <v>25868300</v>
      </c>
      <c r="O998" s="32">
        <f t="shared" si="78"/>
        <v>-3.7884205765357598E-4</v>
      </c>
      <c r="P998">
        <f t="shared" si="79"/>
        <v>0.317</v>
      </c>
    </row>
    <row r="999" spans="1:16" hidden="1" x14ac:dyDescent="0.3">
      <c r="A999" s="22" t="s">
        <v>1309</v>
      </c>
      <c r="B999" s="23">
        <v>5244284</v>
      </c>
      <c r="C999" s="24" t="s">
        <v>317</v>
      </c>
      <c r="D999" s="6">
        <v>16169.70321197</v>
      </c>
      <c r="E999" s="6">
        <v>75.569999999999993</v>
      </c>
      <c r="F999" s="5">
        <v>-434</v>
      </c>
      <c r="G999" s="5">
        <v>1546</v>
      </c>
      <c r="H999" s="5">
        <v>1039043</v>
      </c>
      <c r="I999" s="24" t="s">
        <v>2132</v>
      </c>
      <c r="J999" s="24" t="s">
        <v>2134</v>
      </c>
      <c r="L999" s="34">
        <f t="shared" si="75"/>
        <v>-434</v>
      </c>
      <c r="M999" s="34">
        <f t="shared" si="76"/>
        <v>1546</v>
      </c>
      <c r="N999" s="34">
        <f t="shared" si="77"/>
        <v>1039043</v>
      </c>
      <c r="O999" s="32">
        <f t="shared" si="78"/>
        <v>-1.9055996720058746E-3</v>
      </c>
      <c r="P999">
        <f t="shared" si="79"/>
        <v>0.159</v>
      </c>
    </row>
    <row r="1000" spans="1:16" hidden="1" x14ac:dyDescent="0.3">
      <c r="A1000" s="22" t="s">
        <v>1310</v>
      </c>
      <c r="B1000" s="23">
        <v>4060931</v>
      </c>
      <c r="C1000" s="24" t="s">
        <v>317</v>
      </c>
      <c r="D1000" s="6">
        <v>88522.259614800001</v>
      </c>
      <c r="E1000" s="6">
        <v>80.95</v>
      </c>
      <c r="F1000" s="5">
        <v>326000</v>
      </c>
      <c r="G1000" s="5">
        <v>354000</v>
      </c>
      <c r="H1000" s="5">
        <v>71161000</v>
      </c>
      <c r="I1000" s="24" t="s">
        <v>2153</v>
      </c>
      <c r="J1000" s="24" t="s">
        <v>2178</v>
      </c>
      <c r="L1000" s="34">
        <f t="shared" si="75"/>
        <v>326000</v>
      </c>
      <c r="M1000" s="34">
        <f t="shared" si="76"/>
        <v>354000</v>
      </c>
      <c r="N1000" s="34">
        <f t="shared" si="77"/>
        <v>71161000</v>
      </c>
      <c r="O1000" s="32">
        <f t="shared" si="78"/>
        <v>-3.934739534295471E-4</v>
      </c>
      <c r="P1000">
        <f t="shared" si="79"/>
        <v>0.314</v>
      </c>
    </row>
    <row r="1001" spans="1:16" hidden="1" x14ac:dyDescent="0.3">
      <c r="A1001" s="22" t="s">
        <v>1311</v>
      </c>
      <c r="B1001" s="23">
        <v>4616848</v>
      </c>
      <c r="C1001" s="24" t="s">
        <v>320</v>
      </c>
      <c r="D1001" s="6">
        <v>21425.096438159999</v>
      </c>
      <c r="E1001" s="27" t="s">
        <v>2025</v>
      </c>
      <c r="F1001" s="5">
        <v>3897</v>
      </c>
      <c r="G1001" s="5">
        <v>3588</v>
      </c>
      <c r="H1001" s="5">
        <v>2588893</v>
      </c>
      <c r="I1001" s="24" t="s">
        <v>2132</v>
      </c>
      <c r="J1001" s="24" t="s">
        <v>2133</v>
      </c>
      <c r="L1001" s="34">
        <f t="shared" si="75"/>
        <v>3897</v>
      </c>
      <c r="M1001" s="34">
        <f t="shared" si="76"/>
        <v>3588</v>
      </c>
      <c r="N1001" s="34">
        <f t="shared" si="77"/>
        <v>2588893</v>
      </c>
      <c r="O1001" s="32">
        <f t="shared" si="78"/>
        <v>1.1935603364063328E-4</v>
      </c>
      <c r="P1001">
        <f t="shared" si="79"/>
        <v>0.47</v>
      </c>
    </row>
    <row r="1002" spans="1:16" x14ac:dyDescent="0.3">
      <c r="A1002" s="22" t="s">
        <v>1594</v>
      </c>
      <c r="B1002" s="23">
        <v>4963535</v>
      </c>
      <c r="C1002" s="24" t="s">
        <v>317</v>
      </c>
      <c r="D1002" s="6">
        <v>3637.4249476999998</v>
      </c>
      <c r="E1002" s="27" t="s">
        <v>2068</v>
      </c>
      <c r="F1002" s="5">
        <v>2005</v>
      </c>
      <c r="G1002" s="5">
        <v>3388</v>
      </c>
      <c r="H1002" s="5">
        <v>2169428</v>
      </c>
      <c r="I1002" s="24" t="s">
        <v>2132</v>
      </c>
      <c r="J1002" s="24" t="s">
        <v>2139</v>
      </c>
      <c r="L1002" s="34">
        <f t="shared" si="75"/>
        <v>2005</v>
      </c>
      <c r="M1002" s="34">
        <f t="shared" si="76"/>
        <v>3388</v>
      </c>
      <c r="N1002" s="34">
        <f t="shared" si="77"/>
        <v>2169428</v>
      </c>
      <c r="O1002" s="32">
        <f t="shared" si="78"/>
        <v>-6.3749522915717877E-4</v>
      </c>
      <c r="P1002">
        <f t="shared" si="79"/>
        <v>0.27</v>
      </c>
    </row>
    <row r="1003" spans="1:16" hidden="1" x14ac:dyDescent="0.3">
      <c r="A1003" s="22" t="s">
        <v>1313</v>
      </c>
      <c r="B1003" s="23">
        <v>4915639</v>
      </c>
      <c r="C1003" s="24" t="s">
        <v>317</v>
      </c>
      <c r="D1003" s="6">
        <v>52652.214338259997</v>
      </c>
      <c r="E1003" s="6">
        <v>67.209999999999994</v>
      </c>
      <c r="F1003" s="5">
        <v>103177</v>
      </c>
      <c r="G1003" s="5">
        <v>129190</v>
      </c>
      <c r="H1003" s="5">
        <v>8293105</v>
      </c>
      <c r="I1003" s="24" t="s">
        <v>2153</v>
      </c>
      <c r="J1003" s="24" t="s">
        <v>2188</v>
      </c>
      <c r="L1003" s="34">
        <f t="shared" si="75"/>
        <v>103177</v>
      </c>
      <c r="M1003" s="34">
        <f t="shared" si="76"/>
        <v>129190</v>
      </c>
      <c r="N1003" s="34">
        <f t="shared" si="77"/>
        <v>8293105</v>
      </c>
      <c r="O1003" s="32">
        <f t="shared" si="78"/>
        <v>-3.1367021157937829E-3</v>
      </c>
      <c r="P1003">
        <f t="shared" si="79"/>
        <v>0.107</v>
      </c>
    </row>
    <row r="1004" spans="1:16" hidden="1" x14ac:dyDescent="0.3">
      <c r="A1004" s="22" t="s">
        <v>1314</v>
      </c>
      <c r="B1004" s="23">
        <v>108462</v>
      </c>
      <c r="C1004" s="24" t="s">
        <v>2</v>
      </c>
      <c r="D1004" s="6">
        <v>86479.651587779997</v>
      </c>
      <c r="E1004" s="6">
        <v>72.17</v>
      </c>
      <c r="F1004" s="5">
        <v>169000</v>
      </c>
      <c r="G1004" s="5">
        <v>97000</v>
      </c>
      <c r="H1004" s="5">
        <v>14349000</v>
      </c>
      <c r="I1004" s="24" t="s">
        <v>2142</v>
      </c>
      <c r="J1004" s="24" t="s">
        <v>2143</v>
      </c>
      <c r="L1004" s="34">
        <f t="shared" si="75"/>
        <v>169000</v>
      </c>
      <c r="M1004" s="34">
        <f t="shared" si="76"/>
        <v>97000</v>
      </c>
      <c r="N1004" s="34">
        <f t="shared" si="77"/>
        <v>14349000</v>
      </c>
      <c r="O1004" s="32">
        <f t="shared" si="78"/>
        <v>5.0177712732594609E-3</v>
      </c>
      <c r="P1004">
        <f t="shared" si="79"/>
        <v>0.89600000000000002</v>
      </c>
    </row>
    <row r="1005" spans="1:16" hidden="1" x14ac:dyDescent="0.3">
      <c r="A1005" s="22" t="s">
        <v>182</v>
      </c>
      <c r="B1005" s="23">
        <v>4016692</v>
      </c>
      <c r="C1005" s="24" t="s">
        <v>2</v>
      </c>
      <c r="D1005" s="6">
        <v>7102.1881801600002</v>
      </c>
      <c r="E1005" s="6">
        <v>89.44</v>
      </c>
      <c r="F1005" s="5">
        <v>12503</v>
      </c>
      <c r="G1005" s="5">
        <v>9527</v>
      </c>
      <c r="H1005" s="5">
        <v>3808036</v>
      </c>
      <c r="I1005" s="24" t="s">
        <v>2119</v>
      </c>
      <c r="J1005" s="24" t="s">
        <v>2122</v>
      </c>
      <c r="L1005" s="34">
        <f t="shared" si="75"/>
        <v>12503</v>
      </c>
      <c r="M1005" s="34">
        <f t="shared" si="76"/>
        <v>9527</v>
      </c>
      <c r="N1005" s="34">
        <f t="shared" si="77"/>
        <v>3808036</v>
      </c>
      <c r="O1005" s="32">
        <f t="shared" si="78"/>
        <v>7.8150521686244558E-4</v>
      </c>
      <c r="P1005">
        <f t="shared" si="79"/>
        <v>0.622</v>
      </c>
    </row>
    <row r="1006" spans="1:16" hidden="1" x14ac:dyDescent="0.3">
      <c r="A1006" s="22" t="s">
        <v>1315</v>
      </c>
      <c r="B1006" s="23">
        <v>28820362</v>
      </c>
      <c r="C1006" s="24" t="s">
        <v>319</v>
      </c>
      <c r="D1006" s="27">
        <v>3256.37362386</v>
      </c>
      <c r="E1006" s="6">
        <v>49.98</v>
      </c>
      <c r="F1006" s="5">
        <v>92.105999999999995</v>
      </c>
      <c r="G1006" s="5">
        <v>28.922999999999998</v>
      </c>
      <c r="H1006" s="5">
        <v>76843.301000000007</v>
      </c>
      <c r="I1006" s="24" t="s">
        <v>2123</v>
      </c>
      <c r="J1006" s="24" t="s">
        <v>2125</v>
      </c>
      <c r="L1006" s="34">
        <f t="shared" si="75"/>
        <v>92.105999999999995</v>
      </c>
      <c r="M1006" s="34">
        <f t="shared" si="76"/>
        <v>28.922999999999998</v>
      </c>
      <c r="N1006" s="34">
        <f t="shared" si="77"/>
        <v>76843.301000000007</v>
      </c>
      <c r="O1006" s="32">
        <f t="shared" si="78"/>
        <v>8.2223172583384971E-4</v>
      </c>
      <c r="P1006">
        <f t="shared" si="79"/>
        <v>0.63</v>
      </c>
    </row>
    <row r="1007" spans="1:16" hidden="1" x14ac:dyDescent="0.3">
      <c r="A1007" s="22" t="s">
        <v>1316</v>
      </c>
      <c r="B1007" s="23">
        <v>103042</v>
      </c>
      <c r="C1007" s="24" t="s">
        <v>2</v>
      </c>
      <c r="D1007" s="6">
        <v>208677.43854787</v>
      </c>
      <c r="E1007" s="27" t="s">
        <v>2035</v>
      </c>
      <c r="F1007" s="5">
        <v>995000</v>
      </c>
      <c r="G1007" s="5">
        <v>710000</v>
      </c>
      <c r="H1007" s="5">
        <v>1180231000</v>
      </c>
      <c r="I1007" s="24" t="s">
        <v>2142</v>
      </c>
      <c r="J1007" s="24" t="s">
        <v>2143</v>
      </c>
      <c r="L1007" s="34">
        <f t="shared" si="75"/>
        <v>995000</v>
      </c>
      <c r="M1007" s="34">
        <f t="shared" si="76"/>
        <v>710000</v>
      </c>
      <c r="N1007" s="34">
        <f t="shared" si="77"/>
        <v>1180231000</v>
      </c>
      <c r="O1007" s="32">
        <f t="shared" si="78"/>
        <v>2.4147815131105691E-4</v>
      </c>
      <c r="P1007">
        <f t="shared" si="79"/>
        <v>0.51100000000000001</v>
      </c>
    </row>
    <row r="1008" spans="1:16" hidden="1" x14ac:dyDescent="0.3">
      <c r="A1008" s="22" t="s">
        <v>1317</v>
      </c>
      <c r="B1008" s="23">
        <v>4048147</v>
      </c>
      <c r="C1008" s="24" t="s">
        <v>317</v>
      </c>
      <c r="D1008" s="6">
        <v>14948.56781298</v>
      </c>
      <c r="E1008" s="6">
        <v>57.99</v>
      </c>
      <c r="F1008" s="5">
        <v>29600</v>
      </c>
      <c r="G1008" s="5">
        <v>16700</v>
      </c>
      <c r="H1008" s="5">
        <v>3474800</v>
      </c>
      <c r="I1008" s="24" t="s">
        <v>2142</v>
      </c>
      <c r="J1008" s="24" t="s">
        <v>2143</v>
      </c>
      <c r="L1008" s="34">
        <f t="shared" si="75"/>
        <v>29600</v>
      </c>
      <c r="M1008" s="34">
        <f t="shared" si="76"/>
        <v>16700</v>
      </c>
      <c r="N1008" s="34">
        <f t="shared" si="77"/>
        <v>3474800</v>
      </c>
      <c r="O1008" s="32">
        <f t="shared" si="78"/>
        <v>3.7124438816622538E-3</v>
      </c>
      <c r="P1008">
        <f t="shared" si="79"/>
        <v>0.85799999999999998</v>
      </c>
    </row>
    <row r="1009" spans="1:16" hidden="1" x14ac:dyDescent="0.3">
      <c r="A1009" s="22" t="s">
        <v>1318</v>
      </c>
      <c r="B1009" s="23">
        <v>5315857</v>
      </c>
      <c r="C1009" s="24" t="s">
        <v>320</v>
      </c>
      <c r="D1009" s="6">
        <v>2862.30559601</v>
      </c>
      <c r="E1009" s="27" t="s">
        <v>2036</v>
      </c>
      <c r="F1009" s="5">
        <v>240</v>
      </c>
      <c r="G1009" s="5">
        <v>138</v>
      </c>
      <c r="H1009" s="5">
        <v>368589</v>
      </c>
      <c r="I1009" s="24" t="s">
        <v>2123</v>
      </c>
      <c r="J1009" s="24" t="s">
        <v>2125</v>
      </c>
      <c r="L1009" s="34">
        <f t="shared" si="75"/>
        <v>240</v>
      </c>
      <c r="M1009" s="34">
        <f t="shared" si="76"/>
        <v>138</v>
      </c>
      <c r="N1009" s="34">
        <f t="shared" si="77"/>
        <v>368589</v>
      </c>
      <c r="O1009" s="32">
        <f t="shared" si="78"/>
        <v>2.7673099305730771E-4</v>
      </c>
      <c r="P1009">
        <f t="shared" si="79"/>
        <v>0.52100000000000002</v>
      </c>
    </row>
    <row r="1010" spans="1:16" hidden="1" x14ac:dyDescent="0.3">
      <c r="A1010" s="22" t="s">
        <v>183</v>
      </c>
      <c r="B1010" s="23">
        <v>4280272</v>
      </c>
      <c r="C1010" s="24" t="s">
        <v>2</v>
      </c>
      <c r="D1010" s="6">
        <v>84329.053750799998</v>
      </c>
      <c r="E1010" s="6">
        <v>87.56</v>
      </c>
      <c r="F1010" s="5">
        <v>132000</v>
      </c>
      <c r="G1010" s="5">
        <v>127000</v>
      </c>
      <c r="H1010" s="5">
        <v>12814000</v>
      </c>
      <c r="I1010" s="24" t="s">
        <v>2132</v>
      </c>
      <c r="J1010" s="24" t="s">
        <v>2180</v>
      </c>
      <c r="L1010" s="34">
        <f t="shared" si="75"/>
        <v>132000</v>
      </c>
      <c r="M1010" s="34">
        <f t="shared" si="76"/>
        <v>127000</v>
      </c>
      <c r="N1010" s="34">
        <f t="shared" si="77"/>
        <v>12814000</v>
      </c>
      <c r="O1010" s="32">
        <f t="shared" si="78"/>
        <v>3.9019822069611364E-4</v>
      </c>
      <c r="P1010">
        <f t="shared" si="79"/>
        <v>0.54900000000000004</v>
      </c>
    </row>
    <row r="1011" spans="1:16" hidden="1" x14ac:dyDescent="0.3">
      <c r="A1011" s="22" t="s">
        <v>1319</v>
      </c>
      <c r="B1011" s="23">
        <v>22103633</v>
      </c>
      <c r="C1011" s="24" t="s">
        <v>2</v>
      </c>
      <c r="D1011" s="6">
        <v>3182.540868</v>
      </c>
      <c r="E1011" s="27" t="s">
        <v>2010</v>
      </c>
      <c r="F1011" s="5">
        <v>-9350</v>
      </c>
      <c r="G1011" s="5">
        <v>-200</v>
      </c>
      <c r="H1011" s="5">
        <v>2237787</v>
      </c>
      <c r="I1011" s="24" t="s">
        <v>2148</v>
      </c>
      <c r="J1011" s="24" t="s">
        <v>2149</v>
      </c>
      <c r="L1011" s="34">
        <f t="shared" si="75"/>
        <v>-9350</v>
      </c>
      <c r="M1011" s="34">
        <f t="shared" si="76"/>
        <v>-200</v>
      </c>
      <c r="N1011" s="34">
        <f t="shared" si="77"/>
        <v>2237787</v>
      </c>
      <c r="O1011" s="32">
        <f t="shared" si="78"/>
        <v>-4.0888610041974506E-3</v>
      </c>
      <c r="P1011">
        <f t="shared" si="79"/>
        <v>0.08</v>
      </c>
    </row>
    <row r="1012" spans="1:16" hidden="1" x14ac:dyDescent="0.3">
      <c r="A1012" s="22" t="s">
        <v>1320</v>
      </c>
      <c r="B1012" s="23">
        <v>4334372</v>
      </c>
      <c r="C1012" s="24" t="s">
        <v>2</v>
      </c>
      <c r="D1012" s="6">
        <v>46926.477057240001</v>
      </c>
      <c r="E1012" s="6">
        <v>23.87</v>
      </c>
      <c r="F1012" s="5">
        <v>2000</v>
      </c>
      <c r="G1012" s="5">
        <v>1000</v>
      </c>
      <c r="H1012" s="5">
        <v>35665000</v>
      </c>
      <c r="I1012" s="24" t="s">
        <v>2158</v>
      </c>
      <c r="J1012" s="24" t="s">
        <v>2159</v>
      </c>
      <c r="L1012" s="34">
        <f t="shared" si="75"/>
        <v>2000</v>
      </c>
      <c r="M1012" s="34">
        <f t="shared" si="76"/>
        <v>1000</v>
      </c>
      <c r="N1012" s="34">
        <f t="shared" si="77"/>
        <v>35665000</v>
      </c>
      <c r="O1012" s="32">
        <f t="shared" si="78"/>
        <v>2.8038693396887707E-5</v>
      </c>
      <c r="P1012">
        <f t="shared" si="79"/>
        <v>0.437</v>
      </c>
    </row>
    <row r="1013" spans="1:16" hidden="1" x14ac:dyDescent="0.3">
      <c r="A1013" s="22" t="s">
        <v>1321</v>
      </c>
      <c r="B1013" s="23">
        <v>4401869</v>
      </c>
      <c r="C1013" s="24" t="s">
        <v>319</v>
      </c>
      <c r="D1013" s="6">
        <v>6459.7959673599998</v>
      </c>
      <c r="E1013" s="27">
        <v>89.64</v>
      </c>
      <c r="F1013" s="5">
        <v>32000</v>
      </c>
      <c r="G1013" s="5">
        <v>77000</v>
      </c>
      <c r="H1013" s="5">
        <v>12776000</v>
      </c>
      <c r="I1013" s="24" t="s">
        <v>2142</v>
      </c>
      <c r="J1013" s="24" t="s">
        <v>2144</v>
      </c>
      <c r="L1013" s="34">
        <f t="shared" si="75"/>
        <v>32000</v>
      </c>
      <c r="M1013" s="34">
        <f t="shared" si="76"/>
        <v>77000</v>
      </c>
      <c r="N1013" s="34">
        <f t="shared" si="77"/>
        <v>12776000</v>
      </c>
      <c r="O1013" s="32">
        <f t="shared" si="78"/>
        <v>-3.5222291797119597E-3</v>
      </c>
      <c r="P1013">
        <f t="shared" si="79"/>
        <v>9.6000000000000002E-2</v>
      </c>
    </row>
    <row r="1014" spans="1:16" hidden="1" x14ac:dyDescent="0.3">
      <c r="A1014" s="22" t="s">
        <v>1322</v>
      </c>
      <c r="B1014" s="23">
        <v>4989397</v>
      </c>
      <c r="C1014" s="24" t="s">
        <v>2</v>
      </c>
      <c r="D1014" s="6">
        <v>6822.6349220000002</v>
      </c>
      <c r="E1014" s="6">
        <v>84.99</v>
      </c>
      <c r="F1014" s="5">
        <v>21509</v>
      </c>
      <c r="G1014" s="5">
        <v>22406</v>
      </c>
      <c r="H1014" s="5">
        <v>2376976</v>
      </c>
      <c r="I1014" s="24" t="s">
        <v>2119</v>
      </c>
      <c r="J1014" s="24" t="s">
        <v>2128</v>
      </c>
      <c r="L1014" s="34">
        <f t="shared" si="75"/>
        <v>21509</v>
      </c>
      <c r="M1014" s="34">
        <f t="shared" si="76"/>
        <v>22406</v>
      </c>
      <c r="N1014" s="34">
        <f t="shared" si="77"/>
        <v>2376976</v>
      </c>
      <c r="O1014" s="32">
        <f t="shared" si="78"/>
        <v>-3.7737023848789385E-4</v>
      </c>
      <c r="P1014">
        <f t="shared" si="79"/>
        <v>0.317</v>
      </c>
    </row>
    <row r="1015" spans="1:16" hidden="1" x14ac:dyDescent="0.3">
      <c r="A1015" s="22" t="s">
        <v>1323</v>
      </c>
      <c r="B1015" s="23">
        <v>4565245</v>
      </c>
      <c r="C1015" s="24" t="s">
        <v>2</v>
      </c>
      <c r="D1015" s="6">
        <v>4974.3103362000002</v>
      </c>
      <c r="E1015" s="6">
        <v>80.650000000000006</v>
      </c>
      <c r="F1015" s="5">
        <v>22188</v>
      </c>
      <c r="G1015" s="5">
        <v>28281</v>
      </c>
      <c r="H1015" s="5">
        <v>2544134</v>
      </c>
      <c r="I1015" s="24" t="s">
        <v>2119</v>
      </c>
      <c r="J1015" s="24" t="s">
        <v>2141</v>
      </c>
      <c r="L1015" s="34">
        <f t="shared" si="75"/>
        <v>22188</v>
      </c>
      <c r="M1015" s="34">
        <f t="shared" si="76"/>
        <v>28281</v>
      </c>
      <c r="N1015" s="34">
        <f t="shared" si="77"/>
        <v>2544134</v>
      </c>
      <c r="O1015" s="32">
        <f t="shared" si="78"/>
        <v>-2.3949210222417531E-3</v>
      </c>
      <c r="P1015">
        <f t="shared" si="79"/>
        <v>0.13800000000000001</v>
      </c>
    </row>
    <row r="1016" spans="1:16" hidden="1" x14ac:dyDescent="0.3">
      <c r="A1016" s="22" t="s">
        <v>1324</v>
      </c>
      <c r="B1016" s="23">
        <v>4167462</v>
      </c>
      <c r="C1016" s="24" t="s">
        <v>2</v>
      </c>
      <c r="D1016" s="6">
        <v>46552.548636</v>
      </c>
      <c r="E1016" s="6">
        <v>92.87</v>
      </c>
      <c r="F1016" s="5">
        <v>76035</v>
      </c>
      <c r="G1016" s="5">
        <v>57997</v>
      </c>
      <c r="H1016" s="5">
        <v>4997535</v>
      </c>
      <c r="I1016" s="24" t="s">
        <v>2142</v>
      </c>
      <c r="J1016" s="24" t="s">
        <v>2143</v>
      </c>
      <c r="L1016" s="34">
        <f t="shared" si="75"/>
        <v>76035</v>
      </c>
      <c r="M1016" s="34">
        <f t="shared" si="76"/>
        <v>57997</v>
      </c>
      <c r="N1016" s="34">
        <f t="shared" si="77"/>
        <v>4997535</v>
      </c>
      <c r="O1016" s="32">
        <f t="shared" si="78"/>
        <v>3.6093794240560596E-3</v>
      </c>
      <c r="P1016">
        <f t="shared" si="79"/>
        <v>0.85399999999999998</v>
      </c>
    </row>
    <row r="1017" spans="1:16" hidden="1" x14ac:dyDescent="0.3">
      <c r="A1017" s="22" t="s">
        <v>1325</v>
      </c>
      <c r="B1017" s="23">
        <v>4363413</v>
      </c>
      <c r="C1017" s="24" t="s">
        <v>2</v>
      </c>
      <c r="D1017" s="6">
        <v>10736.5933456</v>
      </c>
      <c r="E1017" s="6">
        <v>93.87</v>
      </c>
      <c r="F1017" s="5">
        <v>49188</v>
      </c>
      <c r="G1017" s="5">
        <v>50843</v>
      </c>
      <c r="H1017" s="5">
        <v>2242399</v>
      </c>
      <c r="I1017" s="24" t="s">
        <v>2119</v>
      </c>
      <c r="J1017" s="24" t="s">
        <v>2146</v>
      </c>
      <c r="L1017" s="34">
        <f t="shared" si="75"/>
        <v>49188</v>
      </c>
      <c r="M1017" s="34">
        <f t="shared" si="76"/>
        <v>50843</v>
      </c>
      <c r="N1017" s="34">
        <f t="shared" si="77"/>
        <v>2242399</v>
      </c>
      <c r="O1017" s="32">
        <f t="shared" si="78"/>
        <v>-7.3804884857690356E-4</v>
      </c>
      <c r="P1017">
        <f t="shared" si="79"/>
        <v>0.254</v>
      </c>
    </row>
    <row r="1018" spans="1:16" hidden="1" x14ac:dyDescent="0.3">
      <c r="A1018" s="22" t="s">
        <v>374</v>
      </c>
      <c r="B1018" s="23">
        <v>4248696</v>
      </c>
      <c r="C1018" s="24" t="s">
        <v>2</v>
      </c>
      <c r="D1018" s="6">
        <v>4011.9137255999999</v>
      </c>
      <c r="E1018" s="27" t="s">
        <v>2037</v>
      </c>
      <c r="F1018" s="5">
        <v>14400</v>
      </c>
      <c r="G1018" s="5">
        <v>3500</v>
      </c>
      <c r="H1018" s="5">
        <v>1505000</v>
      </c>
      <c r="I1018" s="24" t="s">
        <v>2119</v>
      </c>
      <c r="J1018" s="24" t="s">
        <v>2146</v>
      </c>
      <c r="L1018" s="34">
        <f t="shared" si="75"/>
        <v>14400</v>
      </c>
      <c r="M1018" s="34">
        <f t="shared" si="76"/>
        <v>3500</v>
      </c>
      <c r="N1018" s="34">
        <f t="shared" si="77"/>
        <v>1505000</v>
      </c>
      <c r="O1018" s="32">
        <f t="shared" si="78"/>
        <v>7.2425249169435213E-3</v>
      </c>
      <c r="P1018">
        <f t="shared" si="79"/>
        <v>0.93200000000000005</v>
      </c>
    </row>
    <row r="1019" spans="1:16" hidden="1" x14ac:dyDescent="0.3">
      <c r="A1019" s="22" t="s">
        <v>1326</v>
      </c>
      <c r="B1019" s="23">
        <v>110336920</v>
      </c>
      <c r="C1019" s="24" t="s">
        <v>319</v>
      </c>
      <c r="D1019" s="6">
        <v>8082.5569652000004</v>
      </c>
      <c r="E1019" s="27" t="s">
        <v>2038</v>
      </c>
      <c r="F1019" s="5">
        <v>-86.520882232055399</v>
      </c>
      <c r="G1019" s="5">
        <v>1341.40716828322</v>
      </c>
      <c r="H1019" s="5">
        <v>963949.76458646299</v>
      </c>
      <c r="I1019" s="24" t="s">
        <v>2130</v>
      </c>
      <c r="J1019" s="24" t="s">
        <v>2192</v>
      </c>
      <c r="L1019" s="34">
        <f t="shared" si="75"/>
        <v>-86.520882232055399</v>
      </c>
      <c r="M1019" s="34">
        <f t="shared" si="76"/>
        <v>1341.40716828322</v>
      </c>
      <c r="N1019" s="34">
        <f t="shared" si="77"/>
        <v>963949.76458646299</v>
      </c>
      <c r="O1019" s="32">
        <f t="shared" si="78"/>
        <v>-1.4813303586705686E-3</v>
      </c>
      <c r="P1019">
        <f t="shared" si="79"/>
        <v>0.186</v>
      </c>
    </row>
    <row r="1020" spans="1:16" hidden="1" x14ac:dyDescent="0.3">
      <c r="A1020" s="22" t="s">
        <v>1327</v>
      </c>
      <c r="B1020" s="23">
        <v>4000820</v>
      </c>
      <c r="C1020" s="24" t="s">
        <v>2</v>
      </c>
      <c r="D1020" s="6">
        <v>4901.7952959900003</v>
      </c>
      <c r="E1020" s="6">
        <v>86.63</v>
      </c>
      <c r="F1020" s="5">
        <v>2122</v>
      </c>
      <c r="G1020" s="5">
        <v>78111</v>
      </c>
      <c r="H1020" s="5">
        <v>10308952</v>
      </c>
      <c r="I1020" s="24" t="s">
        <v>2158</v>
      </c>
      <c r="J1020" s="24" t="s">
        <v>2159</v>
      </c>
      <c r="L1020" s="34">
        <f t="shared" si="75"/>
        <v>2122</v>
      </c>
      <c r="M1020" s="34">
        <f t="shared" si="76"/>
        <v>78111</v>
      </c>
      <c r="N1020" s="34">
        <f t="shared" si="77"/>
        <v>10308952</v>
      </c>
      <c r="O1020" s="32">
        <f t="shared" si="78"/>
        <v>-7.3711663416417108E-3</v>
      </c>
      <c r="P1020">
        <f t="shared" si="79"/>
        <v>4.2999999999999997E-2</v>
      </c>
    </row>
    <row r="1021" spans="1:16" hidden="1" x14ac:dyDescent="0.3">
      <c r="A1021" s="22" t="s">
        <v>1328</v>
      </c>
      <c r="B1021" s="23">
        <v>4912162</v>
      </c>
      <c r="C1021" s="24" t="s">
        <v>2</v>
      </c>
      <c r="D1021" s="6">
        <v>10493.893065759999</v>
      </c>
      <c r="E1021" s="6">
        <v>84.67</v>
      </c>
      <c r="F1021" s="5">
        <v>49500</v>
      </c>
      <c r="G1021" s="5">
        <v>55700</v>
      </c>
      <c r="H1021" s="5">
        <v>4123200</v>
      </c>
      <c r="I1021" s="24" t="s">
        <v>2126</v>
      </c>
      <c r="J1021" s="24" t="s">
        <v>2127</v>
      </c>
      <c r="L1021" s="34">
        <f t="shared" si="75"/>
        <v>49500</v>
      </c>
      <c r="M1021" s="34">
        <f t="shared" si="76"/>
        <v>55700</v>
      </c>
      <c r="N1021" s="34">
        <f t="shared" si="77"/>
        <v>4123200</v>
      </c>
      <c r="O1021" s="32">
        <f t="shared" si="78"/>
        <v>-1.5036864571206831E-3</v>
      </c>
      <c r="P1021">
        <f t="shared" si="79"/>
        <v>0.183</v>
      </c>
    </row>
    <row r="1022" spans="1:16" hidden="1" x14ac:dyDescent="0.3">
      <c r="A1022" s="22" t="s">
        <v>186</v>
      </c>
      <c r="B1022" s="23">
        <v>4120398</v>
      </c>
      <c r="C1022" s="24" t="s">
        <v>317</v>
      </c>
      <c r="D1022" s="6">
        <v>2396.6818026599999</v>
      </c>
      <c r="E1022" s="27">
        <v>96.25</v>
      </c>
      <c r="F1022" s="5">
        <v>7881</v>
      </c>
      <c r="G1022" s="5">
        <v>9331</v>
      </c>
      <c r="H1022" s="5">
        <v>1398858</v>
      </c>
      <c r="I1022" s="24" t="s">
        <v>2119</v>
      </c>
      <c r="J1022" s="24" t="s">
        <v>2140</v>
      </c>
      <c r="L1022" s="34">
        <f t="shared" si="75"/>
        <v>7881</v>
      </c>
      <c r="M1022" s="34">
        <f t="shared" si="76"/>
        <v>9331</v>
      </c>
      <c r="N1022" s="34">
        <f t="shared" si="77"/>
        <v>1398858</v>
      </c>
      <c r="O1022" s="32">
        <f t="shared" si="78"/>
        <v>-1.0365598223693899E-3</v>
      </c>
      <c r="P1022">
        <f t="shared" si="79"/>
        <v>0.223</v>
      </c>
    </row>
    <row r="1023" spans="1:16" hidden="1" x14ac:dyDescent="0.3">
      <c r="A1023" s="22" t="s">
        <v>1329</v>
      </c>
      <c r="B1023" s="23">
        <v>28465782</v>
      </c>
      <c r="C1023" s="24" t="s">
        <v>2</v>
      </c>
      <c r="D1023" s="6">
        <v>2086.0362190199999</v>
      </c>
      <c r="E1023" s="6">
        <v>36.450000000000003</v>
      </c>
      <c r="F1023" s="5">
        <v>7885</v>
      </c>
      <c r="G1023" s="5">
        <v>4112</v>
      </c>
      <c r="H1023" s="5">
        <v>1078857</v>
      </c>
      <c r="I1023" s="24" t="s">
        <v>2132</v>
      </c>
      <c r="J1023" s="24" t="s">
        <v>2134</v>
      </c>
      <c r="L1023" s="34">
        <f t="shared" si="75"/>
        <v>7885</v>
      </c>
      <c r="M1023" s="34">
        <f t="shared" si="76"/>
        <v>4112</v>
      </c>
      <c r="N1023" s="34">
        <f t="shared" si="77"/>
        <v>1078857</v>
      </c>
      <c r="O1023" s="32">
        <f t="shared" si="78"/>
        <v>3.4972197427462584E-3</v>
      </c>
      <c r="P1023">
        <f t="shared" si="79"/>
        <v>0.84899999999999998</v>
      </c>
    </row>
    <row r="1024" spans="1:16" hidden="1" x14ac:dyDescent="0.3">
      <c r="A1024" s="22" t="s">
        <v>1330</v>
      </c>
      <c r="B1024" s="23">
        <v>4057757</v>
      </c>
      <c r="C1024" s="24" t="s">
        <v>317</v>
      </c>
      <c r="D1024" s="6">
        <v>45227.675858759998</v>
      </c>
      <c r="E1024" s="6">
        <v>70.92</v>
      </c>
      <c r="F1024" s="5">
        <v>51000</v>
      </c>
      <c r="G1024" s="5">
        <v>97000</v>
      </c>
      <c r="H1024" s="5">
        <v>20868000</v>
      </c>
      <c r="I1024" s="24" t="s">
        <v>2142</v>
      </c>
      <c r="J1024" s="24" t="s">
        <v>2143</v>
      </c>
      <c r="L1024" s="34">
        <f t="shared" si="75"/>
        <v>51000</v>
      </c>
      <c r="M1024" s="34">
        <f t="shared" si="76"/>
        <v>97000</v>
      </c>
      <c r="N1024" s="34">
        <f t="shared" si="77"/>
        <v>20868000</v>
      </c>
      <c r="O1024" s="32">
        <f t="shared" si="78"/>
        <v>-2.2043319915660341E-3</v>
      </c>
      <c r="P1024">
        <f t="shared" si="79"/>
        <v>0.14699999999999999</v>
      </c>
    </row>
    <row r="1025" spans="1:16" hidden="1" x14ac:dyDescent="0.3">
      <c r="A1025" s="22" t="s">
        <v>1331</v>
      </c>
      <c r="B1025" s="23">
        <v>4810724</v>
      </c>
      <c r="C1025" s="24" t="s">
        <v>317</v>
      </c>
      <c r="D1025" s="6">
        <v>16586.916845520002</v>
      </c>
      <c r="E1025" s="27" t="s">
        <v>2039</v>
      </c>
      <c r="F1025" s="5">
        <v>892</v>
      </c>
      <c r="G1025" s="5">
        <v>-282</v>
      </c>
      <c r="H1025" s="5">
        <v>1394474</v>
      </c>
      <c r="I1025" s="24" t="s">
        <v>2123</v>
      </c>
      <c r="J1025" s="24" t="s">
        <v>2125</v>
      </c>
      <c r="L1025" s="34">
        <f t="shared" si="75"/>
        <v>892</v>
      </c>
      <c r="M1025" s="34">
        <f t="shared" si="76"/>
        <v>-282</v>
      </c>
      <c r="N1025" s="34">
        <f t="shared" si="77"/>
        <v>1394474</v>
      </c>
      <c r="O1025" s="32">
        <f t="shared" si="78"/>
        <v>8.4189450645906624E-4</v>
      </c>
      <c r="P1025">
        <f t="shared" si="79"/>
        <v>0.63600000000000001</v>
      </c>
    </row>
    <row r="1026" spans="1:16" hidden="1" x14ac:dyDescent="0.3">
      <c r="A1026" s="22" t="s">
        <v>1332</v>
      </c>
      <c r="B1026" s="23">
        <v>4910100</v>
      </c>
      <c r="C1026" s="24" t="s">
        <v>317</v>
      </c>
      <c r="D1026" s="6">
        <v>4616.9362447200001</v>
      </c>
      <c r="E1026" s="27">
        <v>23.73</v>
      </c>
      <c r="F1026" s="5">
        <v>17082</v>
      </c>
      <c r="G1026" s="5">
        <v>15536</v>
      </c>
      <c r="H1026" s="5">
        <v>467804</v>
      </c>
      <c r="I1026" s="24" t="s">
        <v>2153</v>
      </c>
      <c r="J1026" s="24" t="s">
        <v>2188</v>
      </c>
      <c r="L1026" s="34">
        <f t="shared" si="75"/>
        <v>17082</v>
      </c>
      <c r="M1026" s="34">
        <f t="shared" si="76"/>
        <v>15536</v>
      </c>
      <c r="N1026" s="34">
        <f t="shared" si="77"/>
        <v>467804</v>
      </c>
      <c r="O1026" s="32">
        <f t="shared" si="78"/>
        <v>3.3048028661576217E-3</v>
      </c>
      <c r="P1026">
        <f t="shared" si="79"/>
        <v>0.84299999999999997</v>
      </c>
    </row>
    <row r="1027" spans="1:16" hidden="1" x14ac:dyDescent="0.3">
      <c r="A1027" s="22" t="s">
        <v>1333</v>
      </c>
      <c r="B1027" s="23">
        <v>4010821</v>
      </c>
      <c r="C1027" s="24" t="s">
        <v>2</v>
      </c>
      <c r="D1027" s="6">
        <v>5427.5124190300003</v>
      </c>
      <c r="E1027" s="27" t="s">
        <v>1975</v>
      </c>
      <c r="F1027" s="5">
        <v>-60366</v>
      </c>
      <c r="G1027" s="5">
        <v>24108</v>
      </c>
      <c r="H1027" s="5">
        <v>7896262</v>
      </c>
      <c r="I1027" s="24" t="s">
        <v>1</v>
      </c>
      <c r="J1027" s="24" t="s">
        <v>2184</v>
      </c>
      <c r="L1027" s="34">
        <f t="shared" si="75"/>
        <v>-60366</v>
      </c>
      <c r="M1027" s="34">
        <f t="shared" si="76"/>
        <v>24108</v>
      </c>
      <c r="N1027" s="34">
        <f t="shared" si="77"/>
        <v>7896262</v>
      </c>
      <c r="O1027" s="32">
        <f t="shared" si="78"/>
        <v>-1.0697973294199204E-2</v>
      </c>
      <c r="P1027">
        <f t="shared" si="79"/>
        <v>2.5999999999999999E-2</v>
      </c>
    </row>
    <row r="1028" spans="1:16" hidden="1" x14ac:dyDescent="0.3">
      <c r="A1028" s="22" t="s">
        <v>1334</v>
      </c>
      <c r="B1028" s="23">
        <v>4079792</v>
      </c>
      <c r="C1028" s="24" t="s">
        <v>318</v>
      </c>
      <c r="D1028" s="6">
        <v>2075.7430401000001</v>
      </c>
      <c r="E1028" s="27">
        <v>60.08</v>
      </c>
      <c r="F1028" s="5">
        <v>15338</v>
      </c>
      <c r="G1028" s="5">
        <v>3908</v>
      </c>
      <c r="H1028" s="5">
        <v>1275450</v>
      </c>
      <c r="I1028" s="24" t="s">
        <v>2123</v>
      </c>
      <c r="J1028" s="24" t="s">
        <v>2129</v>
      </c>
      <c r="L1028" s="34">
        <f t="shared" si="75"/>
        <v>15338</v>
      </c>
      <c r="M1028" s="34">
        <f t="shared" si="76"/>
        <v>3908</v>
      </c>
      <c r="N1028" s="34">
        <f t="shared" si="77"/>
        <v>1275450</v>
      </c>
      <c r="O1028" s="32">
        <f t="shared" si="78"/>
        <v>8.9615429848288845E-3</v>
      </c>
      <c r="P1028">
        <f t="shared" si="79"/>
        <v>0.94799999999999995</v>
      </c>
    </row>
    <row r="1029" spans="1:16" hidden="1" x14ac:dyDescent="0.3">
      <c r="A1029" s="22" t="s">
        <v>1335</v>
      </c>
      <c r="B1029" s="23">
        <v>4579197</v>
      </c>
      <c r="C1029" s="24" t="s">
        <v>2</v>
      </c>
      <c r="D1029" s="6">
        <v>3329.4185433600001</v>
      </c>
      <c r="E1029" s="27">
        <v>88.73</v>
      </c>
      <c r="F1029" s="5">
        <v>863</v>
      </c>
      <c r="G1029" s="5">
        <v>922</v>
      </c>
      <c r="H1029" s="5">
        <v>6070007</v>
      </c>
      <c r="I1029" s="24" t="s">
        <v>2130</v>
      </c>
      <c r="J1029" s="24" t="s">
        <v>2169</v>
      </c>
      <c r="L1029" s="34">
        <f t="shared" si="75"/>
        <v>863</v>
      </c>
      <c r="M1029" s="34">
        <f t="shared" si="76"/>
        <v>922</v>
      </c>
      <c r="N1029" s="34">
        <f t="shared" si="77"/>
        <v>6070007</v>
      </c>
      <c r="O1029" s="32">
        <f t="shared" si="78"/>
        <v>-9.7199228930049016E-6</v>
      </c>
      <c r="P1029">
        <f t="shared" si="79"/>
        <v>0.41499999999999998</v>
      </c>
    </row>
    <row r="1030" spans="1:16" hidden="1" x14ac:dyDescent="0.3">
      <c r="A1030" s="22" t="s">
        <v>1336</v>
      </c>
      <c r="B1030" s="23">
        <v>100374</v>
      </c>
      <c r="C1030" s="24" t="s">
        <v>317</v>
      </c>
      <c r="D1030" s="6">
        <v>2329.8539237599998</v>
      </c>
      <c r="E1030" s="6">
        <v>62.83</v>
      </c>
      <c r="F1030" s="5">
        <v>10681</v>
      </c>
      <c r="G1030" s="5">
        <v>7095</v>
      </c>
      <c r="H1030" s="5">
        <v>11739296</v>
      </c>
      <c r="I1030" s="24" t="s">
        <v>2142</v>
      </c>
      <c r="J1030" s="24" t="s">
        <v>2171</v>
      </c>
      <c r="L1030" s="34">
        <f t="shared" si="75"/>
        <v>10681</v>
      </c>
      <c r="M1030" s="34">
        <f t="shared" si="76"/>
        <v>7095</v>
      </c>
      <c r="N1030" s="34">
        <f t="shared" si="77"/>
        <v>11739296</v>
      </c>
      <c r="O1030" s="32">
        <f t="shared" si="78"/>
        <v>3.0546976581900652E-4</v>
      </c>
      <c r="P1030">
        <f t="shared" si="79"/>
        <v>0.52700000000000002</v>
      </c>
    </row>
    <row r="1031" spans="1:16" hidden="1" x14ac:dyDescent="0.3">
      <c r="A1031" s="22" t="s">
        <v>1337</v>
      </c>
      <c r="B1031" s="23">
        <v>5254433</v>
      </c>
      <c r="C1031" s="24" t="s">
        <v>317</v>
      </c>
      <c r="D1031" s="6">
        <v>4914.74625801</v>
      </c>
      <c r="E1031" s="6">
        <v>71.819999999999993</v>
      </c>
      <c r="F1031" s="5">
        <v>1753</v>
      </c>
      <c r="G1031" s="5">
        <v>1545</v>
      </c>
      <c r="H1031" s="5">
        <v>1327269</v>
      </c>
      <c r="I1031" s="24" t="s">
        <v>2132</v>
      </c>
      <c r="J1031" s="24" t="s">
        <v>2134</v>
      </c>
      <c r="L1031" s="34">
        <f t="shared" si="75"/>
        <v>1753</v>
      </c>
      <c r="M1031" s="34">
        <f t="shared" si="76"/>
        <v>1545</v>
      </c>
      <c r="N1031" s="34">
        <f t="shared" si="77"/>
        <v>1327269</v>
      </c>
      <c r="O1031" s="32">
        <f t="shared" si="78"/>
        <v>1.5671276885092622E-4</v>
      </c>
      <c r="P1031">
        <f t="shared" si="79"/>
        <v>0.48599999999999999</v>
      </c>
    </row>
    <row r="1032" spans="1:16" hidden="1" x14ac:dyDescent="0.3">
      <c r="A1032" s="22" t="s">
        <v>1338</v>
      </c>
      <c r="B1032" s="23">
        <v>114112474</v>
      </c>
      <c r="C1032" s="24" t="s">
        <v>2</v>
      </c>
      <c r="D1032" s="6">
        <v>2058.2811886200002</v>
      </c>
      <c r="E1032" s="6">
        <v>92.82</v>
      </c>
      <c r="F1032" s="5">
        <v>4000</v>
      </c>
      <c r="G1032" s="5">
        <v>23000</v>
      </c>
      <c r="H1032" s="5">
        <v>5772000</v>
      </c>
      <c r="I1032" s="24" t="s">
        <v>2142</v>
      </c>
      <c r="J1032" s="24" t="s">
        <v>2144</v>
      </c>
      <c r="L1032" s="34">
        <f t="shared" si="75"/>
        <v>4000</v>
      </c>
      <c r="M1032" s="34">
        <f t="shared" si="76"/>
        <v>23000</v>
      </c>
      <c r="N1032" s="34">
        <f t="shared" si="77"/>
        <v>5772000</v>
      </c>
      <c r="O1032" s="32">
        <f t="shared" si="78"/>
        <v>-3.2917532917532918E-3</v>
      </c>
      <c r="P1032">
        <f t="shared" si="79"/>
        <v>0.10100000000000001</v>
      </c>
    </row>
    <row r="1033" spans="1:16" hidden="1" x14ac:dyDescent="0.3">
      <c r="A1033" s="22" t="s">
        <v>1339</v>
      </c>
      <c r="B1033" s="23">
        <v>4019364</v>
      </c>
      <c r="C1033" s="24" t="s">
        <v>2</v>
      </c>
      <c r="D1033" s="6">
        <v>2100.4775485700002</v>
      </c>
      <c r="E1033" s="6">
        <v>106.53</v>
      </c>
      <c r="F1033" s="5">
        <v>-1000</v>
      </c>
      <c r="G1033" s="5">
        <v>187000</v>
      </c>
      <c r="H1033" s="5">
        <v>11507000</v>
      </c>
      <c r="I1033" s="24" t="s">
        <v>2132</v>
      </c>
      <c r="J1033" s="24" t="s">
        <v>2134</v>
      </c>
      <c r="L1033" s="34">
        <f t="shared" si="75"/>
        <v>-1000</v>
      </c>
      <c r="M1033" s="34">
        <f t="shared" si="76"/>
        <v>187000</v>
      </c>
      <c r="N1033" s="34">
        <f t="shared" si="77"/>
        <v>11507000</v>
      </c>
      <c r="O1033" s="32">
        <f t="shared" si="78"/>
        <v>-1.6337881289649778E-2</v>
      </c>
      <c r="P1033">
        <f t="shared" si="79"/>
        <v>1.2E-2</v>
      </c>
    </row>
    <row r="1034" spans="1:16" hidden="1" x14ac:dyDescent="0.3">
      <c r="A1034" s="22" t="s">
        <v>1340</v>
      </c>
      <c r="B1034" s="23">
        <v>4884349</v>
      </c>
      <c r="C1034" s="24" t="s">
        <v>317</v>
      </c>
      <c r="D1034" s="6">
        <v>4019.2953715200001</v>
      </c>
      <c r="E1034" s="27" t="s">
        <v>2040</v>
      </c>
      <c r="F1034" s="5">
        <v>600</v>
      </c>
      <c r="G1034" s="5">
        <v>81746.568570117</v>
      </c>
      <c r="H1034" s="5">
        <v>8461802.3207153399</v>
      </c>
      <c r="I1034" s="24" t="s">
        <v>2161</v>
      </c>
      <c r="J1034" s="24" t="s">
        <v>2162</v>
      </c>
      <c r="L1034" s="34">
        <f t="shared" ref="L1034:L1097" si="80">IF(NOT(F1034="NA"),F1034,0)</f>
        <v>600</v>
      </c>
      <c r="M1034" s="34">
        <f t="shared" ref="M1034:M1097" si="81">IF(NOT(G1034="NA"),G1034,0)</f>
        <v>81746.568570117</v>
      </c>
      <c r="N1034" s="34">
        <f t="shared" ref="N1034:N1097" si="82">IF(NOT(H1034="NA"),H1034,0)</f>
        <v>8461802.3207153399</v>
      </c>
      <c r="O1034" s="32">
        <f t="shared" ref="O1034:O1097" si="83">(L1034-M1034)/N1034</f>
        <v>-9.58974997223252E-3</v>
      </c>
      <c r="P1034">
        <f t="shared" ref="P1034:P1097" si="84">IFERROR(_xlfn.PERCENTRANK.INC(O:O,O1034),"")</f>
        <v>3.2000000000000001E-2</v>
      </c>
    </row>
    <row r="1035" spans="1:16" hidden="1" x14ac:dyDescent="0.3">
      <c r="A1035" s="22" t="s">
        <v>1341</v>
      </c>
      <c r="B1035" s="23">
        <v>4089081</v>
      </c>
      <c r="C1035" s="24" t="s">
        <v>2</v>
      </c>
      <c r="D1035" s="6">
        <v>4083.14083768</v>
      </c>
      <c r="E1035" s="6">
        <v>24.25</v>
      </c>
      <c r="F1035" s="5">
        <v>-282</v>
      </c>
      <c r="G1035" s="5">
        <v>10512</v>
      </c>
      <c r="H1035" s="5">
        <v>19374044</v>
      </c>
      <c r="I1035" s="24" t="s">
        <v>2142</v>
      </c>
      <c r="J1035" s="24" t="s">
        <v>2160</v>
      </c>
      <c r="L1035" s="34">
        <f t="shared" si="80"/>
        <v>-282</v>
      </c>
      <c r="M1035" s="34">
        <f t="shared" si="81"/>
        <v>10512</v>
      </c>
      <c r="N1035" s="34">
        <f t="shared" si="82"/>
        <v>19374044</v>
      </c>
      <c r="O1035" s="32">
        <f t="shared" si="83"/>
        <v>-5.5713716764553643E-4</v>
      </c>
      <c r="P1035">
        <f t="shared" si="84"/>
        <v>0.28399999999999997</v>
      </c>
    </row>
    <row r="1036" spans="1:16" hidden="1" x14ac:dyDescent="0.3">
      <c r="A1036" s="22" t="s">
        <v>1342</v>
      </c>
      <c r="B1036" s="23">
        <v>4812277</v>
      </c>
      <c r="C1036" s="24" t="s">
        <v>317</v>
      </c>
      <c r="D1036" s="6">
        <v>3517.0107797400001</v>
      </c>
      <c r="E1036" s="27">
        <v>113.82</v>
      </c>
      <c r="F1036" s="5">
        <v>-3000</v>
      </c>
      <c r="G1036" s="5">
        <v>160</v>
      </c>
      <c r="H1036" s="5">
        <v>4554432</v>
      </c>
      <c r="I1036" s="24" t="s">
        <v>2123</v>
      </c>
      <c r="J1036" s="24" t="s">
        <v>2124</v>
      </c>
      <c r="L1036" s="34">
        <f t="shared" si="80"/>
        <v>-3000</v>
      </c>
      <c r="M1036" s="34">
        <f t="shared" si="81"/>
        <v>160</v>
      </c>
      <c r="N1036" s="34">
        <f t="shared" si="82"/>
        <v>4554432</v>
      </c>
      <c r="O1036" s="32">
        <f t="shared" si="83"/>
        <v>-6.9382965867093851E-4</v>
      </c>
      <c r="P1036">
        <f t="shared" si="84"/>
        <v>0.26200000000000001</v>
      </c>
    </row>
    <row r="1037" spans="1:16" hidden="1" x14ac:dyDescent="0.3">
      <c r="A1037" s="22" t="s">
        <v>1343</v>
      </c>
      <c r="B1037" s="23">
        <v>4810757</v>
      </c>
      <c r="C1037" s="24" t="s">
        <v>319</v>
      </c>
      <c r="D1037" s="6">
        <v>2024.25093567</v>
      </c>
      <c r="E1037" s="6">
        <v>98.14</v>
      </c>
      <c r="F1037" s="5">
        <v>-150</v>
      </c>
      <c r="G1037" s="5">
        <v>-2935</v>
      </c>
      <c r="H1037" s="5">
        <v>1740034</v>
      </c>
      <c r="I1037" s="24" t="s">
        <v>2123</v>
      </c>
      <c r="J1037" s="24" t="s">
        <v>2129</v>
      </c>
      <c r="L1037" s="34">
        <f t="shared" si="80"/>
        <v>-150</v>
      </c>
      <c r="M1037" s="34">
        <f t="shared" si="81"/>
        <v>-2935</v>
      </c>
      <c r="N1037" s="34">
        <f t="shared" si="82"/>
        <v>1740034</v>
      </c>
      <c r="O1037" s="32">
        <f t="shared" si="83"/>
        <v>1.6005434376569654E-3</v>
      </c>
      <c r="P1037">
        <f t="shared" si="84"/>
        <v>0.73399999999999999</v>
      </c>
    </row>
    <row r="1038" spans="1:16" hidden="1" x14ac:dyDescent="0.3">
      <c r="A1038" s="22" t="s">
        <v>1344</v>
      </c>
      <c r="B1038" s="23">
        <v>4305562</v>
      </c>
      <c r="C1038" s="24" t="s">
        <v>317</v>
      </c>
      <c r="D1038" s="6">
        <v>25395.101262889999</v>
      </c>
      <c r="E1038" s="6">
        <v>95.84</v>
      </c>
      <c r="F1038" s="5">
        <v>51000</v>
      </c>
      <c r="G1038" s="5">
        <v>37000</v>
      </c>
      <c r="H1038" s="5">
        <v>9818000</v>
      </c>
      <c r="I1038" s="24" t="s">
        <v>2132</v>
      </c>
      <c r="J1038" s="24" t="s">
        <v>2175</v>
      </c>
      <c r="L1038" s="34">
        <f t="shared" si="80"/>
        <v>51000</v>
      </c>
      <c r="M1038" s="34">
        <f t="shared" si="81"/>
        <v>37000</v>
      </c>
      <c r="N1038" s="34">
        <f t="shared" si="82"/>
        <v>9818000</v>
      </c>
      <c r="O1038" s="32">
        <f t="shared" si="83"/>
        <v>1.425952332450601E-3</v>
      </c>
      <c r="P1038">
        <f t="shared" si="84"/>
        <v>0.71099999999999997</v>
      </c>
    </row>
    <row r="1039" spans="1:16" hidden="1" x14ac:dyDescent="0.3">
      <c r="A1039" s="22" t="s">
        <v>1345</v>
      </c>
      <c r="B1039" s="23">
        <v>4104060</v>
      </c>
      <c r="C1039" s="24" t="s">
        <v>317</v>
      </c>
      <c r="D1039" s="6">
        <v>339846.29895456001</v>
      </c>
      <c r="E1039" s="6">
        <v>84.13</v>
      </c>
      <c r="F1039" s="5">
        <v>339445</v>
      </c>
      <c r="G1039" s="5">
        <v>231627</v>
      </c>
      <c r="H1039" s="5">
        <v>48594768</v>
      </c>
      <c r="I1039" s="24" t="s">
        <v>2161</v>
      </c>
      <c r="J1039" s="24" t="s">
        <v>2182</v>
      </c>
      <c r="L1039" s="34">
        <f t="shared" si="80"/>
        <v>339445</v>
      </c>
      <c r="M1039" s="34">
        <f t="shared" si="81"/>
        <v>231627</v>
      </c>
      <c r="N1039" s="34">
        <f t="shared" si="82"/>
        <v>48594768</v>
      </c>
      <c r="O1039" s="32">
        <f t="shared" si="83"/>
        <v>2.2187162206433416E-3</v>
      </c>
      <c r="P1039">
        <f t="shared" si="84"/>
        <v>0.78300000000000003</v>
      </c>
    </row>
    <row r="1040" spans="1:16" hidden="1" x14ac:dyDescent="0.3">
      <c r="A1040" s="22" t="s">
        <v>1346</v>
      </c>
      <c r="B1040" s="23">
        <v>100416340</v>
      </c>
      <c r="C1040" s="24" t="s">
        <v>317</v>
      </c>
      <c r="D1040" s="6">
        <v>2166.7756808399999</v>
      </c>
      <c r="E1040" s="6">
        <v>45.25</v>
      </c>
      <c r="F1040" s="5">
        <v>125</v>
      </c>
      <c r="G1040" s="5" t="s">
        <v>0</v>
      </c>
      <c r="H1040" s="5">
        <v>426234</v>
      </c>
      <c r="I1040" s="24" t="s">
        <v>2123</v>
      </c>
      <c r="J1040" s="24" t="s">
        <v>2172</v>
      </c>
      <c r="L1040" s="34">
        <f t="shared" si="80"/>
        <v>125</v>
      </c>
      <c r="M1040" s="34">
        <f t="shared" si="81"/>
        <v>0</v>
      </c>
      <c r="N1040" s="34">
        <f t="shared" si="82"/>
        <v>426234</v>
      </c>
      <c r="O1040" s="32">
        <f t="shared" si="83"/>
        <v>2.9326614019529177E-4</v>
      </c>
      <c r="P1040">
        <f t="shared" si="84"/>
        <v>0.52500000000000002</v>
      </c>
    </row>
    <row r="1041" spans="1:16" hidden="1" x14ac:dyDescent="0.3">
      <c r="A1041" s="22" t="s">
        <v>1347</v>
      </c>
      <c r="B1041" s="23">
        <v>4112883</v>
      </c>
      <c r="C1041" s="24" t="s">
        <v>317</v>
      </c>
      <c r="D1041" s="6">
        <v>12730.78658914</v>
      </c>
      <c r="E1041" s="6">
        <v>94.19</v>
      </c>
      <c r="F1041" s="5">
        <v>60500</v>
      </c>
      <c r="G1041" s="5">
        <v>32500</v>
      </c>
      <c r="H1041" s="5">
        <v>2368700</v>
      </c>
      <c r="I1041" s="24" t="s">
        <v>2123</v>
      </c>
      <c r="J1041" s="24" t="s">
        <v>2125</v>
      </c>
      <c r="L1041" s="34">
        <f t="shared" si="80"/>
        <v>60500</v>
      </c>
      <c r="M1041" s="34">
        <f t="shared" si="81"/>
        <v>32500</v>
      </c>
      <c r="N1041" s="34">
        <f t="shared" si="82"/>
        <v>2368700</v>
      </c>
      <c r="O1041" s="32">
        <f t="shared" si="83"/>
        <v>1.1820829991134377E-2</v>
      </c>
      <c r="P1041">
        <f t="shared" si="84"/>
        <v>0.96599999999999997</v>
      </c>
    </row>
    <row r="1042" spans="1:16" hidden="1" x14ac:dyDescent="0.3">
      <c r="A1042" s="22" t="s">
        <v>1348</v>
      </c>
      <c r="B1042" s="23">
        <v>9714278</v>
      </c>
      <c r="C1042" s="24" t="s">
        <v>317</v>
      </c>
      <c r="D1042" s="6">
        <v>2272.8095805600001</v>
      </c>
      <c r="E1042" s="27">
        <v>36.04</v>
      </c>
      <c r="F1042" s="5">
        <v>2953</v>
      </c>
      <c r="G1042" s="5">
        <v>25194</v>
      </c>
      <c r="H1042" s="5">
        <v>7705082</v>
      </c>
      <c r="I1042" s="24" t="s">
        <v>2158</v>
      </c>
      <c r="J1042" s="24" t="s">
        <v>2159</v>
      </c>
      <c r="L1042" s="34">
        <f t="shared" si="80"/>
        <v>2953</v>
      </c>
      <c r="M1042" s="34">
        <f t="shared" si="81"/>
        <v>25194</v>
      </c>
      <c r="N1042" s="34">
        <f t="shared" si="82"/>
        <v>7705082</v>
      </c>
      <c r="O1042" s="32">
        <f t="shared" si="83"/>
        <v>-2.8865364443882622E-3</v>
      </c>
      <c r="P1042">
        <f t="shared" si="84"/>
        <v>0.11700000000000001</v>
      </c>
    </row>
    <row r="1043" spans="1:16" hidden="1" x14ac:dyDescent="0.3">
      <c r="A1043" s="22" t="s">
        <v>1349</v>
      </c>
      <c r="B1043" s="23">
        <v>4057128</v>
      </c>
      <c r="C1043" s="24" t="s">
        <v>2</v>
      </c>
      <c r="D1043" s="6">
        <v>4643.0253464799998</v>
      </c>
      <c r="E1043" s="6">
        <v>73.27</v>
      </c>
      <c r="F1043" s="5">
        <v>-2764</v>
      </c>
      <c r="G1043" s="5">
        <v>-20505</v>
      </c>
      <c r="H1043" s="5">
        <v>6261416</v>
      </c>
      <c r="I1043" s="24" t="s">
        <v>1</v>
      </c>
      <c r="J1043" s="24" t="s">
        <v>2184</v>
      </c>
      <c r="L1043" s="34">
        <f t="shared" si="80"/>
        <v>-2764</v>
      </c>
      <c r="M1043" s="34">
        <f t="shared" si="81"/>
        <v>-20505</v>
      </c>
      <c r="N1043" s="34">
        <f t="shared" si="82"/>
        <v>6261416</v>
      </c>
      <c r="O1043" s="32">
        <f t="shared" si="83"/>
        <v>2.8333846529283472E-3</v>
      </c>
      <c r="P1043">
        <f t="shared" si="84"/>
        <v>0.82299999999999995</v>
      </c>
    </row>
    <row r="1044" spans="1:16" hidden="1" x14ac:dyDescent="0.3">
      <c r="A1044" s="22" t="s">
        <v>1350</v>
      </c>
      <c r="B1044" s="23">
        <v>4913427</v>
      </c>
      <c r="C1044" s="24" t="s">
        <v>2</v>
      </c>
      <c r="D1044" s="6">
        <v>9860.7886299000002</v>
      </c>
      <c r="E1044" s="6">
        <v>67.31</v>
      </c>
      <c r="F1044" s="5">
        <v>77551</v>
      </c>
      <c r="G1044" s="5">
        <v>62530</v>
      </c>
      <c r="H1044" s="5">
        <v>6392458</v>
      </c>
      <c r="I1044" s="24" t="s">
        <v>2126</v>
      </c>
      <c r="J1044" s="24" t="s">
        <v>2137</v>
      </c>
      <c r="L1044" s="34">
        <f t="shared" si="80"/>
        <v>77551</v>
      </c>
      <c r="M1044" s="34">
        <f t="shared" si="81"/>
        <v>62530</v>
      </c>
      <c r="N1044" s="34">
        <f t="shared" si="82"/>
        <v>6392458</v>
      </c>
      <c r="O1044" s="32">
        <f t="shared" si="83"/>
        <v>2.3498003428415173E-3</v>
      </c>
      <c r="P1044">
        <f t="shared" si="84"/>
        <v>0.79400000000000004</v>
      </c>
    </row>
    <row r="1045" spans="1:16" hidden="1" x14ac:dyDescent="0.3">
      <c r="A1045" s="22" t="s">
        <v>1351</v>
      </c>
      <c r="B1045" s="23">
        <v>24795120</v>
      </c>
      <c r="C1045" s="24" t="s">
        <v>320</v>
      </c>
      <c r="D1045" s="6">
        <v>2228.3472326400001</v>
      </c>
      <c r="E1045" s="27">
        <v>29.91</v>
      </c>
      <c r="F1045" s="5">
        <v>-1</v>
      </c>
      <c r="G1045" s="5">
        <v>13.5</v>
      </c>
      <c r="H1045" s="5">
        <v>478497</v>
      </c>
      <c r="I1045" s="24" t="s">
        <v>2123</v>
      </c>
      <c r="J1045" s="24" t="s">
        <v>2125</v>
      </c>
      <c r="L1045" s="34">
        <f t="shared" si="80"/>
        <v>-1</v>
      </c>
      <c r="M1045" s="34">
        <f t="shared" si="81"/>
        <v>13.5</v>
      </c>
      <c r="N1045" s="34">
        <f t="shared" si="82"/>
        <v>478497</v>
      </c>
      <c r="O1045" s="32">
        <f t="shared" si="83"/>
        <v>-3.0303220291872259E-5</v>
      </c>
      <c r="P1045">
        <f t="shared" si="84"/>
        <v>0.40300000000000002</v>
      </c>
    </row>
    <row r="1046" spans="1:16" hidden="1" x14ac:dyDescent="0.3">
      <c r="A1046" s="22" t="s">
        <v>1352</v>
      </c>
      <c r="B1046" s="23">
        <v>4066321</v>
      </c>
      <c r="C1046" s="24" t="s">
        <v>317</v>
      </c>
      <c r="D1046" s="6">
        <v>3835.52</v>
      </c>
      <c r="E1046" s="27" t="s">
        <v>2041</v>
      </c>
      <c r="F1046" s="5">
        <v>-7000</v>
      </c>
      <c r="G1046" s="5">
        <v>-80000</v>
      </c>
      <c r="H1046" s="5">
        <v>13262000</v>
      </c>
      <c r="I1046" s="24" t="s">
        <v>2126</v>
      </c>
      <c r="J1046" s="24" t="s">
        <v>2191</v>
      </c>
      <c r="L1046" s="34">
        <f t="shared" si="80"/>
        <v>-7000</v>
      </c>
      <c r="M1046" s="34">
        <f t="shared" si="81"/>
        <v>-80000</v>
      </c>
      <c r="N1046" s="34">
        <f t="shared" si="82"/>
        <v>13262000</v>
      </c>
      <c r="O1046" s="32">
        <f t="shared" si="83"/>
        <v>5.5044488010858091E-3</v>
      </c>
      <c r="P1046">
        <f t="shared" si="84"/>
        <v>0.90500000000000003</v>
      </c>
    </row>
    <row r="1047" spans="1:16" hidden="1" x14ac:dyDescent="0.3">
      <c r="A1047" s="22" t="s">
        <v>1353</v>
      </c>
      <c r="B1047" s="23">
        <v>7604708</v>
      </c>
      <c r="C1047" s="24" t="s">
        <v>317</v>
      </c>
      <c r="D1047" s="6">
        <v>2661.932057</v>
      </c>
      <c r="E1047" s="27" t="s">
        <v>1999</v>
      </c>
      <c r="F1047" s="5">
        <v>8847</v>
      </c>
      <c r="G1047" s="5">
        <v>8356</v>
      </c>
      <c r="H1047" s="5">
        <v>3940759</v>
      </c>
      <c r="I1047" s="24" t="s">
        <v>2130</v>
      </c>
      <c r="J1047" s="24" t="s">
        <v>2192</v>
      </c>
      <c r="L1047" s="34">
        <f t="shared" si="80"/>
        <v>8847</v>
      </c>
      <c r="M1047" s="34">
        <f t="shared" si="81"/>
        <v>8356</v>
      </c>
      <c r="N1047" s="34">
        <f t="shared" si="82"/>
        <v>3940759</v>
      </c>
      <c r="O1047" s="32">
        <f t="shared" si="83"/>
        <v>1.2459528735454261E-4</v>
      </c>
      <c r="P1047">
        <f t="shared" si="84"/>
        <v>0.47299999999999998</v>
      </c>
    </row>
    <row r="1048" spans="1:16" hidden="1" x14ac:dyDescent="0.3">
      <c r="A1048" s="22" t="s">
        <v>1354</v>
      </c>
      <c r="B1048" s="23">
        <v>4985732</v>
      </c>
      <c r="C1048" s="24" t="s">
        <v>2</v>
      </c>
      <c r="D1048" s="6">
        <v>5347.3955804099996</v>
      </c>
      <c r="E1048" s="6">
        <v>64.27</v>
      </c>
      <c r="F1048" s="5">
        <v>36849</v>
      </c>
      <c r="G1048" s="5">
        <v>23235</v>
      </c>
      <c r="H1048" s="5">
        <v>2406818</v>
      </c>
      <c r="I1048" s="24" t="s">
        <v>2148</v>
      </c>
      <c r="J1048" s="24" t="s">
        <v>2150</v>
      </c>
      <c r="L1048" s="34">
        <f t="shared" si="80"/>
        <v>36849</v>
      </c>
      <c r="M1048" s="34">
        <f t="shared" si="81"/>
        <v>23235</v>
      </c>
      <c r="N1048" s="34">
        <f t="shared" si="82"/>
        <v>2406818</v>
      </c>
      <c r="O1048" s="32">
        <f t="shared" si="83"/>
        <v>5.6564310222044206E-3</v>
      </c>
      <c r="P1048">
        <f t="shared" si="84"/>
        <v>0.90900000000000003</v>
      </c>
    </row>
    <row r="1049" spans="1:16" hidden="1" x14ac:dyDescent="0.3">
      <c r="A1049" s="22" t="s">
        <v>1355</v>
      </c>
      <c r="B1049" s="23">
        <v>4075105</v>
      </c>
      <c r="C1049" s="24" t="s">
        <v>2</v>
      </c>
      <c r="D1049" s="6">
        <v>51275.809574159997</v>
      </c>
      <c r="E1049" s="6">
        <v>73.849999999999994</v>
      </c>
      <c r="F1049" s="5">
        <v>244000</v>
      </c>
      <c r="G1049" s="5">
        <v>73000</v>
      </c>
      <c r="H1049" s="5">
        <v>38482000</v>
      </c>
      <c r="I1049" s="24" t="s">
        <v>2148</v>
      </c>
      <c r="J1049" s="24" t="s">
        <v>2149</v>
      </c>
      <c r="L1049" s="34">
        <f t="shared" si="80"/>
        <v>244000</v>
      </c>
      <c r="M1049" s="34">
        <f t="shared" si="81"/>
        <v>73000</v>
      </c>
      <c r="N1049" s="34">
        <f t="shared" si="82"/>
        <v>38482000</v>
      </c>
      <c r="O1049" s="32">
        <f t="shared" si="83"/>
        <v>4.4436359856556314E-3</v>
      </c>
      <c r="P1049">
        <f t="shared" si="84"/>
        <v>0.877</v>
      </c>
    </row>
    <row r="1050" spans="1:16" hidden="1" x14ac:dyDescent="0.3">
      <c r="A1050" s="22" t="s">
        <v>1356</v>
      </c>
      <c r="B1050" s="23">
        <v>4382367</v>
      </c>
      <c r="C1050" s="24" t="s">
        <v>317</v>
      </c>
      <c r="D1050" s="6">
        <v>17299.066931279998</v>
      </c>
      <c r="E1050" s="27" t="s">
        <v>2042</v>
      </c>
      <c r="F1050" s="5">
        <v>60000</v>
      </c>
      <c r="G1050" s="5">
        <v>37000</v>
      </c>
      <c r="H1050" s="5">
        <v>16921000</v>
      </c>
      <c r="I1050" s="24" t="s">
        <v>2161</v>
      </c>
      <c r="J1050" s="24" t="s">
        <v>2190</v>
      </c>
      <c r="L1050" s="34">
        <f t="shared" si="80"/>
        <v>60000</v>
      </c>
      <c r="M1050" s="34">
        <f t="shared" si="81"/>
        <v>37000</v>
      </c>
      <c r="N1050" s="34">
        <f t="shared" si="82"/>
        <v>16921000</v>
      </c>
      <c r="O1050" s="32">
        <f t="shared" si="83"/>
        <v>1.3592577270846876E-3</v>
      </c>
      <c r="P1050">
        <f t="shared" si="84"/>
        <v>0.70399999999999996</v>
      </c>
    </row>
    <row r="1051" spans="1:16" hidden="1" x14ac:dyDescent="0.3">
      <c r="A1051" s="22" t="s">
        <v>1357</v>
      </c>
      <c r="B1051" s="23">
        <v>4121714</v>
      </c>
      <c r="C1051" s="24" t="s">
        <v>317</v>
      </c>
      <c r="D1051" s="6">
        <v>5150.8825855200002</v>
      </c>
      <c r="E1051" s="6">
        <v>99.61</v>
      </c>
      <c r="F1051" s="5">
        <v>64000</v>
      </c>
      <c r="G1051" s="5">
        <v>6000</v>
      </c>
      <c r="H1051" s="5">
        <v>12679000</v>
      </c>
      <c r="I1051" s="24" t="s">
        <v>2161</v>
      </c>
      <c r="J1051" s="24" t="s">
        <v>2190</v>
      </c>
      <c r="L1051" s="34">
        <f t="shared" si="80"/>
        <v>64000</v>
      </c>
      <c r="M1051" s="34">
        <f t="shared" si="81"/>
        <v>6000</v>
      </c>
      <c r="N1051" s="34">
        <f t="shared" si="82"/>
        <v>12679000</v>
      </c>
      <c r="O1051" s="32">
        <f t="shared" si="83"/>
        <v>4.5744932565659749E-3</v>
      </c>
      <c r="P1051">
        <f t="shared" si="84"/>
        <v>0.88100000000000001</v>
      </c>
    </row>
    <row r="1052" spans="1:16" hidden="1" x14ac:dyDescent="0.3">
      <c r="A1052" s="22" t="s">
        <v>1358</v>
      </c>
      <c r="B1052" s="23">
        <v>3010401</v>
      </c>
      <c r="C1052" s="24" t="s">
        <v>2</v>
      </c>
      <c r="D1052" s="6">
        <v>158281.4574438</v>
      </c>
      <c r="E1052" s="6">
        <v>81.93</v>
      </c>
      <c r="F1052" s="5">
        <v>5000</v>
      </c>
      <c r="G1052" s="5">
        <v>-46000</v>
      </c>
      <c r="H1052" s="5">
        <v>158935000</v>
      </c>
      <c r="I1052" s="24" t="s">
        <v>1</v>
      </c>
      <c r="J1052" s="24" t="s">
        <v>2157</v>
      </c>
      <c r="L1052" s="34">
        <f t="shared" si="80"/>
        <v>5000</v>
      </c>
      <c r="M1052" s="34">
        <f t="shared" si="81"/>
        <v>-46000</v>
      </c>
      <c r="N1052" s="34">
        <f t="shared" si="82"/>
        <v>158935000</v>
      </c>
      <c r="O1052" s="32">
        <f t="shared" si="83"/>
        <v>3.2088589675024381E-4</v>
      </c>
      <c r="P1052">
        <f t="shared" si="84"/>
        <v>0.53200000000000003</v>
      </c>
    </row>
    <row r="1053" spans="1:16" hidden="1" x14ac:dyDescent="0.3">
      <c r="A1053" s="22" t="s">
        <v>2110</v>
      </c>
      <c r="B1053" s="23">
        <v>6636151</v>
      </c>
      <c r="C1053" s="24" t="s">
        <v>2</v>
      </c>
      <c r="D1053" s="6">
        <v>2424.9425448900001</v>
      </c>
      <c r="E1053" s="6">
        <v>0</v>
      </c>
      <c r="F1053" s="5">
        <v>100</v>
      </c>
      <c r="G1053" s="5">
        <v>1240</v>
      </c>
      <c r="H1053" s="5">
        <v>1457581</v>
      </c>
      <c r="I1053" s="24" t="s">
        <v>2158</v>
      </c>
      <c r="J1053" s="24" t="s">
        <v>2179</v>
      </c>
      <c r="L1053" s="34">
        <f t="shared" si="80"/>
        <v>100</v>
      </c>
      <c r="M1053" s="34">
        <f t="shared" si="81"/>
        <v>1240</v>
      </c>
      <c r="N1053" s="34">
        <f t="shared" si="82"/>
        <v>1457581</v>
      </c>
      <c r="O1053" s="32">
        <f t="shared" si="83"/>
        <v>-7.8211776909825257E-4</v>
      </c>
      <c r="P1053">
        <f t="shared" si="84"/>
        <v>0.248</v>
      </c>
    </row>
    <row r="1054" spans="1:16" hidden="1" x14ac:dyDescent="0.3">
      <c r="A1054" s="22" t="s">
        <v>1359</v>
      </c>
      <c r="B1054" s="23">
        <v>4646110</v>
      </c>
      <c r="C1054" s="24" t="s">
        <v>317</v>
      </c>
      <c r="D1054" s="6">
        <v>5765.6953904399998</v>
      </c>
      <c r="E1054" s="27" t="s">
        <v>2043</v>
      </c>
      <c r="F1054" s="5">
        <v>19928</v>
      </c>
      <c r="G1054" s="5">
        <v>3999</v>
      </c>
      <c r="H1054" s="5">
        <v>1419680</v>
      </c>
      <c r="I1054" s="24" t="s">
        <v>2119</v>
      </c>
      <c r="J1054" s="24" t="s">
        <v>2135</v>
      </c>
      <c r="L1054" s="34">
        <f t="shared" si="80"/>
        <v>19928</v>
      </c>
      <c r="M1054" s="34">
        <f t="shared" si="81"/>
        <v>3999</v>
      </c>
      <c r="N1054" s="34">
        <f t="shared" si="82"/>
        <v>1419680</v>
      </c>
      <c r="O1054" s="32">
        <f t="shared" si="83"/>
        <v>1.1220134114730079E-2</v>
      </c>
      <c r="P1054">
        <f t="shared" si="84"/>
        <v>0.96299999999999997</v>
      </c>
    </row>
    <row r="1055" spans="1:16" hidden="1" x14ac:dyDescent="0.3">
      <c r="A1055" s="22" t="s">
        <v>1360</v>
      </c>
      <c r="B1055" s="23">
        <v>4004236</v>
      </c>
      <c r="C1055" s="24" t="s">
        <v>2</v>
      </c>
      <c r="D1055" s="6">
        <v>112947.05644768001</v>
      </c>
      <c r="E1055" s="27">
        <v>66.45</v>
      </c>
      <c r="F1055" s="5">
        <v>256000</v>
      </c>
      <c r="G1055" s="5">
        <v>198000</v>
      </c>
      <c r="H1055" s="5">
        <v>37531000</v>
      </c>
      <c r="I1055" s="24" t="s">
        <v>2126</v>
      </c>
      <c r="J1055" s="24" t="s">
        <v>2165</v>
      </c>
      <c r="L1055" s="34">
        <f t="shared" si="80"/>
        <v>256000</v>
      </c>
      <c r="M1055" s="34">
        <f t="shared" si="81"/>
        <v>198000</v>
      </c>
      <c r="N1055" s="34">
        <f t="shared" si="82"/>
        <v>37531000</v>
      </c>
      <c r="O1055" s="32">
        <f t="shared" si="83"/>
        <v>1.5453891449734886E-3</v>
      </c>
      <c r="P1055">
        <f t="shared" si="84"/>
        <v>0.72799999999999998</v>
      </c>
    </row>
    <row r="1056" spans="1:16" hidden="1" x14ac:dyDescent="0.3">
      <c r="A1056" s="22" t="s">
        <v>1361</v>
      </c>
      <c r="B1056" s="23">
        <v>6318839</v>
      </c>
      <c r="C1056" s="24" t="s">
        <v>2</v>
      </c>
      <c r="D1056" s="6">
        <v>10701.08273362</v>
      </c>
      <c r="E1056" s="6">
        <v>19.32</v>
      </c>
      <c r="F1056" s="5">
        <v>278.827727083144</v>
      </c>
      <c r="G1056" s="5">
        <v>2661.7444405757101</v>
      </c>
      <c r="H1056" s="5">
        <v>13956957.1710259</v>
      </c>
      <c r="I1056" s="24" t="s">
        <v>2126</v>
      </c>
      <c r="J1056" s="24" t="s">
        <v>2198</v>
      </c>
      <c r="L1056" s="34">
        <f t="shared" si="80"/>
        <v>278.827727083144</v>
      </c>
      <c r="M1056" s="34">
        <f t="shared" si="81"/>
        <v>2661.7444405757101</v>
      </c>
      <c r="N1056" s="34">
        <f t="shared" si="82"/>
        <v>13956957.1710259</v>
      </c>
      <c r="O1056" s="32">
        <f t="shared" si="83"/>
        <v>-1.7073325398170658E-4</v>
      </c>
      <c r="P1056">
        <f t="shared" si="84"/>
        <v>0.35499999999999998</v>
      </c>
    </row>
    <row r="1057" spans="1:16" hidden="1" x14ac:dyDescent="0.3">
      <c r="A1057" s="22" t="s">
        <v>1362</v>
      </c>
      <c r="B1057" s="23">
        <v>4057051</v>
      </c>
      <c r="C1057" s="24" t="s">
        <v>2</v>
      </c>
      <c r="D1057" s="6">
        <v>16790.038579709999</v>
      </c>
      <c r="E1057" s="27" t="s">
        <v>2044</v>
      </c>
      <c r="F1057" s="5">
        <v>15900</v>
      </c>
      <c r="G1057" s="5">
        <v>3800</v>
      </c>
      <c r="H1057" s="5">
        <v>26736600</v>
      </c>
      <c r="I1057" s="24" t="s">
        <v>1</v>
      </c>
      <c r="J1057" s="24" t="s">
        <v>2166</v>
      </c>
      <c r="L1057" s="34">
        <f t="shared" si="80"/>
        <v>15900</v>
      </c>
      <c r="M1057" s="34">
        <f t="shared" si="81"/>
        <v>3800</v>
      </c>
      <c r="N1057" s="34">
        <f t="shared" si="82"/>
        <v>26736600</v>
      </c>
      <c r="O1057" s="32">
        <f t="shared" si="83"/>
        <v>4.5256315313091416E-4</v>
      </c>
      <c r="P1057">
        <f t="shared" si="84"/>
        <v>0.56200000000000006</v>
      </c>
    </row>
    <row r="1058" spans="1:16" hidden="1" x14ac:dyDescent="0.3">
      <c r="A1058" s="22" t="s">
        <v>1363</v>
      </c>
      <c r="B1058" s="23">
        <v>4333424</v>
      </c>
      <c r="C1058" s="24" t="s">
        <v>320</v>
      </c>
      <c r="D1058" s="6">
        <v>2935.7972742000002</v>
      </c>
      <c r="E1058" s="27" t="s">
        <v>1969</v>
      </c>
      <c r="F1058" s="5">
        <v>26517</v>
      </c>
      <c r="G1058" s="5">
        <v>23345</v>
      </c>
      <c r="H1058" s="5">
        <v>2516030</v>
      </c>
      <c r="I1058" s="24" t="s">
        <v>2142</v>
      </c>
      <c r="J1058" s="24" t="s">
        <v>2144</v>
      </c>
      <c r="L1058" s="34">
        <f t="shared" si="80"/>
        <v>26517</v>
      </c>
      <c r="M1058" s="34">
        <f t="shared" si="81"/>
        <v>23345</v>
      </c>
      <c r="N1058" s="34">
        <f t="shared" si="82"/>
        <v>2516030</v>
      </c>
      <c r="O1058" s="32">
        <f t="shared" si="83"/>
        <v>1.2607162871666872E-3</v>
      </c>
      <c r="P1058">
        <f t="shared" si="84"/>
        <v>0.69199999999999995</v>
      </c>
    </row>
    <row r="1059" spans="1:16" hidden="1" x14ac:dyDescent="0.3">
      <c r="A1059" s="22" t="s">
        <v>188</v>
      </c>
      <c r="B1059" s="23">
        <v>4977197</v>
      </c>
      <c r="C1059" s="24" t="s">
        <v>2</v>
      </c>
      <c r="D1059" s="6">
        <v>5579.2849635599996</v>
      </c>
      <c r="E1059" s="6">
        <v>84.47</v>
      </c>
      <c r="F1059" s="5">
        <v>31608</v>
      </c>
      <c r="G1059" s="5">
        <v>51659</v>
      </c>
      <c r="H1059" s="5">
        <v>5234864</v>
      </c>
      <c r="I1059" s="24" t="s">
        <v>2158</v>
      </c>
      <c r="J1059" s="24" t="s">
        <v>2179</v>
      </c>
      <c r="L1059" s="34">
        <f t="shared" si="80"/>
        <v>31608</v>
      </c>
      <c r="M1059" s="34">
        <f t="shared" si="81"/>
        <v>51659</v>
      </c>
      <c r="N1059" s="34">
        <f t="shared" si="82"/>
        <v>5234864</v>
      </c>
      <c r="O1059" s="32">
        <f t="shared" si="83"/>
        <v>-3.8302809776911109E-3</v>
      </c>
      <c r="P1059">
        <f t="shared" si="84"/>
        <v>8.5999999999999993E-2</v>
      </c>
    </row>
    <row r="1060" spans="1:16" hidden="1" x14ac:dyDescent="0.3">
      <c r="A1060" s="22" t="s">
        <v>1364</v>
      </c>
      <c r="B1060" s="23">
        <v>4913192</v>
      </c>
      <c r="C1060" s="24" t="s">
        <v>2</v>
      </c>
      <c r="D1060" s="6">
        <v>2830.3070252500002</v>
      </c>
      <c r="E1060" s="6">
        <v>79.33</v>
      </c>
      <c r="F1060" s="5">
        <v>18087.556716302501</v>
      </c>
      <c r="G1060" s="5">
        <v>12192.573298097201</v>
      </c>
      <c r="H1060" s="5">
        <v>6760820.7758897096</v>
      </c>
      <c r="I1060" s="24" t="s">
        <v>2153</v>
      </c>
      <c r="J1060" s="24" t="s">
        <v>2178</v>
      </c>
      <c r="L1060" s="34">
        <f t="shared" si="80"/>
        <v>18087.556716302501</v>
      </c>
      <c r="M1060" s="34">
        <f t="shared" si="81"/>
        <v>12192.573298097201</v>
      </c>
      <c r="N1060" s="34">
        <f t="shared" si="82"/>
        <v>6760820.7758897096</v>
      </c>
      <c r="O1060" s="32">
        <f t="shared" si="83"/>
        <v>8.7193310007978027E-4</v>
      </c>
      <c r="P1060">
        <f t="shared" si="84"/>
        <v>0.64100000000000001</v>
      </c>
    </row>
    <row r="1061" spans="1:16" hidden="1" x14ac:dyDescent="0.3">
      <c r="A1061" s="22" t="s">
        <v>1365</v>
      </c>
      <c r="B1061" s="23">
        <v>4298336</v>
      </c>
      <c r="C1061" s="24" t="s">
        <v>317</v>
      </c>
      <c r="D1061" s="6">
        <v>14949.53998752</v>
      </c>
      <c r="E1061" s="6">
        <v>75.790000000000006</v>
      </c>
      <c r="F1061" s="5">
        <v>32107</v>
      </c>
      <c r="G1061" s="5">
        <v>34161</v>
      </c>
      <c r="H1061" s="5">
        <v>3820375</v>
      </c>
      <c r="I1061" s="24" t="s">
        <v>2119</v>
      </c>
      <c r="J1061" s="24" t="s">
        <v>2146</v>
      </c>
      <c r="L1061" s="34">
        <f t="shared" si="80"/>
        <v>32107</v>
      </c>
      <c r="M1061" s="34">
        <f t="shared" si="81"/>
        <v>34161</v>
      </c>
      <c r="N1061" s="34">
        <f t="shared" si="82"/>
        <v>3820375</v>
      </c>
      <c r="O1061" s="32">
        <f t="shared" si="83"/>
        <v>-5.3764355593364523E-4</v>
      </c>
      <c r="P1061">
        <f t="shared" si="84"/>
        <v>0.28599999999999998</v>
      </c>
    </row>
    <row r="1062" spans="1:16" hidden="1" x14ac:dyDescent="0.3">
      <c r="A1062" s="22" t="s">
        <v>1366</v>
      </c>
      <c r="B1062" s="23">
        <v>4053619</v>
      </c>
      <c r="C1062" s="24" t="s">
        <v>2</v>
      </c>
      <c r="D1062" s="6">
        <v>3698.0314722799999</v>
      </c>
      <c r="E1062" s="6">
        <v>51.12</v>
      </c>
      <c r="F1062" s="5">
        <v>42000</v>
      </c>
      <c r="G1062" s="5">
        <v>29000</v>
      </c>
      <c r="H1062" s="5">
        <v>8745000</v>
      </c>
      <c r="I1062" s="24" t="s">
        <v>2126</v>
      </c>
      <c r="J1062" s="24" t="s">
        <v>2155</v>
      </c>
      <c r="L1062" s="34">
        <f t="shared" si="80"/>
        <v>42000</v>
      </c>
      <c r="M1062" s="34">
        <f t="shared" si="81"/>
        <v>29000</v>
      </c>
      <c r="N1062" s="34">
        <f t="shared" si="82"/>
        <v>8745000</v>
      </c>
      <c r="O1062" s="32">
        <f t="shared" si="83"/>
        <v>1.4865637507146942E-3</v>
      </c>
      <c r="P1062">
        <f t="shared" si="84"/>
        <v>0.72</v>
      </c>
    </row>
    <row r="1063" spans="1:16" hidden="1" x14ac:dyDescent="0.3">
      <c r="A1063" s="22" t="s">
        <v>1367</v>
      </c>
      <c r="B1063" s="23">
        <v>4021829</v>
      </c>
      <c r="C1063" s="24" t="s">
        <v>2</v>
      </c>
      <c r="D1063" s="6">
        <v>61462.528975540001</v>
      </c>
      <c r="E1063" s="27">
        <v>77.150000000000006</v>
      </c>
      <c r="F1063" s="5">
        <v>328000</v>
      </c>
      <c r="G1063" s="5">
        <v>136000</v>
      </c>
      <c r="H1063" s="5">
        <v>38885000</v>
      </c>
      <c r="I1063" s="24" t="s">
        <v>2119</v>
      </c>
      <c r="J1063" s="24" t="s">
        <v>2177</v>
      </c>
      <c r="L1063" s="34">
        <f t="shared" si="80"/>
        <v>328000</v>
      </c>
      <c r="M1063" s="34">
        <f t="shared" si="81"/>
        <v>136000</v>
      </c>
      <c r="N1063" s="34">
        <f t="shared" si="82"/>
        <v>38885000</v>
      </c>
      <c r="O1063" s="32">
        <f t="shared" si="83"/>
        <v>4.9376366208049374E-3</v>
      </c>
      <c r="P1063">
        <f t="shared" si="84"/>
        <v>0.89400000000000002</v>
      </c>
    </row>
    <row r="1064" spans="1:16" hidden="1" x14ac:dyDescent="0.3">
      <c r="A1064" s="22" t="s">
        <v>1368</v>
      </c>
      <c r="B1064" s="23">
        <v>4162569</v>
      </c>
      <c r="C1064" s="24" t="s">
        <v>2</v>
      </c>
      <c r="D1064" s="6">
        <v>4064.63927556</v>
      </c>
      <c r="E1064" s="6">
        <v>112.46</v>
      </c>
      <c r="F1064" s="5">
        <v>98777</v>
      </c>
      <c r="G1064" s="5">
        <v>-20691</v>
      </c>
      <c r="H1064" s="5">
        <v>2875178</v>
      </c>
      <c r="I1064" s="24" t="s">
        <v>2158</v>
      </c>
      <c r="J1064" s="24" t="s">
        <v>2159</v>
      </c>
      <c r="L1064" s="34">
        <f t="shared" si="80"/>
        <v>98777</v>
      </c>
      <c r="M1064" s="34">
        <f t="shared" si="81"/>
        <v>-20691</v>
      </c>
      <c r="N1064" s="34">
        <f t="shared" si="82"/>
        <v>2875178</v>
      </c>
      <c r="O1064" s="32">
        <f t="shared" si="83"/>
        <v>4.15515143758056E-2</v>
      </c>
      <c r="P1064">
        <f t="shared" si="84"/>
        <v>0.99399999999999999</v>
      </c>
    </row>
    <row r="1065" spans="1:16" hidden="1" x14ac:dyDescent="0.3">
      <c r="A1065" s="22" t="s">
        <v>1369</v>
      </c>
      <c r="B1065" s="23">
        <v>100386</v>
      </c>
      <c r="C1065" s="24" t="s">
        <v>317</v>
      </c>
      <c r="D1065" s="6">
        <v>20848.620041940001</v>
      </c>
      <c r="E1065" s="27" t="s">
        <v>2045</v>
      </c>
      <c r="F1065" s="5">
        <v>136200</v>
      </c>
      <c r="G1065" s="5">
        <v>106500</v>
      </c>
      <c r="H1065" s="5">
        <v>155036700</v>
      </c>
      <c r="I1065" s="24" t="s">
        <v>2142</v>
      </c>
      <c r="J1065" s="24" t="s">
        <v>2143</v>
      </c>
      <c r="L1065" s="34">
        <f t="shared" si="80"/>
        <v>136200</v>
      </c>
      <c r="M1065" s="34">
        <f t="shared" si="81"/>
        <v>106500</v>
      </c>
      <c r="N1065" s="34">
        <f t="shared" si="82"/>
        <v>155036700</v>
      </c>
      <c r="O1065" s="32">
        <f t="shared" si="83"/>
        <v>1.91567544974835E-4</v>
      </c>
      <c r="P1065">
        <f t="shared" si="84"/>
        <v>0.49299999999999999</v>
      </c>
    </row>
    <row r="1066" spans="1:16" hidden="1" x14ac:dyDescent="0.3">
      <c r="A1066" s="22" t="s">
        <v>190</v>
      </c>
      <c r="B1066" s="23">
        <v>4069910</v>
      </c>
      <c r="C1066" s="24" t="s">
        <v>2</v>
      </c>
      <c r="D1066" s="6">
        <v>77071.378964579999</v>
      </c>
      <c r="E1066" s="27">
        <v>83.36</v>
      </c>
      <c r="F1066" s="5">
        <v>162000</v>
      </c>
      <c r="G1066" s="5">
        <v>181000</v>
      </c>
      <c r="H1066" s="5">
        <v>43755000</v>
      </c>
      <c r="I1066" s="24" t="s">
        <v>2119</v>
      </c>
      <c r="J1066" s="24" t="s">
        <v>2122</v>
      </c>
      <c r="L1066" s="34">
        <f t="shared" si="80"/>
        <v>162000</v>
      </c>
      <c r="M1066" s="34">
        <f t="shared" si="81"/>
        <v>181000</v>
      </c>
      <c r="N1066" s="34">
        <f t="shared" si="82"/>
        <v>43755000</v>
      </c>
      <c r="O1066" s="32">
        <f t="shared" si="83"/>
        <v>-4.342360873043081E-4</v>
      </c>
      <c r="P1066">
        <f t="shared" si="84"/>
        <v>0.30399999999999999</v>
      </c>
    </row>
    <row r="1067" spans="1:16" hidden="1" x14ac:dyDescent="0.3">
      <c r="A1067" s="22" t="s">
        <v>1370</v>
      </c>
      <c r="B1067" s="23">
        <v>4057053</v>
      </c>
      <c r="C1067" s="24" t="s">
        <v>317</v>
      </c>
      <c r="D1067" s="6">
        <v>3324.4568457400001</v>
      </c>
      <c r="E1067" s="27" t="s">
        <v>2046</v>
      </c>
      <c r="F1067" s="5">
        <v>-3167</v>
      </c>
      <c r="G1067" s="5">
        <v>1697</v>
      </c>
      <c r="H1067" s="5">
        <v>7317783</v>
      </c>
      <c r="I1067" s="24" t="s">
        <v>1</v>
      </c>
      <c r="J1067" s="24" t="s">
        <v>2166</v>
      </c>
      <c r="L1067" s="34">
        <f t="shared" si="80"/>
        <v>-3167</v>
      </c>
      <c r="M1067" s="34">
        <f t="shared" si="81"/>
        <v>1697</v>
      </c>
      <c r="N1067" s="34">
        <f t="shared" si="82"/>
        <v>7317783</v>
      </c>
      <c r="O1067" s="32">
        <f t="shared" si="83"/>
        <v>-6.6468218584781759E-4</v>
      </c>
      <c r="P1067">
        <f t="shared" si="84"/>
        <v>0.26700000000000002</v>
      </c>
    </row>
    <row r="1068" spans="1:16" hidden="1" x14ac:dyDescent="0.3">
      <c r="A1068" s="22" t="s">
        <v>366</v>
      </c>
      <c r="B1068" s="23">
        <v>4232236</v>
      </c>
      <c r="C1068" s="24" t="s">
        <v>2</v>
      </c>
      <c r="D1068" s="6">
        <v>12012.83015496</v>
      </c>
      <c r="E1068" s="27">
        <v>72.180000000000007</v>
      </c>
      <c r="F1068" s="5">
        <v>6916</v>
      </c>
      <c r="G1068" s="5">
        <v>8309</v>
      </c>
      <c r="H1068" s="5">
        <v>18557694</v>
      </c>
      <c r="I1068" s="24" t="s">
        <v>2126</v>
      </c>
      <c r="J1068" s="24" t="s">
        <v>2151</v>
      </c>
      <c r="L1068" s="34">
        <f t="shared" si="80"/>
        <v>6916</v>
      </c>
      <c r="M1068" s="34">
        <f t="shared" si="81"/>
        <v>8309</v>
      </c>
      <c r="N1068" s="34">
        <f t="shared" si="82"/>
        <v>18557694</v>
      </c>
      <c r="O1068" s="32">
        <f t="shared" si="83"/>
        <v>-7.506320559009109E-5</v>
      </c>
      <c r="P1068">
        <f t="shared" si="84"/>
        <v>0.38400000000000001</v>
      </c>
    </row>
    <row r="1069" spans="1:16" hidden="1" x14ac:dyDescent="0.3">
      <c r="A1069" s="22" t="s">
        <v>191</v>
      </c>
      <c r="B1069" s="23">
        <v>4135913</v>
      </c>
      <c r="C1069" s="24" t="s">
        <v>2</v>
      </c>
      <c r="D1069" s="6">
        <v>6334.2901247999998</v>
      </c>
      <c r="E1069" s="6">
        <v>102.34</v>
      </c>
      <c r="F1069" s="5">
        <v>44000</v>
      </c>
      <c r="G1069" s="5">
        <v>48000</v>
      </c>
      <c r="H1069" s="5">
        <v>10135000</v>
      </c>
      <c r="I1069" s="24" t="s">
        <v>2158</v>
      </c>
      <c r="J1069" s="24" t="s">
        <v>2179</v>
      </c>
      <c r="L1069" s="34">
        <f t="shared" si="80"/>
        <v>44000</v>
      </c>
      <c r="M1069" s="34">
        <f t="shared" si="81"/>
        <v>48000</v>
      </c>
      <c r="N1069" s="34">
        <f t="shared" si="82"/>
        <v>10135000</v>
      </c>
      <c r="O1069" s="32">
        <f t="shared" si="83"/>
        <v>-3.9467192895905278E-4</v>
      </c>
      <c r="P1069">
        <f t="shared" si="84"/>
        <v>0.314</v>
      </c>
    </row>
    <row r="1070" spans="1:16" x14ac:dyDescent="0.3">
      <c r="A1070" s="22" t="s">
        <v>1688</v>
      </c>
      <c r="B1070" s="23">
        <v>4112734</v>
      </c>
      <c r="C1070" s="24" t="s">
        <v>317</v>
      </c>
      <c r="D1070" s="6">
        <v>200952.19789806</v>
      </c>
      <c r="E1070" s="6">
        <v>89.95</v>
      </c>
      <c r="F1070" s="5">
        <v>192000</v>
      </c>
      <c r="G1070" s="5">
        <v>213000</v>
      </c>
      <c r="H1070" s="5">
        <v>27207000</v>
      </c>
      <c r="I1070" s="24" t="s">
        <v>2132</v>
      </c>
      <c r="J1070" s="24" t="s">
        <v>2139</v>
      </c>
      <c r="L1070" s="34">
        <f t="shared" si="80"/>
        <v>192000</v>
      </c>
      <c r="M1070" s="34">
        <f t="shared" si="81"/>
        <v>213000</v>
      </c>
      <c r="N1070" s="34">
        <f t="shared" si="82"/>
        <v>27207000</v>
      </c>
      <c r="O1070" s="32">
        <f t="shared" si="83"/>
        <v>-7.718601830411291E-4</v>
      </c>
      <c r="P1070">
        <f t="shared" si="84"/>
        <v>0.251</v>
      </c>
    </row>
    <row r="1071" spans="1:16" hidden="1" x14ac:dyDescent="0.3">
      <c r="A1071" s="22" t="s">
        <v>1372</v>
      </c>
      <c r="B1071" s="23">
        <v>4051430</v>
      </c>
      <c r="C1071" s="24" t="s">
        <v>317</v>
      </c>
      <c r="D1071" s="6">
        <v>6561.0305592000004</v>
      </c>
      <c r="E1071" s="6">
        <v>99.41</v>
      </c>
      <c r="F1071" s="5">
        <v>5033</v>
      </c>
      <c r="G1071" s="5">
        <v>1771</v>
      </c>
      <c r="H1071" s="5">
        <v>1241212</v>
      </c>
      <c r="I1071" s="24" t="s">
        <v>2132</v>
      </c>
      <c r="J1071" s="24" t="s">
        <v>2138</v>
      </c>
      <c r="L1071" s="34">
        <f t="shared" si="80"/>
        <v>5033</v>
      </c>
      <c r="M1071" s="34">
        <f t="shared" si="81"/>
        <v>1771</v>
      </c>
      <c r="N1071" s="34">
        <f t="shared" si="82"/>
        <v>1241212</v>
      </c>
      <c r="O1071" s="32">
        <f t="shared" si="83"/>
        <v>2.6280764285230886E-3</v>
      </c>
      <c r="P1071">
        <f t="shared" si="84"/>
        <v>0.81100000000000005</v>
      </c>
    </row>
    <row r="1072" spans="1:16" hidden="1" x14ac:dyDescent="0.3">
      <c r="A1072" s="22" t="s">
        <v>361</v>
      </c>
      <c r="B1072" s="23">
        <v>4057436</v>
      </c>
      <c r="C1072" s="24" t="s">
        <v>2</v>
      </c>
      <c r="D1072" s="6">
        <v>19474.73110022</v>
      </c>
      <c r="E1072" s="6">
        <v>99.02</v>
      </c>
      <c r="F1072" s="5">
        <v>-247000</v>
      </c>
      <c r="G1072" s="5">
        <v>65000</v>
      </c>
      <c r="H1072" s="5">
        <v>29146000</v>
      </c>
      <c r="I1072" s="24" t="s">
        <v>1</v>
      </c>
      <c r="J1072" s="24" t="s">
        <v>2157</v>
      </c>
      <c r="L1072" s="34">
        <f t="shared" si="80"/>
        <v>-247000</v>
      </c>
      <c r="M1072" s="34">
        <f t="shared" si="81"/>
        <v>65000</v>
      </c>
      <c r="N1072" s="34">
        <f t="shared" si="82"/>
        <v>29146000</v>
      </c>
      <c r="O1072" s="32">
        <f t="shared" si="83"/>
        <v>-1.0704727921498661E-2</v>
      </c>
      <c r="P1072">
        <f t="shared" si="84"/>
        <v>2.5000000000000001E-2</v>
      </c>
    </row>
    <row r="1073" spans="1:16" hidden="1" x14ac:dyDescent="0.3">
      <c r="A1073" s="22" t="s">
        <v>1373</v>
      </c>
      <c r="B1073" s="23">
        <v>9956217</v>
      </c>
      <c r="C1073" s="24" t="s">
        <v>2</v>
      </c>
      <c r="D1073" s="6">
        <v>72941.397026840001</v>
      </c>
      <c r="E1073" s="6">
        <v>56.71</v>
      </c>
      <c r="F1073" s="5">
        <v>238149</v>
      </c>
      <c r="G1073" s="5">
        <v>99111</v>
      </c>
      <c r="H1073" s="5">
        <v>29916559</v>
      </c>
      <c r="I1073" s="24" t="s">
        <v>2142</v>
      </c>
      <c r="J1073" s="24" t="s">
        <v>2171</v>
      </c>
      <c r="L1073" s="34">
        <f t="shared" si="80"/>
        <v>238149</v>
      </c>
      <c r="M1073" s="34">
        <f t="shared" si="81"/>
        <v>99111</v>
      </c>
      <c r="N1073" s="34">
        <f t="shared" si="82"/>
        <v>29916559</v>
      </c>
      <c r="O1073" s="32">
        <f t="shared" si="83"/>
        <v>4.6475264752206293E-3</v>
      </c>
      <c r="P1073">
        <f t="shared" si="84"/>
        <v>0.88400000000000001</v>
      </c>
    </row>
    <row r="1074" spans="1:16" hidden="1" x14ac:dyDescent="0.3">
      <c r="A1074" s="22" t="s">
        <v>1374</v>
      </c>
      <c r="B1074" s="23">
        <v>4121108</v>
      </c>
      <c r="C1074" s="24" t="s">
        <v>2</v>
      </c>
      <c r="D1074" s="6">
        <v>37297.683577440002</v>
      </c>
      <c r="E1074" s="6">
        <v>79.930000000000007</v>
      </c>
      <c r="F1074" s="5">
        <v>85448</v>
      </c>
      <c r="G1074" s="5">
        <v>326827</v>
      </c>
      <c r="H1074" s="5">
        <v>32479210</v>
      </c>
      <c r="I1074" s="24" t="s">
        <v>2148</v>
      </c>
      <c r="J1074" s="24" t="s">
        <v>2149</v>
      </c>
      <c r="L1074" s="34">
        <f t="shared" si="80"/>
        <v>85448</v>
      </c>
      <c r="M1074" s="34">
        <f t="shared" si="81"/>
        <v>326827</v>
      </c>
      <c r="N1074" s="34">
        <f t="shared" si="82"/>
        <v>32479210</v>
      </c>
      <c r="O1074" s="32">
        <f t="shared" si="83"/>
        <v>-7.4318002192787329E-3</v>
      </c>
      <c r="P1074">
        <f t="shared" si="84"/>
        <v>4.2999999999999997E-2</v>
      </c>
    </row>
    <row r="1075" spans="1:16" hidden="1" x14ac:dyDescent="0.3">
      <c r="A1075" s="22" t="s">
        <v>1375</v>
      </c>
      <c r="B1075" s="23">
        <v>4261521</v>
      </c>
      <c r="C1075" s="24" t="s">
        <v>2</v>
      </c>
      <c r="D1075" s="6">
        <v>2475.8682973700002</v>
      </c>
      <c r="E1075" s="6">
        <v>41.02</v>
      </c>
      <c r="F1075" s="5">
        <v>12</v>
      </c>
      <c r="G1075" s="5" t="s">
        <v>0</v>
      </c>
      <c r="H1075" s="5">
        <v>348635</v>
      </c>
      <c r="I1075" s="24" t="s">
        <v>2119</v>
      </c>
      <c r="J1075" s="24" t="s">
        <v>2135</v>
      </c>
      <c r="L1075" s="34">
        <f t="shared" si="80"/>
        <v>12</v>
      </c>
      <c r="M1075" s="34">
        <f t="shared" si="81"/>
        <v>0</v>
      </c>
      <c r="N1075" s="34">
        <f t="shared" si="82"/>
        <v>348635</v>
      </c>
      <c r="O1075" s="32">
        <f t="shared" si="83"/>
        <v>3.4419952098899995E-5</v>
      </c>
      <c r="P1075">
        <f t="shared" si="84"/>
        <v>0.438</v>
      </c>
    </row>
    <row r="1076" spans="1:16" hidden="1" x14ac:dyDescent="0.3">
      <c r="A1076" s="22" t="s">
        <v>1376</v>
      </c>
      <c r="B1076" s="23">
        <v>4781455</v>
      </c>
      <c r="C1076" s="24" t="s">
        <v>317</v>
      </c>
      <c r="D1076" s="6">
        <v>18828.881204400001</v>
      </c>
      <c r="E1076" s="6">
        <v>78.959999999999994</v>
      </c>
      <c r="F1076" s="5">
        <v>7552</v>
      </c>
      <c r="G1076" s="5">
        <v>6201</v>
      </c>
      <c r="H1076" s="5">
        <v>2526915</v>
      </c>
      <c r="I1076" s="24" t="s">
        <v>2132</v>
      </c>
      <c r="J1076" s="24" t="s">
        <v>2134</v>
      </c>
      <c r="L1076" s="34">
        <f t="shared" si="80"/>
        <v>7552</v>
      </c>
      <c r="M1076" s="34">
        <f t="shared" si="81"/>
        <v>6201</v>
      </c>
      <c r="N1076" s="34">
        <f t="shared" si="82"/>
        <v>2526915</v>
      </c>
      <c r="O1076" s="32">
        <f t="shared" si="83"/>
        <v>5.3464402245425745E-4</v>
      </c>
      <c r="P1076">
        <f t="shared" si="84"/>
        <v>0.57999999999999996</v>
      </c>
    </row>
    <row r="1077" spans="1:16" hidden="1" x14ac:dyDescent="0.3">
      <c r="A1077" s="22" t="s">
        <v>1377</v>
      </c>
      <c r="B1077" s="23">
        <v>27664129</v>
      </c>
      <c r="C1077" s="24" t="s">
        <v>317</v>
      </c>
      <c r="D1077" s="6">
        <v>6731.6522782599995</v>
      </c>
      <c r="E1077" s="6">
        <v>59.39</v>
      </c>
      <c r="F1077" s="5">
        <v>170</v>
      </c>
      <c r="G1077" s="5" t="s">
        <v>0</v>
      </c>
      <c r="H1077" s="5">
        <v>482459</v>
      </c>
      <c r="I1077" s="24" t="s">
        <v>2123</v>
      </c>
      <c r="J1077" s="24" t="s">
        <v>2125</v>
      </c>
      <c r="L1077" s="34">
        <f t="shared" si="80"/>
        <v>170</v>
      </c>
      <c r="M1077" s="34">
        <f t="shared" si="81"/>
        <v>0</v>
      </c>
      <c r="N1077" s="34">
        <f t="shared" si="82"/>
        <v>482459</v>
      </c>
      <c r="O1077" s="32">
        <f t="shared" si="83"/>
        <v>3.5236154782064381E-4</v>
      </c>
      <c r="P1077">
        <f t="shared" si="84"/>
        <v>0.54100000000000004</v>
      </c>
    </row>
    <row r="1078" spans="1:16" hidden="1" x14ac:dyDescent="0.3">
      <c r="A1078" s="22" t="s">
        <v>1378</v>
      </c>
      <c r="B1078" s="23">
        <v>5721505</v>
      </c>
      <c r="C1078" s="24" t="s">
        <v>2</v>
      </c>
      <c r="D1078" s="6">
        <v>2741.6271280800001</v>
      </c>
      <c r="E1078" s="27" t="s">
        <v>2047</v>
      </c>
      <c r="F1078" s="5">
        <v>44.768000000000001</v>
      </c>
      <c r="G1078" s="5" t="s">
        <v>0</v>
      </c>
      <c r="H1078" s="5">
        <v>4706735.9989999998</v>
      </c>
      <c r="I1078" s="24" t="s">
        <v>2142</v>
      </c>
      <c r="J1078" s="24" t="s">
        <v>2143</v>
      </c>
      <c r="L1078" s="34">
        <f t="shared" si="80"/>
        <v>44.768000000000001</v>
      </c>
      <c r="M1078" s="34">
        <f t="shared" si="81"/>
        <v>0</v>
      </c>
      <c r="N1078" s="34">
        <f t="shared" si="82"/>
        <v>4706735.9989999998</v>
      </c>
      <c r="O1078" s="32">
        <f t="shared" si="83"/>
        <v>9.5114746205250251E-6</v>
      </c>
      <c r="P1078">
        <f t="shared" si="84"/>
        <v>0.43099999999999999</v>
      </c>
    </row>
    <row r="1079" spans="1:16" hidden="1" x14ac:dyDescent="0.3">
      <c r="A1079" s="22" t="s">
        <v>1379</v>
      </c>
      <c r="B1079" s="23">
        <v>5721308</v>
      </c>
      <c r="C1079" s="24" t="s">
        <v>2</v>
      </c>
      <c r="D1079" s="6">
        <v>3450.37220368</v>
      </c>
      <c r="E1079" s="6">
        <v>31.72</v>
      </c>
      <c r="F1079" s="5">
        <v>0.443</v>
      </c>
      <c r="G1079" s="5" t="s">
        <v>0</v>
      </c>
      <c r="H1079" s="5">
        <v>6168445.3849999998</v>
      </c>
      <c r="I1079" s="24" t="s">
        <v>2142</v>
      </c>
      <c r="J1079" s="24" t="s">
        <v>2143</v>
      </c>
      <c r="L1079" s="34">
        <f t="shared" si="80"/>
        <v>0.443</v>
      </c>
      <c r="M1079" s="34">
        <f t="shared" si="81"/>
        <v>0</v>
      </c>
      <c r="N1079" s="34">
        <f t="shared" si="82"/>
        <v>6168445.3849999998</v>
      </c>
      <c r="O1079" s="32">
        <f t="shared" si="83"/>
        <v>7.181712284869327E-8</v>
      </c>
      <c r="P1079">
        <f t="shared" si="84"/>
        <v>0.42599999999999999</v>
      </c>
    </row>
    <row r="1080" spans="1:16" hidden="1" x14ac:dyDescent="0.3">
      <c r="A1080" s="22" t="s">
        <v>1380</v>
      </c>
      <c r="B1080" s="23">
        <v>5721226</v>
      </c>
      <c r="C1080" s="24" t="s">
        <v>2</v>
      </c>
      <c r="D1080" s="6">
        <v>2444.8606110000001</v>
      </c>
      <c r="E1080" s="6">
        <v>27.86</v>
      </c>
      <c r="F1080" s="28" t="s">
        <v>2048</v>
      </c>
      <c r="G1080" s="5" t="s">
        <v>0</v>
      </c>
      <c r="H1080" s="5">
        <v>3671908.1949999998</v>
      </c>
      <c r="I1080" s="24" t="s">
        <v>2142</v>
      </c>
      <c r="J1080" s="24" t="s">
        <v>2143</v>
      </c>
      <c r="L1080" s="34" t="str">
        <f t="shared" si="80"/>
        <v>3.542</v>
      </c>
      <c r="M1080" s="34">
        <f t="shared" si="81"/>
        <v>0</v>
      </c>
      <c r="N1080" s="34">
        <f t="shared" si="82"/>
        <v>3671908.1949999998</v>
      </c>
      <c r="O1080" s="32">
        <f t="shared" si="83"/>
        <v>9.6462106673121773E-7</v>
      </c>
      <c r="P1080">
        <f t="shared" si="84"/>
        <v>0.42599999999999999</v>
      </c>
    </row>
    <row r="1081" spans="1:16" hidden="1" x14ac:dyDescent="0.3">
      <c r="A1081" s="22" t="s">
        <v>1381</v>
      </c>
      <c r="B1081" s="23">
        <v>10498680</v>
      </c>
      <c r="C1081" s="24" t="s">
        <v>2</v>
      </c>
      <c r="D1081" s="6">
        <v>12682.5739632</v>
      </c>
      <c r="E1081" s="6">
        <v>96.23</v>
      </c>
      <c r="F1081" s="5">
        <v>22700</v>
      </c>
      <c r="G1081" s="5">
        <v>17500</v>
      </c>
      <c r="H1081" s="5">
        <v>4902200</v>
      </c>
      <c r="I1081" s="24" t="s">
        <v>2119</v>
      </c>
      <c r="J1081" s="24" t="s">
        <v>2135</v>
      </c>
      <c r="L1081" s="34">
        <f t="shared" si="80"/>
        <v>22700</v>
      </c>
      <c r="M1081" s="34">
        <f t="shared" si="81"/>
        <v>17500</v>
      </c>
      <c r="N1081" s="34">
        <f t="shared" si="82"/>
        <v>4902200</v>
      </c>
      <c r="O1081" s="32">
        <f t="shared" si="83"/>
        <v>1.0607482354861083E-3</v>
      </c>
      <c r="P1081">
        <f t="shared" si="84"/>
        <v>0.66600000000000004</v>
      </c>
    </row>
    <row r="1082" spans="1:16" x14ac:dyDescent="0.3">
      <c r="A1082" s="22" t="s">
        <v>964</v>
      </c>
      <c r="B1082" s="23">
        <v>4211343</v>
      </c>
      <c r="C1082" s="24" t="s">
        <v>317</v>
      </c>
      <c r="D1082" s="6">
        <v>20761.705966760001</v>
      </c>
      <c r="E1082" s="6">
        <v>88.29</v>
      </c>
      <c r="F1082" s="5">
        <v>14386</v>
      </c>
      <c r="G1082" s="5">
        <v>22067</v>
      </c>
      <c r="H1082" s="5">
        <v>8251228</v>
      </c>
      <c r="I1082" s="24" t="s">
        <v>2132</v>
      </c>
      <c r="J1082" s="24" t="s">
        <v>2139</v>
      </c>
      <c r="L1082" s="34">
        <f t="shared" si="80"/>
        <v>14386</v>
      </c>
      <c r="M1082" s="34">
        <f t="shared" si="81"/>
        <v>22067</v>
      </c>
      <c r="N1082" s="34">
        <f t="shared" si="82"/>
        <v>8251228</v>
      </c>
      <c r="O1082" s="32">
        <f t="shared" si="83"/>
        <v>-9.3089174120506671E-4</v>
      </c>
      <c r="P1082">
        <f t="shared" si="84"/>
        <v>0.23200000000000001</v>
      </c>
    </row>
    <row r="1083" spans="1:16" hidden="1" x14ac:dyDescent="0.3">
      <c r="A1083" s="22" t="s">
        <v>193</v>
      </c>
      <c r="B1083" s="23">
        <v>4094401</v>
      </c>
      <c r="C1083" s="24" t="s">
        <v>2</v>
      </c>
      <c r="D1083" s="6">
        <v>28515.310099440001</v>
      </c>
      <c r="E1083" s="27">
        <v>86.61</v>
      </c>
      <c r="F1083" s="5">
        <v>109289</v>
      </c>
      <c r="G1083" s="5">
        <v>106183</v>
      </c>
      <c r="H1083" s="5">
        <v>5660973</v>
      </c>
      <c r="I1083" s="24" t="s">
        <v>2126</v>
      </c>
      <c r="J1083" s="24" t="s">
        <v>2191</v>
      </c>
      <c r="L1083" s="34">
        <f t="shared" si="80"/>
        <v>109289</v>
      </c>
      <c r="M1083" s="34">
        <f t="shared" si="81"/>
        <v>106183</v>
      </c>
      <c r="N1083" s="34">
        <f t="shared" si="82"/>
        <v>5660973</v>
      </c>
      <c r="O1083" s="32">
        <f t="shared" si="83"/>
        <v>5.4866893023513804E-4</v>
      </c>
      <c r="P1083">
        <f t="shared" si="84"/>
        <v>0.58399999999999996</v>
      </c>
    </row>
    <row r="1084" spans="1:16" x14ac:dyDescent="0.3">
      <c r="A1084" s="22" t="s">
        <v>601</v>
      </c>
      <c r="B1084" s="23">
        <v>4094856</v>
      </c>
      <c r="C1084" s="24" t="s">
        <v>317</v>
      </c>
      <c r="D1084" s="6">
        <v>2765.61992388</v>
      </c>
      <c r="E1084" s="27">
        <v>97.53</v>
      </c>
      <c r="F1084" s="5">
        <v>6789</v>
      </c>
      <c r="G1084" s="5">
        <v>7744</v>
      </c>
      <c r="H1084" s="5">
        <v>1013641</v>
      </c>
      <c r="I1084" s="24" t="s">
        <v>2132</v>
      </c>
      <c r="J1084" s="24" t="s">
        <v>2139</v>
      </c>
      <c r="L1084" s="34">
        <f t="shared" si="80"/>
        <v>6789</v>
      </c>
      <c r="M1084" s="34">
        <f t="shared" si="81"/>
        <v>7744</v>
      </c>
      <c r="N1084" s="34">
        <f t="shared" si="82"/>
        <v>1013641</v>
      </c>
      <c r="O1084" s="32">
        <f t="shared" si="83"/>
        <v>-9.4214815699049273E-4</v>
      </c>
      <c r="P1084">
        <f t="shared" si="84"/>
        <v>0.22900000000000001</v>
      </c>
    </row>
    <row r="1085" spans="1:16" hidden="1" x14ac:dyDescent="0.3">
      <c r="A1085" s="22" t="s">
        <v>1384</v>
      </c>
      <c r="B1085" s="23">
        <v>4010841</v>
      </c>
      <c r="C1085" s="24" t="s">
        <v>2</v>
      </c>
      <c r="D1085" s="6">
        <v>47254.460409669999</v>
      </c>
      <c r="E1085" s="6">
        <v>50.39</v>
      </c>
      <c r="F1085" s="5">
        <v>465000</v>
      </c>
      <c r="G1085" s="5">
        <v>467000</v>
      </c>
      <c r="H1085" s="5">
        <v>72609000</v>
      </c>
      <c r="I1085" s="24" t="s">
        <v>2158</v>
      </c>
      <c r="J1085" s="24" t="s">
        <v>2159</v>
      </c>
      <c r="L1085" s="34">
        <f t="shared" si="80"/>
        <v>465000</v>
      </c>
      <c r="M1085" s="34">
        <f t="shared" si="81"/>
        <v>467000</v>
      </c>
      <c r="N1085" s="34">
        <f t="shared" si="82"/>
        <v>72609000</v>
      </c>
      <c r="O1085" s="32">
        <f t="shared" si="83"/>
        <v>-2.7544794722417333E-5</v>
      </c>
      <c r="P1085">
        <f t="shared" si="84"/>
        <v>0.40400000000000003</v>
      </c>
    </row>
    <row r="1086" spans="1:16" hidden="1" x14ac:dyDescent="0.3">
      <c r="A1086" s="22" t="s">
        <v>195</v>
      </c>
      <c r="B1086" s="23">
        <v>4010843</v>
      </c>
      <c r="C1086" s="24" t="s">
        <v>2</v>
      </c>
      <c r="D1086" s="6">
        <v>2819.5738605000001</v>
      </c>
      <c r="E1086" s="6">
        <v>100.84</v>
      </c>
      <c r="F1086" s="5">
        <v>27371</v>
      </c>
      <c r="G1086" s="5">
        <v>23505</v>
      </c>
      <c r="H1086" s="5">
        <v>2031683</v>
      </c>
      <c r="I1086" s="24" t="s">
        <v>2158</v>
      </c>
      <c r="J1086" s="24" t="s">
        <v>2179</v>
      </c>
      <c r="L1086" s="34">
        <f t="shared" si="80"/>
        <v>27371</v>
      </c>
      <c r="M1086" s="34">
        <f t="shared" si="81"/>
        <v>23505</v>
      </c>
      <c r="N1086" s="34">
        <f t="shared" si="82"/>
        <v>2031683</v>
      </c>
      <c r="O1086" s="32">
        <f t="shared" si="83"/>
        <v>1.9028559081313374E-3</v>
      </c>
      <c r="P1086">
        <f t="shared" si="84"/>
        <v>0.75800000000000001</v>
      </c>
    </row>
    <row r="1087" spans="1:16" hidden="1" x14ac:dyDescent="0.3">
      <c r="A1087" s="22" t="s">
        <v>1385</v>
      </c>
      <c r="B1087" s="23">
        <v>18237279</v>
      </c>
      <c r="C1087" s="24" t="s">
        <v>320</v>
      </c>
      <c r="D1087" s="6">
        <v>2624.1352944999999</v>
      </c>
      <c r="E1087" s="6">
        <v>62.81</v>
      </c>
      <c r="F1087" s="5">
        <v>4867</v>
      </c>
      <c r="G1087" s="5">
        <v>4624</v>
      </c>
      <c r="H1087" s="5">
        <v>216408</v>
      </c>
      <c r="I1087" s="24" t="s">
        <v>2153</v>
      </c>
      <c r="J1087" s="24" t="s">
        <v>2186</v>
      </c>
      <c r="L1087" s="34">
        <f t="shared" si="80"/>
        <v>4867</v>
      </c>
      <c r="M1087" s="34">
        <f t="shared" si="81"/>
        <v>4624</v>
      </c>
      <c r="N1087" s="34">
        <f t="shared" si="82"/>
        <v>216408</v>
      </c>
      <c r="O1087" s="32">
        <f t="shared" si="83"/>
        <v>1.1228790063213929E-3</v>
      </c>
      <c r="P1087">
        <f t="shared" si="84"/>
        <v>0.67500000000000004</v>
      </c>
    </row>
    <row r="1088" spans="1:16" hidden="1" x14ac:dyDescent="0.3">
      <c r="A1088" s="22" t="s">
        <v>1386</v>
      </c>
      <c r="B1088" s="23">
        <v>1032005</v>
      </c>
      <c r="C1088" s="24" t="s">
        <v>2</v>
      </c>
      <c r="D1088" s="6">
        <v>2036.03363868</v>
      </c>
      <c r="E1088" s="27" t="s">
        <v>2046</v>
      </c>
      <c r="F1088" s="5">
        <v>14784</v>
      </c>
      <c r="G1088" s="5">
        <v>21025</v>
      </c>
      <c r="H1088" s="5">
        <v>9818780</v>
      </c>
      <c r="I1088" s="24" t="s">
        <v>2142</v>
      </c>
      <c r="J1088" s="24" t="s">
        <v>2171</v>
      </c>
      <c r="L1088" s="34">
        <f t="shared" si="80"/>
        <v>14784</v>
      </c>
      <c r="M1088" s="34">
        <f t="shared" si="81"/>
        <v>21025</v>
      </c>
      <c r="N1088" s="34">
        <f t="shared" si="82"/>
        <v>9818780</v>
      </c>
      <c r="O1088" s="32">
        <f t="shared" si="83"/>
        <v>-6.3561868175068597E-4</v>
      </c>
      <c r="P1088">
        <f t="shared" si="84"/>
        <v>0.27100000000000002</v>
      </c>
    </row>
    <row r="1089" spans="1:16" hidden="1" x14ac:dyDescent="0.3">
      <c r="A1089" s="22" t="s">
        <v>1387</v>
      </c>
      <c r="B1089" s="23">
        <v>4057055</v>
      </c>
      <c r="C1089" s="24" t="s">
        <v>2</v>
      </c>
      <c r="D1089" s="6">
        <v>8620.6640091000008</v>
      </c>
      <c r="E1089" s="6">
        <v>71.13</v>
      </c>
      <c r="F1089" s="5">
        <v>41000</v>
      </c>
      <c r="G1089" s="5">
        <v>38400</v>
      </c>
      <c r="H1089" s="5">
        <v>12544700</v>
      </c>
      <c r="I1089" s="24" t="s">
        <v>1</v>
      </c>
      <c r="J1089" s="24" t="s">
        <v>2157</v>
      </c>
      <c r="L1089" s="34">
        <f t="shared" si="80"/>
        <v>41000</v>
      </c>
      <c r="M1089" s="34">
        <f t="shared" si="81"/>
        <v>38400</v>
      </c>
      <c r="N1089" s="34">
        <f t="shared" si="82"/>
        <v>12544700</v>
      </c>
      <c r="O1089" s="32">
        <f t="shared" si="83"/>
        <v>2.0725884237965037E-4</v>
      </c>
      <c r="P1089">
        <f t="shared" si="84"/>
        <v>0.498</v>
      </c>
    </row>
    <row r="1090" spans="1:16" hidden="1" x14ac:dyDescent="0.3">
      <c r="A1090" s="22" t="s">
        <v>1388</v>
      </c>
      <c r="B1090" s="23">
        <v>9226650</v>
      </c>
      <c r="C1090" s="24" t="s">
        <v>2</v>
      </c>
      <c r="D1090" s="6">
        <v>2987.6957269</v>
      </c>
      <c r="E1090" s="27" t="s">
        <v>2040</v>
      </c>
      <c r="F1090" s="5">
        <v>163.62100000000001</v>
      </c>
      <c r="G1090" s="5" t="s">
        <v>0</v>
      </c>
      <c r="H1090" s="5">
        <v>10987.424999999999</v>
      </c>
      <c r="I1090" s="24" t="s">
        <v>1</v>
      </c>
      <c r="J1090" s="24" t="s">
        <v>2157</v>
      </c>
      <c r="L1090" s="34">
        <f t="shared" si="80"/>
        <v>163.62100000000001</v>
      </c>
      <c r="M1090" s="34">
        <f t="shared" si="81"/>
        <v>0</v>
      </c>
      <c r="N1090" s="34">
        <f t="shared" si="82"/>
        <v>10987.424999999999</v>
      </c>
      <c r="O1090" s="32">
        <f t="shared" si="83"/>
        <v>1.4891660238863976E-2</v>
      </c>
      <c r="P1090">
        <f t="shared" si="84"/>
        <v>0.97699999999999998</v>
      </c>
    </row>
    <row r="1091" spans="1:16" hidden="1" x14ac:dyDescent="0.3">
      <c r="A1091" s="22" t="s">
        <v>1389</v>
      </c>
      <c r="B1091" s="23">
        <v>5202047</v>
      </c>
      <c r="C1091" s="24" t="s">
        <v>317</v>
      </c>
      <c r="D1091" s="6">
        <v>13036.912797999999</v>
      </c>
      <c r="E1091" s="6">
        <v>84.28</v>
      </c>
      <c r="F1091" s="5">
        <v>-17000</v>
      </c>
      <c r="G1091" s="5">
        <v>7000</v>
      </c>
      <c r="H1091" s="5">
        <v>9307000</v>
      </c>
      <c r="I1091" s="24" t="s">
        <v>2132</v>
      </c>
      <c r="J1091" s="24" t="s">
        <v>2133</v>
      </c>
      <c r="L1091" s="34">
        <f t="shared" si="80"/>
        <v>-17000</v>
      </c>
      <c r="M1091" s="34">
        <f t="shared" si="81"/>
        <v>7000</v>
      </c>
      <c r="N1091" s="34">
        <f t="shared" si="82"/>
        <v>9307000</v>
      </c>
      <c r="O1091" s="32">
        <f t="shared" si="83"/>
        <v>-2.5787042011389278E-3</v>
      </c>
      <c r="P1091">
        <f t="shared" si="84"/>
        <v>0.129</v>
      </c>
    </row>
    <row r="1092" spans="1:16" hidden="1" x14ac:dyDescent="0.3">
      <c r="A1092" s="22" t="s">
        <v>1390</v>
      </c>
      <c r="B1092" s="23">
        <v>4298644</v>
      </c>
      <c r="C1092" s="24" t="s">
        <v>317</v>
      </c>
      <c r="D1092" s="6">
        <v>48273.927864960002</v>
      </c>
      <c r="E1092" s="6">
        <v>77.64</v>
      </c>
      <c r="F1092" s="5">
        <v>94514</v>
      </c>
      <c r="G1092" s="5">
        <v>107089</v>
      </c>
      <c r="H1092" s="5">
        <v>4838610</v>
      </c>
      <c r="I1092" s="24" t="s">
        <v>2119</v>
      </c>
      <c r="J1092" s="24" t="s">
        <v>2177</v>
      </c>
      <c r="L1092" s="34">
        <f t="shared" si="80"/>
        <v>94514</v>
      </c>
      <c r="M1092" s="34">
        <f t="shared" si="81"/>
        <v>107089</v>
      </c>
      <c r="N1092" s="34">
        <f t="shared" si="82"/>
        <v>4838610</v>
      </c>
      <c r="O1092" s="32">
        <f t="shared" si="83"/>
        <v>-2.5988868704028638E-3</v>
      </c>
      <c r="P1092">
        <f t="shared" si="84"/>
        <v>0.127</v>
      </c>
    </row>
    <row r="1093" spans="1:16" hidden="1" x14ac:dyDescent="0.3">
      <c r="A1093" s="22" t="s">
        <v>1391</v>
      </c>
      <c r="B1093" s="23">
        <v>100391</v>
      </c>
      <c r="C1093" s="24" t="s">
        <v>317</v>
      </c>
      <c r="D1093" s="6">
        <v>6969.5382</v>
      </c>
      <c r="E1093" s="27" t="s">
        <v>2049</v>
      </c>
      <c r="F1093" s="5">
        <v>41280</v>
      </c>
      <c r="G1093" s="5">
        <v>44304</v>
      </c>
      <c r="H1093" s="5">
        <v>46763372</v>
      </c>
      <c r="I1093" s="24" t="s">
        <v>2142</v>
      </c>
      <c r="J1093" s="24" t="s">
        <v>2171</v>
      </c>
      <c r="L1093" s="34">
        <f t="shared" si="80"/>
        <v>41280</v>
      </c>
      <c r="M1093" s="34">
        <f t="shared" si="81"/>
        <v>44304</v>
      </c>
      <c r="N1093" s="34">
        <f t="shared" si="82"/>
        <v>46763372</v>
      </c>
      <c r="O1093" s="32">
        <f t="shared" si="83"/>
        <v>-6.4665995429072143E-5</v>
      </c>
      <c r="P1093">
        <f t="shared" si="84"/>
        <v>0.38700000000000001</v>
      </c>
    </row>
    <row r="1094" spans="1:16" hidden="1" x14ac:dyDescent="0.3">
      <c r="A1094" s="22" t="s">
        <v>1392</v>
      </c>
      <c r="B1094" s="23">
        <v>103407</v>
      </c>
      <c r="C1094" s="24" t="s">
        <v>2</v>
      </c>
      <c r="D1094" s="6">
        <v>9272.1808459999993</v>
      </c>
      <c r="E1094" s="27">
        <v>73.12</v>
      </c>
      <c r="F1094" s="5">
        <v>87900</v>
      </c>
      <c r="G1094" s="5">
        <v>11300</v>
      </c>
      <c r="H1094" s="5">
        <v>25159400</v>
      </c>
      <c r="I1094" s="24" t="s">
        <v>2142</v>
      </c>
      <c r="J1094" s="24" t="s">
        <v>2145</v>
      </c>
      <c r="L1094" s="34">
        <f t="shared" si="80"/>
        <v>87900</v>
      </c>
      <c r="M1094" s="34">
        <f t="shared" si="81"/>
        <v>11300</v>
      </c>
      <c r="N1094" s="34">
        <f t="shared" si="82"/>
        <v>25159400</v>
      </c>
      <c r="O1094" s="32">
        <f t="shared" si="83"/>
        <v>3.0445877087688896E-3</v>
      </c>
      <c r="P1094">
        <f t="shared" si="84"/>
        <v>0.83299999999999996</v>
      </c>
    </row>
    <row r="1095" spans="1:16" hidden="1" x14ac:dyDescent="0.3">
      <c r="A1095" s="22" t="s">
        <v>1393</v>
      </c>
      <c r="B1095" s="23">
        <v>4025264</v>
      </c>
      <c r="C1095" s="24" t="s">
        <v>2</v>
      </c>
      <c r="D1095" s="6">
        <v>5164.0589407099997</v>
      </c>
      <c r="E1095" s="27" t="s">
        <v>1985</v>
      </c>
      <c r="F1095" s="5" t="s">
        <v>0</v>
      </c>
      <c r="G1095" s="5">
        <v>22200</v>
      </c>
      <c r="H1095" s="5">
        <v>8044200</v>
      </c>
      <c r="I1095" s="24" t="s">
        <v>2148</v>
      </c>
      <c r="J1095" s="24" t="s">
        <v>2150</v>
      </c>
      <c r="L1095" s="34">
        <f t="shared" si="80"/>
        <v>0</v>
      </c>
      <c r="M1095" s="34">
        <f t="shared" si="81"/>
        <v>22200</v>
      </c>
      <c r="N1095" s="34">
        <f t="shared" si="82"/>
        <v>8044200</v>
      </c>
      <c r="O1095" s="32">
        <f t="shared" si="83"/>
        <v>-2.7597523681658835E-3</v>
      </c>
      <c r="P1095">
        <f t="shared" si="84"/>
        <v>0.12</v>
      </c>
    </row>
    <row r="1096" spans="1:16" hidden="1" x14ac:dyDescent="0.3">
      <c r="A1096" s="22" t="s">
        <v>1394</v>
      </c>
      <c r="B1096" s="23">
        <v>4973179</v>
      </c>
      <c r="C1096" s="24" t="s">
        <v>320</v>
      </c>
      <c r="D1096" s="6">
        <v>6073.4887289999997</v>
      </c>
      <c r="E1096" s="6">
        <v>104.91</v>
      </c>
      <c r="F1096" s="5">
        <v>15705</v>
      </c>
      <c r="G1096" s="5">
        <v>13758</v>
      </c>
      <c r="H1096" s="5">
        <v>2044096</v>
      </c>
      <c r="I1096" s="24" t="s">
        <v>2126</v>
      </c>
      <c r="J1096" s="24" t="s">
        <v>2155</v>
      </c>
      <c r="L1096" s="34">
        <f t="shared" si="80"/>
        <v>15705</v>
      </c>
      <c r="M1096" s="34">
        <f t="shared" si="81"/>
        <v>13758</v>
      </c>
      <c r="N1096" s="34">
        <f t="shared" si="82"/>
        <v>2044096</v>
      </c>
      <c r="O1096" s="32">
        <f t="shared" si="83"/>
        <v>9.5249929553210811E-4</v>
      </c>
      <c r="P1096">
        <f t="shared" si="84"/>
        <v>0.65400000000000003</v>
      </c>
    </row>
    <row r="1097" spans="1:16" hidden="1" x14ac:dyDescent="0.3">
      <c r="A1097" s="22" t="s">
        <v>1395</v>
      </c>
      <c r="B1097" s="23">
        <v>103065</v>
      </c>
      <c r="C1097" s="24" t="s">
        <v>2</v>
      </c>
      <c r="D1097" s="6">
        <v>11162.362122299999</v>
      </c>
      <c r="E1097" s="6">
        <v>64.430000000000007</v>
      </c>
      <c r="F1097" s="5">
        <v>3316</v>
      </c>
      <c r="G1097" s="5">
        <v>1758</v>
      </c>
      <c r="H1097" s="5">
        <v>9405163</v>
      </c>
      <c r="I1097" s="24" t="s">
        <v>2130</v>
      </c>
      <c r="J1097" s="24" t="s">
        <v>2167</v>
      </c>
      <c r="L1097" s="34">
        <f t="shared" si="80"/>
        <v>3316</v>
      </c>
      <c r="M1097" s="34">
        <f t="shared" si="81"/>
        <v>1758</v>
      </c>
      <c r="N1097" s="34">
        <f t="shared" si="82"/>
        <v>9405163</v>
      </c>
      <c r="O1097" s="32">
        <f t="shared" si="83"/>
        <v>1.656536946781252E-4</v>
      </c>
      <c r="P1097">
        <f t="shared" si="84"/>
        <v>0.48699999999999999</v>
      </c>
    </row>
    <row r="1098" spans="1:16" hidden="1" x14ac:dyDescent="0.3">
      <c r="A1098" s="22" t="s">
        <v>1396</v>
      </c>
      <c r="B1098" s="23">
        <v>4810361</v>
      </c>
      <c r="C1098" s="24" t="s">
        <v>317</v>
      </c>
      <c r="D1098" s="6">
        <v>2322.3256055000002</v>
      </c>
      <c r="E1098" s="6">
        <v>99.54</v>
      </c>
      <c r="F1098" s="5">
        <v>2997</v>
      </c>
      <c r="G1098" s="5">
        <v>1829</v>
      </c>
      <c r="H1098" s="5">
        <v>2210758</v>
      </c>
      <c r="I1098" s="24" t="s">
        <v>2123</v>
      </c>
      <c r="J1098" s="24" t="s">
        <v>2124</v>
      </c>
      <c r="L1098" s="34">
        <f t="shared" ref="L1098:L1161" si="85">IF(NOT(F1098="NA"),F1098,0)</f>
        <v>2997</v>
      </c>
      <c r="M1098" s="34">
        <f t="shared" ref="M1098:M1161" si="86">IF(NOT(G1098="NA"),G1098,0)</f>
        <v>1829</v>
      </c>
      <c r="N1098" s="34">
        <f t="shared" ref="N1098:N1161" si="87">IF(NOT(H1098="NA"),H1098,0)</f>
        <v>2210758</v>
      </c>
      <c r="O1098" s="32">
        <f t="shared" ref="O1098:O1161" si="88">(L1098-M1098)/N1098</f>
        <v>5.28325578828619E-4</v>
      </c>
      <c r="P1098">
        <f t="shared" ref="P1098:P1161" si="89">IFERROR(_xlfn.PERCENTRANK.INC(O:O,O1098),"")</f>
        <v>0.57899999999999996</v>
      </c>
    </row>
    <row r="1099" spans="1:16" hidden="1" x14ac:dyDescent="0.3">
      <c r="A1099" s="22" t="s">
        <v>1397</v>
      </c>
      <c r="B1099" s="23">
        <v>4070013</v>
      </c>
      <c r="C1099" s="24" t="s">
        <v>2</v>
      </c>
      <c r="D1099" s="6">
        <v>20379.42439032</v>
      </c>
      <c r="E1099" s="6">
        <v>100.33</v>
      </c>
      <c r="F1099" s="5">
        <v>150200</v>
      </c>
      <c r="G1099" s="5">
        <v>136100</v>
      </c>
      <c r="H1099" s="5">
        <v>27002500</v>
      </c>
      <c r="I1099" s="24" t="s">
        <v>2161</v>
      </c>
      <c r="J1099" s="24" t="s">
        <v>2190</v>
      </c>
      <c r="L1099" s="34">
        <f t="shared" si="85"/>
        <v>150200</v>
      </c>
      <c r="M1099" s="34">
        <f t="shared" si="86"/>
        <v>136100</v>
      </c>
      <c r="N1099" s="34">
        <f t="shared" si="87"/>
        <v>27002500</v>
      </c>
      <c r="O1099" s="32">
        <f t="shared" si="88"/>
        <v>5.2217387278955657E-4</v>
      </c>
      <c r="P1099">
        <f t="shared" si="89"/>
        <v>0.57599999999999996</v>
      </c>
    </row>
    <row r="1100" spans="1:16" hidden="1" x14ac:dyDescent="0.3">
      <c r="A1100" s="22" t="s">
        <v>1398</v>
      </c>
      <c r="B1100" s="23">
        <v>29657689</v>
      </c>
      <c r="C1100" s="24" t="s">
        <v>2</v>
      </c>
      <c r="D1100" s="6">
        <v>16482.993629119999</v>
      </c>
      <c r="E1100" s="6">
        <v>59.25</v>
      </c>
      <c r="F1100" s="5">
        <v>13047.110802909299</v>
      </c>
      <c r="G1100" s="5">
        <v>-11126.315099690801</v>
      </c>
      <c r="H1100" s="5">
        <v>1495019.8449176501</v>
      </c>
      <c r="I1100" s="24" t="s">
        <v>2126</v>
      </c>
      <c r="J1100" s="24" t="s">
        <v>2165</v>
      </c>
      <c r="L1100" s="34">
        <f t="shared" si="85"/>
        <v>13047.110802909299</v>
      </c>
      <c r="M1100" s="34">
        <f t="shared" si="86"/>
        <v>-11126.315099690801</v>
      </c>
      <c r="N1100" s="34">
        <f t="shared" si="87"/>
        <v>1495019.8449176501</v>
      </c>
      <c r="O1100" s="32">
        <f t="shared" si="88"/>
        <v>1.6169301019500273E-2</v>
      </c>
      <c r="P1100">
        <f t="shared" si="89"/>
        <v>0.97899999999999998</v>
      </c>
    </row>
    <row r="1101" spans="1:16" x14ac:dyDescent="0.3">
      <c r="A1101" s="22" t="s">
        <v>1684</v>
      </c>
      <c r="B1101" s="23">
        <v>4071231</v>
      </c>
      <c r="C1101" s="24" t="s">
        <v>317</v>
      </c>
      <c r="D1101" s="6">
        <v>18059.70752118</v>
      </c>
      <c r="E1101" s="6">
        <v>99.96</v>
      </c>
      <c r="F1101" s="5">
        <v>12260</v>
      </c>
      <c r="G1101" s="5">
        <v>16164</v>
      </c>
      <c r="H1101" s="5">
        <v>3501252</v>
      </c>
      <c r="I1101" s="24" t="s">
        <v>2132</v>
      </c>
      <c r="J1101" s="24" t="s">
        <v>2139</v>
      </c>
      <c r="L1101" s="34">
        <f t="shared" si="85"/>
        <v>12260</v>
      </c>
      <c r="M1101" s="34">
        <f t="shared" si="86"/>
        <v>16164</v>
      </c>
      <c r="N1101" s="34">
        <f t="shared" si="87"/>
        <v>3501252</v>
      </c>
      <c r="O1101" s="32">
        <f t="shared" si="88"/>
        <v>-1.115029709372533E-3</v>
      </c>
      <c r="P1101">
        <f t="shared" si="89"/>
        <v>0.217</v>
      </c>
    </row>
    <row r="1102" spans="1:16" hidden="1" x14ac:dyDescent="0.3">
      <c r="A1102" s="22" t="s">
        <v>1400</v>
      </c>
      <c r="B1102" s="23">
        <v>4427129</v>
      </c>
      <c r="C1102" s="24" t="s">
        <v>2</v>
      </c>
      <c r="D1102" s="6">
        <v>4155.0964750399999</v>
      </c>
      <c r="E1102" s="6">
        <v>94.57</v>
      </c>
      <c r="F1102" s="5">
        <v>4015</v>
      </c>
      <c r="G1102" s="5">
        <v>4108</v>
      </c>
      <c r="H1102" s="5">
        <v>7776396</v>
      </c>
      <c r="I1102" s="24" t="s">
        <v>1</v>
      </c>
      <c r="J1102" s="24" t="s">
        <v>2184</v>
      </c>
      <c r="L1102" s="34">
        <f t="shared" si="85"/>
        <v>4015</v>
      </c>
      <c r="M1102" s="34">
        <f t="shared" si="86"/>
        <v>4108</v>
      </c>
      <c r="N1102" s="34">
        <f t="shared" si="87"/>
        <v>7776396</v>
      </c>
      <c r="O1102" s="32">
        <f t="shared" si="88"/>
        <v>-1.1959267506438716E-5</v>
      </c>
      <c r="P1102">
        <f t="shared" si="89"/>
        <v>0.41299999999999998</v>
      </c>
    </row>
    <row r="1103" spans="1:16" hidden="1" x14ac:dyDescent="0.3">
      <c r="A1103" s="22" t="s">
        <v>1401</v>
      </c>
      <c r="B1103" s="23">
        <v>4405478</v>
      </c>
      <c r="C1103" s="24" t="s">
        <v>2</v>
      </c>
      <c r="D1103" s="6">
        <v>6565.5736536599998</v>
      </c>
      <c r="E1103" s="6">
        <v>90.92</v>
      </c>
      <c r="F1103" s="5">
        <v>50000</v>
      </c>
      <c r="G1103" s="5">
        <v>52000</v>
      </c>
      <c r="H1103" s="5">
        <v>22537000</v>
      </c>
      <c r="I1103" s="24" t="s">
        <v>2142</v>
      </c>
      <c r="J1103" s="24" t="s">
        <v>2160</v>
      </c>
      <c r="L1103" s="34">
        <f t="shared" si="85"/>
        <v>50000</v>
      </c>
      <c r="M1103" s="34">
        <f t="shared" si="86"/>
        <v>52000</v>
      </c>
      <c r="N1103" s="34">
        <f t="shared" si="87"/>
        <v>22537000</v>
      </c>
      <c r="O1103" s="32">
        <f t="shared" si="88"/>
        <v>-8.8742956027865284E-5</v>
      </c>
      <c r="P1103">
        <f t="shared" si="89"/>
        <v>0.38</v>
      </c>
    </row>
    <row r="1104" spans="1:16" hidden="1" x14ac:dyDescent="0.3">
      <c r="A1104" s="22" t="s">
        <v>1402</v>
      </c>
      <c r="B1104" s="23">
        <v>4010846</v>
      </c>
      <c r="C1104" s="24" t="s">
        <v>2</v>
      </c>
      <c r="D1104" s="6">
        <v>62601.177907559999</v>
      </c>
      <c r="E1104" s="6">
        <v>70.459999999999994</v>
      </c>
      <c r="F1104" s="5">
        <v>219000</v>
      </c>
      <c r="G1104" s="5">
        <v>141000</v>
      </c>
      <c r="H1104" s="5">
        <v>24379000</v>
      </c>
      <c r="I1104" s="24" t="s">
        <v>2158</v>
      </c>
      <c r="J1104" s="24" t="s">
        <v>2159</v>
      </c>
      <c r="L1104" s="34">
        <f t="shared" si="85"/>
        <v>219000</v>
      </c>
      <c r="M1104" s="34">
        <f t="shared" si="86"/>
        <v>141000</v>
      </c>
      <c r="N1104" s="34">
        <f t="shared" si="87"/>
        <v>24379000</v>
      </c>
      <c r="O1104" s="32">
        <f t="shared" si="88"/>
        <v>3.1994749579556175E-3</v>
      </c>
      <c r="P1104">
        <f t="shared" si="89"/>
        <v>0.83799999999999997</v>
      </c>
    </row>
    <row r="1105" spans="1:16" hidden="1" x14ac:dyDescent="0.3">
      <c r="A1105" s="22" t="s">
        <v>2111</v>
      </c>
      <c r="B1105" s="23">
        <v>9269525</v>
      </c>
      <c r="C1105" s="24" t="s">
        <v>317</v>
      </c>
      <c r="D1105" s="6">
        <v>5186.7890335800003</v>
      </c>
      <c r="E1105" s="27">
        <v>14.27</v>
      </c>
      <c r="F1105" s="5">
        <v>-32</v>
      </c>
      <c r="G1105" s="5">
        <v>175</v>
      </c>
      <c r="H1105" s="5">
        <v>320012</v>
      </c>
      <c r="I1105" s="24" t="s">
        <v>2132</v>
      </c>
      <c r="J1105" s="24" t="s">
        <v>2134</v>
      </c>
      <c r="L1105" s="34">
        <f t="shared" si="85"/>
        <v>-32</v>
      </c>
      <c r="M1105" s="34">
        <f t="shared" si="86"/>
        <v>175</v>
      </c>
      <c r="N1105" s="34">
        <f t="shared" si="87"/>
        <v>320012</v>
      </c>
      <c r="O1105" s="32">
        <f t="shared" si="88"/>
        <v>-6.4685074309713388E-4</v>
      </c>
      <c r="P1105">
        <f t="shared" si="89"/>
        <v>0.26800000000000002</v>
      </c>
    </row>
    <row r="1106" spans="1:16" x14ac:dyDescent="0.3">
      <c r="A1106" s="22" t="s">
        <v>1476</v>
      </c>
      <c r="B1106" s="23">
        <v>4094354</v>
      </c>
      <c r="C1106" s="24" t="s">
        <v>317</v>
      </c>
      <c r="D1106" s="6">
        <v>3770.69301851</v>
      </c>
      <c r="E1106" s="6">
        <v>106.25</v>
      </c>
      <c r="F1106" s="5">
        <v>41</v>
      </c>
      <c r="G1106" s="5">
        <v>1054</v>
      </c>
      <c r="H1106" s="5">
        <v>840096</v>
      </c>
      <c r="I1106" s="24" t="s">
        <v>2132</v>
      </c>
      <c r="J1106" s="24" t="s">
        <v>2139</v>
      </c>
      <c r="L1106" s="34">
        <f t="shared" si="85"/>
        <v>41</v>
      </c>
      <c r="M1106" s="34">
        <f t="shared" si="86"/>
        <v>1054</v>
      </c>
      <c r="N1106" s="34">
        <f t="shared" si="87"/>
        <v>840096</v>
      </c>
      <c r="O1106" s="32">
        <f t="shared" si="88"/>
        <v>-1.205814573572544E-3</v>
      </c>
      <c r="P1106">
        <f t="shared" si="89"/>
        <v>0.21</v>
      </c>
    </row>
    <row r="1107" spans="1:16" hidden="1" x14ac:dyDescent="0.3">
      <c r="A1107" s="22" t="s">
        <v>1404</v>
      </c>
      <c r="B1107" s="23">
        <v>4093773</v>
      </c>
      <c r="C1107" s="24" t="s">
        <v>317</v>
      </c>
      <c r="D1107" s="6">
        <v>7662.9382244999997</v>
      </c>
      <c r="E1107" s="6">
        <v>78.27</v>
      </c>
      <c r="F1107" s="5">
        <v>1883</v>
      </c>
      <c r="G1107" s="5">
        <v>10352</v>
      </c>
      <c r="H1107" s="5">
        <v>17089200</v>
      </c>
      <c r="I1107" s="24" t="s">
        <v>2132</v>
      </c>
      <c r="J1107" s="24" t="s">
        <v>2134</v>
      </c>
      <c r="L1107" s="34">
        <f t="shared" si="85"/>
        <v>1883</v>
      </c>
      <c r="M1107" s="34">
        <f t="shared" si="86"/>
        <v>10352</v>
      </c>
      <c r="N1107" s="34">
        <f t="shared" si="87"/>
        <v>17089200</v>
      </c>
      <c r="O1107" s="32">
        <f t="shared" si="88"/>
        <v>-4.9557615336001681E-4</v>
      </c>
      <c r="P1107">
        <f t="shared" si="89"/>
        <v>0.29199999999999998</v>
      </c>
    </row>
    <row r="1108" spans="1:16" hidden="1" x14ac:dyDescent="0.3">
      <c r="A1108" s="22" t="s">
        <v>1405</v>
      </c>
      <c r="B1108" s="23">
        <v>4273972</v>
      </c>
      <c r="C1108" s="24" t="s">
        <v>2</v>
      </c>
      <c r="D1108" s="6">
        <v>2077.0532114399998</v>
      </c>
      <c r="E1108" s="6">
        <v>101.57</v>
      </c>
      <c r="F1108" s="5">
        <v>13100</v>
      </c>
      <c r="G1108" s="5">
        <v>12700</v>
      </c>
      <c r="H1108" s="5">
        <v>5119800</v>
      </c>
      <c r="I1108" s="24" t="s">
        <v>2119</v>
      </c>
      <c r="J1108" s="24" t="s">
        <v>2128</v>
      </c>
      <c r="L1108" s="34">
        <f t="shared" si="85"/>
        <v>13100</v>
      </c>
      <c r="M1108" s="34">
        <f t="shared" si="86"/>
        <v>12700</v>
      </c>
      <c r="N1108" s="34">
        <f t="shared" si="87"/>
        <v>5119800</v>
      </c>
      <c r="O1108" s="32">
        <f t="shared" si="88"/>
        <v>7.8128051877026446E-5</v>
      </c>
      <c r="P1108">
        <f t="shared" si="89"/>
        <v>0.45300000000000001</v>
      </c>
    </row>
    <row r="1109" spans="1:16" hidden="1" x14ac:dyDescent="0.3">
      <c r="A1109" s="22" t="s">
        <v>1406</v>
      </c>
      <c r="B1109" s="23">
        <v>5986202</v>
      </c>
      <c r="C1109" s="24" t="s">
        <v>317</v>
      </c>
      <c r="D1109" s="6">
        <v>3825.6742302399998</v>
      </c>
      <c r="E1109" s="6">
        <v>65.92</v>
      </c>
      <c r="F1109" s="5">
        <v>19698</v>
      </c>
      <c r="G1109" s="5">
        <v>13783</v>
      </c>
      <c r="H1109" s="5">
        <v>3112936</v>
      </c>
      <c r="I1109" s="24" t="s">
        <v>2123</v>
      </c>
      <c r="J1109" s="24" t="s">
        <v>2129</v>
      </c>
      <c r="L1109" s="34">
        <f t="shared" si="85"/>
        <v>19698</v>
      </c>
      <c r="M1109" s="34">
        <f t="shared" si="86"/>
        <v>13783</v>
      </c>
      <c r="N1109" s="34">
        <f t="shared" si="87"/>
        <v>3112936</v>
      </c>
      <c r="O1109" s="32">
        <f t="shared" si="88"/>
        <v>1.9001354348435046E-3</v>
      </c>
      <c r="P1109">
        <f t="shared" si="89"/>
        <v>0.75700000000000001</v>
      </c>
    </row>
    <row r="1110" spans="1:16" hidden="1" x14ac:dyDescent="0.3">
      <c r="A1110" s="22" t="s">
        <v>1407</v>
      </c>
      <c r="B1110" s="23">
        <v>4041363</v>
      </c>
      <c r="C1110" s="24" t="s">
        <v>2</v>
      </c>
      <c r="D1110" s="6">
        <v>524423.69356749998</v>
      </c>
      <c r="E1110" s="6">
        <v>44.26</v>
      </c>
      <c r="F1110" s="5">
        <v>240000</v>
      </c>
      <c r="G1110" s="5">
        <v>-45000</v>
      </c>
      <c r="H1110" s="5">
        <v>134384000</v>
      </c>
      <c r="I1110" s="24" t="s">
        <v>2132</v>
      </c>
      <c r="J1110" s="24" t="s">
        <v>2134</v>
      </c>
      <c r="L1110" s="34">
        <f t="shared" si="85"/>
        <v>240000</v>
      </c>
      <c r="M1110" s="34">
        <f t="shared" si="86"/>
        <v>-45000</v>
      </c>
      <c r="N1110" s="34">
        <f t="shared" si="87"/>
        <v>134384000</v>
      </c>
      <c r="O1110" s="32">
        <f t="shared" si="88"/>
        <v>2.1207881890701274E-3</v>
      </c>
      <c r="P1110">
        <f t="shared" si="89"/>
        <v>0.77400000000000002</v>
      </c>
    </row>
    <row r="1111" spans="1:16" hidden="1" x14ac:dyDescent="0.3">
      <c r="A1111" s="22" t="s">
        <v>1408</v>
      </c>
      <c r="B1111" s="23">
        <v>4930128</v>
      </c>
      <c r="C1111" s="24" t="s">
        <v>317</v>
      </c>
      <c r="D1111" s="6">
        <v>70298.664866100007</v>
      </c>
      <c r="E1111" s="6">
        <v>87.91</v>
      </c>
      <c r="F1111" s="5">
        <v>182457</v>
      </c>
      <c r="G1111" s="5">
        <v>196840</v>
      </c>
      <c r="H1111" s="5">
        <v>12627979</v>
      </c>
      <c r="I1111" s="24" t="s">
        <v>2126</v>
      </c>
      <c r="J1111" s="24" t="s">
        <v>2127</v>
      </c>
      <c r="L1111" s="34">
        <f t="shared" si="85"/>
        <v>182457</v>
      </c>
      <c r="M1111" s="34">
        <f t="shared" si="86"/>
        <v>196840</v>
      </c>
      <c r="N1111" s="34">
        <f t="shared" si="87"/>
        <v>12627979</v>
      </c>
      <c r="O1111" s="32">
        <f t="shared" si="88"/>
        <v>-1.1389787708706199E-3</v>
      </c>
      <c r="P1111">
        <f t="shared" si="89"/>
        <v>0.216</v>
      </c>
    </row>
    <row r="1112" spans="1:16" hidden="1" x14ac:dyDescent="0.3">
      <c r="A1112" s="22" t="s">
        <v>1409</v>
      </c>
      <c r="B1112" s="23">
        <v>28943809</v>
      </c>
      <c r="C1112" s="24" t="s">
        <v>2</v>
      </c>
      <c r="D1112" s="6">
        <v>4130.9235550000003</v>
      </c>
      <c r="E1112" s="6">
        <v>79.25</v>
      </c>
      <c r="F1112" s="5">
        <v>-152000</v>
      </c>
      <c r="G1112" s="5">
        <v>22000</v>
      </c>
      <c r="H1112" s="5">
        <v>10955000</v>
      </c>
      <c r="I1112" s="24" t="s">
        <v>2123</v>
      </c>
      <c r="J1112" s="24" t="s">
        <v>2172</v>
      </c>
      <c r="L1112" s="34">
        <f t="shared" si="85"/>
        <v>-152000</v>
      </c>
      <c r="M1112" s="34">
        <f t="shared" si="86"/>
        <v>22000</v>
      </c>
      <c r="N1112" s="34">
        <f t="shared" si="87"/>
        <v>10955000</v>
      </c>
      <c r="O1112" s="32">
        <f t="shared" si="88"/>
        <v>-1.5883158375171156E-2</v>
      </c>
      <c r="P1112">
        <f t="shared" si="89"/>
        <v>1.2999999999999999E-2</v>
      </c>
    </row>
    <row r="1113" spans="1:16" hidden="1" x14ac:dyDescent="0.3">
      <c r="A1113" s="22" t="s">
        <v>1410</v>
      </c>
      <c r="B1113" s="23">
        <v>4087066</v>
      </c>
      <c r="C1113" s="24" t="s">
        <v>2</v>
      </c>
      <c r="D1113" s="6">
        <v>5027.4136063799997</v>
      </c>
      <c r="E1113" s="27">
        <v>85.68</v>
      </c>
      <c r="F1113" s="5">
        <v>-1193</v>
      </c>
      <c r="G1113" s="5">
        <v>-7134</v>
      </c>
      <c r="H1113" s="5">
        <v>4611579</v>
      </c>
      <c r="I1113" s="24" t="s">
        <v>1</v>
      </c>
      <c r="J1113" s="24" t="s">
        <v>2183</v>
      </c>
      <c r="L1113" s="34">
        <f t="shared" si="85"/>
        <v>-1193</v>
      </c>
      <c r="M1113" s="34">
        <f t="shared" si="86"/>
        <v>-7134</v>
      </c>
      <c r="N1113" s="34">
        <f t="shared" si="87"/>
        <v>4611579</v>
      </c>
      <c r="O1113" s="32">
        <f t="shared" si="88"/>
        <v>1.2882789170477183E-3</v>
      </c>
      <c r="P1113">
        <f t="shared" si="89"/>
        <v>0.69599999999999995</v>
      </c>
    </row>
    <row r="1114" spans="1:16" hidden="1" x14ac:dyDescent="0.3">
      <c r="A1114" s="22" t="s">
        <v>1411</v>
      </c>
      <c r="B1114" s="23">
        <v>4420334</v>
      </c>
      <c r="C1114" s="24" t="s">
        <v>2</v>
      </c>
      <c r="D1114" s="6">
        <v>3343.7573901800001</v>
      </c>
      <c r="E1114" s="27">
        <v>64.760000000000005</v>
      </c>
      <c r="F1114" s="5">
        <v>2076</v>
      </c>
      <c r="G1114" s="5">
        <v>915</v>
      </c>
      <c r="H1114" s="5">
        <v>4526601</v>
      </c>
      <c r="I1114" s="24" t="s">
        <v>2142</v>
      </c>
      <c r="J1114" s="24" t="s">
        <v>2145</v>
      </c>
      <c r="L1114" s="34">
        <f t="shared" si="85"/>
        <v>2076</v>
      </c>
      <c r="M1114" s="34">
        <f t="shared" si="86"/>
        <v>915</v>
      </c>
      <c r="N1114" s="34">
        <f t="shared" si="87"/>
        <v>4526601</v>
      </c>
      <c r="O1114" s="32">
        <f t="shared" si="88"/>
        <v>2.5648383853580205E-4</v>
      </c>
      <c r="P1114">
        <f t="shared" si="89"/>
        <v>0.51700000000000002</v>
      </c>
    </row>
    <row r="1115" spans="1:16" hidden="1" x14ac:dyDescent="0.3">
      <c r="A1115" s="22" t="s">
        <v>202</v>
      </c>
      <c r="B1115" s="23">
        <v>4399014</v>
      </c>
      <c r="C1115" s="24" t="s">
        <v>2</v>
      </c>
      <c r="D1115" s="6">
        <v>7263.2056151099996</v>
      </c>
      <c r="E1115" s="27">
        <v>92.53</v>
      </c>
      <c r="F1115" s="5">
        <v>56600</v>
      </c>
      <c r="G1115" s="5">
        <v>55300</v>
      </c>
      <c r="H1115" s="5">
        <v>7729000</v>
      </c>
      <c r="I1115" s="24" t="s">
        <v>2119</v>
      </c>
      <c r="J1115" s="24" t="s">
        <v>2146</v>
      </c>
      <c r="L1115" s="34">
        <f t="shared" si="85"/>
        <v>56600</v>
      </c>
      <c r="M1115" s="34">
        <f t="shared" si="86"/>
        <v>55300</v>
      </c>
      <c r="N1115" s="34">
        <f t="shared" si="87"/>
        <v>7729000</v>
      </c>
      <c r="O1115" s="32">
        <f t="shared" si="88"/>
        <v>1.6819769698537973E-4</v>
      </c>
      <c r="P1115">
        <f t="shared" si="89"/>
        <v>0.48799999999999999</v>
      </c>
    </row>
    <row r="1116" spans="1:16" hidden="1" x14ac:dyDescent="0.3">
      <c r="A1116" s="22" t="s">
        <v>1412</v>
      </c>
      <c r="B1116" s="23">
        <v>4293959</v>
      </c>
      <c r="C1116" s="24" t="s">
        <v>317</v>
      </c>
      <c r="D1116" s="6">
        <v>2526.83235629</v>
      </c>
      <c r="E1116" s="6">
        <v>95.51</v>
      </c>
      <c r="F1116" s="5">
        <v>5033</v>
      </c>
      <c r="G1116" s="5">
        <v>3932</v>
      </c>
      <c r="H1116" s="5">
        <v>1555686</v>
      </c>
      <c r="I1116" s="24" t="s">
        <v>2132</v>
      </c>
      <c r="J1116" s="24" t="s">
        <v>2138</v>
      </c>
      <c r="L1116" s="34">
        <f t="shared" si="85"/>
        <v>5033</v>
      </c>
      <c r="M1116" s="34">
        <f t="shared" si="86"/>
        <v>3932</v>
      </c>
      <c r="N1116" s="34">
        <f t="shared" si="87"/>
        <v>1555686</v>
      </c>
      <c r="O1116" s="32">
        <f t="shared" si="88"/>
        <v>7.0772636637470542E-4</v>
      </c>
      <c r="P1116">
        <f t="shared" si="89"/>
        <v>0.61099999999999999</v>
      </c>
    </row>
    <row r="1117" spans="1:16" hidden="1" x14ac:dyDescent="0.3">
      <c r="A1117" s="22" t="s">
        <v>1413</v>
      </c>
      <c r="B1117" s="23">
        <v>6331068</v>
      </c>
      <c r="C1117" s="24" t="s">
        <v>2</v>
      </c>
      <c r="D1117" s="6">
        <v>39958.03621572</v>
      </c>
      <c r="E1117" s="6">
        <v>92.77</v>
      </c>
      <c r="F1117" s="5">
        <v>-45000</v>
      </c>
      <c r="G1117" s="5">
        <v>137000</v>
      </c>
      <c r="H1117" s="5">
        <v>9819000</v>
      </c>
      <c r="I1117" s="24" t="s">
        <v>2119</v>
      </c>
      <c r="J1117" s="24" t="s">
        <v>2146</v>
      </c>
      <c r="L1117" s="34">
        <f t="shared" si="85"/>
        <v>-45000</v>
      </c>
      <c r="M1117" s="34">
        <f t="shared" si="86"/>
        <v>137000</v>
      </c>
      <c r="N1117" s="34">
        <f t="shared" si="87"/>
        <v>9819000</v>
      </c>
      <c r="O1117" s="32">
        <f t="shared" si="88"/>
        <v>-1.8535492412669316E-2</v>
      </c>
      <c r="P1117">
        <f t="shared" si="89"/>
        <v>1.0999999999999999E-2</v>
      </c>
    </row>
    <row r="1118" spans="1:16" hidden="1" x14ac:dyDescent="0.3">
      <c r="A1118" s="22" t="s">
        <v>1414</v>
      </c>
      <c r="B1118" s="23">
        <v>4057017</v>
      </c>
      <c r="C1118" s="24" t="s">
        <v>317</v>
      </c>
      <c r="D1118" s="6">
        <v>3306.91907102</v>
      </c>
      <c r="E1118" s="6">
        <v>59.68</v>
      </c>
      <c r="F1118" s="5">
        <v>18677</v>
      </c>
      <c r="G1118" s="5">
        <v>24727</v>
      </c>
      <c r="H1118" s="5">
        <v>2901661</v>
      </c>
      <c r="I1118" s="24" t="s">
        <v>1</v>
      </c>
      <c r="J1118" s="24" t="s">
        <v>2157</v>
      </c>
      <c r="L1118" s="34">
        <f t="shared" si="85"/>
        <v>18677</v>
      </c>
      <c r="M1118" s="34">
        <f t="shared" si="86"/>
        <v>24727</v>
      </c>
      <c r="N1118" s="34">
        <f t="shared" si="87"/>
        <v>2901661</v>
      </c>
      <c r="O1118" s="32">
        <f t="shared" si="88"/>
        <v>-2.0850126875606766E-3</v>
      </c>
      <c r="P1118">
        <f t="shared" si="89"/>
        <v>0.152</v>
      </c>
    </row>
    <row r="1119" spans="1:16" hidden="1" x14ac:dyDescent="0.3">
      <c r="A1119" s="22" t="s">
        <v>1415</v>
      </c>
      <c r="B1119" s="23">
        <v>4157548</v>
      </c>
      <c r="C1119" s="24" t="s">
        <v>2</v>
      </c>
      <c r="D1119" s="6">
        <v>2932.89685104</v>
      </c>
      <c r="E1119" s="27">
        <v>89.32</v>
      </c>
      <c r="F1119" s="5">
        <v>11100</v>
      </c>
      <c r="G1119" s="5">
        <v>400</v>
      </c>
      <c r="H1119" s="5">
        <v>5990000</v>
      </c>
      <c r="I1119" s="24" t="s">
        <v>2130</v>
      </c>
      <c r="J1119" s="24" t="s">
        <v>2169</v>
      </c>
      <c r="L1119" s="34">
        <f t="shared" si="85"/>
        <v>11100</v>
      </c>
      <c r="M1119" s="34">
        <f t="shared" si="86"/>
        <v>400</v>
      </c>
      <c r="N1119" s="34">
        <f t="shared" si="87"/>
        <v>5990000</v>
      </c>
      <c r="O1119" s="32">
        <f t="shared" si="88"/>
        <v>1.7863105175292154E-3</v>
      </c>
      <c r="P1119">
        <f t="shared" si="89"/>
        <v>0.749</v>
      </c>
    </row>
    <row r="1120" spans="1:16" hidden="1" x14ac:dyDescent="0.3">
      <c r="A1120" s="22" t="s">
        <v>1416</v>
      </c>
      <c r="B1120" s="23">
        <v>4076764</v>
      </c>
      <c r="C1120" s="24" t="s">
        <v>2</v>
      </c>
      <c r="D1120" s="6">
        <v>11238.207110879999</v>
      </c>
      <c r="E1120" s="6">
        <v>83.39</v>
      </c>
      <c r="F1120" s="5">
        <v>51000</v>
      </c>
      <c r="G1120" s="5">
        <v>-13000</v>
      </c>
      <c r="H1120" s="5">
        <v>15056000</v>
      </c>
      <c r="I1120" s="24" t="s">
        <v>2158</v>
      </c>
      <c r="J1120" s="24" t="s">
        <v>2159</v>
      </c>
      <c r="L1120" s="34">
        <f t="shared" si="85"/>
        <v>51000</v>
      </c>
      <c r="M1120" s="34">
        <f t="shared" si="86"/>
        <v>-13000</v>
      </c>
      <c r="N1120" s="34">
        <f t="shared" si="87"/>
        <v>15056000</v>
      </c>
      <c r="O1120" s="32">
        <f t="shared" si="88"/>
        <v>4.2507970244420826E-3</v>
      </c>
      <c r="P1120">
        <f t="shared" si="89"/>
        <v>0.871</v>
      </c>
    </row>
    <row r="1121" spans="1:16" hidden="1" x14ac:dyDescent="0.3">
      <c r="A1121" s="22" t="s">
        <v>1417</v>
      </c>
      <c r="B1121" s="23">
        <v>4014547</v>
      </c>
      <c r="C1121" s="24" t="s">
        <v>2</v>
      </c>
      <c r="D1121" s="6">
        <v>16336.766091240001</v>
      </c>
      <c r="E1121" s="6">
        <v>97.09</v>
      </c>
      <c r="F1121" s="5">
        <v>120000</v>
      </c>
      <c r="G1121" s="5">
        <v>110000</v>
      </c>
      <c r="H1121" s="5">
        <v>10752000</v>
      </c>
      <c r="I1121" s="24" t="s">
        <v>2119</v>
      </c>
      <c r="J1121" s="24" t="s">
        <v>2121</v>
      </c>
      <c r="L1121" s="34">
        <f t="shared" si="85"/>
        <v>120000</v>
      </c>
      <c r="M1121" s="34">
        <f t="shared" si="86"/>
        <v>110000</v>
      </c>
      <c r="N1121" s="34">
        <f t="shared" si="87"/>
        <v>10752000</v>
      </c>
      <c r="O1121" s="32">
        <f t="shared" si="88"/>
        <v>9.3005952380952376E-4</v>
      </c>
      <c r="P1121">
        <f t="shared" si="89"/>
        <v>0.65200000000000002</v>
      </c>
    </row>
    <row r="1122" spans="1:16" hidden="1" x14ac:dyDescent="0.3">
      <c r="A1122" s="22" t="s">
        <v>1418</v>
      </c>
      <c r="B1122" s="23">
        <v>4001586</v>
      </c>
      <c r="C1122" s="24" t="s">
        <v>317</v>
      </c>
      <c r="D1122" s="6">
        <v>59969.497366520001</v>
      </c>
      <c r="E1122" s="6">
        <v>69.38</v>
      </c>
      <c r="F1122" s="5">
        <v>284200</v>
      </c>
      <c r="G1122" s="5">
        <v>360900</v>
      </c>
      <c r="H1122" s="5">
        <v>33275500</v>
      </c>
      <c r="I1122" s="24" t="s">
        <v>2119</v>
      </c>
      <c r="J1122" s="24" t="s">
        <v>2146</v>
      </c>
      <c r="L1122" s="34">
        <f t="shared" si="85"/>
        <v>284200</v>
      </c>
      <c r="M1122" s="34">
        <f t="shared" si="86"/>
        <v>360900</v>
      </c>
      <c r="N1122" s="34">
        <f t="shared" si="87"/>
        <v>33275500</v>
      </c>
      <c r="O1122" s="32">
        <f t="shared" si="88"/>
        <v>-2.3049991735661374E-3</v>
      </c>
      <c r="P1122">
        <f t="shared" si="89"/>
        <v>0.14199999999999999</v>
      </c>
    </row>
    <row r="1123" spans="1:16" hidden="1" x14ac:dyDescent="0.3">
      <c r="A1123" s="22" t="s">
        <v>1419</v>
      </c>
      <c r="B1123" s="23">
        <v>109020</v>
      </c>
      <c r="C1123" s="24" t="s">
        <v>317</v>
      </c>
      <c r="D1123" s="6">
        <v>2694.5510625000002</v>
      </c>
      <c r="E1123" s="6">
        <v>94.66</v>
      </c>
      <c r="F1123" s="5">
        <v>11655</v>
      </c>
      <c r="G1123" s="5">
        <v>15966</v>
      </c>
      <c r="H1123" s="5">
        <v>21688017</v>
      </c>
      <c r="I1123" s="24" t="s">
        <v>2142</v>
      </c>
      <c r="J1123" s="24" t="s">
        <v>2171</v>
      </c>
      <c r="L1123" s="34">
        <f t="shared" si="85"/>
        <v>11655</v>
      </c>
      <c r="M1123" s="34">
        <f t="shared" si="86"/>
        <v>15966</v>
      </c>
      <c r="N1123" s="34">
        <f t="shared" si="87"/>
        <v>21688017</v>
      </c>
      <c r="O1123" s="32">
        <f t="shared" si="88"/>
        <v>-1.9877335950077869E-4</v>
      </c>
      <c r="P1123">
        <f t="shared" si="89"/>
        <v>0.34899999999999998</v>
      </c>
    </row>
    <row r="1124" spans="1:16" hidden="1" x14ac:dyDescent="0.3">
      <c r="A1124" s="22" t="s">
        <v>1420</v>
      </c>
      <c r="B1124" s="23">
        <v>4062146</v>
      </c>
      <c r="C1124" s="24" t="s">
        <v>2</v>
      </c>
      <c r="D1124" s="6">
        <v>21453.231541630001</v>
      </c>
      <c r="E1124" s="6">
        <v>90.41</v>
      </c>
      <c r="F1124" s="5">
        <v>80500</v>
      </c>
      <c r="G1124" s="5">
        <v>61300</v>
      </c>
      <c r="H1124" s="5">
        <v>8003800</v>
      </c>
      <c r="I1124" s="24" t="s">
        <v>2148</v>
      </c>
      <c r="J1124" s="24" t="s">
        <v>2164</v>
      </c>
      <c r="L1124" s="34">
        <f t="shared" si="85"/>
        <v>80500</v>
      </c>
      <c r="M1124" s="34">
        <f t="shared" si="86"/>
        <v>61300</v>
      </c>
      <c r="N1124" s="34">
        <f t="shared" si="87"/>
        <v>8003800</v>
      </c>
      <c r="O1124" s="32">
        <f t="shared" si="88"/>
        <v>2.3988605412429095E-3</v>
      </c>
      <c r="P1124">
        <f t="shared" si="89"/>
        <v>0.79700000000000004</v>
      </c>
    </row>
    <row r="1125" spans="1:16" hidden="1" x14ac:dyDescent="0.3">
      <c r="A1125" s="22" t="s">
        <v>1421</v>
      </c>
      <c r="B1125" s="23">
        <v>116680599</v>
      </c>
      <c r="C1125" s="24" t="s">
        <v>2</v>
      </c>
      <c r="D1125" s="6">
        <v>3309.9363096299999</v>
      </c>
      <c r="E1125" s="6">
        <v>20.41</v>
      </c>
      <c r="F1125" s="5">
        <v>-1474</v>
      </c>
      <c r="G1125" s="5" t="s">
        <v>0</v>
      </c>
      <c r="H1125" s="5">
        <v>2461891</v>
      </c>
      <c r="I1125" s="24" t="s">
        <v>2123</v>
      </c>
      <c r="J1125" s="24" t="s">
        <v>2129</v>
      </c>
      <c r="L1125" s="34">
        <f t="shared" si="85"/>
        <v>-1474</v>
      </c>
      <c r="M1125" s="34">
        <f t="shared" si="86"/>
        <v>0</v>
      </c>
      <c r="N1125" s="34">
        <f t="shared" si="87"/>
        <v>2461891</v>
      </c>
      <c r="O1125" s="32">
        <f t="shared" si="88"/>
        <v>-5.9872675110311541E-4</v>
      </c>
      <c r="P1125">
        <f t="shared" si="89"/>
        <v>0.27800000000000002</v>
      </c>
    </row>
    <row r="1126" spans="1:16" hidden="1" x14ac:dyDescent="0.3">
      <c r="A1126" s="22" t="s">
        <v>1422</v>
      </c>
      <c r="B1126" s="23">
        <v>6629942</v>
      </c>
      <c r="C1126" s="24" t="s">
        <v>317</v>
      </c>
      <c r="D1126" s="6">
        <v>2108.0345311199999</v>
      </c>
      <c r="E1126" s="6">
        <v>22.54</v>
      </c>
      <c r="F1126" s="5">
        <v>11000</v>
      </c>
      <c r="G1126" s="5">
        <v>-8000</v>
      </c>
      <c r="H1126" s="5">
        <v>7306000</v>
      </c>
      <c r="I1126" s="24" t="s">
        <v>2148</v>
      </c>
      <c r="J1126" s="24" t="s">
        <v>2164</v>
      </c>
      <c r="L1126" s="34">
        <f t="shared" si="85"/>
        <v>11000</v>
      </c>
      <c r="M1126" s="34">
        <f t="shared" si="86"/>
        <v>-8000</v>
      </c>
      <c r="N1126" s="34">
        <f t="shared" si="87"/>
        <v>7306000</v>
      </c>
      <c r="O1126" s="32">
        <f t="shared" si="88"/>
        <v>2.6006022447303584E-3</v>
      </c>
      <c r="P1126">
        <f t="shared" si="89"/>
        <v>0.80900000000000005</v>
      </c>
    </row>
    <row r="1127" spans="1:16" hidden="1" x14ac:dyDescent="0.3">
      <c r="A1127" s="22" t="s">
        <v>1423</v>
      </c>
      <c r="B1127" s="23">
        <v>9282297</v>
      </c>
      <c r="C1127" s="24" t="s">
        <v>2</v>
      </c>
      <c r="D1127" s="6">
        <v>2590.84270788</v>
      </c>
      <c r="E1127" s="6">
        <v>55.88</v>
      </c>
      <c r="F1127" s="5">
        <v>14223.196817780001</v>
      </c>
      <c r="G1127" s="5">
        <v>20238.307578256801</v>
      </c>
      <c r="H1127" s="5">
        <v>8574380.8875269592</v>
      </c>
      <c r="I1127" s="24" t="s">
        <v>2142</v>
      </c>
      <c r="J1127" s="24" t="s">
        <v>2144</v>
      </c>
      <c r="L1127" s="34">
        <f t="shared" si="85"/>
        <v>14223.196817780001</v>
      </c>
      <c r="M1127" s="34">
        <f t="shared" si="86"/>
        <v>20238.307578256801</v>
      </c>
      <c r="N1127" s="34">
        <f t="shared" si="87"/>
        <v>8574380.8875269592</v>
      </c>
      <c r="O1127" s="32">
        <f t="shared" si="88"/>
        <v>-7.0152129225177105E-4</v>
      </c>
      <c r="P1127">
        <f t="shared" si="89"/>
        <v>0.25900000000000001</v>
      </c>
    </row>
    <row r="1128" spans="1:16" hidden="1" x14ac:dyDescent="0.3">
      <c r="A1128" s="22" t="s">
        <v>1424</v>
      </c>
      <c r="B1128" s="23">
        <v>5148548</v>
      </c>
      <c r="C1128" s="24" t="s">
        <v>2</v>
      </c>
      <c r="D1128" s="6">
        <v>133013.64619</v>
      </c>
      <c r="E1128" s="6">
        <v>44.34</v>
      </c>
      <c r="F1128" s="5">
        <v>7809</v>
      </c>
      <c r="G1128" s="5">
        <v>6530</v>
      </c>
      <c r="H1128" s="5">
        <v>3461239</v>
      </c>
      <c r="I1128" s="24" t="s">
        <v>2132</v>
      </c>
      <c r="J1128" s="24" t="s">
        <v>2134</v>
      </c>
      <c r="L1128" s="34">
        <f t="shared" si="85"/>
        <v>7809</v>
      </c>
      <c r="M1128" s="34">
        <f t="shared" si="86"/>
        <v>6530</v>
      </c>
      <c r="N1128" s="34">
        <f t="shared" si="87"/>
        <v>3461239</v>
      </c>
      <c r="O1128" s="32">
        <f t="shared" si="88"/>
        <v>3.6952085654876765E-4</v>
      </c>
      <c r="P1128">
        <f t="shared" si="89"/>
        <v>0.54500000000000004</v>
      </c>
    </row>
    <row r="1129" spans="1:16" hidden="1" x14ac:dyDescent="0.3">
      <c r="A1129" s="22" t="s">
        <v>1425</v>
      </c>
      <c r="B1129" s="23">
        <v>4318651</v>
      </c>
      <c r="C1129" s="24" t="s">
        <v>317</v>
      </c>
      <c r="D1129" s="6">
        <v>128085.94628980001</v>
      </c>
      <c r="E1129" s="6">
        <v>78.38</v>
      </c>
      <c r="F1129" s="5">
        <v>-38700</v>
      </c>
      <c r="G1129" s="5">
        <v>88800</v>
      </c>
      <c r="H1129" s="5">
        <v>14501100</v>
      </c>
      <c r="I1129" s="24" t="s">
        <v>2132</v>
      </c>
      <c r="J1129" s="24" t="s">
        <v>2134</v>
      </c>
      <c r="L1129" s="34">
        <f t="shared" si="85"/>
        <v>-38700</v>
      </c>
      <c r="M1129" s="34">
        <f t="shared" si="86"/>
        <v>88800</v>
      </c>
      <c r="N1129" s="34">
        <f t="shared" si="87"/>
        <v>14501100</v>
      </c>
      <c r="O1129" s="32">
        <f t="shared" si="88"/>
        <v>-8.7924364358565894E-3</v>
      </c>
      <c r="P1129">
        <f t="shared" si="89"/>
        <v>3.7999999999999999E-2</v>
      </c>
    </row>
    <row r="1130" spans="1:16" hidden="1" x14ac:dyDescent="0.3">
      <c r="A1130" s="22" t="s">
        <v>1426</v>
      </c>
      <c r="B1130" s="23">
        <v>14420758</v>
      </c>
      <c r="C1130" s="24" t="s">
        <v>317</v>
      </c>
      <c r="D1130" s="6">
        <v>2649.2332867</v>
      </c>
      <c r="E1130" s="6">
        <v>85.91</v>
      </c>
      <c r="F1130" s="5">
        <v>8006</v>
      </c>
      <c r="G1130" s="5">
        <v>6103</v>
      </c>
      <c r="H1130" s="5">
        <v>1306450</v>
      </c>
      <c r="I1130" s="24" t="s">
        <v>2142</v>
      </c>
      <c r="J1130" s="24" t="s">
        <v>2145</v>
      </c>
      <c r="L1130" s="34">
        <f t="shared" si="85"/>
        <v>8006</v>
      </c>
      <c r="M1130" s="34">
        <f t="shared" si="86"/>
        <v>6103</v>
      </c>
      <c r="N1130" s="34">
        <f t="shared" si="87"/>
        <v>1306450</v>
      </c>
      <c r="O1130" s="32">
        <f t="shared" si="88"/>
        <v>1.4566190822457806E-3</v>
      </c>
      <c r="P1130">
        <f t="shared" si="89"/>
        <v>0.71399999999999997</v>
      </c>
    </row>
    <row r="1131" spans="1:16" hidden="1" x14ac:dyDescent="0.3">
      <c r="A1131" s="22" t="s">
        <v>1427</v>
      </c>
      <c r="B1131" s="23">
        <v>4308992</v>
      </c>
      <c r="C1131" s="24" t="s">
        <v>2</v>
      </c>
      <c r="D1131" s="6">
        <v>2695.2896588799999</v>
      </c>
      <c r="E1131" s="6">
        <v>99.92</v>
      </c>
      <c r="F1131" s="5">
        <v>653</v>
      </c>
      <c r="G1131" s="5">
        <v>206</v>
      </c>
      <c r="H1131" s="5">
        <v>854858</v>
      </c>
      <c r="I1131" s="24" t="s">
        <v>2132</v>
      </c>
      <c r="J1131" s="24" t="s">
        <v>2138</v>
      </c>
      <c r="L1131" s="34">
        <f t="shared" si="85"/>
        <v>653</v>
      </c>
      <c r="M1131" s="34">
        <f t="shared" si="86"/>
        <v>206</v>
      </c>
      <c r="N1131" s="34">
        <f t="shared" si="87"/>
        <v>854858</v>
      </c>
      <c r="O1131" s="32">
        <f t="shared" si="88"/>
        <v>5.2289386073476533E-4</v>
      </c>
      <c r="P1131">
        <f t="shared" si="89"/>
        <v>0.57699999999999996</v>
      </c>
    </row>
    <row r="1132" spans="1:16" hidden="1" x14ac:dyDescent="0.3">
      <c r="A1132" s="22" t="s">
        <v>1428</v>
      </c>
      <c r="B1132" s="23">
        <v>4074329</v>
      </c>
      <c r="C1132" s="24" t="s">
        <v>317</v>
      </c>
      <c r="D1132" s="6">
        <v>7830.3306576599998</v>
      </c>
      <c r="E1132" s="27">
        <v>70.09</v>
      </c>
      <c r="F1132" s="5">
        <v>45000</v>
      </c>
      <c r="G1132" s="5">
        <v>40000</v>
      </c>
      <c r="H1132" s="5">
        <v>58393000</v>
      </c>
      <c r="I1132" s="24" t="s">
        <v>2161</v>
      </c>
      <c r="J1132" s="24" t="s">
        <v>2190</v>
      </c>
      <c r="L1132" s="34">
        <f t="shared" si="85"/>
        <v>45000</v>
      </c>
      <c r="M1132" s="34">
        <f t="shared" si="86"/>
        <v>40000</v>
      </c>
      <c r="N1132" s="34">
        <f t="shared" si="87"/>
        <v>58393000</v>
      </c>
      <c r="O1132" s="32">
        <f t="shared" si="88"/>
        <v>8.5626701830698887E-5</v>
      </c>
      <c r="P1132">
        <f t="shared" si="89"/>
        <v>0.45900000000000002</v>
      </c>
    </row>
    <row r="1133" spans="1:16" hidden="1" x14ac:dyDescent="0.3">
      <c r="A1133" s="22" t="s">
        <v>1429</v>
      </c>
      <c r="B1133" s="23">
        <v>4813312</v>
      </c>
      <c r="C1133" s="24" t="s">
        <v>2</v>
      </c>
      <c r="D1133" s="6">
        <v>3036.2119454899998</v>
      </c>
      <c r="E1133" s="6">
        <v>100.61</v>
      </c>
      <c r="F1133" s="5">
        <v>2000</v>
      </c>
      <c r="G1133" s="5" t="s">
        <v>0</v>
      </c>
      <c r="H1133" s="5">
        <v>9731000</v>
      </c>
      <c r="I1133" s="24" t="s">
        <v>2130</v>
      </c>
      <c r="J1133" s="24" t="s">
        <v>2174</v>
      </c>
      <c r="L1133" s="34">
        <f t="shared" si="85"/>
        <v>2000</v>
      </c>
      <c r="M1133" s="34">
        <f t="shared" si="86"/>
        <v>0</v>
      </c>
      <c r="N1133" s="34">
        <f t="shared" si="87"/>
        <v>9731000</v>
      </c>
      <c r="O1133" s="32">
        <f t="shared" si="88"/>
        <v>2.0552872263898881E-4</v>
      </c>
      <c r="P1133">
        <f t="shared" si="89"/>
        <v>0.497</v>
      </c>
    </row>
    <row r="1134" spans="1:16" hidden="1" x14ac:dyDescent="0.3">
      <c r="A1134" s="22" t="s">
        <v>1430</v>
      </c>
      <c r="B1134" s="23">
        <v>100396</v>
      </c>
      <c r="C1134" s="24" t="s">
        <v>318</v>
      </c>
      <c r="D1134" s="6">
        <v>3095.7377715600001</v>
      </c>
      <c r="E1134" s="6">
        <v>52.97</v>
      </c>
      <c r="F1134" s="5">
        <v>8431</v>
      </c>
      <c r="G1134" s="5">
        <v>8837</v>
      </c>
      <c r="H1134" s="5">
        <v>9854993</v>
      </c>
      <c r="I1134" s="24" t="s">
        <v>2142</v>
      </c>
      <c r="J1134" s="24" t="s">
        <v>2171</v>
      </c>
      <c r="L1134" s="34">
        <f t="shared" si="85"/>
        <v>8431</v>
      </c>
      <c r="M1134" s="34">
        <f t="shared" si="86"/>
        <v>8837</v>
      </c>
      <c r="N1134" s="34">
        <f t="shared" si="87"/>
        <v>9854993</v>
      </c>
      <c r="O1134" s="32">
        <f t="shared" si="88"/>
        <v>-4.1197391007786613E-5</v>
      </c>
      <c r="P1134">
        <f t="shared" si="89"/>
        <v>0.39600000000000002</v>
      </c>
    </row>
    <row r="1135" spans="1:16" hidden="1" x14ac:dyDescent="0.3">
      <c r="A1135" s="22" t="s">
        <v>204</v>
      </c>
      <c r="B1135" s="23">
        <v>4004412</v>
      </c>
      <c r="C1135" s="24" t="s">
        <v>2</v>
      </c>
      <c r="D1135" s="6">
        <v>89535.358786140001</v>
      </c>
      <c r="E1135" s="6">
        <v>83.38</v>
      </c>
      <c r="F1135" s="5">
        <v>176658</v>
      </c>
      <c r="G1135" s="5">
        <v>169363</v>
      </c>
      <c r="H1135" s="5">
        <v>29964472</v>
      </c>
      <c r="I1135" s="24" t="s">
        <v>2119</v>
      </c>
      <c r="J1135" s="24" t="s">
        <v>2146</v>
      </c>
      <c r="L1135" s="34">
        <f t="shared" si="85"/>
        <v>176658</v>
      </c>
      <c r="M1135" s="34">
        <f t="shared" si="86"/>
        <v>169363</v>
      </c>
      <c r="N1135" s="34">
        <f t="shared" si="87"/>
        <v>29964472</v>
      </c>
      <c r="O1135" s="32">
        <f t="shared" si="88"/>
        <v>2.4345498228702311E-4</v>
      </c>
      <c r="P1135">
        <f t="shared" si="89"/>
        <v>0.51300000000000001</v>
      </c>
    </row>
    <row r="1136" spans="1:16" hidden="1" x14ac:dyDescent="0.3">
      <c r="A1136" s="22" t="s">
        <v>1822</v>
      </c>
      <c r="B1136" s="23">
        <v>4241337</v>
      </c>
      <c r="C1136" s="24" t="s">
        <v>317</v>
      </c>
      <c r="D1136" s="6">
        <v>40242.206477320004</v>
      </c>
      <c r="E1136" s="6">
        <v>92.55</v>
      </c>
      <c r="F1136" s="5">
        <v>65300</v>
      </c>
      <c r="G1136" s="5">
        <v>62300</v>
      </c>
      <c r="H1136" s="5">
        <v>6961100</v>
      </c>
      <c r="I1136" s="24" t="s">
        <v>2119</v>
      </c>
      <c r="J1136" s="24" t="s">
        <v>2156</v>
      </c>
      <c r="L1136" s="34">
        <f t="shared" si="85"/>
        <v>65300</v>
      </c>
      <c r="M1136" s="34">
        <f t="shared" si="86"/>
        <v>62300</v>
      </c>
      <c r="N1136" s="34">
        <f t="shared" si="87"/>
        <v>6961100</v>
      </c>
      <c r="O1136" s="32">
        <f t="shared" si="88"/>
        <v>4.3096637025757424E-4</v>
      </c>
      <c r="P1136">
        <f t="shared" si="89"/>
        <v>0.55700000000000005</v>
      </c>
    </row>
    <row r="1137" spans="1:16" hidden="1" x14ac:dyDescent="0.3">
      <c r="A1137" s="22" t="s">
        <v>1431</v>
      </c>
      <c r="B1137" s="23">
        <v>4987464</v>
      </c>
      <c r="C1137" s="24" t="s">
        <v>317</v>
      </c>
      <c r="D1137" s="6">
        <v>2818.7860500800002</v>
      </c>
      <c r="E1137" s="6">
        <v>101.22</v>
      </c>
      <c r="F1137" s="5">
        <v>13501</v>
      </c>
      <c r="G1137" s="5">
        <v>14646</v>
      </c>
      <c r="H1137" s="5">
        <v>2782471</v>
      </c>
      <c r="I1137" s="24" t="s">
        <v>2126</v>
      </c>
      <c r="J1137" s="24" t="s">
        <v>2176</v>
      </c>
      <c r="L1137" s="34">
        <f t="shared" si="85"/>
        <v>13501</v>
      </c>
      <c r="M1137" s="34">
        <f t="shared" si="86"/>
        <v>14646</v>
      </c>
      <c r="N1137" s="34">
        <f t="shared" si="87"/>
        <v>2782471</v>
      </c>
      <c r="O1137" s="32">
        <f t="shared" si="88"/>
        <v>-4.1150473805477217E-4</v>
      </c>
      <c r="P1137">
        <f t="shared" si="89"/>
        <v>0.311</v>
      </c>
    </row>
    <row r="1138" spans="1:16" hidden="1" x14ac:dyDescent="0.3">
      <c r="A1138" s="22" t="s">
        <v>206</v>
      </c>
      <c r="B1138" s="23">
        <v>4010869</v>
      </c>
      <c r="C1138" s="24" t="s">
        <v>317</v>
      </c>
      <c r="D1138" s="6">
        <v>3234.688777635</v>
      </c>
      <c r="E1138" s="27">
        <v>94.65</v>
      </c>
      <c r="F1138" s="5">
        <v>-30256</v>
      </c>
      <c r="G1138" s="5">
        <v>-4130</v>
      </c>
      <c r="H1138" s="5">
        <v>3143823</v>
      </c>
      <c r="I1138" s="24" t="s">
        <v>2158</v>
      </c>
      <c r="J1138" s="24" t="s">
        <v>2179</v>
      </c>
      <c r="L1138" s="34">
        <f t="shared" si="85"/>
        <v>-30256</v>
      </c>
      <c r="M1138" s="34">
        <f t="shared" si="86"/>
        <v>-4130</v>
      </c>
      <c r="N1138" s="34">
        <f t="shared" si="87"/>
        <v>3143823</v>
      </c>
      <c r="O1138" s="32">
        <f t="shared" si="88"/>
        <v>-8.3102642865072237E-3</v>
      </c>
      <c r="P1138">
        <f t="shared" si="89"/>
        <v>3.9E-2</v>
      </c>
    </row>
    <row r="1139" spans="1:16" hidden="1" x14ac:dyDescent="0.3">
      <c r="A1139" s="22" t="s">
        <v>371</v>
      </c>
      <c r="B1139" s="23">
        <v>4313999</v>
      </c>
      <c r="C1139" s="24" t="s">
        <v>2</v>
      </c>
      <c r="D1139" s="6">
        <v>20780.238000000001</v>
      </c>
      <c r="E1139" s="27" t="s">
        <v>2083</v>
      </c>
      <c r="F1139" s="5">
        <v>24900</v>
      </c>
      <c r="G1139" s="5">
        <v>22200</v>
      </c>
      <c r="H1139" s="5">
        <v>11666300</v>
      </c>
      <c r="I1139" s="24" t="s">
        <v>2119</v>
      </c>
      <c r="J1139" s="24" t="s">
        <v>2156</v>
      </c>
      <c r="L1139" s="34">
        <f t="shared" si="85"/>
        <v>24900</v>
      </c>
      <c r="M1139" s="34">
        <f t="shared" si="86"/>
        <v>22200</v>
      </c>
      <c r="N1139" s="34">
        <f t="shared" si="87"/>
        <v>11666300</v>
      </c>
      <c r="O1139" s="32">
        <f t="shared" si="88"/>
        <v>2.3143584512656112E-4</v>
      </c>
      <c r="P1139">
        <f t="shared" si="89"/>
        <v>0.50800000000000001</v>
      </c>
    </row>
    <row r="1140" spans="1:16" hidden="1" x14ac:dyDescent="0.3">
      <c r="A1140" s="22" t="s">
        <v>1801</v>
      </c>
      <c r="B1140" s="23">
        <v>8394782</v>
      </c>
      <c r="C1140" s="24" t="s">
        <v>317</v>
      </c>
      <c r="D1140" s="6">
        <v>2129.3172693900001</v>
      </c>
      <c r="E1140" s="6">
        <v>71.86</v>
      </c>
      <c r="F1140" s="5">
        <v>1126</v>
      </c>
      <c r="G1140" s="5">
        <v>895</v>
      </c>
      <c r="H1140" s="5">
        <v>1080245</v>
      </c>
      <c r="I1140" s="24" t="s">
        <v>2119</v>
      </c>
      <c r="J1140" s="24" t="s">
        <v>2156</v>
      </c>
      <c r="L1140" s="34">
        <f t="shared" si="85"/>
        <v>1126</v>
      </c>
      <c r="M1140" s="34">
        <f t="shared" si="86"/>
        <v>895</v>
      </c>
      <c r="N1140" s="34">
        <f t="shared" si="87"/>
        <v>1080245</v>
      </c>
      <c r="O1140" s="32">
        <f t="shared" si="88"/>
        <v>2.1384037880295675E-4</v>
      </c>
      <c r="P1140">
        <f t="shared" si="89"/>
        <v>0.502</v>
      </c>
    </row>
    <row r="1141" spans="1:16" hidden="1" x14ac:dyDescent="0.3">
      <c r="A1141" s="22" t="s">
        <v>84</v>
      </c>
      <c r="B1141" s="23">
        <v>6546101</v>
      </c>
      <c r="C1141" s="24" t="s">
        <v>2</v>
      </c>
      <c r="D1141" s="6">
        <v>12795.778</v>
      </c>
      <c r="E1141" s="6">
        <v>110.18</v>
      </c>
      <c r="F1141" s="5">
        <v>16300</v>
      </c>
      <c r="G1141" s="5">
        <v>16300</v>
      </c>
      <c r="H1141" s="5">
        <v>8463500</v>
      </c>
      <c r="I1141" s="24" t="s">
        <v>2119</v>
      </c>
      <c r="J1141" s="24" t="s">
        <v>2156</v>
      </c>
      <c r="L1141" s="34">
        <f t="shared" si="85"/>
        <v>16300</v>
      </c>
      <c r="M1141" s="34">
        <f t="shared" si="86"/>
        <v>16300</v>
      </c>
      <c r="N1141" s="34">
        <f t="shared" si="87"/>
        <v>8463500</v>
      </c>
      <c r="O1141" s="32">
        <f t="shared" si="88"/>
        <v>0</v>
      </c>
      <c r="P1141">
        <f t="shared" si="89"/>
        <v>0.42199999999999999</v>
      </c>
    </row>
    <row r="1142" spans="1:16" hidden="1" x14ac:dyDescent="0.3">
      <c r="A1142" s="22" t="s">
        <v>1432</v>
      </c>
      <c r="B1142" s="23">
        <v>4070114</v>
      </c>
      <c r="C1142" s="24" t="s">
        <v>317</v>
      </c>
      <c r="D1142" s="6">
        <v>53470.048979970001</v>
      </c>
      <c r="E1142" s="6">
        <v>77.930000000000007</v>
      </c>
      <c r="F1142" s="5">
        <v>129700</v>
      </c>
      <c r="G1142" s="5">
        <v>129900</v>
      </c>
      <c r="H1142" s="5">
        <v>10546400</v>
      </c>
      <c r="I1142" s="24" t="s">
        <v>2119</v>
      </c>
      <c r="J1142" s="24" t="s">
        <v>2156</v>
      </c>
      <c r="L1142" s="34">
        <f t="shared" si="85"/>
        <v>129700</v>
      </c>
      <c r="M1142" s="34">
        <f t="shared" si="86"/>
        <v>129900</v>
      </c>
      <c r="N1142" s="34">
        <f t="shared" si="87"/>
        <v>10546400</v>
      </c>
      <c r="O1142" s="32">
        <f t="shared" si="88"/>
        <v>-1.8963817037093226E-5</v>
      </c>
      <c r="P1142">
        <f t="shared" si="89"/>
        <v>0.40799999999999997</v>
      </c>
    </row>
    <row r="1143" spans="1:16" hidden="1" x14ac:dyDescent="0.3">
      <c r="A1143" s="22" t="s">
        <v>1436</v>
      </c>
      <c r="B1143" s="23">
        <v>28804202</v>
      </c>
      <c r="C1143" s="24" t="s">
        <v>2</v>
      </c>
      <c r="D1143" s="6">
        <v>3367.0955194500002</v>
      </c>
      <c r="E1143" s="27" t="s">
        <v>2051</v>
      </c>
      <c r="F1143" s="5">
        <v>3105</v>
      </c>
      <c r="G1143" s="5">
        <v>438</v>
      </c>
      <c r="H1143" s="5">
        <v>461539</v>
      </c>
      <c r="I1143" s="24" t="s">
        <v>2142</v>
      </c>
      <c r="J1143" s="24" t="s">
        <v>2144</v>
      </c>
      <c r="L1143" s="34">
        <f t="shared" si="85"/>
        <v>3105</v>
      </c>
      <c r="M1143" s="34">
        <f t="shared" si="86"/>
        <v>438</v>
      </c>
      <c r="N1143" s="34">
        <f t="shared" si="87"/>
        <v>461539</v>
      </c>
      <c r="O1143" s="32">
        <f t="shared" si="88"/>
        <v>5.7784932584245318E-3</v>
      </c>
      <c r="P1143">
        <f t="shared" si="89"/>
        <v>0.91200000000000003</v>
      </c>
    </row>
    <row r="1144" spans="1:16" hidden="1" x14ac:dyDescent="0.3">
      <c r="A1144" s="22" t="s">
        <v>1437</v>
      </c>
      <c r="B1144" s="23">
        <v>4437746</v>
      </c>
      <c r="C1144" s="24" t="s">
        <v>320</v>
      </c>
      <c r="D1144" s="6">
        <v>3854.9917512299999</v>
      </c>
      <c r="E1144" s="6">
        <v>68.66</v>
      </c>
      <c r="F1144" s="5">
        <v>-19484</v>
      </c>
      <c r="G1144" s="5">
        <v>10012</v>
      </c>
      <c r="H1144" s="5">
        <v>6594651</v>
      </c>
      <c r="I1144" s="24" t="s">
        <v>2142</v>
      </c>
      <c r="J1144" s="24" t="s">
        <v>2144</v>
      </c>
      <c r="L1144" s="34">
        <f t="shared" si="85"/>
        <v>-19484</v>
      </c>
      <c r="M1144" s="34">
        <f t="shared" si="86"/>
        <v>10012</v>
      </c>
      <c r="N1144" s="34">
        <f t="shared" si="87"/>
        <v>6594651</v>
      </c>
      <c r="O1144" s="32">
        <f t="shared" si="88"/>
        <v>-4.4727158419755652E-3</v>
      </c>
      <c r="P1144">
        <f t="shared" si="89"/>
        <v>7.3999999999999996E-2</v>
      </c>
    </row>
    <row r="1145" spans="1:16" hidden="1" x14ac:dyDescent="0.3">
      <c r="A1145" s="22" t="s">
        <v>1438</v>
      </c>
      <c r="B1145" s="23">
        <v>4580296</v>
      </c>
      <c r="C1145" s="24" t="s">
        <v>317</v>
      </c>
      <c r="D1145" s="6">
        <v>83220.748112279995</v>
      </c>
      <c r="E1145" s="6">
        <v>74.150000000000006</v>
      </c>
      <c r="F1145" s="5">
        <v>301000</v>
      </c>
      <c r="G1145" s="5">
        <v>221000</v>
      </c>
      <c r="H1145" s="5">
        <v>78624000</v>
      </c>
      <c r="I1145" s="24" t="s">
        <v>2142</v>
      </c>
      <c r="J1145" s="24" t="s">
        <v>2144</v>
      </c>
      <c r="L1145" s="34">
        <f t="shared" si="85"/>
        <v>301000</v>
      </c>
      <c r="M1145" s="34">
        <f t="shared" si="86"/>
        <v>221000</v>
      </c>
      <c r="N1145" s="34">
        <f t="shared" si="87"/>
        <v>78624000</v>
      </c>
      <c r="O1145" s="32">
        <f t="shared" si="88"/>
        <v>1.0175010175010174E-3</v>
      </c>
      <c r="P1145">
        <f t="shared" si="89"/>
        <v>0.66100000000000003</v>
      </c>
    </row>
    <row r="1146" spans="1:16" hidden="1" x14ac:dyDescent="0.3">
      <c r="A1146" s="22" t="s">
        <v>1439</v>
      </c>
      <c r="B1146" s="23">
        <v>4435414</v>
      </c>
      <c r="C1146" s="24" t="s">
        <v>2</v>
      </c>
      <c r="D1146" s="6">
        <v>3559.61732136</v>
      </c>
      <c r="E1146" s="6">
        <v>79.760000000000005</v>
      </c>
      <c r="F1146" s="5">
        <v>-118100</v>
      </c>
      <c r="G1146" s="5">
        <v>254600</v>
      </c>
      <c r="H1146" s="5">
        <v>13549100</v>
      </c>
      <c r="I1146" s="24" t="s">
        <v>2158</v>
      </c>
      <c r="J1146" s="24" t="s">
        <v>2159</v>
      </c>
      <c r="L1146" s="34">
        <f t="shared" si="85"/>
        <v>-118100</v>
      </c>
      <c r="M1146" s="34">
        <f t="shared" si="86"/>
        <v>254600</v>
      </c>
      <c r="N1146" s="34">
        <f t="shared" si="87"/>
        <v>13549100</v>
      </c>
      <c r="O1146" s="32">
        <f t="shared" si="88"/>
        <v>-2.7507362112612645E-2</v>
      </c>
      <c r="P1146">
        <f t="shared" si="89"/>
        <v>7.0000000000000001E-3</v>
      </c>
    </row>
    <row r="1147" spans="1:16" hidden="1" x14ac:dyDescent="0.3">
      <c r="A1147" s="22" t="s">
        <v>1440</v>
      </c>
      <c r="B1147" s="23">
        <v>5326808</v>
      </c>
      <c r="C1147" s="24" t="s">
        <v>317</v>
      </c>
      <c r="D1147" s="6">
        <v>163611.06615314999</v>
      </c>
      <c r="E1147" s="6">
        <v>32.380000000000003</v>
      </c>
      <c r="F1147" s="5">
        <v>816819.26665003295</v>
      </c>
      <c r="G1147" s="5">
        <v>450268.62162609497</v>
      </c>
      <c r="H1147" s="5">
        <v>34379161.543814898</v>
      </c>
      <c r="I1147" s="24" t="s">
        <v>2126</v>
      </c>
      <c r="J1147" s="24" t="s">
        <v>2155</v>
      </c>
      <c r="L1147" s="34">
        <f t="shared" si="85"/>
        <v>816819.26665003295</v>
      </c>
      <c r="M1147" s="34">
        <f t="shared" si="86"/>
        <v>450268.62162609497</v>
      </c>
      <c r="N1147" s="34">
        <f t="shared" si="87"/>
        <v>34379161.543814898</v>
      </c>
      <c r="O1147" s="32">
        <f t="shared" si="88"/>
        <v>1.0662000716823286E-2</v>
      </c>
      <c r="P1147">
        <f t="shared" si="89"/>
        <v>0.96</v>
      </c>
    </row>
    <row r="1148" spans="1:16" hidden="1" x14ac:dyDescent="0.3">
      <c r="A1148" s="22" t="s">
        <v>1441</v>
      </c>
      <c r="B1148" s="23">
        <v>4065857</v>
      </c>
      <c r="C1148" s="24" t="s">
        <v>2</v>
      </c>
      <c r="D1148" s="27" t="s">
        <v>2052</v>
      </c>
      <c r="E1148" s="6">
        <v>90.45</v>
      </c>
      <c r="F1148" s="5">
        <v>25700</v>
      </c>
      <c r="G1148" s="5">
        <v>46500</v>
      </c>
      <c r="H1148" s="5">
        <v>5610800</v>
      </c>
      <c r="I1148" s="24" t="s">
        <v>2158</v>
      </c>
      <c r="J1148" s="24" t="s">
        <v>2159</v>
      </c>
      <c r="L1148" s="34">
        <f t="shared" si="85"/>
        <v>25700</v>
      </c>
      <c r="M1148" s="34">
        <f t="shared" si="86"/>
        <v>46500</v>
      </c>
      <c r="N1148" s="34">
        <f t="shared" si="87"/>
        <v>5610800</v>
      </c>
      <c r="O1148" s="32">
        <f t="shared" si="88"/>
        <v>-3.7071362372567192E-3</v>
      </c>
      <c r="P1148">
        <f t="shared" si="89"/>
        <v>8.8999999999999996E-2</v>
      </c>
    </row>
    <row r="1149" spans="1:16" hidden="1" x14ac:dyDescent="0.3">
      <c r="A1149" s="22" t="s">
        <v>207</v>
      </c>
      <c r="B1149" s="23">
        <v>4093995</v>
      </c>
      <c r="C1149" s="24" t="s">
        <v>317</v>
      </c>
      <c r="D1149" s="6">
        <v>7433.1400774399999</v>
      </c>
      <c r="E1149" s="27" t="s">
        <v>2053</v>
      </c>
      <c r="F1149" s="5">
        <v>2765</v>
      </c>
      <c r="G1149" s="5">
        <v>3545</v>
      </c>
      <c r="H1149" s="5">
        <v>1357672</v>
      </c>
      <c r="I1149" s="24" t="s">
        <v>2132</v>
      </c>
      <c r="J1149" s="24" t="s">
        <v>2134</v>
      </c>
      <c r="L1149" s="34">
        <f t="shared" si="85"/>
        <v>2765</v>
      </c>
      <c r="M1149" s="34">
        <f t="shared" si="86"/>
        <v>3545</v>
      </c>
      <c r="N1149" s="34">
        <f t="shared" si="87"/>
        <v>1357672</v>
      </c>
      <c r="O1149" s="32">
        <f t="shared" si="88"/>
        <v>-5.7451284257169623E-4</v>
      </c>
      <c r="P1149">
        <f t="shared" si="89"/>
        <v>0.28000000000000003</v>
      </c>
    </row>
    <row r="1150" spans="1:16" hidden="1" x14ac:dyDescent="0.3">
      <c r="A1150" s="22" t="s">
        <v>1442</v>
      </c>
      <c r="B1150" s="23">
        <v>4854564</v>
      </c>
      <c r="C1150" s="24" t="s">
        <v>317</v>
      </c>
      <c r="D1150" s="6">
        <v>3394.9867820999998</v>
      </c>
      <c r="E1150" s="6">
        <v>86.15</v>
      </c>
      <c r="F1150" s="5">
        <v>800</v>
      </c>
      <c r="G1150" s="5">
        <v>800</v>
      </c>
      <c r="H1150" s="5">
        <v>2769100</v>
      </c>
      <c r="I1150" s="24" t="s">
        <v>2126</v>
      </c>
      <c r="J1150" s="24" t="s">
        <v>2136</v>
      </c>
      <c r="L1150" s="34">
        <f t="shared" si="85"/>
        <v>800</v>
      </c>
      <c r="M1150" s="34">
        <f t="shared" si="86"/>
        <v>800</v>
      </c>
      <c r="N1150" s="34">
        <f t="shared" si="87"/>
        <v>2769100</v>
      </c>
      <c r="O1150" s="32">
        <f t="shared" si="88"/>
        <v>0</v>
      </c>
      <c r="P1150">
        <f t="shared" si="89"/>
        <v>0.42199999999999999</v>
      </c>
    </row>
    <row r="1151" spans="1:16" hidden="1" x14ac:dyDescent="0.3">
      <c r="A1151" s="22" t="s">
        <v>1443</v>
      </c>
      <c r="B1151" s="23">
        <v>4108134</v>
      </c>
      <c r="C1151" s="24" t="s">
        <v>317</v>
      </c>
      <c r="D1151" s="6">
        <v>3065.7929528700001</v>
      </c>
      <c r="E1151" s="6">
        <v>91.69</v>
      </c>
      <c r="F1151" s="5">
        <v>2800</v>
      </c>
      <c r="G1151" s="5">
        <v>-161700</v>
      </c>
      <c r="H1151" s="5">
        <v>17502100</v>
      </c>
      <c r="I1151" s="24" t="s">
        <v>2126</v>
      </c>
      <c r="J1151" s="24" t="s">
        <v>2151</v>
      </c>
      <c r="L1151" s="34">
        <f t="shared" si="85"/>
        <v>2800</v>
      </c>
      <c r="M1151" s="34">
        <f t="shared" si="86"/>
        <v>-161700</v>
      </c>
      <c r="N1151" s="34">
        <f t="shared" si="87"/>
        <v>17502100</v>
      </c>
      <c r="O1151" s="32">
        <f t="shared" si="88"/>
        <v>9.3988721353437596E-3</v>
      </c>
      <c r="P1151">
        <f t="shared" si="89"/>
        <v>0.95099999999999996</v>
      </c>
    </row>
    <row r="1152" spans="1:16" hidden="1" x14ac:dyDescent="0.3">
      <c r="A1152" s="22" t="s">
        <v>1444</v>
      </c>
      <c r="B1152" s="23">
        <v>4376176</v>
      </c>
      <c r="C1152" s="24" t="s">
        <v>2</v>
      </c>
      <c r="D1152" s="6">
        <v>5395.9094481599996</v>
      </c>
      <c r="E1152" s="6">
        <v>79.319999999999993</v>
      </c>
      <c r="F1152" s="5">
        <v>24557</v>
      </c>
      <c r="G1152" s="5">
        <v>33927</v>
      </c>
      <c r="H1152" s="5">
        <v>16822584</v>
      </c>
      <c r="I1152" s="24" t="s">
        <v>2142</v>
      </c>
      <c r="J1152" s="24" t="s">
        <v>2144</v>
      </c>
      <c r="L1152" s="34">
        <f t="shared" si="85"/>
        <v>24557</v>
      </c>
      <c r="M1152" s="34">
        <f t="shared" si="86"/>
        <v>33927</v>
      </c>
      <c r="N1152" s="34">
        <f t="shared" si="87"/>
        <v>16822584</v>
      </c>
      <c r="O1152" s="32">
        <f t="shared" si="88"/>
        <v>-5.5698934242206784E-4</v>
      </c>
      <c r="P1152">
        <f t="shared" si="89"/>
        <v>0.28499999999999998</v>
      </c>
    </row>
    <row r="1153" spans="1:16" hidden="1" x14ac:dyDescent="0.3">
      <c r="A1153" s="22" t="s">
        <v>1445</v>
      </c>
      <c r="B1153" s="23">
        <v>4492850</v>
      </c>
      <c r="C1153" s="24" t="s">
        <v>2</v>
      </c>
      <c r="D1153" s="6">
        <v>10614.29352417</v>
      </c>
      <c r="E1153" s="27" t="s">
        <v>2054</v>
      </c>
      <c r="F1153" s="5">
        <v>77400</v>
      </c>
      <c r="G1153" s="5">
        <v>92100</v>
      </c>
      <c r="H1153" s="5">
        <v>14114600</v>
      </c>
      <c r="I1153" s="24" t="s">
        <v>2126</v>
      </c>
      <c r="J1153" s="24" t="s">
        <v>2127</v>
      </c>
      <c r="L1153" s="34">
        <f t="shared" si="85"/>
        <v>77400</v>
      </c>
      <c r="M1153" s="34">
        <f t="shared" si="86"/>
        <v>92100</v>
      </c>
      <c r="N1153" s="34">
        <f t="shared" si="87"/>
        <v>14114600</v>
      </c>
      <c r="O1153" s="32">
        <f t="shared" si="88"/>
        <v>-1.0414747849744237E-3</v>
      </c>
      <c r="P1153">
        <f t="shared" si="89"/>
        <v>0.222</v>
      </c>
    </row>
    <row r="1154" spans="1:16" hidden="1" x14ac:dyDescent="0.3">
      <c r="A1154" s="22" t="s">
        <v>208</v>
      </c>
      <c r="B1154" s="23">
        <v>4765589</v>
      </c>
      <c r="C1154" s="24" t="s">
        <v>2</v>
      </c>
      <c r="D1154" s="6">
        <v>17241.871337299999</v>
      </c>
      <c r="E1154" s="6">
        <v>97.17</v>
      </c>
      <c r="F1154" s="5">
        <v>20600</v>
      </c>
      <c r="G1154" s="5">
        <v>20800</v>
      </c>
      <c r="H1154" s="5">
        <v>6447500</v>
      </c>
      <c r="I1154" s="24" t="s">
        <v>2119</v>
      </c>
      <c r="J1154" s="24" t="s">
        <v>2146</v>
      </c>
      <c r="L1154" s="34">
        <f t="shared" si="85"/>
        <v>20600</v>
      </c>
      <c r="M1154" s="34">
        <f t="shared" si="86"/>
        <v>20800</v>
      </c>
      <c r="N1154" s="34">
        <f t="shared" si="87"/>
        <v>6447500</v>
      </c>
      <c r="O1154" s="32">
        <f t="shared" si="88"/>
        <v>-3.101977510663048E-5</v>
      </c>
      <c r="P1154">
        <f t="shared" si="89"/>
        <v>0.40300000000000002</v>
      </c>
    </row>
    <row r="1155" spans="1:16" hidden="1" x14ac:dyDescent="0.3">
      <c r="A1155" s="22" t="s">
        <v>1446</v>
      </c>
      <c r="B1155" s="23">
        <v>4811863</v>
      </c>
      <c r="C1155" s="24" t="s">
        <v>2</v>
      </c>
      <c r="D1155" s="6">
        <v>9074.7616035499996</v>
      </c>
      <c r="E1155" s="27">
        <v>95.78</v>
      </c>
      <c r="F1155" s="5">
        <v>10251</v>
      </c>
      <c r="G1155" s="5">
        <v>4090</v>
      </c>
      <c r="H1155" s="5">
        <v>1370886</v>
      </c>
      <c r="I1155" s="24" t="s">
        <v>2123</v>
      </c>
      <c r="J1155" s="24" t="s">
        <v>2124</v>
      </c>
      <c r="L1155" s="34">
        <f t="shared" si="85"/>
        <v>10251</v>
      </c>
      <c r="M1155" s="34">
        <f t="shared" si="86"/>
        <v>4090</v>
      </c>
      <c r="N1155" s="34">
        <f t="shared" si="87"/>
        <v>1370886</v>
      </c>
      <c r="O1155" s="32">
        <f t="shared" si="88"/>
        <v>4.4941738408591234E-3</v>
      </c>
      <c r="P1155">
        <f t="shared" si="89"/>
        <v>0.88</v>
      </c>
    </row>
    <row r="1156" spans="1:16" hidden="1" x14ac:dyDescent="0.3">
      <c r="A1156" s="22" t="s">
        <v>1447</v>
      </c>
      <c r="B1156" s="23">
        <v>4004166</v>
      </c>
      <c r="C1156" s="24" t="s">
        <v>317</v>
      </c>
      <c r="D1156" s="6">
        <v>226529.10791774999</v>
      </c>
      <c r="E1156" s="6">
        <v>75.89</v>
      </c>
      <c r="F1156" s="5">
        <v>749000</v>
      </c>
      <c r="G1156" s="5">
        <v>760000</v>
      </c>
      <c r="H1156" s="5">
        <v>92187000</v>
      </c>
      <c r="I1156" s="24" t="s">
        <v>2153</v>
      </c>
      <c r="J1156" s="24" t="s">
        <v>2188</v>
      </c>
      <c r="L1156" s="34">
        <f t="shared" si="85"/>
        <v>749000</v>
      </c>
      <c r="M1156" s="34">
        <f t="shared" si="86"/>
        <v>760000</v>
      </c>
      <c r="N1156" s="34">
        <f t="shared" si="87"/>
        <v>92187000</v>
      </c>
      <c r="O1156" s="32">
        <f t="shared" si="88"/>
        <v>-1.1932268107216853E-4</v>
      </c>
      <c r="P1156">
        <f t="shared" si="89"/>
        <v>0.372</v>
      </c>
    </row>
    <row r="1157" spans="1:16" hidden="1" x14ac:dyDescent="0.3">
      <c r="A1157" s="22" t="s">
        <v>1448</v>
      </c>
      <c r="B1157" s="23">
        <v>4162804</v>
      </c>
      <c r="C1157" s="24" t="s">
        <v>320</v>
      </c>
      <c r="D1157" s="6">
        <v>2670.4994378400002</v>
      </c>
      <c r="E1157" s="6">
        <v>0.08</v>
      </c>
      <c r="F1157" s="5">
        <v>6706</v>
      </c>
      <c r="G1157" s="5">
        <v>8740</v>
      </c>
      <c r="H1157" s="5">
        <v>995888</v>
      </c>
      <c r="I1157" s="24" t="s">
        <v>2132</v>
      </c>
      <c r="J1157" s="24" t="s">
        <v>2133</v>
      </c>
      <c r="L1157" s="34">
        <f t="shared" si="85"/>
        <v>6706</v>
      </c>
      <c r="M1157" s="34">
        <f t="shared" si="86"/>
        <v>8740</v>
      </c>
      <c r="N1157" s="34">
        <f t="shared" si="87"/>
        <v>995888</v>
      </c>
      <c r="O1157" s="32">
        <f t="shared" si="88"/>
        <v>-2.0423983419822311E-3</v>
      </c>
      <c r="P1157">
        <f t="shared" si="89"/>
        <v>0.154</v>
      </c>
    </row>
    <row r="1158" spans="1:16" hidden="1" x14ac:dyDescent="0.3">
      <c r="A1158" s="22" t="s">
        <v>1449</v>
      </c>
      <c r="B1158" s="23">
        <v>4930148</v>
      </c>
      <c r="C1158" s="24" t="s">
        <v>2</v>
      </c>
      <c r="D1158" s="6">
        <v>13394.562555660001</v>
      </c>
      <c r="E1158" s="27">
        <v>97.27</v>
      </c>
      <c r="F1158" s="5">
        <v>38900</v>
      </c>
      <c r="G1158" s="5">
        <v>42600</v>
      </c>
      <c r="H1158" s="5">
        <v>12499000</v>
      </c>
      <c r="I1158" s="24" t="s">
        <v>2153</v>
      </c>
      <c r="J1158" s="24" t="s">
        <v>2154</v>
      </c>
      <c r="L1158" s="34">
        <f t="shared" si="85"/>
        <v>38900</v>
      </c>
      <c r="M1158" s="34">
        <f t="shared" si="86"/>
        <v>42600</v>
      </c>
      <c r="N1158" s="34">
        <f t="shared" si="87"/>
        <v>12499000</v>
      </c>
      <c r="O1158" s="32">
        <f t="shared" si="88"/>
        <v>-2.9602368189455159E-4</v>
      </c>
      <c r="P1158">
        <f t="shared" si="89"/>
        <v>0.32900000000000001</v>
      </c>
    </row>
    <row r="1159" spans="1:16" hidden="1" x14ac:dyDescent="0.3">
      <c r="A1159" s="22" t="s">
        <v>1450</v>
      </c>
      <c r="B1159" s="23">
        <v>29469235</v>
      </c>
      <c r="C1159" s="24" t="s">
        <v>2</v>
      </c>
      <c r="D1159" s="6">
        <v>2028.73985666</v>
      </c>
      <c r="E1159" s="6">
        <v>77.709999999999994</v>
      </c>
      <c r="F1159" s="5">
        <v>12480</v>
      </c>
      <c r="G1159" s="5">
        <v>733</v>
      </c>
      <c r="H1159" s="5">
        <v>2456616</v>
      </c>
      <c r="I1159" s="24" t="s">
        <v>2148</v>
      </c>
      <c r="J1159" s="24" t="s">
        <v>2150</v>
      </c>
      <c r="L1159" s="34">
        <f t="shared" si="85"/>
        <v>12480</v>
      </c>
      <c r="M1159" s="34">
        <f t="shared" si="86"/>
        <v>733</v>
      </c>
      <c r="N1159" s="34">
        <f t="shared" si="87"/>
        <v>2456616</v>
      </c>
      <c r="O1159" s="32">
        <f t="shared" si="88"/>
        <v>4.7817811167882975E-3</v>
      </c>
      <c r="P1159">
        <f t="shared" si="89"/>
        <v>0.88800000000000001</v>
      </c>
    </row>
    <row r="1160" spans="1:16" hidden="1" x14ac:dyDescent="0.3">
      <c r="A1160" s="22" t="s">
        <v>1451</v>
      </c>
      <c r="B1160" s="23">
        <v>4770121</v>
      </c>
      <c r="C1160" s="24" t="s">
        <v>2</v>
      </c>
      <c r="D1160" s="6">
        <v>10488.0841986</v>
      </c>
      <c r="E1160" s="6">
        <v>88.96</v>
      </c>
      <c r="F1160" s="5">
        <v>106468</v>
      </c>
      <c r="G1160" s="5">
        <v>16254</v>
      </c>
      <c r="H1160" s="5">
        <v>8492592</v>
      </c>
      <c r="I1160" s="24" t="s">
        <v>2158</v>
      </c>
      <c r="J1160" s="24" t="s">
        <v>2159</v>
      </c>
      <c r="L1160" s="34">
        <f t="shared" si="85"/>
        <v>106468</v>
      </c>
      <c r="M1160" s="34">
        <f t="shared" si="86"/>
        <v>16254</v>
      </c>
      <c r="N1160" s="34">
        <f t="shared" si="87"/>
        <v>8492592</v>
      </c>
      <c r="O1160" s="32">
        <f t="shared" si="88"/>
        <v>1.0622669733810361E-2</v>
      </c>
      <c r="P1160">
        <f t="shared" si="89"/>
        <v>0.95899999999999996</v>
      </c>
    </row>
    <row r="1161" spans="1:16" hidden="1" x14ac:dyDescent="0.3">
      <c r="A1161" s="22" t="s">
        <v>1452</v>
      </c>
      <c r="B1161" s="23">
        <v>4812345</v>
      </c>
      <c r="C1161" s="24" t="s">
        <v>2</v>
      </c>
      <c r="D1161" s="6">
        <v>3596.2369134400001</v>
      </c>
      <c r="E1161" s="6">
        <v>96.95</v>
      </c>
      <c r="F1161" s="5">
        <v>39400</v>
      </c>
      <c r="G1161" s="5">
        <v>3800</v>
      </c>
      <c r="H1161" s="5">
        <v>11017300</v>
      </c>
      <c r="I1161" s="24" t="s">
        <v>2123</v>
      </c>
      <c r="J1161" s="24" t="s">
        <v>2172</v>
      </c>
      <c r="L1161" s="34">
        <f t="shared" si="85"/>
        <v>39400</v>
      </c>
      <c r="M1161" s="34">
        <f t="shared" si="86"/>
        <v>3800</v>
      </c>
      <c r="N1161" s="34">
        <f t="shared" si="87"/>
        <v>11017300</v>
      </c>
      <c r="O1161" s="32">
        <f t="shared" si="88"/>
        <v>3.2312817114901111E-3</v>
      </c>
      <c r="P1161">
        <f t="shared" si="89"/>
        <v>0.84</v>
      </c>
    </row>
    <row r="1162" spans="1:16" hidden="1" x14ac:dyDescent="0.3">
      <c r="A1162" s="22" t="s">
        <v>1453</v>
      </c>
      <c r="B1162" s="23">
        <v>3009080</v>
      </c>
      <c r="C1162" s="24" t="s">
        <v>2</v>
      </c>
      <c r="D1162" s="6">
        <v>151421.97373520001</v>
      </c>
      <c r="E1162" s="6">
        <v>67.77</v>
      </c>
      <c r="F1162" s="5">
        <v>234000</v>
      </c>
      <c r="G1162" s="5">
        <v>-964000</v>
      </c>
      <c r="H1162" s="5">
        <v>197205000</v>
      </c>
      <c r="I1162" s="24" t="s">
        <v>2123</v>
      </c>
      <c r="J1162" s="24" t="s">
        <v>2172</v>
      </c>
      <c r="L1162" s="34">
        <f t="shared" ref="L1162:L1225" si="90">IF(NOT(F1162="NA"),F1162,0)</f>
        <v>234000</v>
      </c>
      <c r="M1162" s="34">
        <f t="shared" ref="M1162:M1225" si="91">IF(NOT(G1162="NA"),G1162,0)</f>
        <v>-964000</v>
      </c>
      <c r="N1162" s="34">
        <f t="shared" ref="N1162:N1225" si="92">IF(NOT(H1162="NA"),H1162,0)</f>
        <v>197205000</v>
      </c>
      <c r="O1162" s="32">
        <f t="shared" ref="O1162:O1225" si="93">(L1162-M1162)/N1162</f>
        <v>6.0748966811186326E-3</v>
      </c>
      <c r="P1162">
        <f t="shared" ref="P1162:P1225" si="94">IFERROR(_xlfn.PERCENTRANK.INC(O:O,O1162),"")</f>
        <v>0.91800000000000004</v>
      </c>
    </row>
    <row r="1163" spans="1:16" hidden="1" x14ac:dyDescent="0.3">
      <c r="A1163" s="22" t="s">
        <v>1454</v>
      </c>
      <c r="B1163" s="23">
        <v>4057057</v>
      </c>
      <c r="C1163" s="24" t="s">
        <v>2</v>
      </c>
      <c r="D1163" s="6">
        <v>44031.683313000001</v>
      </c>
      <c r="E1163" s="6">
        <v>95.13</v>
      </c>
      <c r="F1163" s="5">
        <v>-106000</v>
      </c>
      <c r="G1163" s="5">
        <v>-416000</v>
      </c>
      <c r="H1163" s="5">
        <v>118644000</v>
      </c>
      <c r="I1163" s="24" t="s">
        <v>1</v>
      </c>
      <c r="J1163" s="24" t="s">
        <v>2157</v>
      </c>
      <c r="L1163" s="34">
        <f t="shared" si="90"/>
        <v>-106000</v>
      </c>
      <c r="M1163" s="34">
        <f t="shared" si="91"/>
        <v>-416000</v>
      </c>
      <c r="N1163" s="34">
        <f t="shared" si="92"/>
        <v>118644000</v>
      </c>
      <c r="O1163" s="32">
        <f t="shared" si="93"/>
        <v>2.6128586359192205E-3</v>
      </c>
      <c r="P1163">
        <f t="shared" si="94"/>
        <v>0.81</v>
      </c>
    </row>
    <row r="1164" spans="1:16" hidden="1" x14ac:dyDescent="0.3">
      <c r="A1164" s="22" t="s">
        <v>1455</v>
      </c>
      <c r="B1164" s="23">
        <v>4913068</v>
      </c>
      <c r="C1164" s="24" t="s">
        <v>2</v>
      </c>
      <c r="D1164" s="6">
        <v>196282.16967840001</v>
      </c>
      <c r="E1164" s="27">
        <v>79.97</v>
      </c>
      <c r="F1164" s="5">
        <v>735000</v>
      </c>
      <c r="G1164" s="5">
        <v>1031000</v>
      </c>
      <c r="H1164" s="5">
        <v>61681000</v>
      </c>
      <c r="I1164" s="24" t="s">
        <v>2153</v>
      </c>
      <c r="J1164" s="24" t="s">
        <v>2163</v>
      </c>
      <c r="L1164" s="34">
        <f t="shared" si="90"/>
        <v>735000</v>
      </c>
      <c r="M1164" s="34">
        <f t="shared" si="91"/>
        <v>1031000</v>
      </c>
      <c r="N1164" s="34">
        <f t="shared" si="92"/>
        <v>61681000</v>
      </c>
      <c r="O1164" s="32">
        <f t="shared" si="93"/>
        <v>-4.7988845835832752E-3</v>
      </c>
      <c r="P1164">
        <f t="shared" si="94"/>
        <v>7.0999999999999994E-2</v>
      </c>
    </row>
    <row r="1165" spans="1:16" hidden="1" x14ac:dyDescent="0.3">
      <c r="A1165" s="22" t="s">
        <v>1456</v>
      </c>
      <c r="B1165" s="23">
        <v>4095021</v>
      </c>
      <c r="C1165" s="24" t="s">
        <v>2</v>
      </c>
      <c r="D1165" s="6">
        <v>52222.487754150003</v>
      </c>
      <c r="E1165" s="27">
        <v>77.19</v>
      </c>
      <c r="F1165" s="5">
        <v>44000</v>
      </c>
      <c r="G1165" s="5">
        <v>670000</v>
      </c>
      <c r="H1165" s="5">
        <v>76442000</v>
      </c>
      <c r="I1165" s="24" t="s">
        <v>2158</v>
      </c>
      <c r="J1165" s="24" t="s">
        <v>2159</v>
      </c>
      <c r="L1165" s="34">
        <f t="shared" si="90"/>
        <v>44000</v>
      </c>
      <c r="M1165" s="34">
        <f t="shared" si="91"/>
        <v>670000</v>
      </c>
      <c r="N1165" s="34">
        <f t="shared" si="92"/>
        <v>76442000</v>
      </c>
      <c r="O1165" s="32">
        <f t="shared" si="93"/>
        <v>-8.1892153528165153E-3</v>
      </c>
      <c r="P1165">
        <f t="shared" si="94"/>
        <v>0.04</v>
      </c>
    </row>
    <row r="1166" spans="1:16" hidden="1" x14ac:dyDescent="0.3">
      <c r="A1166" s="22" t="s">
        <v>1457</v>
      </c>
      <c r="B1166" s="23">
        <v>4249007</v>
      </c>
      <c r="C1166" s="24" t="s">
        <v>317</v>
      </c>
      <c r="D1166" s="6">
        <v>4778.3065500000002</v>
      </c>
      <c r="E1166" s="6">
        <v>80.17</v>
      </c>
      <c r="F1166" s="5">
        <v>446</v>
      </c>
      <c r="G1166" s="5">
        <v>120</v>
      </c>
      <c r="H1166" s="5">
        <v>4735492</v>
      </c>
      <c r="I1166" s="24" t="s">
        <v>2130</v>
      </c>
      <c r="J1166" s="24" t="s">
        <v>2131</v>
      </c>
      <c r="L1166" s="34">
        <f t="shared" si="90"/>
        <v>446</v>
      </c>
      <c r="M1166" s="34">
        <f t="shared" si="91"/>
        <v>120</v>
      </c>
      <c r="N1166" s="34">
        <f t="shared" si="92"/>
        <v>4735492</v>
      </c>
      <c r="O1166" s="32">
        <f t="shared" si="93"/>
        <v>6.884184367748905E-5</v>
      </c>
      <c r="P1166">
        <f t="shared" si="94"/>
        <v>0.44800000000000001</v>
      </c>
    </row>
    <row r="1167" spans="1:16" hidden="1" x14ac:dyDescent="0.3">
      <c r="A1167" s="22" t="s">
        <v>1458</v>
      </c>
      <c r="B1167" s="23">
        <v>111794661</v>
      </c>
      <c r="C1167" s="24" t="s">
        <v>2</v>
      </c>
      <c r="D1167" s="6">
        <v>2189.97016158</v>
      </c>
      <c r="E1167" s="27" t="s">
        <v>2055</v>
      </c>
      <c r="F1167" s="5">
        <v>22000</v>
      </c>
      <c r="G1167" s="5">
        <v>31000</v>
      </c>
      <c r="H1167" s="5">
        <v>4074000</v>
      </c>
      <c r="I1167" s="24" t="s">
        <v>2126</v>
      </c>
      <c r="J1167" s="24" t="s">
        <v>2176</v>
      </c>
      <c r="L1167" s="34">
        <f t="shared" si="90"/>
        <v>22000</v>
      </c>
      <c r="M1167" s="34">
        <f t="shared" si="91"/>
        <v>31000</v>
      </c>
      <c r="N1167" s="34">
        <f t="shared" si="92"/>
        <v>4074000</v>
      </c>
      <c r="O1167" s="32">
        <f t="shared" si="93"/>
        <v>-2.2091310751104565E-3</v>
      </c>
      <c r="P1167">
        <f t="shared" si="94"/>
        <v>0.14599999999999999</v>
      </c>
    </row>
    <row r="1168" spans="1:16" hidden="1" x14ac:dyDescent="0.3">
      <c r="A1168" s="22" t="s">
        <v>365</v>
      </c>
      <c r="B1168" s="23">
        <v>4011879</v>
      </c>
      <c r="C1168" s="24" t="s">
        <v>317</v>
      </c>
      <c r="D1168" s="6">
        <v>12761.963143020001</v>
      </c>
      <c r="E1168" s="6">
        <v>15.93</v>
      </c>
      <c r="F1168" s="5">
        <v>131609</v>
      </c>
      <c r="G1168" s="5">
        <v>44553</v>
      </c>
      <c r="H1168" s="5">
        <v>9255769</v>
      </c>
      <c r="I1168" s="24" t="s">
        <v>2153</v>
      </c>
      <c r="J1168" s="24" t="s">
        <v>2178</v>
      </c>
      <c r="L1168" s="34">
        <f t="shared" si="90"/>
        <v>131609</v>
      </c>
      <c r="M1168" s="34">
        <f t="shared" si="91"/>
        <v>44553</v>
      </c>
      <c r="N1168" s="34">
        <f t="shared" si="92"/>
        <v>9255769</v>
      </c>
      <c r="O1168" s="32">
        <f t="shared" si="93"/>
        <v>9.4055934196283428E-3</v>
      </c>
      <c r="P1168">
        <f t="shared" si="94"/>
        <v>0.95099999999999996</v>
      </c>
    </row>
    <row r="1169" spans="1:16" hidden="1" x14ac:dyDescent="0.3">
      <c r="A1169" s="22" t="s">
        <v>1459</v>
      </c>
      <c r="B1169" s="23">
        <v>4055925</v>
      </c>
      <c r="C1169" s="24" t="s">
        <v>317</v>
      </c>
      <c r="D1169" s="6">
        <v>9265.0380087199992</v>
      </c>
      <c r="E1169" s="6">
        <v>88.46</v>
      </c>
      <c r="F1169" s="5">
        <v>34455</v>
      </c>
      <c r="G1169" s="5">
        <v>35377</v>
      </c>
      <c r="H1169" s="5">
        <v>41970021</v>
      </c>
      <c r="I1169" s="24" t="s">
        <v>2142</v>
      </c>
      <c r="J1169" s="24" t="s">
        <v>2171</v>
      </c>
      <c r="L1169" s="34">
        <f t="shared" si="90"/>
        <v>34455</v>
      </c>
      <c r="M1169" s="34">
        <f t="shared" si="91"/>
        <v>35377</v>
      </c>
      <c r="N1169" s="34">
        <f t="shared" si="92"/>
        <v>41970021</v>
      </c>
      <c r="O1169" s="32">
        <f t="shared" si="93"/>
        <v>-2.1968061440807951E-5</v>
      </c>
      <c r="P1169">
        <f t="shared" si="94"/>
        <v>0.40500000000000003</v>
      </c>
    </row>
    <row r="1170" spans="1:16" hidden="1" x14ac:dyDescent="0.3">
      <c r="A1170" s="22" t="s">
        <v>1460</v>
      </c>
      <c r="B1170" s="23">
        <v>4056951</v>
      </c>
      <c r="C1170" s="24" t="s">
        <v>2</v>
      </c>
      <c r="D1170" s="6">
        <v>10438.780474200001</v>
      </c>
      <c r="E1170" s="27" t="s">
        <v>2056</v>
      </c>
      <c r="F1170" s="5">
        <v>74227</v>
      </c>
      <c r="G1170" s="5">
        <v>57045</v>
      </c>
      <c r="H1170" s="5">
        <v>22723405</v>
      </c>
      <c r="I1170" s="24" t="s">
        <v>1</v>
      </c>
      <c r="J1170" s="24" t="s">
        <v>2157</v>
      </c>
      <c r="L1170" s="34">
        <f t="shared" si="90"/>
        <v>74227</v>
      </c>
      <c r="M1170" s="34">
        <f t="shared" si="91"/>
        <v>57045</v>
      </c>
      <c r="N1170" s="34">
        <f t="shared" si="92"/>
        <v>22723405</v>
      </c>
      <c r="O1170" s="32">
        <f t="shared" si="93"/>
        <v>7.5613667934009007E-4</v>
      </c>
      <c r="P1170">
        <f t="shared" si="94"/>
        <v>0.61899999999999999</v>
      </c>
    </row>
    <row r="1171" spans="1:16" hidden="1" x14ac:dyDescent="0.3">
      <c r="A1171" s="22" t="s">
        <v>1461</v>
      </c>
      <c r="B1171" s="23">
        <v>4551175</v>
      </c>
      <c r="C1171" s="24" t="s">
        <v>2</v>
      </c>
      <c r="D1171" s="6">
        <v>19720.609303860001</v>
      </c>
      <c r="E1171" s="6">
        <v>84.12</v>
      </c>
      <c r="F1171" s="5">
        <v>-758</v>
      </c>
      <c r="G1171" s="5">
        <v>10363</v>
      </c>
      <c r="H1171" s="5">
        <v>3862730</v>
      </c>
      <c r="I1171" s="24" t="s">
        <v>2161</v>
      </c>
      <c r="J1171" s="24" t="s">
        <v>2162</v>
      </c>
      <c r="L1171" s="34">
        <f t="shared" si="90"/>
        <v>-758</v>
      </c>
      <c r="M1171" s="34">
        <f t="shared" si="91"/>
        <v>10363</v>
      </c>
      <c r="N1171" s="34">
        <f t="shared" si="92"/>
        <v>3862730</v>
      </c>
      <c r="O1171" s="32">
        <f t="shared" si="93"/>
        <v>-2.8790518622839288E-3</v>
      </c>
      <c r="P1171">
        <f t="shared" si="94"/>
        <v>0.11799999999999999</v>
      </c>
    </row>
    <row r="1172" spans="1:16" hidden="1" x14ac:dyDescent="0.3">
      <c r="A1172" s="22" t="s">
        <v>1462</v>
      </c>
      <c r="B1172" s="23">
        <v>102767</v>
      </c>
      <c r="C1172" s="24" t="s">
        <v>2</v>
      </c>
      <c r="D1172" s="6">
        <v>5331.8999987999996</v>
      </c>
      <c r="E1172" s="6">
        <v>86.11</v>
      </c>
      <c r="F1172" s="5">
        <v>15225</v>
      </c>
      <c r="G1172" s="5">
        <v>10227</v>
      </c>
      <c r="H1172" s="5">
        <v>2181557</v>
      </c>
      <c r="I1172" s="24" t="s">
        <v>2142</v>
      </c>
      <c r="J1172" s="24" t="s">
        <v>2143</v>
      </c>
      <c r="L1172" s="34">
        <f t="shared" si="90"/>
        <v>15225</v>
      </c>
      <c r="M1172" s="34">
        <f t="shared" si="91"/>
        <v>10227</v>
      </c>
      <c r="N1172" s="34">
        <f t="shared" si="92"/>
        <v>2181557</v>
      </c>
      <c r="O1172" s="32">
        <f t="shared" si="93"/>
        <v>2.2910242546951556E-3</v>
      </c>
      <c r="P1172">
        <f t="shared" si="94"/>
        <v>0.78800000000000003</v>
      </c>
    </row>
    <row r="1173" spans="1:16" hidden="1" x14ac:dyDescent="0.3">
      <c r="A1173" s="22" t="s">
        <v>1463</v>
      </c>
      <c r="B1173" s="23">
        <v>4586311</v>
      </c>
      <c r="C1173" s="24" t="s">
        <v>2</v>
      </c>
      <c r="D1173" s="6">
        <v>3777.85301355</v>
      </c>
      <c r="E1173" s="6">
        <v>90.81</v>
      </c>
      <c r="F1173" s="5">
        <v>8314</v>
      </c>
      <c r="G1173" s="5">
        <v>11401</v>
      </c>
      <c r="H1173" s="5">
        <v>1050652</v>
      </c>
      <c r="I1173" s="24" t="s">
        <v>2142</v>
      </c>
      <c r="J1173" s="24" t="s">
        <v>2143</v>
      </c>
      <c r="L1173" s="34">
        <f t="shared" si="90"/>
        <v>8314</v>
      </c>
      <c r="M1173" s="34">
        <f t="shared" si="91"/>
        <v>11401</v>
      </c>
      <c r="N1173" s="34">
        <f t="shared" si="92"/>
        <v>1050652</v>
      </c>
      <c r="O1173" s="32">
        <f t="shared" si="93"/>
        <v>-2.9381755329071853E-3</v>
      </c>
      <c r="P1173">
        <f t="shared" si="94"/>
        <v>0.114</v>
      </c>
    </row>
    <row r="1174" spans="1:16" hidden="1" x14ac:dyDescent="0.3">
      <c r="A1174" s="22" t="s">
        <v>1464</v>
      </c>
      <c r="B1174" s="23">
        <v>4095757</v>
      </c>
      <c r="C1174" s="24" t="s">
        <v>317</v>
      </c>
      <c r="D1174" s="6">
        <v>12114.68484672</v>
      </c>
      <c r="E1174" s="6">
        <v>42.53</v>
      </c>
      <c r="F1174" s="5">
        <v>45000</v>
      </c>
      <c r="G1174" s="5">
        <v>-14000</v>
      </c>
      <c r="H1174" s="5">
        <v>27892000</v>
      </c>
      <c r="I1174" s="24" t="s">
        <v>2158</v>
      </c>
      <c r="J1174" s="24" t="s">
        <v>2159</v>
      </c>
      <c r="L1174" s="34">
        <f t="shared" si="90"/>
        <v>45000</v>
      </c>
      <c r="M1174" s="34">
        <f t="shared" si="91"/>
        <v>-14000</v>
      </c>
      <c r="N1174" s="34">
        <f t="shared" si="92"/>
        <v>27892000</v>
      </c>
      <c r="O1174" s="32">
        <f t="shared" si="93"/>
        <v>2.1153018786748889E-3</v>
      </c>
      <c r="P1174">
        <f t="shared" si="94"/>
        <v>0.77400000000000002</v>
      </c>
    </row>
    <row r="1175" spans="1:16" hidden="1" x14ac:dyDescent="0.3">
      <c r="A1175" s="22" t="s">
        <v>1465</v>
      </c>
      <c r="B1175" s="23">
        <v>4217494</v>
      </c>
      <c r="C1175" s="24" t="s">
        <v>317</v>
      </c>
      <c r="D1175" s="6">
        <v>3604.0077441899998</v>
      </c>
      <c r="E1175" s="27" t="s">
        <v>2057</v>
      </c>
      <c r="F1175" s="5">
        <v>55000</v>
      </c>
      <c r="G1175" s="5">
        <v>-5000</v>
      </c>
      <c r="H1175" s="5">
        <v>29207000</v>
      </c>
      <c r="I1175" s="24" t="s">
        <v>2158</v>
      </c>
      <c r="J1175" s="24" t="s">
        <v>2159</v>
      </c>
      <c r="L1175" s="34">
        <f t="shared" si="90"/>
        <v>55000</v>
      </c>
      <c r="M1175" s="34">
        <f t="shared" si="91"/>
        <v>-5000</v>
      </c>
      <c r="N1175" s="34">
        <f t="shared" si="92"/>
        <v>29207000</v>
      </c>
      <c r="O1175" s="32">
        <f t="shared" si="93"/>
        <v>2.054302050878214E-3</v>
      </c>
      <c r="P1175">
        <f t="shared" si="94"/>
        <v>0.76700000000000002</v>
      </c>
    </row>
    <row r="1176" spans="1:16" hidden="1" x14ac:dyDescent="0.3">
      <c r="A1176" s="22" t="s">
        <v>1466</v>
      </c>
      <c r="B1176" s="23">
        <v>4981337</v>
      </c>
      <c r="C1176" s="24" t="s">
        <v>2</v>
      </c>
      <c r="D1176" s="6">
        <v>8023.2551781299999</v>
      </c>
      <c r="E1176" s="27">
        <v>112.99</v>
      </c>
      <c r="F1176" s="5">
        <v>16523</v>
      </c>
      <c r="G1176" s="5">
        <v>13474</v>
      </c>
      <c r="H1176" s="5">
        <v>2854589</v>
      </c>
      <c r="I1176" s="24" t="s">
        <v>2126</v>
      </c>
      <c r="J1176" s="24" t="s">
        <v>2151</v>
      </c>
      <c r="L1176" s="34">
        <f t="shared" si="90"/>
        <v>16523</v>
      </c>
      <c r="M1176" s="34">
        <f t="shared" si="91"/>
        <v>13474</v>
      </c>
      <c r="N1176" s="34">
        <f t="shared" si="92"/>
        <v>2854589</v>
      </c>
      <c r="O1176" s="32">
        <f t="shared" si="93"/>
        <v>1.0681047254088066E-3</v>
      </c>
      <c r="P1176">
        <f t="shared" si="94"/>
        <v>0.66800000000000004</v>
      </c>
    </row>
    <row r="1177" spans="1:16" hidden="1" x14ac:dyDescent="0.3">
      <c r="A1177" s="22" t="s">
        <v>1467</v>
      </c>
      <c r="B1177" s="23">
        <v>6874874</v>
      </c>
      <c r="C1177" s="24" t="s">
        <v>317</v>
      </c>
      <c r="D1177" s="6">
        <v>3097.2463512899999</v>
      </c>
      <c r="E1177" s="27">
        <v>15.44</v>
      </c>
      <c r="F1177" s="5">
        <v>24400</v>
      </c>
      <c r="G1177" s="5">
        <v>26900</v>
      </c>
      <c r="H1177" s="5">
        <v>2697600</v>
      </c>
      <c r="I1177" s="24" t="s">
        <v>2161</v>
      </c>
      <c r="J1177" s="24" t="s">
        <v>2182</v>
      </c>
      <c r="L1177" s="34">
        <f t="shared" si="90"/>
        <v>24400</v>
      </c>
      <c r="M1177" s="34">
        <f t="shared" si="91"/>
        <v>26900</v>
      </c>
      <c r="N1177" s="34">
        <f t="shared" si="92"/>
        <v>2697600</v>
      </c>
      <c r="O1177" s="32">
        <f t="shared" si="93"/>
        <v>-9.2674970344009495E-4</v>
      </c>
      <c r="P1177">
        <f t="shared" si="94"/>
        <v>0.23200000000000001</v>
      </c>
    </row>
    <row r="1178" spans="1:16" hidden="1" x14ac:dyDescent="0.3">
      <c r="A1178" s="22" t="s">
        <v>1468</v>
      </c>
      <c r="B1178" s="23">
        <v>4963707</v>
      </c>
      <c r="C1178" s="24" t="s">
        <v>317</v>
      </c>
      <c r="D1178" s="6">
        <v>4518.7297584799999</v>
      </c>
      <c r="E1178" s="6">
        <v>93.46</v>
      </c>
      <c r="F1178" s="5">
        <v>4193</v>
      </c>
      <c r="G1178" s="5">
        <v>6136</v>
      </c>
      <c r="H1178" s="5">
        <v>3321172</v>
      </c>
      <c r="I1178" s="24" t="s">
        <v>2132</v>
      </c>
      <c r="J1178" s="24" t="s">
        <v>2138</v>
      </c>
      <c r="L1178" s="34">
        <f t="shared" si="90"/>
        <v>4193</v>
      </c>
      <c r="M1178" s="34">
        <f t="shared" si="91"/>
        <v>6136</v>
      </c>
      <c r="N1178" s="34">
        <f t="shared" si="92"/>
        <v>3321172</v>
      </c>
      <c r="O1178" s="32">
        <f t="shared" si="93"/>
        <v>-5.8503443964961761E-4</v>
      </c>
      <c r="P1178">
        <f t="shared" si="94"/>
        <v>0.28000000000000003</v>
      </c>
    </row>
    <row r="1179" spans="1:16" hidden="1" x14ac:dyDescent="0.3">
      <c r="A1179" s="22" t="s">
        <v>1469</v>
      </c>
      <c r="B1179" s="23">
        <v>6331267</v>
      </c>
      <c r="C1179" s="24" t="s">
        <v>2</v>
      </c>
      <c r="D1179" s="6">
        <v>3844.24733044</v>
      </c>
      <c r="E1179" s="6">
        <v>84.03</v>
      </c>
      <c r="F1179" s="5">
        <v>7400</v>
      </c>
      <c r="G1179" s="5">
        <v>30200</v>
      </c>
      <c r="H1179" s="5">
        <v>5217900</v>
      </c>
      <c r="I1179" s="24" t="s">
        <v>2126</v>
      </c>
      <c r="J1179" s="24" t="s">
        <v>2136</v>
      </c>
      <c r="L1179" s="34">
        <f t="shared" si="90"/>
        <v>7400</v>
      </c>
      <c r="M1179" s="34">
        <f t="shared" si="91"/>
        <v>30200</v>
      </c>
      <c r="N1179" s="34">
        <f t="shared" si="92"/>
        <v>5217900</v>
      </c>
      <c r="O1179" s="32">
        <f t="shared" si="93"/>
        <v>-4.3695739665382625E-3</v>
      </c>
      <c r="P1179">
        <f t="shared" si="94"/>
        <v>7.6999999999999999E-2</v>
      </c>
    </row>
    <row r="1180" spans="1:16" hidden="1" x14ac:dyDescent="0.3">
      <c r="A1180" s="22" t="s">
        <v>1470</v>
      </c>
      <c r="B1180" s="23">
        <v>6548011</v>
      </c>
      <c r="C1180" s="24" t="s">
        <v>320</v>
      </c>
      <c r="D1180" s="6">
        <v>2595.7361235600001</v>
      </c>
      <c r="E1180" s="27">
        <v>4.5199999999999996</v>
      </c>
      <c r="F1180" s="5">
        <v>13693</v>
      </c>
      <c r="G1180" s="5">
        <v>4531</v>
      </c>
      <c r="H1180" s="5">
        <v>3934410</v>
      </c>
      <c r="I1180" s="24" t="s">
        <v>2126</v>
      </c>
      <c r="J1180" s="24" t="s">
        <v>2198</v>
      </c>
      <c r="L1180" s="34">
        <f t="shared" si="90"/>
        <v>13693</v>
      </c>
      <c r="M1180" s="34">
        <f t="shared" si="91"/>
        <v>4531</v>
      </c>
      <c r="N1180" s="34">
        <f t="shared" si="92"/>
        <v>3934410</v>
      </c>
      <c r="O1180" s="32">
        <f t="shared" si="93"/>
        <v>2.3286846058239992E-3</v>
      </c>
      <c r="P1180">
        <f t="shared" si="94"/>
        <v>0.79200000000000004</v>
      </c>
    </row>
    <row r="1181" spans="1:16" hidden="1" x14ac:dyDescent="0.3">
      <c r="A1181" s="22" t="s">
        <v>1471</v>
      </c>
      <c r="B1181" s="23">
        <v>4104752</v>
      </c>
      <c r="C1181" s="24" t="s">
        <v>317</v>
      </c>
      <c r="D1181" s="6">
        <v>14178.72824966</v>
      </c>
      <c r="E1181" s="6">
        <v>103.37</v>
      </c>
      <c r="F1181" s="5">
        <v>38361</v>
      </c>
      <c r="G1181" s="5">
        <v>43079</v>
      </c>
      <c r="H1181" s="5">
        <v>3565437</v>
      </c>
      <c r="I1181" s="24" t="s">
        <v>2126</v>
      </c>
      <c r="J1181" s="24" t="s">
        <v>2199</v>
      </c>
      <c r="L1181" s="34">
        <f t="shared" si="90"/>
        <v>38361</v>
      </c>
      <c r="M1181" s="34">
        <f t="shared" si="91"/>
        <v>43079</v>
      </c>
      <c r="N1181" s="34">
        <f t="shared" si="92"/>
        <v>3565437</v>
      </c>
      <c r="O1181" s="32">
        <f t="shared" si="93"/>
        <v>-1.3232599538289416E-3</v>
      </c>
      <c r="P1181">
        <f t="shared" si="94"/>
        <v>0.2</v>
      </c>
    </row>
    <row r="1182" spans="1:16" hidden="1" x14ac:dyDescent="0.3">
      <c r="A1182" s="22" t="s">
        <v>1472</v>
      </c>
      <c r="B1182" s="23">
        <v>100165</v>
      </c>
      <c r="C1182" s="24" t="s">
        <v>317</v>
      </c>
      <c r="D1182" s="6">
        <v>6771.7006311699997</v>
      </c>
      <c r="E1182" s="6">
        <v>90.37</v>
      </c>
      <c r="F1182" s="5">
        <v>42463</v>
      </c>
      <c r="G1182" s="5">
        <v>45859</v>
      </c>
      <c r="H1182" s="5">
        <v>67637917</v>
      </c>
      <c r="I1182" s="24" t="s">
        <v>2142</v>
      </c>
      <c r="J1182" s="24" t="s">
        <v>2171</v>
      </c>
      <c r="L1182" s="34">
        <f t="shared" si="90"/>
        <v>42463</v>
      </c>
      <c r="M1182" s="34">
        <f t="shared" si="91"/>
        <v>45859</v>
      </c>
      <c r="N1182" s="34">
        <f t="shared" si="92"/>
        <v>67637917</v>
      </c>
      <c r="O1182" s="32">
        <f t="shared" si="93"/>
        <v>-5.0208524310410088E-5</v>
      </c>
      <c r="P1182">
        <f t="shared" si="94"/>
        <v>0.39</v>
      </c>
    </row>
    <row r="1183" spans="1:16" hidden="1" x14ac:dyDescent="0.3">
      <c r="A1183" s="22" t="s">
        <v>1473</v>
      </c>
      <c r="B1183" s="23">
        <v>4057019</v>
      </c>
      <c r="C1183" s="24" t="s">
        <v>2</v>
      </c>
      <c r="D1183" s="6">
        <v>4958.5218418000004</v>
      </c>
      <c r="E1183" s="27" t="s">
        <v>2011</v>
      </c>
      <c r="F1183" s="5">
        <v>11000</v>
      </c>
      <c r="G1183" s="5">
        <v>6000</v>
      </c>
      <c r="H1183" s="5">
        <v>10459000</v>
      </c>
      <c r="I1183" s="24" t="s">
        <v>1</v>
      </c>
      <c r="J1183" s="24" t="s">
        <v>2157</v>
      </c>
      <c r="L1183" s="34">
        <f t="shared" si="90"/>
        <v>11000</v>
      </c>
      <c r="M1183" s="34">
        <f t="shared" si="91"/>
        <v>6000</v>
      </c>
      <c r="N1183" s="34">
        <f t="shared" si="92"/>
        <v>10459000</v>
      </c>
      <c r="O1183" s="32">
        <f t="shared" si="93"/>
        <v>4.7805717563820634E-4</v>
      </c>
      <c r="P1183">
        <f t="shared" si="94"/>
        <v>0.56999999999999995</v>
      </c>
    </row>
    <row r="1184" spans="1:16" hidden="1" x14ac:dyDescent="0.3">
      <c r="A1184" s="22" t="s">
        <v>1474</v>
      </c>
      <c r="B1184" s="23">
        <v>4375571</v>
      </c>
      <c r="C1184" s="24" t="s">
        <v>2</v>
      </c>
      <c r="D1184" s="6">
        <v>6465.0057519000002</v>
      </c>
      <c r="E1184" s="27">
        <v>84.74</v>
      </c>
      <c r="F1184" s="5">
        <v>31700</v>
      </c>
      <c r="G1184" s="5">
        <v>26800</v>
      </c>
      <c r="H1184" s="5">
        <v>11308000</v>
      </c>
      <c r="I1184" s="24" t="s">
        <v>2153</v>
      </c>
      <c r="J1184" s="24" t="s">
        <v>2178</v>
      </c>
      <c r="L1184" s="34">
        <f t="shared" si="90"/>
        <v>31700</v>
      </c>
      <c r="M1184" s="34">
        <f t="shared" si="91"/>
        <v>26800</v>
      </c>
      <c r="N1184" s="34">
        <f t="shared" si="92"/>
        <v>11308000</v>
      </c>
      <c r="O1184" s="32">
        <f t="shared" si="93"/>
        <v>4.3332154227095863E-4</v>
      </c>
      <c r="P1184">
        <f t="shared" si="94"/>
        <v>0.55700000000000005</v>
      </c>
    </row>
    <row r="1185" spans="1:16" hidden="1" x14ac:dyDescent="0.3">
      <c r="A1185" s="22" t="s">
        <v>1475</v>
      </c>
      <c r="B1185" s="23">
        <v>4062379</v>
      </c>
      <c r="C1185" s="24" t="s">
        <v>317</v>
      </c>
      <c r="D1185" s="6">
        <v>3334.0377899999999</v>
      </c>
      <c r="E1185" s="6">
        <v>86.71</v>
      </c>
      <c r="F1185" s="5">
        <v>-4056</v>
      </c>
      <c r="G1185" s="5">
        <v>4725</v>
      </c>
      <c r="H1185" s="5">
        <v>3550555</v>
      </c>
      <c r="I1185" s="24" t="s">
        <v>2130</v>
      </c>
      <c r="J1185" s="24" t="s">
        <v>2169</v>
      </c>
      <c r="L1185" s="34">
        <f t="shared" si="90"/>
        <v>-4056</v>
      </c>
      <c r="M1185" s="34">
        <f t="shared" si="91"/>
        <v>4725</v>
      </c>
      <c r="N1185" s="34">
        <f t="shared" si="92"/>
        <v>3550555</v>
      </c>
      <c r="O1185" s="32">
        <f t="shared" si="93"/>
        <v>-2.4731344817922832E-3</v>
      </c>
      <c r="P1185">
        <f t="shared" si="94"/>
        <v>0.13500000000000001</v>
      </c>
    </row>
    <row r="1186" spans="1:16" hidden="1" x14ac:dyDescent="0.3">
      <c r="A1186" s="22" t="s">
        <v>215</v>
      </c>
      <c r="B1186" s="23">
        <v>4991010</v>
      </c>
      <c r="C1186" s="24" t="s">
        <v>317</v>
      </c>
      <c r="D1186" s="6">
        <v>4152.2274480599999</v>
      </c>
      <c r="E1186" s="6">
        <v>97.63</v>
      </c>
      <c r="F1186" s="5">
        <v>15573</v>
      </c>
      <c r="G1186" s="5">
        <v>5191</v>
      </c>
      <c r="H1186" s="5">
        <v>493380</v>
      </c>
      <c r="I1186" s="24" t="s">
        <v>2119</v>
      </c>
      <c r="J1186" s="24" t="s">
        <v>2135</v>
      </c>
      <c r="L1186" s="34">
        <f t="shared" si="90"/>
        <v>15573</v>
      </c>
      <c r="M1186" s="34">
        <f t="shared" si="91"/>
        <v>5191</v>
      </c>
      <c r="N1186" s="34">
        <f t="shared" si="92"/>
        <v>493380</v>
      </c>
      <c r="O1186" s="32">
        <f t="shared" si="93"/>
        <v>2.1042604077992622E-2</v>
      </c>
      <c r="P1186">
        <f t="shared" si="94"/>
        <v>0.98299999999999998</v>
      </c>
    </row>
    <row r="1187" spans="1:16" x14ac:dyDescent="0.3">
      <c r="A1187" s="22" t="s">
        <v>521</v>
      </c>
      <c r="B1187" s="23">
        <v>4164998</v>
      </c>
      <c r="C1187" s="24" t="s">
        <v>317</v>
      </c>
      <c r="D1187" s="6">
        <v>6747.8258016</v>
      </c>
      <c r="E1187" s="6">
        <v>44.39</v>
      </c>
      <c r="F1187" s="5">
        <v>19185</v>
      </c>
      <c r="G1187" s="5">
        <v>28923</v>
      </c>
      <c r="H1187" s="5">
        <v>6821757</v>
      </c>
      <c r="I1187" s="24" t="s">
        <v>2132</v>
      </c>
      <c r="J1187" s="24" t="s">
        <v>2139</v>
      </c>
      <c r="L1187" s="34">
        <f t="shared" si="90"/>
        <v>19185</v>
      </c>
      <c r="M1187" s="34">
        <f t="shared" si="91"/>
        <v>28923</v>
      </c>
      <c r="N1187" s="34">
        <f t="shared" si="92"/>
        <v>6821757</v>
      </c>
      <c r="O1187" s="32">
        <f t="shared" si="93"/>
        <v>-1.4274914805672498E-3</v>
      </c>
      <c r="P1187">
        <f t="shared" si="94"/>
        <v>0.191</v>
      </c>
    </row>
    <row r="1188" spans="1:16" hidden="1" x14ac:dyDescent="0.3">
      <c r="A1188" s="22" t="s">
        <v>1477</v>
      </c>
      <c r="B1188" s="23">
        <v>28662832</v>
      </c>
      <c r="C1188" s="24" t="s">
        <v>2</v>
      </c>
      <c r="D1188" s="6">
        <v>3798.4599760400001</v>
      </c>
      <c r="E1188" s="6">
        <v>0.35</v>
      </c>
      <c r="F1188" s="5">
        <v>-4732</v>
      </c>
      <c r="G1188" s="5">
        <v>-1724</v>
      </c>
      <c r="H1188" s="5">
        <v>3583395</v>
      </c>
      <c r="I1188" s="24" t="s">
        <v>2132</v>
      </c>
      <c r="J1188" s="24" t="s">
        <v>2134</v>
      </c>
      <c r="L1188" s="34">
        <f t="shared" si="90"/>
        <v>-4732</v>
      </c>
      <c r="M1188" s="34">
        <f t="shared" si="91"/>
        <v>-1724</v>
      </c>
      <c r="N1188" s="34">
        <f t="shared" si="92"/>
        <v>3583395</v>
      </c>
      <c r="O1188" s="32">
        <f t="shared" si="93"/>
        <v>-8.3942741450495966E-4</v>
      </c>
      <c r="P1188">
        <f t="shared" si="94"/>
        <v>0.24199999999999999</v>
      </c>
    </row>
    <row r="1189" spans="1:16" hidden="1" x14ac:dyDescent="0.3">
      <c r="A1189" s="22" t="s">
        <v>1478</v>
      </c>
      <c r="B1189" s="23">
        <v>4062397</v>
      </c>
      <c r="C1189" s="24" t="s">
        <v>2</v>
      </c>
      <c r="D1189" s="6">
        <v>29083.451561999998</v>
      </c>
      <c r="E1189" s="6">
        <v>85.56</v>
      </c>
      <c r="F1189" s="5">
        <v>137000</v>
      </c>
      <c r="G1189" s="5">
        <v>121000</v>
      </c>
      <c r="H1189" s="5">
        <v>20744000</v>
      </c>
      <c r="I1189" s="24" t="s">
        <v>2148</v>
      </c>
      <c r="J1189" s="24" t="s">
        <v>2150</v>
      </c>
      <c r="L1189" s="34">
        <f t="shared" si="90"/>
        <v>137000</v>
      </c>
      <c r="M1189" s="34">
        <f t="shared" si="91"/>
        <v>121000</v>
      </c>
      <c r="N1189" s="34">
        <f t="shared" si="92"/>
        <v>20744000</v>
      </c>
      <c r="O1189" s="32">
        <f t="shared" si="93"/>
        <v>7.7130736598534516E-4</v>
      </c>
      <c r="P1189">
        <f t="shared" si="94"/>
        <v>0.61899999999999999</v>
      </c>
    </row>
    <row r="1190" spans="1:16" hidden="1" x14ac:dyDescent="0.3">
      <c r="A1190" s="22" t="s">
        <v>1479</v>
      </c>
      <c r="B1190" s="23">
        <v>4057058</v>
      </c>
      <c r="C1190" s="24" t="s">
        <v>2</v>
      </c>
      <c r="D1190" s="6">
        <v>24397.288365299999</v>
      </c>
      <c r="E1190" s="27">
        <v>78.16</v>
      </c>
      <c r="F1190" s="5">
        <v>58000</v>
      </c>
      <c r="G1190" s="5">
        <v>58000</v>
      </c>
      <c r="H1190" s="5">
        <v>37837000</v>
      </c>
      <c r="I1190" s="24" t="s">
        <v>1</v>
      </c>
      <c r="J1190" s="24" t="s">
        <v>2157</v>
      </c>
      <c r="L1190" s="34">
        <f t="shared" si="90"/>
        <v>58000</v>
      </c>
      <c r="M1190" s="34">
        <f t="shared" si="91"/>
        <v>58000</v>
      </c>
      <c r="N1190" s="34">
        <f t="shared" si="92"/>
        <v>37837000</v>
      </c>
      <c r="O1190" s="32">
        <f t="shared" si="93"/>
        <v>0</v>
      </c>
      <c r="P1190">
        <f t="shared" si="94"/>
        <v>0.42199999999999999</v>
      </c>
    </row>
    <row r="1191" spans="1:16" hidden="1" x14ac:dyDescent="0.3">
      <c r="A1191" s="22" t="s">
        <v>1480</v>
      </c>
      <c r="B1191" s="23">
        <v>4412410</v>
      </c>
      <c r="C1191" s="24" t="s">
        <v>317</v>
      </c>
      <c r="D1191" s="6">
        <v>2198.9646536</v>
      </c>
      <c r="E1191" s="6">
        <v>91.24</v>
      </c>
      <c r="F1191" s="5">
        <v>22711</v>
      </c>
      <c r="G1191" s="5">
        <v>13731</v>
      </c>
      <c r="H1191" s="5">
        <v>3371487</v>
      </c>
      <c r="I1191" s="24" t="s">
        <v>2123</v>
      </c>
      <c r="J1191" s="24" t="s">
        <v>2129</v>
      </c>
      <c r="L1191" s="34">
        <f t="shared" si="90"/>
        <v>22711</v>
      </c>
      <c r="M1191" s="34">
        <f t="shared" si="91"/>
        <v>13731</v>
      </c>
      <c r="N1191" s="34">
        <f t="shared" si="92"/>
        <v>3371487</v>
      </c>
      <c r="O1191" s="32">
        <f t="shared" si="93"/>
        <v>2.6635131619964724E-3</v>
      </c>
      <c r="P1191">
        <f t="shared" si="94"/>
        <v>0.81200000000000006</v>
      </c>
    </row>
    <row r="1192" spans="1:16" hidden="1" x14ac:dyDescent="0.3">
      <c r="A1192" s="22" t="s">
        <v>1481</v>
      </c>
      <c r="B1192" s="23">
        <v>4811094</v>
      </c>
      <c r="C1192" s="24" t="s">
        <v>2</v>
      </c>
      <c r="D1192" s="6">
        <v>3970.7163379799999</v>
      </c>
      <c r="E1192" s="27">
        <v>106.56</v>
      </c>
      <c r="F1192" s="5">
        <v>17286</v>
      </c>
      <c r="G1192" s="5">
        <v>16856</v>
      </c>
      <c r="H1192" s="5">
        <v>3353729</v>
      </c>
      <c r="I1192" s="24" t="s">
        <v>2123</v>
      </c>
      <c r="J1192" s="24" t="s">
        <v>2172</v>
      </c>
      <c r="L1192" s="34">
        <f t="shared" si="90"/>
        <v>17286</v>
      </c>
      <c r="M1192" s="34">
        <f t="shared" si="91"/>
        <v>16856</v>
      </c>
      <c r="N1192" s="34">
        <f t="shared" si="92"/>
        <v>3353729</v>
      </c>
      <c r="O1192" s="32">
        <f t="shared" si="93"/>
        <v>1.2821548789422162E-4</v>
      </c>
      <c r="P1192">
        <f t="shared" si="94"/>
        <v>0.47599999999999998</v>
      </c>
    </row>
    <row r="1193" spans="1:16" hidden="1" x14ac:dyDescent="0.3">
      <c r="A1193" s="22" t="s">
        <v>1482</v>
      </c>
      <c r="B1193" s="23">
        <v>4912122</v>
      </c>
      <c r="C1193" s="24" t="s">
        <v>317</v>
      </c>
      <c r="D1193" s="6">
        <v>2698.3742270600001</v>
      </c>
      <c r="E1193" s="27">
        <v>94.59</v>
      </c>
      <c r="F1193" s="5">
        <v>12723</v>
      </c>
      <c r="G1193" s="5">
        <v>15304</v>
      </c>
      <c r="H1193" s="5">
        <v>2005608</v>
      </c>
      <c r="I1193" s="24" t="s">
        <v>2153</v>
      </c>
      <c r="J1193" s="24" t="s">
        <v>2154</v>
      </c>
      <c r="L1193" s="34">
        <f t="shared" si="90"/>
        <v>12723</v>
      </c>
      <c r="M1193" s="34">
        <f t="shared" si="91"/>
        <v>15304</v>
      </c>
      <c r="N1193" s="34">
        <f t="shared" si="92"/>
        <v>2005608</v>
      </c>
      <c r="O1193" s="32">
        <f t="shared" si="93"/>
        <v>-1.2868915560767607E-3</v>
      </c>
      <c r="P1193">
        <f t="shared" si="94"/>
        <v>0.20399999999999999</v>
      </c>
    </row>
    <row r="1194" spans="1:16" hidden="1" x14ac:dyDescent="0.3">
      <c r="A1194" s="22" t="s">
        <v>1483</v>
      </c>
      <c r="B1194" s="23">
        <v>4245322</v>
      </c>
      <c r="C1194" s="24" t="s">
        <v>2</v>
      </c>
      <c r="D1194" s="6">
        <v>9935.6669220000003</v>
      </c>
      <c r="E1194" s="6">
        <v>96.19</v>
      </c>
      <c r="F1194" s="5">
        <v>59841</v>
      </c>
      <c r="G1194" s="5">
        <v>48930</v>
      </c>
      <c r="H1194" s="5">
        <v>14641423</v>
      </c>
      <c r="I1194" s="24" t="s">
        <v>2142</v>
      </c>
      <c r="J1194" s="24" t="s">
        <v>2145</v>
      </c>
      <c r="L1194" s="34">
        <f t="shared" si="90"/>
        <v>59841</v>
      </c>
      <c r="M1194" s="34">
        <f t="shared" si="91"/>
        <v>48930</v>
      </c>
      <c r="N1194" s="34">
        <f t="shared" si="92"/>
        <v>14641423</v>
      </c>
      <c r="O1194" s="32">
        <f t="shared" si="93"/>
        <v>7.4521445080850404E-4</v>
      </c>
      <c r="P1194">
        <f t="shared" si="94"/>
        <v>0.61599999999999999</v>
      </c>
    </row>
    <row r="1195" spans="1:16" hidden="1" x14ac:dyDescent="0.3">
      <c r="A1195" s="22" t="s">
        <v>216</v>
      </c>
      <c r="B1195" s="23">
        <v>4246742</v>
      </c>
      <c r="C1195" s="24" t="s">
        <v>2</v>
      </c>
      <c r="D1195" s="6">
        <v>4385.1361777599996</v>
      </c>
      <c r="E1195" s="6">
        <v>96.24</v>
      </c>
      <c r="F1195" s="5">
        <v>23869</v>
      </c>
      <c r="G1195" s="5">
        <v>19664</v>
      </c>
      <c r="H1195" s="5">
        <v>3544020</v>
      </c>
      <c r="I1195" s="24" t="s">
        <v>2119</v>
      </c>
      <c r="J1195" s="24" t="s">
        <v>2140</v>
      </c>
      <c r="L1195" s="34">
        <f t="shared" si="90"/>
        <v>23869</v>
      </c>
      <c r="M1195" s="34">
        <f t="shared" si="91"/>
        <v>19664</v>
      </c>
      <c r="N1195" s="34">
        <f t="shared" si="92"/>
        <v>3544020</v>
      </c>
      <c r="O1195" s="32">
        <f t="shared" si="93"/>
        <v>1.1865057194936823E-3</v>
      </c>
      <c r="P1195">
        <f t="shared" si="94"/>
        <v>0.68400000000000005</v>
      </c>
    </row>
    <row r="1196" spans="1:16" hidden="1" x14ac:dyDescent="0.3">
      <c r="A1196" s="22" t="s">
        <v>1484</v>
      </c>
      <c r="B1196" s="23">
        <v>110230</v>
      </c>
      <c r="C1196" s="24" t="s">
        <v>317</v>
      </c>
      <c r="D1196" s="6">
        <v>19544.62499335</v>
      </c>
      <c r="E1196" s="6">
        <v>73.47</v>
      </c>
      <c r="F1196" s="5">
        <v>-100400</v>
      </c>
      <c r="G1196" s="5">
        <v>354800</v>
      </c>
      <c r="H1196" s="5">
        <v>290867000</v>
      </c>
      <c r="I1196" s="24" t="s">
        <v>2142</v>
      </c>
      <c r="J1196" s="24" t="s">
        <v>2145</v>
      </c>
      <c r="L1196" s="34">
        <f t="shared" si="90"/>
        <v>-100400</v>
      </c>
      <c r="M1196" s="34">
        <f t="shared" si="91"/>
        <v>354800</v>
      </c>
      <c r="N1196" s="34">
        <f t="shared" si="92"/>
        <v>290867000</v>
      </c>
      <c r="O1196" s="32">
        <f t="shared" si="93"/>
        <v>-1.5649764325275813E-3</v>
      </c>
      <c r="P1196">
        <f t="shared" si="94"/>
        <v>0.17899999999999999</v>
      </c>
    </row>
    <row r="1197" spans="1:16" hidden="1" x14ac:dyDescent="0.3">
      <c r="A1197" s="22" t="s">
        <v>1485</v>
      </c>
      <c r="B1197" s="23">
        <v>5213636</v>
      </c>
      <c r="C1197" s="24" t="s">
        <v>317</v>
      </c>
      <c r="D1197" s="6">
        <v>2556.0288614999999</v>
      </c>
      <c r="E1197" s="27">
        <v>88.97</v>
      </c>
      <c r="F1197" s="5">
        <v>3999</v>
      </c>
      <c r="G1197" s="5">
        <v>2488</v>
      </c>
      <c r="H1197" s="5">
        <v>792813</v>
      </c>
      <c r="I1197" s="24" t="s">
        <v>2123</v>
      </c>
      <c r="J1197" s="24" t="s">
        <v>2129</v>
      </c>
      <c r="L1197" s="34">
        <f t="shared" si="90"/>
        <v>3999</v>
      </c>
      <c r="M1197" s="34">
        <f t="shared" si="91"/>
        <v>2488</v>
      </c>
      <c r="N1197" s="34">
        <f t="shared" si="92"/>
        <v>792813</v>
      </c>
      <c r="O1197" s="32">
        <f t="shared" si="93"/>
        <v>1.9058718764702394E-3</v>
      </c>
      <c r="P1197">
        <f t="shared" si="94"/>
        <v>0.75900000000000001</v>
      </c>
    </row>
    <row r="1198" spans="1:16" hidden="1" x14ac:dyDescent="0.3">
      <c r="A1198" s="22" t="s">
        <v>1486</v>
      </c>
      <c r="B1198" s="23">
        <v>5111952</v>
      </c>
      <c r="C1198" s="24" t="s">
        <v>2</v>
      </c>
      <c r="D1198" s="6">
        <v>10474.858816759999</v>
      </c>
      <c r="E1198" s="6">
        <v>84.36</v>
      </c>
      <c r="F1198" s="5">
        <v>-353</v>
      </c>
      <c r="G1198" s="5">
        <v>193</v>
      </c>
      <c r="H1198" s="5">
        <v>1740410</v>
      </c>
      <c r="I1198" s="24" t="s">
        <v>2132</v>
      </c>
      <c r="J1198" s="24" t="s">
        <v>2134</v>
      </c>
      <c r="L1198" s="34">
        <f t="shared" si="90"/>
        <v>-353</v>
      </c>
      <c r="M1198" s="34">
        <f t="shared" si="91"/>
        <v>193</v>
      </c>
      <c r="N1198" s="34">
        <f t="shared" si="92"/>
        <v>1740410</v>
      </c>
      <c r="O1198" s="32">
        <f t="shared" si="93"/>
        <v>-3.1371918111249648E-4</v>
      </c>
      <c r="P1198">
        <f t="shared" si="94"/>
        <v>0.32500000000000001</v>
      </c>
    </row>
    <row r="1199" spans="1:16" hidden="1" x14ac:dyDescent="0.3">
      <c r="A1199" s="22" t="s">
        <v>1487</v>
      </c>
      <c r="B1199" s="23">
        <v>4248523</v>
      </c>
      <c r="C1199" s="24" t="s">
        <v>317</v>
      </c>
      <c r="D1199" s="6">
        <v>2899.9506397499999</v>
      </c>
      <c r="E1199" s="27">
        <v>113.72</v>
      </c>
      <c r="F1199" s="5">
        <v>5815</v>
      </c>
      <c r="G1199" s="5">
        <v>1854</v>
      </c>
      <c r="H1199" s="5">
        <v>1411479</v>
      </c>
      <c r="I1199" s="24" t="s">
        <v>2132</v>
      </c>
      <c r="J1199" s="24" t="s">
        <v>2134</v>
      </c>
      <c r="L1199" s="34">
        <f t="shared" si="90"/>
        <v>5815</v>
      </c>
      <c r="M1199" s="34">
        <f t="shared" si="91"/>
        <v>1854</v>
      </c>
      <c r="N1199" s="34">
        <f t="shared" si="92"/>
        <v>1411479</v>
      </c>
      <c r="O1199" s="32">
        <f t="shared" si="93"/>
        <v>2.8062762534901333E-3</v>
      </c>
      <c r="P1199">
        <f t="shared" si="94"/>
        <v>0.82199999999999995</v>
      </c>
    </row>
    <row r="1200" spans="1:16" hidden="1" x14ac:dyDescent="0.3">
      <c r="A1200" s="22" t="s">
        <v>1488</v>
      </c>
      <c r="B1200" s="23">
        <v>103146</v>
      </c>
      <c r="C1200" s="24" t="s">
        <v>2</v>
      </c>
      <c r="D1200" s="6">
        <v>107278.85025</v>
      </c>
      <c r="E1200" s="6">
        <v>93.83</v>
      </c>
      <c r="F1200" s="5">
        <v>4214</v>
      </c>
      <c r="G1200" s="5">
        <v>41243</v>
      </c>
      <c r="H1200" s="5">
        <v>87897448</v>
      </c>
      <c r="I1200" s="24" t="s">
        <v>2130</v>
      </c>
      <c r="J1200" s="24" t="s">
        <v>2170</v>
      </c>
      <c r="L1200" s="34">
        <f t="shared" si="90"/>
        <v>4214</v>
      </c>
      <c r="M1200" s="34">
        <f t="shared" si="91"/>
        <v>41243</v>
      </c>
      <c r="N1200" s="34">
        <f t="shared" si="92"/>
        <v>87897448</v>
      </c>
      <c r="O1200" s="32">
        <f t="shared" si="93"/>
        <v>-4.2127502950938916E-4</v>
      </c>
      <c r="P1200">
        <f t="shared" si="94"/>
        <v>0.30499999999999999</v>
      </c>
    </row>
    <row r="1201" spans="1:16" hidden="1" x14ac:dyDescent="0.3">
      <c r="A1201" s="22" t="s">
        <v>1489</v>
      </c>
      <c r="B1201" s="23">
        <v>1018962</v>
      </c>
      <c r="C1201" s="24" t="s">
        <v>2</v>
      </c>
      <c r="D1201" s="6">
        <v>7629.7470999400002</v>
      </c>
      <c r="E1201" s="6">
        <v>81.739999999999995</v>
      </c>
      <c r="F1201" s="5">
        <v>35170</v>
      </c>
      <c r="G1201" s="5">
        <v>30402</v>
      </c>
      <c r="H1201" s="5">
        <v>37689829</v>
      </c>
      <c r="I1201" s="24" t="s">
        <v>2142</v>
      </c>
      <c r="J1201" s="24" t="s">
        <v>2171</v>
      </c>
      <c r="L1201" s="34">
        <f t="shared" si="90"/>
        <v>35170</v>
      </c>
      <c r="M1201" s="34">
        <f t="shared" si="91"/>
        <v>30402</v>
      </c>
      <c r="N1201" s="34">
        <f t="shared" si="92"/>
        <v>37689829</v>
      </c>
      <c r="O1201" s="32">
        <f t="shared" si="93"/>
        <v>1.2650627839144615E-4</v>
      </c>
      <c r="P1201">
        <f t="shared" si="94"/>
        <v>0.47499999999999998</v>
      </c>
    </row>
    <row r="1202" spans="1:16" hidden="1" x14ac:dyDescent="0.3">
      <c r="A1202" s="22" t="s">
        <v>1490</v>
      </c>
      <c r="B1202" s="23">
        <v>4972298</v>
      </c>
      <c r="C1202" s="24" t="s">
        <v>320</v>
      </c>
      <c r="D1202" s="6">
        <v>2755.2163721400002</v>
      </c>
      <c r="E1202" s="27" t="s">
        <v>2058</v>
      </c>
      <c r="F1202" s="5">
        <v>-420</v>
      </c>
      <c r="G1202" s="5" t="s">
        <v>0</v>
      </c>
      <c r="H1202" s="5">
        <v>247928</v>
      </c>
      <c r="I1202" s="24" t="s">
        <v>2123</v>
      </c>
      <c r="J1202" s="24" t="s">
        <v>2125</v>
      </c>
      <c r="L1202" s="34">
        <f t="shared" si="90"/>
        <v>-420</v>
      </c>
      <c r="M1202" s="34">
        <f t="shared" si="91"/>
        <v>0</v>
      </c>
      <c r="N1202" s="34">
        <f t="shared" si="92"/>
        <v>247928</v>
      </c>
      <c r="O1202" s="32">
        <f t="shared" si="93"/>
        <v>-1.6940402052208706E-3</v>
      </c>
      <c r="P1202">
        <f t="shared" si="94"/>
        <v>0.16900000000000001</v>
      </c>
    </row>
    <row r="1203" spans="1:16" hidden="1" x14ac:dyDescent="0.3">
      <c r="A1203" s="22" t="s">
        <v>1491</v>
      </c>
      <c r="B1203" s="23">
        <v>4080424</v>
      </c>
      <c r="C1203" s="24" t="s">
        <v>2</v>
      </c>
      <c r="D1203" s="6">
        <v>2763.74276586</v>
      </c>
      <c r="E1203" s="6">
        <v>69.040000000000006</v>
      </c>
      <c r="F1203" s="5">
        <v>18850</v>
      </c>
      <c r="G1203" s="5">
        <v>8843</v>
      </c>
      <c r="H1203" s="5">
        <v>13783436</v>
      </c>
      <c r="I1203" s="24" t="s">
        <v>2142</v>
      </c>
      <c r="J1203" s="24" t="s">
        <v>2171</v>
      </c>
      <c r="L1203" s="34">
        <f t="shared" si="90"/>
        <v>18850</v>
      </c>
      <c r="M1203" s="34">
        <f t="shared" si="91"/>
        <v>8843</v>
      </c>
      <c r="N1203" s="34">
        <f t="shared" si="92"/>
        <v>13783436</v>
      </c>
      <c r="O1203" s="32">
        <f t="shared" si="93"/>
        <v>7.260163576048817E-4</v>
      </c>
      <c r="P1203">
        <f t="shared" si="94"/>
        <v>0.61299999999999999</v>
      </c>
    </row>
    <row r="1204" spans="1:16" hidden="1" x14ac:dyDescent="0.3">
      <c r="A1204" s="22" t="s">
        <v>1492</v>
      </c>
      <c r="B1204" s="23">
        <v>4072932</v>
      </c>
      <c r="C1204" s="24" t="s">
        <v>2</v>
      </c>
      <c r="D1204" s="6">
        <v>43392.84</v>
      </c>
      <c r="E1204" s="27" t="s">
        <v>2059</v>
      </c>
      <c r="F1204" s="5">
        <v>140000</v>
      </c>
      <c r="G1204" s="5">
        <v>-251000</v>
      </c>
      <c r="H1204" s="5">
        <v>689029000</v>
      </c>
      <c r="I1204" s="24" t="s">
        <v>2142</v>
      </c>
      <c r="J1204" s="24" t="s">
        <v>2145</v>
      </c>
      <c r="L1204" s="34">
        <f t="shared" si="90"/>
        <v>140000</v>
      </c>
      <c r="M1204" s="34">
        <f t="shared" si="91"/>
        <v>-251000</v>
      </c>
      <c r="N1204" s="34">
        <f t="shared" si="92"/>
        <v>689029000</v>
      </c>
      <c r="O1204" s="32">
        <f t="shared" si="93"/>
        <v>5.6746523005562902E-4</v>
      </c>
      <c r="P1204">
        <f t="shared" si="94"/>
        <v>0.58799999999999997</v>
      </c>
    </row>
    <row r="1205" spans="1:16" hidden="1" x14ac:dyDescent="0.3">
      <c r="A1205" s="22" t="s">
        <v>1493</v>
      </c>
      <c r="B1205" s="23">
        <v>4391244</v>
      </c>
      <c r="C1205" s="24" t="s">
        <v>317</v>
      </c>
      <c r="D1205" s="6">
        <v>23165.676593730001</v>
      </c>
      <c r="E1205" s="6">
        <v>99.81</v>
      </c>
      <c r="F1205" s="5">
        <v>43722</v>
      </c>
      <c r="G1205" s="5">
        <v>42944</v>
      </c>
      <c r="H1205" s="5">
        <v>6288842</v>
      </c>
      <c r="I1205" s="24" t="s">
        <v>2132</v>
      </c>
      <c r="J1205" s="24" t="s">
        <v>2134</v>
      </c>
      <c r="L1205" s="34">
        <f t="shared" si="90"/>
        <v>43722</v>
      </c>
      <c r="M1205" s="34">
        <f t="shared" si="91"/>
        <v>42944</v>
      </c>
      <c r="N1205" s="34">
        <f t="shared" si="92"/>
        <v>6288842</v>
      </c>
      <c r="O1205" s="32">
        <f t="shared" si="93"/>
        <v>1.2371116971932194E-4</v>
      </c>
      <c r="P1205">
        <f t="shared" si="94"/>
        <v>0.47299999999999998</v>
      </c>
    </row>
    <row r="1206" spans="1:16" hidden="1" x14ac:dyDescent="0.3">
      <c r="A1206" s="22" t="s">
        <v>1494</v>
      </c>
      <c r="B1206" s="23">
        <v>4810226</v>
      </c>
      <c r="C1206" s="24" t="s">
        <v>317</v>
      </c>
      <c r="D1206" s="6">
        <v>3415.1013320400002</v>
      </c>
      <c r="E1206" s="6">
        <v>86.56</v>
      </c>
      <c r="F1206" s="5">
        <v>8663</v>
      </c>
      <c r="G1206" s="5">
        <v>-33620</v>
      </c>
      <c r="H1206" s="5">
        <v>1705619</v>
      </c>
      <c r="I1206" s="24" t="s">
        <v>2123</v>
      </c>
      <c r="J1206" s="24" t="s">
        <v>2125</v>
      </c>
      <c r="L1206" s="34">
        <f t="shared" si="90"/>
        <v>8663</v>
      </c>
      <c r="M1206" s="34">
        <f t="shared" si="91"/>
        <v>-33620</v>
      </c>
      <c r="N1206" s="34">
        <f t="shared" si="92"/>
        <v>1705619</v>
      </c>
      <c r="O1206" s="32">
        <f t="shared" si="93"/>
        <v>2.4790413333810189E-2</v>
      </c>
      <c r="P1206">
        <f t="shared" si="94"/>
        <v>0.98799999999999999</v>
      </c>
    </row>
    <row r="1207" spans="1:16" hidden="1" x14ac:dyDescent="0.3">
      <c r="A1207" s="22" t="s">
        <v>1495</v>
      </c>
      <c r="B1207" s="23">
        <v>4050911</v>
      </c>
      <c r="C1207" s="24" t="s">
        <v>2</v>
      </c>
      <c r="D1207" s="6">
        <v>42757.70563022</v>
      </c>
      <c r="E1207" s="27">
        <v>75.38</v>
      </c>
      <c r="F1207" s="5">
        <v>39000</v>
      </c>
      <c r="G1207" s="5">
        <v>-74000</v>
      </c>
      <c r="H1207" s="5">
        <v>48718000</v>
      </c>
      <c r="I1207" s="24" t="s">
        <v>1</v>
      </c>
      <c r="J1207" s="24" t="s">
        <v>2166</v>
      </c>
      <c r="L1207" s="34">
        <f t="shared" si="90"/>
        <v>39000</v>
      </c>
      <c r="M1207" s="34">
        <f t="shared" si="91"/>
        <v>-74000</v>
      </c>
      <c r="N1207" s="34">
        <f t="shared" si="92"/>
        <v>48718000</v>
      </c>
      <c r="O1207" s="32">
        <f t="shared" si="93"/>
        <v>2.3194712426618498E-3</v>
      </c>
      <c r="P1207">
        <f t="shared" si="94"/>
        <v>0.79</v>
      </c>
    </row>
    <row r="1208" spans="1:16" hidden="1" x14ac:dyDescent="0.3">
      <c r="A1208" s="22" t="s">
        <v>1496</v>
      </c>
      <c r="B1208" s="23">
        <v>103016</v>
      </c>
      <c r="C1208" s="24" t="s">
        <v>2</v>
      </c>
      <c r="D1208" s="6">
        <v>59435.378322420001</v>
      </c>
      <c r="E1208" s="27">
        <v>80.819999999999993</v>
      </c>
      <c r="F1208" s="5">
        <v>2488</v>
      </c>
      <c r="G1208" s="5">
        <v>2834</v>
      </c>
      <c r="H1208" s="5">
        <v>17552307</v>
      </c>
      <c r="I1208" s="24" t="s">
        <v>2130</v>
      </c>
      <c r="J1208" s="24" t="s">
        <v>2169</v>
      </c>
      <c r="L1208" s="34">
        <f t="shared" si="90"/>
        <v>2488</v>
      </c>
      <c r="M1208" s="34">
        <f t="shared" si="91"/>
        <v>2834</v>
      </c>
      <c r="N1208" s="34">
        <f t="shared" si="92"/>
        <v>17552307</v>
      </c>
      <c r="O1208" s="32">
        <f t="shared" si="93"/>
        <v>-1.9712508446895328E-5</v>
      </c>
      <c r="P1208">
        <f t="shared" si="94"/>
        <v>0.40699999999999997</v>
      </c>
    </row>
    <row r="1209" spans="1:16" hidden="1" x14ac:dyDescent="0.3">
      <c r="A1209" s="22" t="s">
        <v>218</v>
      </c>
      <c r="B1209" s="23">
        <v>4006246</v>
      </c>
      <c r="C1209" s="24" t="s">
        <v>2</v>
      </c>
      <c r="D1209" s="6">
        <v>27214.4054187</v>
      </c>
      <c r="E1209" s="6">
        <v>95.41</v>
      </c>
      <c r="F1209" s="5">
        <v>208282</v>
      </c>
      <c r="G1209" s="5">
        <v>208539</v>
      </c>
      <c r="H1209" s="5">
        <v>14796515</v>
      </c>
      <c r="I1209" s="24" t="s">
        <v>2126</v>
      </c>
      <c r="J1209" s="24" t="s">
        <v>2191</v>
      </c>
      <c r="L1209" s="34">
        <f t="shared" si="90"/>
        <v>208282</v>
      </c>
      <c r="M1209" s="34">
        <f t="shared" si="91"/>
        <v>208539</v>
      </c>
      <c r="N1209" s="34">
        <f t="shared" si="92"/>
        <v>14796515</v>
      </c>
      <c r="O1209" s="32">
        <f t="shared" si="93"/>
        <v>-1.7368954784285353E-5</v>
      </c>
      <c r="P1209">
        <f t="shared" si="94"/>
        <v>0.40899999999999997</v>
      </c>
    </row>
    <row r="1210" spans="1:16" hidden="1" x14ac:dyDescent="0.3">
      <c r="A1210" s="22" t="s">
        <v>1497</v>
      </c>
      <c r="B1210" s="23">
        <v>4972136</v>
      </c>
      <c r="C1210" s="24" t="s">
        <v>2</v>
      </c>
      <c r="D1210" s="6">
        <v>17338.178111540001</v>
      </c>
      <c r="E1210" s="6">
        <v>87.57</v>
      </c>
      <c r="F1210" s="5">
        <v>8641</v>
      </c>
      <c r="G1210" s="5">
        <v>7573</v>
      </c>
      <c r="H1210" s="5">
        <v>3543460</v>
      </c>
      <c r="I1210" s="24" t="s">
        <v>2132</v>
      </c>
      <c r="J1210" s="24" t="s">
        <v>2175</v>
      </c>
      <c r="L1210" s="34">
        <f t="shared" si="90"/>
        <v>8641</v>
      </c>
      <c r="M1210" s="34">
        <f t="shared" si="91"/>
        <v>7573</v>
      </c>
      <c r="N1210" s="34">
        <f t="shared" si="92"/>
        <v>3543460</v>
      </c>
      <c r="O1210" s="32">
        <f t="shared" si="93"/>
        <v>3.0140032623481006E-4</v>
      </c>
      <c r="P1210">
        <f t="shared" si="94"/>
        <v>0.52600000000000002</v>
      </c>
    </row>
    <row r="1211" spans="1:16" hidden="1" x14ac:dyDescent="0.3">
      <c r="A1211" s="22" t="s">
        <v>1498</v>
      </c>
      <c r="B1211" s="23">
        <v>4434384</v>
      </c>
      <c r="C1211" s="24" t="s">
        <v>2</v>
      </c>
      <c r="D1211" s="6">
        <v>5817.5034345399999</v>
      </c>
      <c r="E1211" s="6">
        <v>103.85</v>
      </c>
      <c r="F1211" s="5">
        <v>-3200</v>
      </c>
      <c r="G1211" s="5">
        <v>25500</v>
      </c>
      <c r="H1211" s="5">
        <v>11768300</v>
      </c>
      <c r="I1211" s="24" t="s">
        <v>2126</v>
      </c>
      <c r="J1211" s="24" t="s">
        <v>2165</v>
      </c>
      <c r="L1211" s="34">
        <f t="shared" si="90"/>
        <v>-3200</v>
      </c>
      <c r="M1211" s="34">
        <f t="shared" si="91"/>
        <v>25500</v>
      </c>
      <c r="N1211" s="34">
        <f t="shared" si="92"/>
        <v>11768300</v>
      </c>
      <c r="O1211" s="32">
        <f t="shared" si="93"/>
        <v>-2.43875496035961E-3</v>
      </c>
      <c r="P1211">
        <f t="shared" si="94"/>
        <v>0.13500000000000001</v>
      </c>
    </row>
    <row r="1212" spans="1:16" hidden="1" x14ac:dyDescent="0.3">
      <c r="A1212" s="22" t="s">
        <v>1499</v>
      </c>
      <c r="B1212" s="23">
        <v>4431683</v>
      </c>
      <c r="C1212" s="24" t="s">
        <v>2</v>
      </c>
      <c r="D1212" s="6">
        <v>6205.6036715199998</v>
      </c>
      <c r="E1212" s="6">
        <v>105.49</v>
      </c>
      <c r="F1212" s="5">
        <v>2260</v>
      </c>
      <c r="G1212" s="5">
        <v>1006</v>
      </c>
      <c r="H1212" s="5">
        <v>1349726</v>
      </c>
      <c r="I1212" s="24" t="s">
        <v>2132</v>
      </c>
      <c r="J1212" s="24" t="s">
        <v>2134</v>
      </c>
      <c r="L1212" s="34">
        <f t="shared" si="90"/>
        <v>2260</v>
      </c>
      <c r="M1212" s="34">
        <f t="shared" si="91"/>
        <v>1006</v>
      </c>
      <c r="N1212" s="34">
        <f t="shared" si="92"/>
        <v>1349726</v>
      </c>
      <c r="O1212" s="32">
        <f t="shared" si="93"/>
        <v>9.2907745720242484E-4</v>
      </c>
      <c r="P1212">
        <f t="shared" si="94"/>
        <v>0.65100000000000002</v>
      </c>
    </row>
    <row r="1213" spans="1:16" hidden="1" x14ac:dyDescent="0.3">
      <c r="A1213" s="22" t="s">
        <v>1500</v>
      </c>
      <c r="B1213" s="23">
        <v>4233886</v>
      </c>
      <c r="C1213" s="24" t="s">
        <v>2</v>
      </c>
      <c r="D1213" s="6">
        <v>9725.9944139199997</v>
      </c>
      <c r="E1213" s="6">
        <v>74.28</v>
      </c>
      <c r="F1213" s="5">
        <v>18400</v>
      </c>
      <c r="G1213" s="5">
        <v>22012</v>
      </c>
      <c r="H1213" s="5">
        <v>6287735</v>
      </c>
      <c r="I1213" s="24" t="s">
        <v>2123</v>
      </c>
      <c r="J1213" s="24" t="s">
        <v>2147</v>
      </c>
      <c r="L1213" s="34">
        <f t="shared" si="90"/>
        <v>18400</v>
      </c>
      <c r="M1213" s="34">
        <f t="shared" si="91"/>
        <v>22012</v>
      </c>
      <c r="N1213" s="34">
        <f t="shared" si="92"/>
        <v>6287735</v>
      </c>
      <c r="O1213" s="32">
        <f t="shared" si="93"/>
        <v>-5.7445169047359661E-4</v>
      </c>
      <c r="P1213">
        <f t="shared" si="94"/>
        <v>0.28100000000000003</v>
      </c>
    </row>
    <row r="1214" spans="1:16" hidden="1" x14ac:dyDescent="0.3">
      <c r="A1214" s="22" t="s">
        <v>1501</v>
      </c>
      <c r="B1214" s="23">
        <v>13339625</v>
      </c>
      <c r="C1214" s="24" t="s">
        <v>317</v>
      </c>
      <c r="D1214" s="6">
        <v>4843.9396200000001</v>
      </c>
      <c r="E1214" s="27">
        <v>68.849999999999994</v>
      </c>
      <c r="F1214" s="5">
        <v>96678.922478053704</v>
      </c>
      <c r="G1214" s="5">
        <v>38909.5686971287</v>
      </c>
      <c r="H1214" s="5">
        <v>5849209.8242765199</v>
      </c>
      <c r="I1214" s="24" t="s">
        <v>2142</v>
      </c>
      <c r="J1214" s="24" t="s">
        <v>2160</v>
      </c>
      <c r="L1214" s="34">
        <f t="shared" si="90"/>
        <v>96678.922478053704</v>
      </c>
      <c r="M1214" s="34">
        <f t="shared" si="91"/>
        <v>38909.5686971287</v>
      </c>
      <c r="N1214" s="34">
        <f t="shared" si="92"/>
        <v>5849209.8242765199</v>
      </c>
      <c r="O1214" s="32">
        <f t="shared" si="93"/>
        <v>9.8764372481834183E-3</v>
      </c>
      <c r="P1214">
        <f t="shared" si="94"/>
        <v>0.95499999999999996</v>
      </c>
    </row>
    <row r="1215" spans="1:16" x14ac:dyDescent="0.3">
      <c r="A1215" s="22" t="s">
        <v>1606</v>
      </c>
      <c r="B1215" s="23">
        <v>4967090</v>
      </c>
      <c r="C1215" s="24" t="s">
        <v>317</v>
      </c>
      <c r="D1215" s="6">
        <v>14240.311638360001</v>
      </c>
      <c r="E1215" s="6">
        <v>91.21</v>
      </c>
      <c r="F1215" s="5">
        <v>12500</v>
      </c>
      <c r="G1215" s="5">
        <v>26300</v>
      </c>
      <c r="H1215" s="5">
        <v>8873800</v>
      </c>
      <c r="I1215" s="24" t="s">
        <v>2132</v>
      </c>
      <c r="J1215" s="24" t="s">
        <v>2139</v>
      </c>
      <c r="L1215" s="34">
        <f t="shared" si="90"/>
        <v>12500</v>
      </c>
      <c r="M1215" s="34">
        <f t="shared" si="91"/>
        <v>26300</v>
      </c>
      <c r="N1215" s="34">
        <f t="shared" si="92"/>
        <v>8873800</v>
      </c>
      <c r="O1215" s="32">
        <f t="shared" si="93"/>
        <v>-1.5551398498951971E-3</v>
      </c>
      <c r="P1215">
        <f t="shared" si="94"/>
        <v>0.18</v>
      </c>
    </row>
    <row r="1216" spans="1:16" hidden="1" x14ac:dyDescent="0.3">
      <c r="A1216" s="22" t="s">
        <v>1503</v>
      </c>
      <c r="B1216" s="23">
        <v>4985881</v>
      </c>
      <c r="C1216" s="24" t="s">
        <v>2</v>
      </c>
      <c r="D1216" s="6">
        <v>3023.0388193499998</v>
      </c>
      <c r="E1216" s="6">
        <v>81.95</v>
      </c>
      <c r="F1216" s="5">
        <v>12167</v>
      </c>
      <c r="G1216" s="5">
        <v>13593</v>
      </c>
      <c r="H1216" s="5">
        <v>2821622</v>
      </c>
      <c r="I1216" s="24" t="s">
        <v>2148</v>
      </c>
      <c r="J1216" s="24" t="s">
        <v>2150</v>
      </c>
      <c r="L1216" s="34">
        <f t="shared" si="90"/>
        <v>12167</v>
      </c>
      <c r="M1216" s="34">
        <f t="shared" si="91"/>
        <v>13593</v>
      </c>
      <c r="N1216" s="34">
        <f t="shared" si="92"/>
        <v>2821622</v>
      </c>
      <c r="O1216" s="32">
        <f t="shared" si="93"/>
        <v>-5.0538307399077551E-4</v>
      </c>
      <c r="P1216">
        <f t="shared" si="94"/>
        <v>0.28999999999999998</v>
      </c>
    </row>
    <row r="1217" spans="1:16" x14ac:dyDescent="0.3">
      <c r="A1217" s="22" t="s">
        <v>1504</v>
      </c>
      <c r="B1217" s="23">
        <v>4062496</v>
      </c>
      <c r="C1217" s="24" t="s">
        <v>317</v>
      </c>
      <c r="D1217" s="6">
        <v>189881.01</v>
      </c>
      <c r="E1217" s="6">
        <v>78.819999999999993</v>
      </c>
      <c r="F1217" s="5">
        <v>-319000</v>
      </c>
      <c r="G1217" s="5">
        <v>-209000</v>
      </c>
      <c r="H1217" s="5">
        <v>41240000</v>
      </c>
      <c r="I1217" s="24" t="s">
        <v>2132</v>
      </c>
      <c r="J1217" s="24" t="s">
        <v>2139</v>
      </c>
      <c r="L1217" s="34">
        <f t="shared" si="90"/>
        <v>-319000</v>
      </c>
      <c r="M1217" s="34">
        <f t="shared" si="91"/>
        <v>-209000</v>
      </c>
      <c r="N1217" s="34">
        <f t="shared" si="92"/>
        <v>41240000</v>
      </c>
      <c r="O1217" s="32">
        <f t="shared" si="93"/>
        <v>-2.6673132880698351E-3</v>
      </c>
      <c r="P1217">
        <f t="shared" si="94"/>
        <v>0.125</v>
      </c>
    </row>
    <row r="1218" spans="1:16" hidden="1" x14ac:dyDescent="0.3">
      <c r="A1218" s="22" t="s">
        <v>1505</v>
      </c>
      <c r="B1218" s="23">
        <v>4837291</v>
      </c>
      <c r="C1218" s="24" t="s">
        <v>317</v>
      </c>
      <c r="D1218" s="6">
        <v>5634.5637034800002</v>
      </c>
      <c r="E1218" s="6">
        <v>101.75</v>
      </c>
      <c r="F1218" s="5">
        <v>6111</v>
      </c>
      <c r="G1218" s="5">
        <v>1508</v>
      </c>
      <c r="H1218" s="5">
        <v>700941</v>
      </c>
      <c r="I1218" s="24" t="s">
        <v>2132</v>
      </c>
      <c r="J1218" s="24" t="s">
        <v>2134</v>
      </c>
      <c r="L1218" s="34">
        <f t="shared" si="90"/>
        <v>6111</v>
      </c>
      <c r="M1218" s="34">
        <f t="shared" si="91"/>
        <v>1508</v>
      </c>
      <c r="N1218" s="34">
        <f t="shared" si="92"/>
        <v>700941</v>
      </c>
      <c r="O1218" s="32">
        <f t="shared" si="93"/>
        <v>6.5668865139861983E-3</v>
      </c>
      <c r="P1218">
        <f t="shared" si="94"/>
        <v>0.92600000000000005</v>
      </c>
    </row>
    <row r="1219" spans="1:16" hidden="1" x14ac:dyDescent="0.3">
      <c r="A1219" s="22" t="s">
        <v>219</v>
      </c>
      <c r="B1219" s="23">
        <v>4097102</v>
      </c>
      <c r="C1219" s="24" t="s">
        <v>2</v>
      </c>
      <c r="D1219" s="6">
        <v>48856.485713100003</v>
      </c>
      <c r="E1219" s="6">
        <v>92.88</v>
      </c>
      <c r="F1219" s="5">
        <v>82421</v>
      </c>
      <c r="G1219" s="5">
        <v>77522</v>
      </c>
      <c r="H1219" s="5">
        <v>13464337</v>
      </c>
      <c r="I1219" s="24" t="s">
        <v>2119</v>
      </c>
      <c r="J1219" s="24" t="s">
        <v>2140</v>
      </c>
      <c r="L1219" s="34">
        <f t="shared" si="90"/>
        <v>82421</v>
      </c>
      <c r="M1219" s="34">
        <f t="shared" si="91"/>
        <v>77522</v>
      </c>
      <c r="N1219" s="34">
        <f t="shared" si="92"/>
        <v>13464337</v>
      </c>
      <c r="O1219" s="32">
        <f t="shared" si="93"/>
        <v>3.6385007297425786E-4</v>
      </c>
      <c r="P1219">
        <f t="shared" si="94"/>
        <v>0.54200000000000004</v>
      </c>
    </row>
    <row r="1220" spans="1:16" hidden="1" x14ac:dyDescent="0.3">
      <c r="A1220" s="22" t="s">
        <v>1506</v>
      </c>
      <c r="B1220" s="23">
        <v>4070417</v>
      </c>
      <c r="C1220" s="24" t="s">
        <v>2</v>
      </c>
      <c r="D1220" s="6">
        <v>17788.111395970001</v>
      </c>
      <c r="E1220" s="6">
        <v>89.71</v>
      </c>
      <c r="F1220" s="5">
        <v>65000</v>
      </c>
      <c r="G1220" s="5">
        <v>68000</v>
      </c>
      <c r="H1220" s="5">
        <v>12837000</v>
      </c>
      <c r="I1220" s="24" t="s">
        <v>2123</v>
      </c>
      <c r="J1220" s="24" t="s">
        <v>2129</v>
      </c>
      <c r="L1220" s="34">
        <f t="shared" si="90"/>
        <v>65000</v>
      </c>
      <c r="M1220" s="34">
        <f t="shared" si="91"/>
        <v>68000</v>
      </c>
      <c r="N1220" s="34">
        <f t="shared" si="92"/>
        <v>12837000</v>
      </c>
      <c r="O1220" s="32">
        <f t="shared" si="93"/>
        <v>-2.3369946249123628E-4</v>
      </c>
      <c r="P1220">
        <f t="shared" si="94"/>
        <v>0.34300000000000003</v>
      </c>
    </row>
    <row r="1221" spans="1:16" hidden="1" x14ac:dyDescent="0.3">
      <c r="A1221" s="22" t="s">
        <v>1507</v>
      </c>
      <c r="B1221" s="23">
        <v>4094026</v>
      </c>
      <c r="C1221" s="24" t="s">
        <v>317</v>
      </c>
      <c r="D1221" s="6">
        <v>2942.48136875</v>
      </c>
      <c r="E1221" s="27">
        <v>86.87</v>
      </c>
      <c r="F1221" s="5">
        <v>-8900</v>
      </c>
      <c r="G1221" s="5">
        <v>-2800</v>
      </c>
      <c r="H1221" s="5">
        <v>8855800</v>
      </c>
      <c r="I1221" s="24" t="s">
        <v>2123</v>
      </c>
      <c r="J1221" s="24" t="s">
        <v>2124</v>
      </c>
      <c r="L1221" s="34">
        <f t="shared" si="90"/>
        <v>-8900</v>
      </c>
      <c r="M1221" s="34">
        <f t="shared" si="91"/>
        <v>-2800</v>
      </c>
      <c r="N1221" s="34">
        <f t="shared" si="92"/>
        <v>8855800</v>
      </c>
      <c r="O1221" s="32">
        <f t="shared" si="93"/>
        <v>-6.8881411052643463E-4</v>
      </c>
      <c r="P1221">
        <f t="shared" si="94"/>
        <v>0.26300000000000001</v>
      </c>
    </row>
    <row r="1222" spans="1:16" hidden="1" x14ac:dyDescent="0.3">
      <c r="A1222" s="22" t="s">
        <v>1508</v>
      </c>
      <c r="B1222" s="23">
        <v>4968909</v>
      </c>
      <c r="C1222" s="24" t="s">
        <v>319</v>
      </c>
      <c r="D1222" s="6">
        <v>6571.3546297499997</v>
      </c>
      <c r="E1222" s="6">
        <v>40.57</v>
      </c>
      <c r="F1222" s="5">
        <v>-240</v>
      </c>
      <c r="G1222" s="5">
        <v>95</v>
      </c>
      <c r="H1222" s="5">
        <v>21438.066999999999</v>
      </c>
      <c r="I1222" s="24" t="s">
        <v>2132</v>
      </c>
      <c r="J1222" s="24" t="s">
        <v>2134</v>
      </c>
      <c r="L1222" s="34">
        <f t="shared" si="90"/>
        <v>-240</v>
      </c>
      <c r="M1222" s="34">
        <f t="shared" si="91"/>
        <v>95</v>
      </c>
      <c r="N1222" s="34">
        <f t="shared" si="92"/>
        <v>21438.066999999999</v>
      </c>
      <c r="O1222" s="32">
        <f t="shared" si="93"/>
        <v>-1.5626408854865506E-2</v>
      </c>
      <c r="P1222">
        <f t="shared" si="94"/>
        <v>1.4E-2</v>
      </c>
    </row>
    <row r="1223" spans="1:16" hidden="1" x14ac:dyDescent="0.3">
      <c r="A1223" s="22" t="s">
        <v>1509</v>
      </c>
      <c r="B1223" s="23">
        <v>4242647</v>
      </c>
      <c r="C1223" s="24" t="s">
        <v>317</v>
      </c>
      <c r="D1223" s="6">
        <v>6031.7890189199998</v>
      </c>
      <c r="E1223" s="6">
        <v>69.45</v>
      </c>
      <c r="F1223" s="5">
        <v>-7500</v>
      </c>
      <c r="G1223" s="5">
        <v>7800</v>
      </c>
      <c r="H1223" s="5">
        <v>5121800</v>
      </c>
      <c r="I1223" s="24" t="s">
        <v>2123</v>
      </c>
      <c r="J1223" s="24" t="s">
        <v>2129</v>
      </c>
      <c r="L1223" s="34">
        <f t="shared" si="90"/>
        <v>-7500</v>
      </c>
      <c r="M1223" s="34">
        <f t="shared" si="91"/>
        <v>7800</v>
      </c>
      <c r="N1223" s="34">
        <f t="shared" si="92"/>
        <v>5121800</v>
      </c>
      <c r="O1223" s="32">
        <f t="shared" si="93"/>
        <v>-2.9872310515834275E-3</v>
      </c>
      <c r="P1223">
        <f t="shared" si="94"/>
        <v>0.112</v>
      </c>
    </row>
    <row r="1224" spans="1:16" hidden="1" x14ac:dyDescent="0.3">
      <c r="A1224" s="22" t="s">
        <v>1510</v>
      </c>
      <c r="B1224" s="23">
        <v>103563</v>
      </c>
      <c r="C1224" s="24" t="s">
        <v>2</v>
      </c>
      <c r="D1224" s="6">
        <v>4986.2623096799998</v>
      </c>
      <c r="E1224" s="6">
        <v>100.36</v>
      </c>
      <c r="F1224" s="5">
        <v>43500</v>
      </c>
      <c r="G1224" s="5">
        <v>44401</v>
      </c>
      <c r="H1224" s="5">
        <v>7063729</v>
      </c>
      <c r="I1224" s="24" t="s">
        <v>2142</v>
      </c>
      <c r="J1224" s="24" t="s">
        <v>2144</v>
      </c>
      <c r="L1224" s="34">
        <f t="shared" si="90"/>
        <v>43500</v>
      </c>
      <c r="M1224" s="34">
        <f t="shared" si="91"/>
        <v>44401</v>
      </c>
      <c r="N1224" s="34">
        <f t="shared" si="92"/>
        <v>7063729</v>
      </c>
      <c r="O1224" s="32">
        <f t="shared" si="93"/>
        <v>-1.2755302475505502E-4</v>
      </c>
      <c r="P1224">
        <f t="shared" si="94"/>
        <v>0.36899999999999999</v>
      </c>
    </row>
    <row r="1225" spans="1:16" hidden="1" x14ac:dyDescent="0.3">
      <c r="A1225" s="22" t="s">
        <v>346</v>
      </c>
      <c r="B1225" s="23">
        <v>4810594</v>
      </c>
      <c r="C1225" s="24" t="s">
        <v>320</v>
      </c>
      <c r="D1225" s="6">
        <v>5364.1200677999996</v>
      </c>
      <c r="E1225" s="6">
        <v>84.45</v>
      </c>
      <c r="F1225" s="5">
        <v>4335</v>
      </c>
      <c r="G1225" s="5">
        <v>7220</v>
      </c>
      <c r="H1225" s="5">
        <v>2433907</v>
      </c>
      <c r="I1225" s="24" t="s">
        <v>2123</v>
      </c>
      <c r="J1225" s="24" t="s">
        <v>2129</v>
      </c>
      <c r="L1225" s="34">
        <f t="shared" si="90"/>
        <v>4335</v>
      </c>
      <c r="M1225" s="34">
        <f t="shared" si="91"/>
        <v>7220</v>
      </c>
      <c r="N1225" s="34">
        <f t="shared" si="92"/>
        <v>2433907</v>
      </c>
      <c r="O1225" s="32">
        <f t="shared" si="93"/>
        <v>-1.185336991101139E-3</v>
      </c>
      <c r="P1225">
        <f t="shared" si="94"/>
        <v>0.21099999999999999</v>
      </c>
    </row>
    <row r="1226" spans="1:16" hidden="1" x14ac:dyDescent="0.3">
      <c r="A1226" s="22" t="s">
        <v>1511</v>
      </c>
      <c r="B1226" s="23">
        <v>4157135</v>
      </c>
      <c r="C1226" s="24" t="s">
        <v>2</v>
      </c>
      <c r="D1226" s="6">
        <v>13821.84940752</v>
      </c>
      <c r="E1226" s="6">
        <v>68.28</v>
      </c>
      <c r="F1226" s="5">
        <v>40200</v>
      </c>
      <c r="G1226" s="5">
        <v>18600</v>
      </c>
      <c r="H1226" s="5">
        <v>6789500</v>
      </c>
      <c r="I1226" s="24" t="s">
        <v>2126</v>
      </c>
      <c r="J1226" s="24" t="s">
        <v>2165</v>
      </c>
      <c r="L1226" s="34">
        <f t="shared" ref="L1226:L1289" si="95">IF(NOT(F1226="NA"),F1226,0)</f>
        <v>40200</v>
      </c>
      <c r="M1226" s="34">
        <f t="shared" ref="M1226:M1289" si="96">IF(NOT(G1226="NA"),G1226,0)</f>
        <v>18600</v>
      </c>
      <c r="N1226" s="34">
        <f t="shared" ref="N1226:N1289" si="97">IF(NOT(H1226="NA"),H1226,0)</f>
        <v>6789500</v>
      </c>
      <c r="O1226" s="32">
        <f t="shared" ref="O1226:O1289" si="98">(L1226-M1226)/N1226</f>
        <v>3.1813830178952793E-3</v>
      </c>
      <c r="P1226">
        <f t="shared" ref="P1226:P1289" si="99">IFERROR(_xlfn.PERCENTRANK.INC(O:O,O1226),"")</f>
        <v>0.83699999999999997</v>
      </c>
    </row>
    <row r="1227" spans="1:16" x14ac:dyDescent="0.3">
      <c r="A1227" s="22" t="s">
        <v>844</v>
      </c>
      <c r="B1227" s="23">
        <v>4964035</v>
      </c>
      <c r="C1227" s="24" t="s">
        <v>317</v>
      </c>
      <c r="D1227" s="6">
        <v>2975.96101086</v>
      </c>
      <c r="E1227" s="27" t="s">
        <v>1972</v>
      </c>
      <c r="F1227" s="5">
        <v>3619</v>
      </c>
      <c r="G1227" s="5">
        <v>10674</v>
      </c>
      <c r="H1227" s="5">
        <v>2288312</v>
      </c>
      <c r="I1227" s="24" t="s">
        <v>2132</v>
      </c>
      <c r="J1227" s="24" t="s">
        <v>2139</v>
      </c>
      <c r="L1227" s="34">
        <f t="shared" si="95"/>
        <v>3619</v>
      </c>
      <c r="M1227" s="34">
        <f t="shared" si="96"/>
        <v>10674</v>
      </c>
      <c r="N1227" s="34">
        <f t="shared" si="97"/>
        <v>2288312</v>
      </c>
      <c r="O1227" s="32">
        <f t="shared" si="98"/>
        <v>-3.0830586038966715E-3</v>
      </c>
      <c r="P1227">
        <f t="shared" si="99"/>
        <v>0.109</v>
      </c>
    </row>
    <row r="1228" spans="1:16" hidden="1" x14ac:dyDescent="0.3">
      <c r="A1228" s="22" t="s">
        <v>1513</v>
      </c>
      <c r="B1228" s="23">
        <v>4135999</v>
      </c>
      <c r="C1228" s="24" t="s">
        <v>2</v>
      </c>
      <c r="D1228" s="6">
        <v>7969.3015904100002</v>
      </c>
      <c r="E1228" s="6">
        <v>97.61</v>
      </c>
      <c r="F1228" s="5">
        <v>15573</v>
      </c>
      <c r="G1228" s="5">
        <v>15698</v>
      </c>
      <c r="H1228" s="5">
        <v>6625562</v>
      </c>
      <c r="I1228" s="24" t="s">
        <v>2158</v>
      </c>
      <c r="J1228" s="24" t="s">
        <v>2159</v>
      </c>
      <c r="L1228" s="34">
        <f t="shared" si="95"/>
        <v>15573</v>
      </c>
      <c r="M1228" s="34">
        <f t="shared" si="96"/>
        <v>15698</v>
      </c>
      <c r="N1228" s="34">
        <f t="shared" si="97"/>
        <v>6625562</v>
      </c>
      <c r="O1228" s="32">
        <f t="shared" si="98"/>
        <v>-1.8866324094469268E-5</v>
      </c>
      <c r="P1228">
        <f t="shared" si="99"/>
        <v>0.40899999999999997</v>
      </c>
    </row>
    <row r="1229" spans="1:16" hidden="1" x14ac:dyDescent="0.3">
      <c r="A1229" s="22" t="s">
        <v>1514</v>
      </c>
      <c r="B1229" s="23">
        <v>4970262</v>
      </c>
      <c r="C1229" s="24" t="s">
        <v>320</v>
      </c>
      <c r="D1229" s="6">
        <v>2562.3956450800001</v>
      </c>
      <c r="E1229" s="6">
        <v>90.08</v>
      </c>
      <c r="F1229" s="5">
        <v>2952</v>
      </c>
      <c r="G1229" s="5">
        <v>2082</v>
      </c>
      <c r="H1229" s="5">
        <v>1358991</v>
      </c>
      <c r="I1229" s="24" t="s">
        <v>2132</v>
      </c>
      <c r="J1229" s="24" t="s">
        <v>2134</v>
      </c>
      <c r="L1229" s="34">
        <f t="shared" si="95"/>
        <v>2952</v>
      </c>
      <c r="M1229" s="34">
        <f t="shared" si="96"/>
        <v>2082</v>
      </c>
      <c r="N1229" s="34">
        <f t="shared" si="97"/>
        <v>1358991</v>
      </c>
      <c r="O1229" s="32">
        <f t="shared" si="98"/>
        <v>6.4018084004971334E-4</v>
      </c>
      <c r="P1229">
        <f t="shared" si="99"/>
        <v>0.60199999999999998</v>
      </c>
    </row>
    <row r="1230" spans="1:16" hidden="1" x14ac:dyDescent="0.3">
      <c r="A1230" s="22" t="s">
        <v>1515</v>
      </c>
      <c r="B1230" s="23">
        <v>102771</v>
      </c>
      <c r="C1230" s="24" t="s">
        <v>2</v>
      </c>
      <c r="D1230" s="6">
        <v>32269.809000000001</v>
      </c>
      <c r="E1230" s="6">
        <v>76.38</v>
      </c>
      <c r="F1230" s="5">
        <v>158000</v>
      </c>
      <c r="G1230" s="5">
        <v>151000</v>
      </c>
      <c r="H1230" s="5">
        <v>78360000</v>
      </c>
      <c r="I1230" s="24" t="s">
        <v>2142</v>
      </c>
      <c r="J1230" s="24" t="s">
        <v>2143</v>
      </c>
      <c r="L1230" s="34">
        <f t="shared" si="95"/>
        <v>158000</v>
      </c>
      <c r="M1230" s="34">
        <f t="shared" si="96"/>
        <v>151000</v>
      </c>
      <c r="N1230" s="34">
        <f t="shared" si="97"/>
        <v>78360000</v>
      </c>
      <c r="O1230" s="32">
        <f t="shared" si="98"/>
        <v>8.9331291475242477E-5</v>
      </c>
      <c r="P1230">
        <f t="shared" si="99"/>
        <v>0.46100000000000002</v>
      </c>
    </row>
    <row r="1231" spans="1:16" hidden="1" x14ac:dyDescent="0.3">
      <c r="A1231" s="22" t="s">
        <v>1516</v>
      </c>
      <c r="B1231" s="23">
        <v>4062541</v>
      </c>
      <c r="C1231" s="24" t="s">
        <v>2</v>
      </c>
      <c r="D1231" s="6">
        <v>4617.48638562</v>
      </c>
      <c r="E1231" s="6">
        <v>90.38</v>
      </c>
      <c r="F1231" s="5">
        <v>35</v>
      </c>
      <c r="G1231" s="5">
        <v>547</v>
      </c>
      <c r="H1231" s="5">
        <v>3789371</v>
      </c>
      <c r="I1231" s="24" t="s">
        <v>2130</v>
      </c>
      <c r="J1231" s="24" t="s">
        <v>2169</v>
      </c>
      <c r="L1231" s="34">
        <f t="shared" si="95"/>
        <v>35</v>
      </c>
      <c r="M1231" s="34">
        <f t="shared" si="96"/>
        <v>547</v>
      </c>
      <c r="N1231" s="34">
        <f t="shared" si="97"/>
        <v>3789371</v>
      </c>
      <c r="O1231" s="32">
        <f t="shared" si="98"/>
        <v>-1.3511477234612288E-4</v>
      </c>
      <c r="P1231">
        <f t="shared" si="99"/>
        <v>0.36599999999999999</v>
      </c>
    </row>
    <row r="1232" spans="1:16" hidden="1" x14ac:dyDescent="0.3">
      <c r="A1232" s="22" t="s">
        <v>1517</v>
      </c>
      <c r="B1232" s="23">
        <v>4324933</v>
      </c>
      <c r="C1232" s="24" t="s">
        <v>2</v>
      </c>
      <c r="D1232" s="6">
        <v>16940.352162840001</v>
      </c>
      <c r="E1232" s="6">
        <v>100.22</v>
      </c>
      <c r="F1232" s="5">
        <v>26200</v>
      </c>
      <c r="G1232" s="5">
        <v>23100</v>
      </c>
      <c r="H1232" s="5">
        <v>2863700</v>
      </c>
      <c r="I1232" s="24" t="s">
        <v>2119</v>
      </c>
      <c r="J1232" s="24" t="s">
        <v>2128</v>
      </c>
      <c r="L1232" s="34">
        <f t="shared" si="95"/>
        <v>26200</v>
      </c>
      <c r="M1232" s="34">
        <f t="shared" si="96"/>
        <v>23100</v>
      </c>
      <c r="N1232" s="34">
        <f t="shared" si="97"/>
        <v>2863700</v>
      </c>
      <c r="O1232" s="32">
        <f t="shared" si="98"/>
        <v>1.0825156266368683E-3</v>
      </c>
      <c r="P1232">
        <f t="shared" si="99"/>
        <v>0.66900000000000004</v>
      </c>
    </row>
    <row r="1233" spans="1:16" hidden="1" x14ac:dyDescent="0.3">
      <c r="A1233" s="22" t="s">
        <v>221</v>
      </c>
      <c r="B1233" s="23">
        <v>4991569</v>
      </c>
      <c r="C1233" s="24" t="s">
        <v>2</v>
      </c>
      <c r="D1233" s="6">
        <v>9990.8074127500004</v>
      </c>
      <c r="E1233" s="6">
        <v>92.89</v>
      </c>
      <c r="F1233" s="5">
        <v>15200</v>
      </c>
      <c r="G1233" s="5">
        <v>15200</v>
      </c>
      <c r="H1233" s="5">
        <v>4690400</v>
      </c>
      <c r="I1233" s="24" t="s">
        <v>2119</v>
      </c>
      <c r="J1233" s="24" t="s">
        <v>2146</v>
      </c>
      <c r="L1233" s="34">
        <f t="shared" si="95"/>
        <v>15200</v>
      </c>
      <c r="M1233" s="34">
        <f t="shared" si="96"/>
        <v>15200</v>
      </c>
      <c r="N1233" s="34">
        <f t="shared" si="97"/>
        <v>4690400</v>
      </c>
      <c r="O1233" s="32">
        <f t="shared" si="98"/>
        <v>0</v>
      </c>
      <c r="P1233">
        <f t="shared" si="99"/>
        <v>0.42199999999999999</v>
      </c>
    </row>
    <row r="1234" spans="1:16" hidden="1" x14ac:dyDescent="0.3">
      <c r="A1234" s="22" t="s">
        <v>1518</v>
      </c>
      <c r="B1234" s="23">
        <v>103118</v>
      </c>
      <c r="C1234" s="24" t="s">
        <v>2</v>
      </c>
      <c r="D1234" s="6">
        <v>50333.387485500003</v>
      </c>
      <c r="E1234" s="6">
        <v>78.87</v>
      </c>
      <c r="F1234" s="5">
        <v>15355</v>
      </c>
      <c r="G1234" s="5">
        <v>11336</v>
      </c>
      <c r="H1234" s="5">
        <v>49673092</v>
      </c>
      <c r="I1234" s="24" t="s">
        <v>2130</v>
      </c>
      <c r="J1234" s="24" t="s">
        <v>2131</v>
      </c>
      <c r="L1234" s="34">
        <f t="shared" si="95"/>
        <v>15355</v>
      </c>
      <c r="M1234" s="34">
        <f t="shared" si="96"/>
        <v>11336</v>
      </c>
      <c r="N1234" s="34">
        <f t="shared" si="97"/>
        <v>49673092</v>
      </c>
      <c r="O1234" s="32">
        <f t="shared" si="98"/>
        <v>8.0908995961032591E-5</v>
      </c>
      <c r="P1234">
        <f t="shared" si="99"/>
        <v>0.45500000000000002</v>
      </c>
    </row>
    <row r="1235" spans="1:16" hidden="1" x14ac:dyDescent="0.3">
      <c r="A1235" s="22" t="s">
        <v>1519</v>
      </c>
      <c r="B1235" s="23">
        <v>5276065</v>
      </c>
      <c r="C1235" s="24" t="s">
        <v>317</v>
      </c>
      <c r="D1235" s="6">
        <v>2036.5514756</v>
      </c>
      <c r="E1235" s="6">
        <v>92.05</v>
      </c>
      <c r="F1235" s="5">
        <v>167</v>
      </c>
      <c r="G1235" s="5" t="s">
        <v>0</v>
      </c>
      <c r="H1235" s="5">
        <v>701288</v>
      </c>
      <c r="I1235" s="24" t="s">
        <v>2123</v>
      </c>
      <c r="J1235" s="24" t="s">
        <v>2125</v>
      </c>
      <c r="L1235" s="34">
        <f t="shared" si="95"/>
        <v>167</v>
      </c>
      <c r="M1235" s="34">
        <f t="shared" si="96"/>
        <v>0</v>
      </c>
      <c r="N1235" s="34">
        <f t="shared" si="97"/>
        <v>701288</v>
      </c>
      <c r="O1235" s="32">
        <f t="shared" si="98"/>
        <v>2.381332633668336E-4</v>
      </c>
      <c r="P1235">
        <f t="shared" si="99"/>
        <v>0.51</v>
      </c>
    </row>
    <row r="1236" spans="1:16" hidden="1" x14ac:dyDescent="0.3">
      <c r="A1236" s="22" t="s">
        <v>1520</v>
      </c>
      <c r="B1236" s="23">
        <v>4001948</v>
      </c>
      <c r="C1236" s="24" t="s">
        <v>317</v>
      </c>
      <c r="D1236" s="6">
        <v>3147.96337576</v>
      </c>
      <c r="E1236" s="27" t="s">
        <v>2060</v>
      </c>
      <c r="F1236" s="5">
        <v>8057</v>
      </c>
      <c r="G1236" s="5">
        <v>9252</v>
      </c>
      <c r="H1236" s="5">
        <v>3345750</v>
      </c>
      <c r="I1236" s="24" t="s">
        <v>2126</v>
      </c>
      <c r="J1236" s="24" t="s">
        <v>2151</v>
      </c>
      <c r="L1236" s="34">
        <f t="shared" si="95"/>
        <v>8057</v>
      </c>
      <c r="M1236" s="34">
        <f t="shared" si="96"/>
        <v>9252</v>
      </c>
      <c r="N1236" s="34">
        <f t="shared" si="97"/>
        <v>3345750</v>
      </c>
      <c r="O1236" s="32">
        <f t="shared" si="98"/>
        <v>-3.5716954345064636E-4</v>
      </c>
      <c r="P1236">
        <f t="shared" si="99"/>
        <v>0.32</v>
      </c>
    </row>
    <row r="1237" spans="1:16" hidden="1" x14ac:dyDescent="0.3">
      <c r="A1237" s="22" t="s">
        <v>1521</v>
      </c>
      <c r="B1237" s="23">
        <v>5113207</v>
      </c>
      <c r="C1237" s="24" t="s">
        <v>2</v>
      </c>
      <c r="D1237" s="6">
        <v>23667.950121999998</v>
      </c>
      <c r="E1237" s="27">
        <v>36.229999999999997</v>
      </c>
      <c r="F1237" s="5">
        <v>-31</v>
      </c>
      <c r="G1237" s="5">
        <v>445</v>
      </c>
      <c r="H1237" s="5">
        <v>1599711</v>
      </c>
      <c r="I1237" s="24" t="s">
        <v>2161</v>
      </c>
      <c r="J1237" s="24" t="s">
        <v>2162</v>
      </c>
      <c r="L1237" s="34">
        <f t="shared" si="95"/>
        <v>-31</v>
      </c>
      <c r="M1237" s="34">
        <f t="shared" si="96"/>
        <v>445</v>
      </c>
      <c r="N1237" s="34">
        <f t="shared" si="97"/>
        <v>1599711</v>
      </c>
      <c r="O1237" s="32">
        <f t="shared" si="98"/>
        <v>-2.9755374564530721E-4</v>
      </c>
      <c r="P1237">
        <f t="shared" si="99"/>
        <v>0.32800000000000001</v>
      </c>
    </row>
    <row r="1238" spans="1:16" hidden="1" x14ac:dyDescent="0.3">
      <c r="A1238" s="22" t="s">
        <v>1522</v>
      </c>
      <c r="B1238" s="23">
        <v>4433874</v>
      </c>
      <c r="C1238" s="24" t="s">
        <v>2</v>
      </c>
      <c r="D1238" s="6">
        <v>11593.888034920001</v>
      </c>
      <c r="E1238" s="27" t="s">
        <v>2061</v>
      </c>
      <c r="F1238" s="5">
        <v>8400</v>
      </c>
      <c r="G1238" s="5">
        <v>12700</v>
      </c>
      <c r="H1238" s="5">
        <v>10268900</v>
      </c>
      <c r="I1238" s="24" t="s">
        <v>2119</v>
      </c>
      <c r="J1238" s="24" t="s">
        <v>2135</v>
      </c>
      <c r="L1238" s="34">
        <f t="shared" si="95"/>
        <v>8400</v>
      </c>
      <c r="M1238" s="34">
        <f t="shared" si="96"/>
        <v>12700</v>
      </c>
      <c r="N1238" s="34">
        <f t="shared" si="97"/>
        <v>10268900</v>
      </c>
      <c r="O1238" s="32">
        <f t="shared" si="98"/>
        <v>-4.1874007926847082E-4</v>
      </c>
      <c r="P1238">
        <f t="shared" si="99"/>
        <v>0.30599999999999999</v>
      </c>
    </row>
    <row r="1239" spans="1:16" hidden="1" x14ac:dyDescent="0.3">
      <c r="A1239" s="22" t="s">
        <v>1523</v>
      </c>
      <c r="B1239" s="23">
        <v>4094029</v>
      </c>
      <c r="C1239" s="24" t="s">
        <v>317</v>
      </c>
      <c r="D1239" s="6">
        <v>89129.319271019995</v>
      </c>
      <c r="E1239" s="27">
        <v>88.85</v>
      </c>
      <c r="F1239" s="5">
        <v>152400</v>
      </c>
      <c r="G1239" s="5">
        <v>103000</v>
      </c>
      <c r="H1239" s="5">
        <v>29214500</v>
      </c>
      <c r="I1239" s="24" t="s">
        <v>2123</v>
      </c>
      <c r="J1239" s="24" t="s">
        <v>2125</v>
      </c>
      <c r="L1239" s="34">
        <f t="shared" si="95"/>
        <v>152400</v>
      </c>
      <c r="M1239" s="34">
        <f t="shared" si="96"/>
        <v>103000</v>
      </c>
      <c r="N1239" s="34">
        <f t="shared" si="97"/>
        <v>29214500</v>
      </c>
      <c r="O1239" s="32">
        <f t="shared" si="98"/>
        <v>1.6909411422410105E-3</v>
      </c>
      <c r="P1239">
        <f t="shared" si="99"/>
        <v>0.73899999999999999</v>
      </c>
    </row>
    <row r="1240" spans="1:16" hidden="1" x14ac:dyDescent="0.3">
      <c r="A1240" s="22" t="s">
        <v>1524</v>
      </c>
      <c r="B1240" s="23">
        <v>100233</v>
      </c>
      <c r="C1240" s="24" t="s">
        <v>2</v>
      </c>
      <c r="D1240" s="6">
        <v>23285.0896593</v>
      </c>
      <c r="E1240" s="6">
        <v>81.97</v>
      </c>
      <c r="F1240" s="5">
        <v>118000</v>
      </c>
      <c r="G1240" s="5">
        <v>129000</v>
      </c>
      <c r="H1240" s="5">
        <v>155220000</v>
      </c>
      <c r="I1240" s="24" t="s">
        <v>2142</v>
      </c>
      <c r="J1240" s="24" t="s">
        <v>2171</v>
      </c>
      <c r="L1240" s="34">
        <f t="shared" si="95"/>
        <v>118000</v>
      </c>
      <c r="M1240" s="34">
        <f t="shared" si="96"/>
        <v>129000</v>
      </c>
      <c r="N1240" s="34">
        <f t="shared" si="97"/>
        <v>155220000</v>
      </c>
      <c r="O1240" s="32">
        <f t="shared" si="98"/>
        <v>-7.0867156294291973E-5</v>
      </c>
      <c r="P1240">
        <f t="shared" si="99"/>
        <v>0.38500000000000001</v>
      </c>
    </row>
    <row r="1241" spans="1:16" hidden="1" x14ac:dyDescent="0.3">
      <c r="A1241" s="22" t="s">
        <v>1525</v>
      </c>
      <c r="B1241" s="23">
        <v>103450</v>
      </c>
      <c r="C1241" s="24" t="s">
        <v>2</v>
      </c>
      <c r="D1241" s="6">
        <v>14757.5617798</v>
      </c>
      <c r="E1241" s="6">
        <v>99.35</v>
      </c>
      <c r="F1241" s="5">
        <v>56000</v>
      </c>
      <c r="G1241" s="5">
        <v>91000</v>
      </c>
      <c r="H1241" s="5">
        <v>84904000</v>
      </c>
      <c r="I1241" s="24" t="s">
        <v>2142</v>
      </c>
      <c r="J1241" s="24" t="s">
        <v>2145</v>
      </c>
      <c r="L1241" s="34">
        <f t="shared" si="95"/>
        <v>56000</v>
      </c>
      <c r="M1241" s="34">
        <f t="shared" si="96"/>
        <v>91000</v>
      </c>
      <c r="N1241" s="34">
        <f t="shared" si="97"/>
        <v>84904000</v>
      </c>
      <c r="O1241" s="32">
        <f t="shared" si="98"/>
        <v>-4.1223028361443513E-4</v>
      </c>
      <c r="P1241">
        <f t="shared" si="99"/>
        <v>0.311</v>
      </c>
    </row>
    <row r="1242" spans="1:16" hidden="1" x14ac:dyDescent="0.3">
      <c r="A1242" s="22" t="s">
        <v>1526</v>
      </c>
      <c r="B1242" s="23">
        <v>4365157</v>
      </c>
      <c r="C1242" s="24" t="s">
        <v>2</v>
      </c>
      <c r="D1242" s="6">
        <v>17352.039043680001</v>
      </c>
      <c r="E1242" s="6">
        <v>84.51</v>
      </c>
      <c r="F1242" s="5">
        <v>60600</v>
      </c>
      <c r="G1242" s="5">
        <v>92000</v>
      </c>
      <c r="H1242" s="5">
        <v>10329900</v>
      </c>
      <c r="I1242" s="24" t="s">
        <v>2148</v>
      </c>
      <c r="J1242" s="24" t="s">
        <v>2149</v>
      </c>
      <c r="L1242" s="34">
        <f t="shared" si="95"/>
        <v>60600</v>
      </c>
      <c r="M1242" s="34">
        <f t="shared" si="96"/>
        <v>92000</v>
      </c>
      <c r="N1242" s="34">
        <f t="shared" si="97"/>
        <v>10329900</v>
      </c>
      <c r="O1242" s="32">
        <f t="shared" si="98"/>
        <v>-3.0397196487865325E-3</v>
      </c>
      <c r="P1242">
        <f t="shared" si="99"/>
        <v>0.111</v>
      </c>
    </row>
    <row r="1243" spans="1:16" hidden="1" x14ac:dyDescent="0.3">
      <c r="A1243" s="22" t="s">
        <v>1527</v>
      </c>
      <c r="B1243" s="23">
        <v>4426783</v>
      </c>
      <c r="C1243" s="24" t="s">
        <v>317</v>
      </c>
      <c r="D1243" s="6">
        <v>3862.1926395</v>
      </c>
      <c r="E1243" s="6">
        <v>61.98</v>
      </c>
      <c r="F1243" s="5">
        <v>1850</v>
      </c>
      <c r="G1243" s="5">
        <v>258</v>
      </c>
      <c r="H1243" s="5">
        <v>695953</v>
      </c>
      <c r="I1243" s="24" t="s">
        <v>2142</v>
      </c>
      <c r="J1243" s="24" t="s">
        <v>2144</v>
      </c>
      <c r="L1243" s="34">
        <f t="shared" si="95"/>
        <v>1850</v>
      </c>
      <c r="M1243" s="34">
        <f t="shared" si="96"/>
        <v>258</v>
      </c>
      <c r="N1243" s="34">
        <f t="shared" si="97"/>
        <v>695953</v>
      </c>
      <c r="O1243" s="32">
        <f t="shared" si="98"/>
        <v>2.2875107945507815E-3</v>
      </c>
      <c r="P1243">
        <f t="shared" si="99"/>
        <v>0.78700000000000003</v>
      </c>
    </row>
    <row r="1244" spans="1:16" hidden="1" x14ac:dyDescent="0.3">
      <c r="A1244" s="22" t="s">
        <v>1528</v>
      </c>
      <c r="B1244" s="23">
        <v>103554</v>
      </c>
      <c r="C1244" s="24" t="s">
        <v>2</v>
      </c>
      <c r="D1244" s="6">
        <v>13926.1407346</v>
      </c>
      <c r="E1244" s="6">
        <v>99.59</v>
      </c>
      <c r="F1244" s="5">
        <v>102012</v>
      </c>
      <c r="G1244" s="5">
        <v>9295</v>
      </c>
      <c r="H1244" s="5">
        <v>36552878</v>
      </c>
      <c r="I1244" s="24" t="s">
        <v>2142</v>
      </c>
      <c r="J1244" s="24" t="s">
        <v>2145</v>
      </c>
      <c r="L1244" s="34">
        <f t="shared" si="95"/>
        <v>102012</v>
      </c>
      <c r="M1244" s="34">
        <f t="shared" si="96"/>
        <v>9295</v>
      </c>
      <c r="N1244" s="34">
        <f t="shared" si="97"/>
        <v>36552878</v>
      </c>
      <c r="O1244" s="32">
        <f t="shared" si="98"/>
        <v>2.5365170972310308E-3</v>
      </c>
      <c r="P1244">
        <f t="shared" si="99"/>
        <v>0.80500000000000005</v>
      </c>
    </row>
    <row r="1245" spans="1:16" hidden="1" x14ac:dyDescent="0.3">
      <c r="A1245" s="22" t="s">
        <v>1529</v>
      </c>
      <c r="B1245" s="23">
        <v>100541</v>
      </c>
      <c r="C1245" s="24" t="s">
        <v>2</v>
      </c>
      <c r="D1245" s="6">
        <v>2365.2793249000001</v>
      </c>
      <c r="E1245" s="27">
        <v>72.58</v>
      </c>
      <c r="F1245" s="5">
        <v>24924</v>
      </c>
      <c r="G1245" s="5">
        <v>10766</v>
      </c>
      <c r="H1245" s="5">
        <v>16988176</v>
      </c>
      <c r="I1245" s="24" t="s">
        <v>2142</v>
      </c>
      <c r="J1245" s="24" t="s">
        <v>2171</v>
      </c>
      <c r="L1245" s="34">
        <f t="shared" si="95"/>
        <v>24924</v>
      </c>
      <c r="M1245" s="34">
        <f t="shared" si="96"/>
        <v>10766</v>
      </c>
      <c r="N1245" s="34">
        <f t="shared" si="97"/>
        <v>16988176</v>
      </c>
      <c r="O1245" s="32">
        <f t="shared" si="98"/>
        <v>8.3340318583937441E-4</v>
      </c>
      <c r="P1245">
        <f t="shared" si="99"/>
        <v>0.63300000000000001</v>
      </c>
    </row>
    <row r="1246" spans="1:16" hidden="1" x14ac:dyDescent="0.3">
      <c r="A1246" s="22" t="s">
        <v>1530</v>
      </c>
      <c r="B1246" s="23">
        <v>4325751</v>
      </c>
      <c r="C1246" s="24" t="s">
        <v>317</v>
      </c>
      <c r="D1246" s="6">
        <v>7880.1142686000003</v>
      </c>
      <c r="E1246" s="27">
        <v>103.18</v>
      </c>
      <c r="F1246" s="5">
        <v>1861</v>
      </c>
      <c r="G1246" s="5">
        <v>5096</v>
      </c>
      <c r="H1246" s="5">
        <v>2524658</v>
      </c>
      <c r="I1246" s="24" t="s">
        <v>2123</v>
      </c>
      <c r="J1246" s="24" t="s">
        <v>2147</v>
      </c>
      <c r="L1246" s="34">
        <f t="shared" si="95"/>
        <v>1861</v>
      </c>
      <c r="M1246" s="34">
        <f t="shared" si="96"/>
        <v>5096</v>
      </c>
      <c r="N1246" s="34">
        <f t="shared" si="97"/>
        <v>2524658</v>
      </c>
      <c r="O1246" s="32">
        <f t="shared" si="98"/>
        <v>-1.2813616735415252E-3</v>
      </c>
      <c r="P1246">
        <f t="shared" si="99"/>
        <v>0.20599999999999999</v>
      </c>
    </row>
    <row r="1247" spans="1:16" hidden="1" x14ac:dyDescent="0.3">
      <c r="A1247" s="22" t="s">
        <v>1531</v>
      </c>
      <c r="B1247" s="23">
        <v>4102003</v>
      </c>
      <c r="C1247" s="24" t="s">
        <v>2</v>
      </c>
      <c r="D1247" s="6">
        <v>66259.853262179997</v>
      </c>
      <c r="E1247" s="6">
        <v>60.04</v>
      </c>
      <c r="F1247" s="5">
        <v>80600</v>
      </c>
      <c r="G1247" s="5">
        <v>126000</v>
      </c>
      <c r="H1247" s="5">
        <v>29052900</v>
      </c>
      <c r="I1247" s="24" t="s">
        <v>2119</v>
      </c>
      <c r="J1247" s="24" t="s">
        <v>2128</v>
      </c>
      <c r="L1247" s="34">
        <f t="shared" si="95"/>
        <v>80600</v>
      </c>
      <c r="M1247" s="34">
        <f t="shared" si="96"/>
        <v>126000</v>
      </c>
      <c r="N1247" s="34">
        <f t="shared" si="97"/>
        <v>29052900</v>
      </c>
      <c r="O1247" s="32">
        <f t="shared" si="98"/>
        <v>-1.5626667217386217E-3</v>
      </c>
      <c r="P1247">
        <f t="shared" si="99"/>
        <v>0.17899999999999999</v>
      </c>
    </row>
    <row r="1248" spans="1:16" hidden="1" x14ac:dyDescent="0.3">
      <c r="A1248" s="22" t="s">
        <v>1532</v>
      </c>
      <c r="B1248" s="23">
        <v>11060763</v>
      </c>
      <c r="C1248" s="24" t="s">
        <v>2</v>
      </c>
      <c r="D1248" s="6">
        <v>3528.78689149</v>
      </c>
      <c r="E1248" s="6">
        <v>93.29</v>
      </c>
      <c r="F1248" s="5">
        <v>24000</v>
      </c>
      <c r="G1248" s="5">
        <v>16000</v>
      </c>
      <c r="H1248" s="5">
        <v>6387000</v>
      </c>
      <c r="I1248" s="24" t="s">
        <v>2119</v>
      </c>
      <c r="J1248" s="24" t="s">
        <v>2121</v>
      </c>
      <c r="L1248" s="34">
        <f t="shared" si="95"/>
        <v>24000</v>
      </c>
      <c r="M1248" s="34">
        <f t="shared" si="96"/>
        <v>16000</v>
      </c>
      <c r="N1248" s="34">
        <f t="shared" si="97"/>
        <v>6387000</v>
      </c>
      <c r="O1248" s="32">
        <f t="shared" si="98"/>
        <v>1.2525442304681385E-3</v>
      </c>
      <c r="P1248">
        <f t="shared" si="99"/>
        <v>0.69</v>
      </c>
    </row>
    <row r="1249" spans="1:16" hidden="1" x14ac:dyDescent="0.3">
      <c r="A1249" s="22" t="s">
        <v>1533</v>
      </c>
      <c r="B1249" s="23">
        <v>4811222</v>
      </c>
      <c r="C1249" s="24" t="s">
        <v>2</v>
      </c>
      <c r="D1249" s="6">
        <v>37036.201183079997</v>
      </c>
      <c r="E1249" s="6">
        <v>74.02</v>
      </c>
      <c r="F1249" s="5">
        <v>72142</v>
      </c>
      <c r="G1249" s="5">
        <v>52769</v>
      </c>
      <c r="H1249" s="5">
        <v>6751708</v>
      </c>
      <c r="I1249" s="24" t="s">
        <v>2123</v>
      </c>
      <c r="J1249" s="24" t="s">
        <v>2124</v>
      </c>
      <c r="L1249" s="34">
        <f t="shared" si="95"/>
        <v>72142</v>
      </c>
      <c r="M1249" s="34">
        <f t="shared" si="96"/>
        <v>52769</v>
      </c>
      <c r="N1249" s="34">
        <f t="shared" si="97"/>
        <v>6751708</v>
      </c>
      <c r="O1249" s="32">
        <f t="shared" si="98"/>
        <v>2.8693480227521689E-3</v>
      </c>
      <c r="P1249">
        <f t="shared" si="99"/>
        <v>0.82499999999999996</v>
      </c>
    </row>
    <row r="1250" spans="1:16" hidden="1" x14ac:dyDescent="0.3">
      <c r="A1250" s="22" t="s">
        <v>1534</v>
      </c>
      <c r="B1250" s="23">
        <v>4591210</v>
      </c>
      <c r="C1250" s="24" t="s">
        <v>2</v>
      </c>
      <c r="D1250" s="6">
        <v>22008.872925</v>
      </c>
      <c r="E1250" s="6">
        <v>81.02</v>
      </c>
      <c r="F1250" s="5">
        <v>72000</v>
      </c>
      <c r="G1250" s="5">
        <v>59000</v>
      </c>
      <c r="H1250" s="5">
        <v>22746000</v>
      </c>
      <c r="I1250" s="24" t="s">
        <v>2126</v>
      </c>
      <c r="J1250" s="24" t="s">
        <v>2151</v>
      </c>
      <c r="L1250" s="34">
        <f t="shared" si="95"/>
        <v>72000</v>
      </c>
      <c r="M1250" s="34">
        <f t="shared" si="96"/>
        <v>59000</v>
      </c>
      <c r="N1250" s="34">
        <f t="shared" si="97"/>
        <v>22746000</v>
      </c>
      <c r="O1250" s="32">
        <f t="shared" si="98"/>
        <v>5.7152906005451505E-4</v>
      </c>
      <c r="P1250">
        <f t="shared" si="99"/>
        <v>0.58899999999999997</v>
      </c>
    </row>
    <row r="1251" spans="1:16" hidden="1" x14ac:dyDescent="0.3">
      <c r="A1251" s="22" t="s">
        <v>1535</v>
      </c>
      <c r="B1251" s="23">
        <v>5291924</v>
      </c>
      <c r="C1251" s="24" t="s">
        <v>317</v>
      </c>
      <c r="D1251" s="6">
        <v>10167.179992040001</v>
      </c>
      <c r="E1251" s="27" t="s">
        <v>2062</v>
      </c>
      <c r="F1251" s="5" t="s">
        <v>0</v>
      </c>
      <c r="G1251" s="5">
        <v>-3867</v>
      </c>
      <c r="H1251" s="5">
        <v>811930</v>
      </c>
      <c r="I1251" s="24" t="s">
        <v>2123</v>
      </c>
      <c r="J1251" s="24" t="s">
        <v>2125</v>
      </c>
      <c r="L1251" s="34">
        <f t="shared" si="95"/>
        <v>0</v>
      </c>
      <c r="M1251" s="34">
        <f t="shared" si="96"/>
        <v>-3867</v>
      </c>
      <c r="N1251" s="34">
        <f t="shared" si="97"/>
        <v>811930</v>
      </c>
      <c r="O1251" s="32">
        <f t="shared" si="98"/>
        <v>4.7627258507506806E-3</v>
      </c>
      <c r="P1251">
        <f t="shared" si="99"/>
        <v>0.88700000000000001</v>
      </c>
    </row>
    <row r="1252" spans="1:16" hidden="1" x14ac:dyDescent="0.3">
      <c r="A1252" s="22" t="s">
        <v>1536</v>
      </c>
      <c r="B1252" s="23">
        <v>11211045</v>
      </c>
      <c r="C1252" s="24" t="s">
        <v>2</v>
      </c>
      <c r="D1252" s="6">
        <v>2226.8244381</v>
      </c>
      <c r="E1252" s="6">
        <v>71.09</v>
      </c>
      <c r="F1252" s="5">
        <v>3694</v>
      </c>
      <c r="G1252" s="5">
        <v>1130</v>
      </c>
      <c r="H1252" s="5">
        <v>579318</v>
      </c>
      <c r="I1252" s="24" t="s">
        <v>2126</v>
      </c>
      <c r="J1252" s="24" t="s">
        <v>2127</v>
      </c>
      <c r="L1252" s="34">
        <f t="shared" si="95"/>
        <v>3694</v>
      </c>
      <c r="M1252" s="34">
        <f t="shared" si="96"/>
        <v>1130</v>
      </c>
      <c r="N1252" s="34">
        <f t="shared" si="97"/>
        <v>579318</v>
      </c>
      <c r="O1252" s="32">
        <f t="shared" si="98"/>
        <v>4.4258938959258988E-3</v>
      </c>
      <c r="P1252">
        <f t="shared" si="99"/>
        <v>0.875</v>
      </c>
    </row>
    <row r="1253" spans="1:16" hidden="1" x14ac:dyDescent="0.3">
      <c r="A1253" s="22" t="s">
        <v>1537</v>
      </c>
      <c r="B1253" s="23">
        <v>4812263</v>
      </c>
      <c r="C1253" s="24" t="s">
        <v>2</v>
      </c>
      <c r="D1253" s="6">
        <v>14904.86169815</v>
      </c>
      <c r="E1253" s="6">
        <v>87.07</v>
      </c>
      <c r="F1253" s="5">
        <v>6971</v>
      </c>
      <c r="G1253" s="5">
        <v>18134</v>
      </c>
      <c r="H1253" s="5">
        <v>14129855</v>
      </c>
      <c r="I1253" s="24" t="s">
        <v>2123</v>
      </c>
      <c r="J1253" s="24" t="s">
        <v>2147</v>
      </c>
      <c r="L1253" s="34">
        <f t="shared" si="95"/>
        <v>6971</v>
      </c>
      <c r="M1253" s="34">
        <f t="shared" si="96"/>
        <v>18134</v>
      </c>
      <c r="N1253" s="34">
        <f t="shared" si="97"/>
        <v>14129855</v>
      </c>
      <c r="O1253" s="32">
        <f t="shared" si="98"/>
        <v>-7.9002933858840019E-4</v>
      </c>
      <c r="P1253">
        <f t="shared" si="99"/>
        <v>0.247</v>
      </c>
    </row>
    <row r="1254" spans="1:16" hidden="1" x14ac:dyDescent="0.3">
      <c r="A1254" s="22" t="s">
        <v>1538</v>
      </c>
      <c r="B1254" s="23">
        <v>4355730</v>
      </c>
      <c r="C1254" s="24" t="s">
        <v>317</v>
      </c>
      <c r="D1254" s="6">
        <v>5766.4050600800001</v>
      </c>
      <c r="E1254" s="6">
        <v>28.13</v>
      </c>
      <c r="F1254" s="5">
        <v>27000</v>
      </c>
      <c r="G1254" s="5">
        <v>25000</v>
      </c>
      <c r="H1254" s="5">
        <v>4929000</v>
      </c>
      <c r="I1254" s="24" t="s">
        <v>2153</v>
      </c>
      <c r="J1254" s="24" t="s">
        <v>2193</v>
      </c>
      <c r="L1254" s="34">
        <f t="shared" si="95"/>
        <v>27000</v>
      </c>
      <c r="M1254" s="34">
        <f t="shared" si="96"/>
        <v>25000</v>
      </c>
      <c r="N1254" s="34">
        <f t="shared" si="97"/>
        <v>4929000</v>
      </c>
      <c r="O1254" s="32">
        <f t="shared" si="98"/>
        <v>4.0576181781294381E-4</v>
      </c>
      <c r="P1254">
        <f t="shared" si="99"/>
        <v>0.55200000000000005</v>
      </c>
    </row>
    <row r="1255" spans="1:16" hidden="1" x14ac:dyDescent="0.3">
      <c r="A1255" s="22" t="s">
        <v>1539</v>
      </c>
      <c r="B1255" s="23">
        <v>4910572</v>
      </c>
      <c r="C1255" s="24" t="s">
        <v>2</v>
      </c>
      <c r="D1255" s="6">
        <v>6157.14085161</v>
      </c>
      <c r="E1255" s="27">
        <v>86.46</v>
      </c>
      <c r="F1255" s="5">
        <v>3717</v>
      </c>
      <c r="G1255" s="5">
        <v>27245</v>
      </c>
      <c r="H1255" s="5">
        <v>5309289</v>
      </c>
      <c r="I1255" s="24" t="s">
        <v>2126</v>
      </c>
      <c r="J1255" s="24" t="s">
        <v>2127</v>
      </c>
      <c r="L1255" s="34">
        <f t="shared" si="95"/>
        <v>3717</v>
      </c>
      <c r="M1255" s="34">
        <f t="shared" si="96"/>
        <v>27245</v>
      </c>
      <c r="N1255" s="34">
        <f t="shared" si="97"/>
        <v>5309289</v>
      </c>
      <c r="O1255" s="32">
        <f t="shared" si="98"/>
        <v>-4.4314784898693595E-3</v>
      </c>
      <c r="P1255">
        <f t="shared" si="99"/>
        <v>7.5999999999999998E-2</v>
      </c>
    </row>
    <row r="1256" spans="1:16" hidden="1" x14ac:dyDescent="0.3">
      <c r="A1256" s="22" t="s">
        <v>1540</v>
      </c>
      <c r="B1256" s="23">
        <v>5302933</v>
      </c>
      <c r="C1256" s="24" t="s">
        <v>320</v>
      </c>
      <c r="D1256" s="6">
        <v>4137.9044557699999</v>
      </c>
      <c r="E1256" s="6">
        <v>86.87</v>
      </c>
      <c r="F1256" s="5">
        <v>-344</v>
      </c>
      <c r="G1256" s="5">
        <v>368</v>
      </c>
      <c r="H1256" s="5">
        <v>382481</v>
      </c>
      <c r="I1256" s="24" t="s">
        <v>2123</v>
      </c>
      <c r="J1256" s="24" t="s">
        <v>2125</v>
      </c>
      <c r="L1256" s="34">
        <f t="shared" si="95"/>
        <v>-344</v>
      </c>
      <c r="M1256" s="34">
        <f t="shared" si="96"/>
        <v>368</v>
      </c>
      <c r="N1256" s="34">
        <f t="shared" si="97"/>
        <v>382481</v>
      </c>
      <c r="O1256" s="32">
        <f t="shared" si="98"/>
        <v>-1.8615303766723052E-3</v>
      </c>
      <c r="P1256">
        <f t="shared" si="99"/>
        <v>0.16</v>
      </c>
    </row>
    <row r="1257" spans="1:16" hidden="1" x14ac:dyDescent="0.3">
      <c r="A1257" s="22" t="s">
        <v>1541</v>
      </c>
      <c r="B1257" s="23">
        <v>4406983</v>
      </c>
      <c r="C1257" s="24" t="s">
        <v>2</v>
      </c>
      <c r="D1257" s="6">
        <v>3433.6490846299998</v>
      </c>
      <c r="E1257" s="27">
        <v>81.569999999999993</v>
      </c>
      <c r="F1257" s="5">
        <v>-4176</v>
      </c>
      <c r="G1257" s="5">
        <v>-3780</v>
      </c>
      <c r="H1257" s="5">
        <v>2073662</v>
      </c>
      <c r="I1257" s="24" t="s">
        <v>2132</v>
      </c>
      <c r="J1257" s="24" t="s">
        <v>2134</v>
      </c>
      <c r="L1257" s="34">
        <f t="shared" si="95"/>
        <v>-4176</v>
      </c>
      <c r="M1257" s="34">
        <f t="shared" si="96"/>
        <v>-3780</v>
      </c>
      <c r="N1257" s="34">
        <f t="shared" si="97"/>
        <v>2073662</v>
      </c>
      <c r="O1257" s="32">
        <f t="shared" si="98"/>
        <v>-1.9096651238244226E-4</v>
      </c>
      <c r="P1257">
        <f t="shared" si="99"/>
        <v>0.35099999999999998</v>
      </c>
    </row>
    <row r="1258" spans="1:16" hidden="1" x14ac:dyDescent="0.3">
      <c r="A1258" s="22" t="s">
        <v>1542</v>
      </c>
      <c r="B1258" s="23">
        <v>4810605</v>
      </c>
      <c r="C1258" s="24" t="s">
        <v>319</v>
      </c>
      <c r="D1258" s="6">
        <v>4257.0901033500004</v>
      </c>
      <c r="E1258" s="27">
        <v>38.58</v>
      </c>
      <c r="F1258" s="5">
        <v>32</v>
      </c>
      <c r="G1258" s="5">
        <v>-157</v>
      </c>
      <c r="H1258" s="5">
        <v>1319964</v>
      </c>
      <c r="I1258" s="24" t="s">
        <v>2132</v>
      </c>
      <c r="J1258" s="24" t="s">
        <v>2134</v>
      </c>
      <c r="L1258" s="34">
        <f t="shared" si="95"/>
        <v>32</v>
      </c>
      <c r="M1258" s="34">
        <f t="shared" si="96"/>
        <v>-157</v>
      </c>
      <c r="N1258" s="34">
        <f t="shared" si="97"/>
        <v>1319964</v>
      </c>
      <c r="O1258" s="32">
        <f t="shared" si="98"/>
        <v>1.4318572324699766E-4</v>
      </c>
      <c r="P1258">
        <f t="shared" si="99"/>
        <v>0.48199999999999998</v>
      </c>
    </row>
    <row r="1259" spans="1:16" hidden="1" x14ac:dyDescent="0.3">
      <c r="A1259" s="22" t="s">
        <v>1543</v>
      </c>
      <c r="B1259" s="23">
        <v>4347089</v>
      </c>
      <c r="C1259" s="24" t="s">
        <v>2</v>
      </c>
      <c r="D1259" s="6">
        <v>5602.7155091599998</v>
      </c>
      <c r="E1259" s="6">
        <v>47.27</v>
      </c>
      <c r="F1259" s="5">
        <v>-78433</v>
      </c>
      <c r="G1259" s="5">
        <v>52585</v>
      </c>
      <c r="H1259" s="5">
        <v>34586508</v>
      </c>
      <c r="I1259" s="24" t="s">
        <v>2142</v>
      </c>
      <c r="J1259" s="24" t="s">
        <v>2173</v>
      </c>
      <c r="L1259" s="34">
        <f t="shared" si="95"/>
        <v>-78433</v>
      </c>
      <c r="M1259" s="34">
        <f t="shared" si="96"/>
        <v>52585</v>
      </c>
      <c r="N1259" s="34">
        <f t="shared" si="97"/>
        <v>34586508</v>
      </c>
      <c r="O1259" s="32">
        <f t="shared" si="98"/>
        <v>-3.7881245484510896E-3</v>
      </c>
      <c r="P1259">
        <f t="shared" si="99"/>
        <v>8.6999999999999994E-2</v>
      </c>
    </row>
    <row r="1260" spans="1:16" hidden="1" x14ac:dyDescent="0.3">
      <c r="A1260" s="22" t="s">
        <v>1544</v>
      </c>
      <c r="B1260" s="23">
        <v>103386</v>
      </c>
      <c r="C1260" s="24" t="s">
        <v>2</v>
      </c>
      <c r="D1260" s="6">
        <v>7885.4160839400001</v>
      </c>
      <c r="E1260" s="6">
        <v>81.36</v>
      </c>
      <c r="F1260" s="5">
        <v>21798</v>
      </c>
      <c r="G1260" s="5">
        <v>1483</v>
      </c>
      <c r="H1260" s="5">
        <v>4767068</v>
      </c>
      <c r="I1260" s="24" t="s">
        <v>2142</v>
      </c>
      <c r="J1260" s="24" t="s">
        <v>2145</v>
      </c>
      <c r="L1260" s="34">
        <f t="shared" si="95"/>
        <v>21798</v>
      </c>
      <c r="M1260" s="34">
        <f t="shared" si="96"/>
        <v>1483</v>
      </c>
      <c r="N1260" s="34">
        <f t="shared" si="97"/>
        <v>4767068</v>
      </c>
      <c r="O1260" s="32">
        <f t="shared" si="98"/>
        <v>4.2615293090008362E-3</v>
      </c>
      <c r="P1260">
        <f t="shared" si="99"/>
        <v>0.872</v>
      </c>
    </row>
    <row r="1261" spans="1:16" hidden="1" x14ac:dyDescent="0.3">
      <c r="A1261" s="22" t="s">
        <v>1545</v>
      </c>
      <c r="B1261" s="23">
        <v>27474513</v>
      </c>
      <c r="C1261" s="24" t="s">
        <v>2</v>
      </c>
      <c r="D1261" s="6">
        <v>2072.7108427200001</v>
      </c>
      <c r="E1261" s="6">
        <v>22.75</v>
      </c>
      <c r="F1261" s="5">
        <v>2953.8614435767099</v>
      </c>
      <c r="G1261" s="5">
        <v>7342.1435476691104</v>
      </c>
      <c r="H1261" s="5">
        <v>2374706.25761178</v>
      </c>
      <c r="I1261" s="24" t="s">
        <v>2153</v>
      </c>
      <c r="J1261" s="24" t="s">
        <v>2163</v>
      </c>
      <c r="L1261" s="34">
        <f t="shared" si="95"/>
        <v>2953.8614435767099</v>
      </c>
      <c r="M1261" s="34">
        <f t="shared" si="96"/>
        <v>7342.1435476691104</v>
      </c>
      <c r="N1261" s="34">
        <f t="shared" si="97"/>
        <v>2374706.25761178</v>
      </c>
      <c r="O1261" s="32">
        <f t="shared" si="98"/>
        <v>-1.8479262814196042E-3</v>
      </c>
      <c r="P1261">
        <f t="shared" si="99"/>
        <v>0.161</v>
      </c>
    </row>
    <row r="1262" spans="1:16" hidden="1" x14ac:dyDescent="0.3">
      <c r="A1262" s="22" t="s">
        <v>673</v>
      </c>
      <c r="B1262" s="23">
        <v>4157226</v>
      </c>
      <c r="C1262" s="24" t="s">
        <v>2</v>
      </c>
      <c r="D1262" s="6">
        <v>26324.653666440001</v>
      </c>
      <c r="E1262" s="6">
        <v>92.93</v>
      </c>
      <c r="F1262" s="5">
        <v>20500</v>
      </c>
      <c r="G1262" s="5">
        <v>22000</v>
      </c>
      <c r="H1262" s="5">
        <v>8233200</v>
      </c>
      <c r="I1262" s="24" t="s">
        <v>2119</v>
      </c>
      <c r="J1262" s="24" t="s">
        <v>2156</v>
      </c>
      <c r="L1262" s="34">
        <f t="shared" si="95"/>
        <v>20500</v>
      </c>
      <c r="M1262" s="34">
        <f t="shared" si="96"/>
        <v>22000</v>
      </c>
      <c r="N1262" s="34">
        <f t="shared" si="97"/>
        <v>8233200</v>
      </c>
      <c r="O1262" s="32">
        <f t="shared" si="98"/>
        <v>-1.8218918524996356E-4</v>
      </c>
      <c r="P1262">
        <f t="shared" si="99"/>
        <v>0.35199999999999998</v>
      </c>
    </row>
    <row r="1263" spans="1:16" hidden="1" x14ac:dyDescent="0.3">
      <c r="A1263" s="22" t="s">
        <v>1547</v>
      </c>
      <c r="B1263" s="23">
        <v>4580570</v>
      </c>
      <c r="C1263" s="24" t="s">
        <v>317</v>
      </c>
      <c r="D1263" s="6">
        <v>26996.617542060001</v>
      </c>
      <c r="E1263" s="6">
        <v>68.19</v>
      </c>
      <c r="F1263" s="5">
        <v>3000</v>
      </c>
      <c r="G1263" s="5">
        <v>10000</v>
      </c>
      <c r="H1263" s="5">
        <v>23337000</v>
      </c>
      <c r="I1263" s="24" t="s">
        <v>2142</v>
      </c>
      <c r="J1263" s="24" t="s">
        <v>2143</v>
      </c>
      <c r="L1263" s="34">
        <f t="shared" si="95"/>
        <v>3000</v>
      </c>
      <c r="M1263" s="34">
        <f t="shared" si="96"/>
        <v>10000</v>
      </c>
      <c r="N1263" s="34">
        <f t="shared" si="97"/>
        <v>23337000</v>
      </c>
      <c r="O1263" s="32">
        <f t="shared" si="98"/>
        <v>-2.9995286454985643E-4</v>
      </c>
      <c r="P1263">
        <f t="shared" si="99"/>
        <v>0.32700000000000001</v>
      </c>
    </row>
    <row r="1264" spans="1:16" hidden="1" x14ac:dyDescent="0.3">
      <c r="A1264" s="22" t="s">
        <v>1548</v>
      </c>
      <c r="B1264" s="23">
        <v>5123418</v>
      </c>
      <c r="C1264" s="24" t="s">
        <v>2</v>
      </c>
      <c r="D1264" s="6">
        <v>34386.151852800002</v>
      </c>
      <c r="E1264" s="27">
        <v>59.85</v>
      </c>
      <c r="F1264" s="5">
        <v>303</v>
      </c>
      <c r="G1264" s="5">
        <v>682</v>
      </c>
      <c r="H1264" s="5">
        <v>5375487</v>
      </c>
      <c r="I1264" s="24" t="s">
        <v>2161</v>
      </c>
      <c r="J1264" s="24" t="s">
        <v>2182</v>
      </c>
      <c r="L1264" s="34">
        <f t="shared" si="95"/>
        <v>303</v>
      </c>
      <c r="M1264" s="34">
        <f t="shared" si="96"/>
        <v>682</v>
      </c>
      <c r="N1264" s="34">
        <f t="shared" si="97"/>
        <v>5375487</v>
      </c>
      <c r="O1264" s="32">
        <f t="shared" si="98"/>
        <v>-7.0505239804319119E-5</v>
      </c>
      <c r="P1264">
        <f t="shared" si="99"/>
        <v>0.38500000000000001</v>
      </c>
    </row>
    <row r="1265" spans="1:16" hidden="1" x14ac:dyDescent="0.3">
      <c r="A1265" s="22" t="s">
        <v>1549</v>
      </c>
      <c r="B1265" s="23">
        <v>21466716</v>
      </c>
      <c r="C1265" s="24" t="s">
        <v>2</v>
      </c>
      <c r="D1265" s="6">
        <v>2230.82593554</v>
      </c>
      <c r="E1265" s="6">
        <v>69.989999999999995</v>
      </c>
      <c r="F1265" s="5">
        <v>14117</v>
      </c>
      <c r="G1265" s="5">
        <v>-782</v>
      </c>
      <c r="H1265" s="5">
        <v>20082212</v>
      </c>
      <c r="I1265" s="24" t="s">
        <v>2142</v>
      </c>
      <c r="J1265" s="24" t="s">
        <v>2144</v>
      </c>
      <c r="L1265" s="34">
        <f t="shared" si="95"/>
        <v>14117</v>
      </c>
      <c r="M1265" s="34">
        <f t="shared" si="96"/>
        <v>-782</v>
      </c>
      <c r="N1265" s="34">
        <f t="shared" si="97"/>
        <v>20082212</v>
      </c>
      <c r="O1265" s="32">
        <f t="shared" si="98"/>
        <v>7.4190034444412793E-4</v>
      </c>
      <c r="P1265">
        <f t="shared" si="99"/>
        <v>0.61499999999999999</v>
      </c>
    </row>
    <row r="1266" spans="1:16" hidden="1" x14ac:dyDescent="0.3">
      <c r="A1266" s="22" t="s">
        <v>225</v>
      </c>
      <c r="B1266" s="23">
        <v>7528766</v>
      </c>
      <c r="C1266" s="24" t="s">
        <v>319</v>
      </c>
      <c r="D1266" s="6">
        <v>6709.6083589500004</v>
      </c>
      <c r="E1266" s="6">
        <v>36.74</v>
      </c>
      <c r="F1266" s="5">
        <v>-860</v>
      </c>
      <c r="G1266" s="5">
        <v>761</v>
      </c>
      <c r="H1266" s="5">
        <v>989123</v>
      </c>
      <c r="I1266" s="24" t="s">
        <v>2119</v>
      </c>
      <c r="J1266" s="24" t="s">
        <v>2122</v>
      </c>
      <c r="L1266" s="34">
        <f t="shared" si="95"/>
        <v>-860</v>
      </c>
      <c r="M1266" s="34">
        <f t="shared" si="96"/>
        <v>761</v>
      </c>
      <c r="N1266" s="34">
        <f t="shared" si="97"/>
        <v>989123</v>
      </c>
      <c r="O1266" s="32">
        <f t="shared" si="98"/>
        <v>-1.6388255050180816E-3</v>
      </c>
      <c r="P1266">
        <f t="shared" si="99"/>
        <v>0.17199999999999999</v>
      </c>
    </row>
    <row r="1267" spans="1:16" hidden="1" x14ac:dyDescent="0.3">
      <c r="A1267" s="22" t="s">
        <v>1550</v>
      </c>
      <c r="B1267" s="23">
        <v>4095448</v>
      </c>
      <c r="C1267" s="24" t="s">
        <v>2</v>
      </c>
      <c r="D1267" s="6">
        <v>30879.01360962</v>
      </c>
      <c r="E1267" s="6">
        <v>83.63</v>
      </c>
      <c r="F1267" s="5">
        <v>23900</v>
      </c>
      <c r="G1267" s="5">
        <v>73100</v>
      </c>
      <c r="H1267" s="5">
        <v>10758700</v>
      </c>
      <c r="I1267" s="24" t="s">
        <v>2119</v>
      </c>
      <c r="J1267" s="24" t="s">
        <v>2135</v>
      </c>
      <c r="L1267" s="34">
        <f t="shared" si="95"/>
        <v>23900</v>
      </c>
      <c r="M1267" s="34">
        <f t="shared" si="96"/>
        <v>73100</v>
      </c>
      <c r="N1267" s="34">
        <f t="shared" si="97"/>
        <v>10758700</v>
      </c>
      <c r="O1267" s="32">
        <f t="shared" si="98"/>
        <v>-4.5730432115404281E-3</v>
      </c>
      <c r="P1267">
        <f t="shared" si="99"/>
        <v>7.2999999999999995E-2</v>
      </c>
    </row>
    <row r="1268" spans="1:16" hidden="1" x14ac:dyDescent="0.3">
      <c r="A1268" s="22" t="s">
        <v>1551</v>
      </c>
      <c r="B1268" s="23">
        <v>4963895</v>
      </c>
      <c r="C1268" s="24" t="s">
        <v>2</v>
      </c>
      <c r="D1268" s="6">
        <v>2032.3212628700001</v>
      </c>
      <c r="E1268" s="6">
        <v>100.89</v>
      </c>
      <c r="F1268" s="5">
        <v>2800</v>
      </c>
      <c r="G1268" s="5">
        <v>7200</v>
      </c>
      <c r="H1268" s="5">
        <v>1646200</v>
      </c>
      <c r="I1268" s="24" t="s">
        <v>2132</v>
      </c>
      <c r="J1268" s="24" t="s">
        <v>2138</v>
      </c>
      <c r="L1268" s="34">
        <f t="shared" si="95"/>
        <v>2800</v>
      </c>
      <c r="M1268" s="34">
        <f t="shared" si="96"/>
        <v>7200</v>
      </c>
      <c r="N1268" s="34">
        <f t="shared" si="97"/>
        <v>1646200</v>
      </c>
      <c r="O1268" s="32">
        <f t="shared" si="98"/>
        <v>-2.6728222573198881E-3</v>
      </c>
      <c r="P1268">
        <f t="shared" si="99"/>
        <v>0.124</v>
      </c>
    </row>
    <row r="1269" spans="1:16" hidden="1" x14ac:dyDescent="0.3">
      <c r="A1269" s="22" t="s">
        <v>1552</v>
      </c>
      <c r="B1269" s="23">
        <v>5290844</v>
      </c>
      <c r="C1269" s="24" t="s">
        <v>317</v>
      </c>
      <c r="D1269" s="6">
        <v>8778.1240508800001</v>
      </c>
      <c r="E1269" s="6">
        <v>51.51</v>
      </c>
      <c r="F1269" s="5">
        <v>12655</v>
      </c>
      <c r="G1269" s="5">
        <v>1752</v>
      </c>
      <c r="H1269" s="5">
        <v>2389604</v>
      </c>
      <c r="I1269" s="24" t="s">
        <v>2123</v>
      </c>
      <c r="J1269" s="24" t="s">
        <v>2125</v>
      </c>
      <c r="L1269" s="34">
        <f t="shared" si="95"/>
        <v>12655</v>
      </c>
      <c r="M1269" s="34">
        <f t="shared" si="96"/>
        <v>1752</v>
      </c>
      <c r="N1269" s="34">
        <f t="shared" si="97"/>
        <v>2389604</v>
      </c>
      <c r="O1269" s="32">
        <f t="shared" si="98"/>
        <v>4.5626806784722493E-3</v>
      </c>
      <c r="P1269">
        <f t="shared" si="99"/>
        <v>0.88</v>
      </c>
    </row>
    <row r="1270" spans="1:16" hidden="1" x14ac:dyDescent="0.3">
      <c r="A1270" s="22" t="s">
        <v>1553</v>
      </c>
      <c r="B1270" s="23">
        <v>6225324</v>
      </c>
      <c r="C1270" s="24" t="s">
        <v>317</v>
      </c>
      <c r="D1270" s="6">
        <v>10718.606937140001</v>
      </c>
      <c r="E1270" s="6">
        <v>73.95</v>
      </c>
      <c r="F1270" s="5">
        <v>4147</v>
      </c>
      <c r="G1270" s="5">
        <v>3184</v>
      </c>
      <c r="H1270" s="5">
        <v>4412601</v>
      </c>
      <c r="I1270" s="24" t="s">
        <v>2161</v>
      </c>
      <c r="J1270" s="24" t="s">
        <v>2182</v>
      </c>
      <c r="L1270" s="34">
        <f t="shared" si="95"/>
        <v>4147</v>
      </c>
      <c r="M1270" s="34">
        <f t="shared" si="96"/>
        <v>3184</v>
      </c>
      <c r="N1270" s="34">
        <f t="shared" si="97"/>
        <v>4412601</v>
      </c>
      <c r="O1270" s="32">
        <f t="shared" si="98"/>
        <v>2.1823863068516733E-4</v>
      </c>
      <c r="P1270">
        <f t="shared" si="99"/>
        <v>0.504</v>
      </c>
    </row>
    <row r="1271" spans="1:16" hidden="1" x14ac:dyDescent="0.3">
      <c r="A1271" s="22" t="s">
        <v>1554</v>
      </c>
      <c r="B1271" s="23">
        <v>4004396</v>
      </c>
      <c r="C1271" s="24" t="s">
        <v>2</v>
      </c>
      <c r="D1271" s="6">
        <v>24302.425702879998</v>
      </c>
      <c r="E1271" s="6">
        <v>55.03</v>
      </c>
      <c r="F1271" s="5">
        <v>48315</v>
      </c>
      <c r="G1271" s="5">
        <v>44293</v>
      </c>
      <c r="H1271" s="5">
        <v>2122028</v>
      </c>
      <c r="I1271" s="24" t="s">
        <v>2119</v>
      </c>
      <c r="J1271" s="24" t="s">
        <v>2128</v>
      </c>
      <c r="L1271" s="34">
        <f t="shared" si="95"/>
        <v>48315</v>
      </c>
      <c r="M1271" s="34">
        <f t="shared" si="96"/>
        <v>44293</v>
      </c>
      <c r="N1271" s="34">
        <f t="shared" si="97"/>
        <v>2122028</v>
      </c>
      <c r="O1271" s="32">
        <f t="shared" si="98"/>
        <v>1.8953567059435596E-3</v>
      </c>
      <c r="P1271">
        <f t="shared" si="99"/>
        <v>0.75700000000000001</v>
      </c>
    </row>
    <row r="1272" spans="1:16" hidden="1" x14ac:dyDescent="0.3">
      <c r="A1272" s="22" t="s">
        <v>226</v>
      </c>
      <c r="B1272" s="23">
        <v>4677071</v>
      </c>
      <c r="C1272" s="24" t="s">
        <v>317</v>
      </c>
      <c r="D1272" s="6">
        <v>60865.410690620003</v>
      </c>
      <c r="E1272" s="27">
        <v>95.08</v>
      </c>
      <c r="F1272" s="5">
        <v>99300</v>
      </c>
      <c r="G1272" s="5">
        <v>97000</v>
      </c>
      <c r="H1272" s="5">
        <v>26980800</v>
      </c>
      <c r="I1272" s="24" t="s">
        <v>2132</v>
      </c>
      <c r="J1272" s="24" t="s">
        <v>2134</v>
      </c>
      <c r="L1272" s="34">
        <f t="shared" si="95"/>
        <v>99300</v>
      </c>
      <c r="M1272" s="34">
        <f t="shared" si="96"/>
        <v>97000</v>
      </c>
      <c r="N1272" s="34">
        <f t="shared" si="97"/>
        <v>26980800</v>
      </c>
      <c r="O1272" s="32">
        <f t="shared" si="98"/>
        <v>8.5245804423886621E-5</v>
      </c>
      <c r="P1272">
        <f t="shared" si="99"/>
        <v>0.45900000000000002</v>
      </c>
    </row>
    <row r="1273" spans="1:16" hidden="1" x14ac:dyDescent="0.3">
      <c r="A1273" s="22" t="s">
        <v>1555</v>
      </c>
      <c r="B1273" s="23">
        <v>4070608</v>
      </c>
      <c r="C1273" s="24" t="s">
        <v>317</v>
      </c>
      <c r="D1273" s="6">
        <v>47574.743073600002</v>
      </c>
      <c r="E1273" s="27" t="s">
        <v>2063</v>
      </c>
      <c r="F1273" s="5">
        <v>175435</v>
      </c>
      <c r="G1273" s="5">
        <v>148535</v>
      </c>
      <c r="H1273" s="5">
        <v>13416463</v>
      </c>
      <c r="I1273" s="24" t="s">
        <v>2126</v>
      </c>
      <c r="J1273" s="24" t="s">
        <v>2127</v>
      </c>
      <c r="L1273" s="34">
        <f t="shared" si="95"/>
        <v>175435</v>
      </c>
      <c r="M1273" s="34">
        <f t="shared" si="96"/>
        <v>148535</v>
      </c>
      <c r="N1273" s="34">
        <f t="shared" si="97"/>
        <v>13416463</v>
      </c>
      <c r="O1273" s="32">
        <f t="shared" si="98"/>
        <v>2.004999380239039E-3</v>
      </c>
      <c r="P1273">
        <f t="shared" si="99"/>
        <v>0.76400000000000001</v>
      </c>
    </row>
    <row r="1274" spans="1:16" hidden="1" x14ac:dyDescent="0.3">
      <c r="A1274" s="22" t="s">
        <v>349</v>
      </c>
      <c r="B1274" s="23">
        <v>4980858</v>
      </c>
      <c r="C1274" s="24" t="s">
        <v>2</v>
      </c>
      <c r="D1274" s="6">
        <v>60569.525314799997</v>
      </c>
      <c r="E1274" s="6">
        <v>81.58</v>
      </c>
      <c r="F1274" s="5">
        <v>23000</v>
      </c>
      <c r="G1274" s="5">
        <v>7000</v>
      </c>
      <c r="H1274" s="5">
        <v>33776000</v>
      </c>
      <c r="I1274" s="24" t="s">
        <v>2126</v>
      </c>
      <c r="J1274" s="24" t="s">
        <v>2151</v>
      </c>
      <c r="L1274" s="34">
        <f t="shared" si="95"/>
        <v>23000</v>
      </c>
      <c r="M1274" s="34">
        <f t="shared" si="96"/>
        <v>7000</v>
      </c>
      <c r="N1274" s="34">
        <f t="shared" si="97"/>
        <v>33776000</v>
      </c>
      <c r="O1274" s="32">
        <f t="shared" si="98"/>
        <v>4.7370914258645192E-4</v>
      </c>
      <c r="P1274">
        <f t="shared" si="99"/>
        <v>0.56899999999999995</v>
      </c>
    </row>
    <row r="1275" spans="1:16" hidden="1" x14ac:dyDescent="0.3">
      <c r="A1275" s="22" t="s">
        <v>1556</v>
      </c>
      <c r="B1275" s="23">
        <v>4216479</v>
      </c>
      <c r="C1275" s="24" t="s">
        <v>317</v>
      </c>
      <c r="D1275" s="6">
        <v>9848.8052950099991</v>
      </c>
      <c r="E1275" s="27" t="s">
        <v>2057</v>
      </c>
      <c r="F1275" s="5">
        <v>21510</v>
      </c>
      <c r="G1275" s="5">
        <v>10752</v>
      </c>
      <c r="H1275" s="5">
        <v>3534522</v>
      </c>
      <c r="I1275" s="24" t="s">
        <v>2148</v>
      </c>
      <c r="J1275" s="24" t="s">
        <v>2149</v>
      </c>
      <c r="L1275" s="34">
        <f t="shared" si="95"/>
        <v>21510</v>
      </c>
      <c r="M1275" s="34">
        <f t="shared" si="96"/>
        <v>10752</v>
      </c>
      <c r="N1275" s="34">
        <f t="shared" si="97"/>
        <v>3534522</v>
      </c>
      <c r="O1275" s="32">
        <f t="shared" si="98"/>
        <v>3.0436930368519422E-3</v>
      </c>
      <c r="P1275">
        <f t="shared" si="99"/>
        <v>0.83199999999999996</v>
      </c>
    </row>
    <row r="1276" spans="1:16" hidden="1" x14ac:dyDescent="0.3">
      <c r="A1276" s="22" t="s">
        <v>1557</v>
      </c>
      <c r="B1276" s="23">
        <v>4985921</v>
      </c>
      <c r="C1276" s="24" t="s">
        <v>2</v>
      </c>
      <c r="D1276" s="6">
        <v>17345.161127650001</v>
      </c>
      <c r="E1276" s="6">
        <v>83.95</v>
      </c>
      <c r="F1276" s="5">
        <v>61897</v>
      </c>
      <c r="G1276" s="5">
        <v>67841</v>
      </c>
      <c r="H1276" s="5">
        <v>6782004</v>
      </c>
      <c r="I1276" s="24" t="s">
        <v>2148</v>
      </c>
      <c r="J1276" s="24" t="s">
        <v>2150</v>
      </c>
      <c r="L1276" s="34">
        <f t="shared" si="95"/>
        <v>61897</v>
      </c>
      <c r="M1276" s="34">
        <f t="shared" si="96"/>
        <v>67841</v>
      </c>
      <c r="N1276" s="34">
        <f t="shared" si="97"/>
        <v>6782004</v>
      </c>
      <c r="O1276" s="32">
        <f t="shared" si="98"/>
        <v>-8.7643711209842992E-4</v>
      </c>
      <c r="P1276">
        <f t="shared" si="99"/>
        <v>0.23599999999999999</v>
      </c>
    </row>
    <row r="1277" spans="1:16" hidden="1" x14ac:dyDescent="0.3">
      <c r="A1277" s="22" t="s">
        <v>227</v>
      </c>
      <c r="B1277" s="23">
        <v>4001600</v>
      </c>
      <c r="C1277" s="24" t="s">
        <v>2</v>
      </c>
      <c r="D1277" s="6">
        <v>164447.07584934999</v>
      </c>
      <c r="E1277" s="6">
        <v>82.57</v>
      </c>
      <c r="F1277" s="5">
        <v>371000</v>
      </c>
      <c r="G1277" s="5">
        <v>-389000</v>
      </c>
      <c r="H1277" s="5">
        <v>158864000</v>
      </c>
      <c r="I1277" s="24" t="s">
        <v>2119</v>
      </c>
      <c r="J1277" s="24" t="s">
        <v>2122</v>
      </c>
      <c r="L1277" s="34">
        <f t="shared" si="95"/>
        <v>371000</v>
      </c>
      <c r="M1277" s="34">
        <f t="shared" si="96"/>
        <v>-389000</v>
      </c>
      <c r="N1277" s="34">
        <f t="shared" si="97"/>
        <v>158864000</v>
      </c>
      <c r="O1277" s="32">
        <f t="shared" si="98"/>
        <v>4.783966159734112E-3</v>
      </c>
      <c r="P1277">
        <f t="shared" si="99"/>
        <v>0.88800000000000001</v>
      </c>
    </row>
    <row r="1278" spans="1:16" hidden="1" x14ac:dyDescent="0.3">
      <c r="A1278" s="22" t="s">
        <v>1558</v>
      </c>
      <c r="B1278" s="23">
        <v>5294421</v>
      </c>
      <c r="C1278" s="24" t="s">
        <v>2</v>
      </c>
      <c r="D1278" s="6">
        <v>8130.7977243599998</v>
      </c>
      <c r="E1278" s="6">
        <v>25.04</v>
      </c>
      <c r="F1278" s="5">
        <v>4220</v>
      </c>
      <c r="G1278" s="5">
        <v>3049</v>
      </c>
      <c r="H1278" s="5">
        <v>769183</v>
      </c>
      <c r="I1278" s="24" t="s">
        <v>2132</v>
      </c>
      <c r="J1278" s="24" t="s">
        <v>2134</v>
      </c>
      <c r="L1278" s="34">
        <f t="shared" si="95"/>
        <v>4220</v>
      </c>
      <c r="M1278" s="34">
        <f t="shared" si="96"/>
        <v>3049</v>
      </c>
      <c r="N1278" s="34">
        <f t="shared" si="97"/>
        <v>769183</v>
      </c>
      <c r="O1278" s="32">
        <f t="shared" si="98"/>
        <v>1.5223945407009775E-3</v>
      </c>
      <c r="P1278">
        <f t="shared" si="99"/>
        <v>0.72299999999999998</v>
      </c>
    </row>
    <row r="1279" spans="1:16" hidden="1" x14ac:dyDescent="0.3">
      <c r="A1279" s="22" t="s">
        <v>228</v>
      </c>
      <c r="B1279" s="23">
        <v>4156274</v>
      </c>
      <c r="C1279" s="24" t="s">
        <v>317</v>
      </c>
      <c r="D1279" s="6">
        <v>4855.3481351500004</v>
      </c>
      <c r="E1279" s="27" t="s">
        <v>2064</v>
      </c>
      <c r="F1279" s="5">
        <v>23819</v>
      </c>
      <c r="G1279" s="5">
        <v>26926</v>
      </c>
      <c r="H1279" s="5">
        <v>3821066</v>
      </c>
      <c r="I1279" s="24" t="s">
        <v>2119</v>
      </c>
      <c r="J1279" s="24" t="s">
        <v>2141</v>
      </c>
      <c r="L1279" s="34">
        <f t="shared" si="95"/>
        <v>23819</v>
      </c>
      <c r="M1279" s="34">
        <f t="shared" si="96"/>
        <v>26926</v>
      </c>
      <c r="N1279" s="34">
        <f t="shared" si="97"/>
        <v>3821066</v>
      </c>
      <c r="O1279" s="32">
        <f t="shared" si="98"/>
        <v>-8.1312387694952137E-4</v>
      </c>
      <c r="P1279">
        <f t="shared" si="99"/>
        <v>0.245</v>
      </c>
    </row>
    <row r="1280" spans="1:16" hidden="1" x14ac:dyDescent="0.3">
      <c r="A1280" s="22" t="s">
        <v>1559</v>
      </c>
      <c r="B1280" s="23">
        <v>106554287</v>
      </c>
      <c r="C1280" s="24" t="s">
        <v>2</v>
      </c>
      <c r="D1280" s="6">
        <v>4789.9357682399996</v>
      </c>
      <c r="E1280" s="27">
        <v>77.91</v>
      </c>
      <c r="F1280" s="5">
        <v>1000</v>
      </c>
      <c r="G1280" s="5">
        <v>-2000</v>
      </c>
      <c r="H1280" s="5">
        <v>2031000</v>
      </c>
      <c r="I1280" s="24" t="s">
        <v>2119</v>
      </c>
      <c r="J1280" s="24" t="s">
        <v>2177</v>
      </c>
      <c r="L1280" s="34">
        <f t="shared" si="95"/>
        <v>1000</v>
      </c>
      <c r="M1280" s="34">
        <f t="shared" si="96"/>
        <v>-2000</v>
      </c>
      <c r="N1280" s="34">
        <f t="shared" si="97"/>
        <v>2031000</v>
      </c>
      <c r="O1280" s="32">
        <f t="shared" si="98"/>
        <v>1.4771048744460858E-3</v>
      </c>
      <c r="P1280">
        <f t="shared" si="99"/>
        <v>0.71699999999999997</v>
      </c>
    </row>
    <row r="1281" spans="1:16" hidden="1" x14ac:dyDescent="0.3">
      <c r="A1281" s="22" t="s">
        <v>1560</v>
      </c>
      <c r="B1281" s="23">
        <v>4250588</v>
      </c>
      <c r="C1281" s="24" t="s">
        <v>2</v>
      </c>
      <c r="D1281" s="6">
        <v>8936.0015948500004</v>
      </c>
      <c r="E1281" s="27" t="s">
        <v>2065</v>
      </c>
      <c r="F1281" s="5">
        <v>-8962</v>
      </c>
      <c r="G1281" s="5">
        <v>24827</v>
      </c>
      <c r="H1281" s="5">
        <v>6383743</v>
      </c>
      <c r="I1281" s="24" t="s">
        <v>2142</v>
      </c>
      <c r="J1281" s="24" t="s">
        <v>2145</v>
      </c>
      <c r="L1281" s="34">
        <f t="shared" si="95"/>
        <v>-8962</v>
      </c>
      <c r="M1281" s="34">
        <f t="shared" si="96"/>
        <v>24827</v>
      </c>
      <c r="N1281" s="34">
        <f t="shared" si="97"/>
        <v>6383743</v>
      </c>
      <c r="O1281" s="32">
        <f t="shared" si="98"/>
        <v>-5.2929762366686756E-3</v>
      </c>
      <c r="P1281">
        <f t="shared" si="99"/>
        <v>6.0999999999999999E-2</v>
      </c>
    </row>
    <row r="1282" spans="1:16" hidden="1" x14ac:dyDescent="0.3">
      <c r="A1282" s="22" t="s">
        <v>1561</v>
      </c>
      <c r="B1282" s="23">
        <v>105364</v>
      </c>
      <c r="C1282" s="24" t="s">
        <v>2</v>
      </c>
      <c r="D1282" s="6">
        <v>6885.69248066</v>
      </c>
      <c r="E1282" s="27" t="s">
        <v>2066</v>
      </c>
      <c r="F1282" s="5">
        <v>45000</v>
      </c>
      <c r="G1282" s="5">
        <v>53000</v>
      </c>
      <c r="H1282" s="5">
        <v>14395000</v>
      </c>
      <c r="I1282" s="24" t="s">
        <v>2119</v>
      </c>
      <c r="J1282" s="24" t="s">
        <v>2177</v>
      </c>
      <c r="L1282" s="34">
        <f t="shared" si="95"/>
        <v>45000</v>
      </c>
      <c r="M1282" s="34">
        <f t="shared" si="96"/>
        <v>53000</v>
      </c>
      <c r="N1282" s="34">
        <f t="shared" si="97"/>
        <v>14395000</v>
      </c>
      <c r="O1282" s="32">
        <f t="shared" si="98"/>
        <v>-5.5574852379298371E-4</v>
      </c>
      <c r="P1282">
        <f t="shared" si="99"/>
        <v>0.28499999999999998</v>
      </c>
    </row>
    <row r="1283" spans="1:16" hidden="1" x14ac:dyDescent="0.3">
      <c r="A1283" s="22" t="s">
        <v>1562</v>
      </c>
      <c r="B1283" s="23">
        <v>4060183</v>
      </c>
      <c r="C1283" s="24" t="s">
        <v>2</v>
      </c>
      <c r="D1283" s="6">
        <v>6661.3690125000003</v>
      </c>
      <c r="E1283" s="27">
        <v>99.33</v>
      </c>
      <c r="F1283" s="5">
        <v>922</v>
      </c>
      <c r="G1283" s="5">
        <v>2156</v>
      </c>
      <c r="H1283" s="5">
        <v>4040623</v>
      </c>
      <c r="I1283" s="24" t="s">
        <v>2130</v>
      </c>
      <c r="J1283" s="24" t="s">
        <v>2174</v>
      </c>
      <c r="L1283" s="34">
        <f t="shared" si="95"/>
        <v>922</v>
      </c>
      <c r="M1283" s="34">
        <f t="shared" si="96"/>
        <v>2156</v>
      </c>
      <c r="N1283" s="34">
        <f t="shared" si="97"/>
        <v>4040623</v>
      </c>
      <c r="O1283" s="32">
        <f t="shared" si="98"/>
        <v>-3.0539844969451493E-4</v>
      </c>
      <c r="P1283">
        <f t="shared" si="99"/>
        <v>0.32600000000000001</v>
      </c>
    </row>
    <row r="1284" spans="1:16" hidden="1" x14ac:dyDescent="0.3">
      <c r="A1284" s="22" t="s">
        <v>1563</v>
      </c>
      <c r="B1284" s="23">
        <v>4023623</v>
      </c>
      <c r="C1284" s="24" t="s">
        <v>2</v>
      </c>
      <c r="D1284" s="6">
        <v>155856.97036988</v>
      </c>
      <c r="E1284" s="6">
        <v>90.23</v>
      </c>
      <c r="F1284" s="5">
        <v>313000</v>
      </c>
      <c r="G1284" s="5">
        <v>181000</v>
      </c>
      <c r="H1284" s="5">
        <v>61784000</v>
      </c>
      <c r="I1284" s="24" t="s">
        <v>2142</v>
      </c>
      <c r="J1284" s="24" t="s">
        <v>2143</v>
      </c>
      <c r="L1284" s="34">
        <f t="shared" si="95"/>
        <v>313000</v>
      </c>
      <c r="M1284" s="34">
        <f t="shared" si="96"/>
        <v>181000</v>
      </c>
      <c r="N1284" s="34">
        <f t="shared" si="97"/>
        <v>61784000</v>
      </c>
      <c r="O1284" s="32">
        <f t="shared" si="98"/>
        <v>2.1364754629030168E-3</v>
      </c>
      <c r="P1284">
        <f t="shared" si="99"/>
        <v>0.77700000000000002</v>
      </c>
    </row>
    <row r="1285" spans="1:16" hidden="1" x14ac:dyDescent="0.3">
      <c r="A1285" s="22" t="s">
        <v>1564</v>
      </c>
      <c r="B1285" s="23">
        <v>4259507</v>
      </c>
      <c r="C1285" s="24" t="s">
        <v>317</v>
      </c>
      <c r="D1285" s="6">
        <v>4625.27203775</v>
      </c>
      <c r="E1285" s="6">
        <v>94.15</v>
      </c>
      <c r="F1285" s="5">
        <v>-265</v>
      </c>
      <c r="G1285" s="5">
        <v>455</v>
      </c>
      <c r="H1285" s="5">
        <v>5747672</v>
      </c>
      <c r="I1285" s="24" t="s">
        <v>2130</v>
      </c>
      <c r="J1285" s="24" t="s">
        <v>2167</v>
      </c>
      <c r="L1285" s="34">
        <f t="shared" si="95"/>
        <v>-265</v>
      </c>
      <c r="M1285" s="34">
        <f t="shared" si="96"/>
        <v>455</v>
      </c>
      <c r="N1285" s="34">
        <f t="shared" si="97"/>
        <v>5747672</v>
      </c>
      <c r="O1285" s="32">
        <f t="shared" si="98"/>
        <v>-1.2526810854899165E-4</v>
      </c>
      <c r="P1285">
        <f t="shared" si="99"/>
        <v>0.371</v>
      </c>
    </row>
    <row r="1286" spans="1:16" hidden="1" x14ac:dyDescent="0.3">
      <c r="A1286" s="22" t="s">
        <v>1565</v>
      </c>
      <c r="B1286" s="23">
        <v>4994166</v>
      </c>
      <c r="C1286" s="24" t="s">
        <v>317</v>
      </c>
      <c r="D1286" s="6">
        <v>14452.94297835</v>
      </c>
      <c r="E1286" s="6">
        <v>109.23</v>
      </c>
      <c r="F1286" s="5">
        <v>29931</v>
      </c>
      <c r="G1286" s="5">
        <v>32034</v>
      </c>
      <c r="H1286" s="5">
        <v>2174710</v>
      </c>
      <c r="I1286" s="24" t="s">
        <v>2119</v>
      </c>
      <c r="J1286" s="24" t="s">
        <v>2177</v>
      </c>
      <c r="L1286" s="34">
        <f t="shared" si="95"/>
        <v>29931</v>
      </c>
      <c r="M1286" s="34">
        <f t="shared" si="96"/>
        <v>32034</v>
      </c>
      <c r="N1286" s="34">
        <f t="shared" si="97"/>
        <v>2174710</v>
      </c>
      <c r="O1286" s="32">
        <f t="shared" si="98"/>
        <v>-9.6702548845593211E-4</v>
      </c>
      <c r="P1286">
        <f t="shared" si="99"/>
        <v>0.22800000000000001</v>
      </c>
    </row>
    <row r="1287" spans="1:16" hidden="1" x14ac:dyDescent="0.3">
      <c r="A1287" s="22" t="s">
        <v>1566</v>
      </c>
      <c r="B1287" s="23">
        <v>4205848</v>
      </c>
      <c r="C1287" s="24" t="s">
        <v>2</v>
      </c>
      <c r="D1287" s="6">
        <v>307784.2</v>
      </c>
      <c r="E1287" s="6">
        <v>83.36</v>
      </c>
      <c r="F1287" s="5">
        <v>408000</v>
      </c>
      <c r="G1287" s="5">
        <v>225000</v>
      </c>
      <c r="H1287" s="5">
        <v>98849000</v>
      </c>
      <c r="I1287" s="24" t="s">
        <v>2132</v>
      </c>
      <c r="J1287" s="24" t="s">
        <v>2134</v>
      </c>
      <c r="L1287" s="34">
        <f t="shared" si="95"/>
        <v>408000</v>
      </c>
      <c r="M1287" s="34">
        <f t="shared" si="96"/>
        <v>225000</v>
      </c>
      <c r="N1287" s="34">
        <f t="shared" si="97"/>
        <v>98849000</v>
      </c>
      <c r="O1287" s="32">
        <f t="shared" si="98"/>
        <v>1.8513085615433642E-3</v>
      </c>
      <c r="P1287">
        <f t="shared" si="99"/>
        <v>0.753</v>
      </c>
    </row>
    <row r="1288" spans="1:16" hidden="1" x14ac:dyDescent="0.3">
      <c r="A1288" s="22" t="s">
        <v>1567</v>
      </c>
      <c r="B1288" s="23">
        <v>5297753</v>
      </c>
      <c r="C1288" s="24" t="s">
        <v>2</v>
      </c>
      <c r="D1288" s="6">
        <v>29331.362674880002</v>
      </c>
      <c r="E1288" s="6">
        <v>38.08</v>
      </c>
      <c r="F1288" s="5">
        <v>1042</v>
      </c>
      <c r="G1288" s="5">
        <v>434</v>
      </c>
      <c r="H1288" s="5">
        <v>1617008</v>
      </c>
      <c r="I1288" s="24" t="s">
        <v>2132</v>
      </c>
      <c r="J1288" s="24" t="s">
        <v>2134</v>
      </c>
      <c r="L1288" s="34">
        <f t="shared" si="95"/>
        <v>1042</v>
      </c>
      <c r="M1288" s="34">
        <f t="shared" si="96"/>
        <v>434</v>
      </c>
      <c r="N1288" s="34">
        <f t="shared" si="97"/>
        <v>1617008</v>
      </c>
      <c r="O1288" s="32">
        <f t="shared" si="98"/>
        <v>3.7600308718324215E-4</v>
      </c>
      <c r="P1288">
        <f t="shared" si="99"/>
        <v>0.54500000000000004</v>
      </c>
    </row>
    <row r="1289" spans="1:16" hidden="1" x14ac:dyDescent="0.3">
      <c r="A1289" s="22" t="s">
        <v>1568</v>
      </c>
      <c r="B1289" s="23">
        <v>4122602</v>
      </c>
      <c r="C1289" s="24" t="s">
        <v>317</v>
      </c>
      <c r="D1289" s="6">
        <v>4550.4262124200004</v>
      </c>
      <c r="E1289" s="27">
        <v>98.02</v>
      </c>
      <c r="F1289" s="5">
        <v>19438</v>
      </c>
      <c r="G1289" s="5">
        <v>21396</v>
      </c>
      <c r="H1289" s="5">
        <v>4873968</v>
      </c>
      <c r="I1289" s="24" t="s">
        <v>2132</v>
      </c>
      <c r="J1289" s="24" t="s">
        <v>2138</v>
      </c>
      <c r="L1289" s="34">
        <f t="shared" si="95"/>
        <v>19438</v>
      </c>
      <c r="M1289" s="34">
        <f t="shared" si="96"/>
        <v>21396</v>
      </c>
      <c r="N1289" s="34">
        <f t="shared" si="97"/>
        <v>4873968</v>
      </c>
      <c r="O1289" s="32">
        <f t="shared" si="98"/>
        <v>-4.0172606795941211E-4</v>
      </c>
      <c r="P1289">
        <f t="shared" si="99"/>
        <v>0.312</v>
      </c>
    </row>
    <row r="1290" spans="1:16" hidden="1" x14ac:dyDescent="0.3">
      <c r="A1290" s="22" t="s">
        <v>1569</v>
      </c>
      <c r="B1290" s="23">
        <v>4257707</v>
      </c>
      <c r="C1290" s="24" t="s">
        <v>317</v>
      </c>
      <c r="D1290" s="6">
        <v>2203.0103739000001</v>
      </c>
      <c r="E1290" s="6">
        <v>34.770000000000003</v>
      </c>
      <c r="F1290" s="5">
        <v>4324</v>
      </c>
      <c r="G1290" s="5">
        <v>3710</v>
      </c>
      <c r="H1290" s="5">
        <v>668344</v>
      </c>
      <c r="I1290" s="24" t="s">
        <v>2132</v>
      </c>
      <c r="J1290" s="24" t="s">
        <v>2134</v>
      </c>
      <c r="L1290" s="34">
        <f t="shared" ref="L1290:L1353" si="100">IF(NOT(F1290="NA"),F1290,0)</f>
        <v>4324</v>
      </c>
      <c r="M1290" s="34">
        <f t="shared" ref="M1290:M1353" si="101">IF(NOT(G1290="NA"),G1290,0)</f>
        <v>3710</v>
      </c>
      <c r="N1290" s="34">
        <f t="shared" ref="N1290:N1353" si="102">IF(NOT(H1290="NA"),H1290,0)</f>
        <v>668344</v>
      </c>
      <c r="O1290" s="32">
        <f t="shared" ref="O1290:O1353" si="103">(L1290-M1290)/N1290</f>
        <v>9.1868857953389274E-4</v>
      </c>
      <c r="P1290">
        <f t="shared" ref="P1290:P1353" si="104">IFERROR(_xlfn.PERCENTRANK.INC(O:O,O1290),"")</f>
        <v>0.64800000000000002</v>
      </c>
    </row>
    <row r="1291" spans="1:16" hidden="1" x14ac:dyDescent="0.3">
      <c r="A1291" s="22" t="s">
        <v>1570</v>
      </c>
      <c r="B1291" s="23">
        <v>4401941</v>
      </c>
      <c r="C1291" s="24" t="s">
        <v>317</v>
      </c>
      <c r="D1291" s="6">
        <v>11616.144636499999</v>
      </c>
      <c r="E1291" s="6">
        <v>94.15</v>
      </c>
      <c r="F1291" s="5">
        <v>395</v>
      </c>
      <c r="G1291" s="5">
        <v>7763</v>
      </c>
      <c r="H1291" s="5">
        <v>3128366</v>
      </c>
      <c r="I1291" s="24" t="s">
        <v>2123</v>
      </c>
      <c r="J1291" s="24" t="s">
        <v>2125</v>
      </c>
      <c r="L1291" s="34">
        <f t="shared" si="100"/>
        <v>395</v>
      </c>
      <c r="M1291" s="34">
        <f t="shared" si="101"/>
        <v>7763</v>
      </c>
      <c r="N1291" s="34">
        <f t="shared" si="102"/>
        <v>3128366</v>
      </c>
      <c r="O1291" s="32">
        <f t="shared" si="103"/>
        <v>-2.3552231420492361E-3</v>
      </c>
      <c r="P1291">
        <f t="shared" si="104"/>
        <v>0.14000000000000001</v>
      </c>
    </row>
    <row r="1292" spans="1:16" hidden="1" x14ac:dyDescent="0.3">
      <c r="A1292" s="22" t="s">
        <v>1571</v>
      </c>
      <c r="B1292" s="23">
        <v>4829067</v>
      </c>
      <c r="C1292" s="24" t="s">
        <v>317</v>
      </c>
      <c r="D1292" s="6">
        <v>24076.46417472</v>
      </c>
      <c r="E1292" s="6">
        <v>96.77</v>
      </c>
      <c r="F1292" s="5">
        <v>42316</v>
      </c>
      <c r="G1292" s="5">
        <v>7861</v>
      </c>
      <c r="H1292" s="5">
        <v>10585041</v>
      </c>
      <c r="I1292" s="24" t="s">
        <v>2130</v>
      </c>
      <c r="J1292" s="24" t="s">
        <v>2169</v>
      </c>
      <c r="L1292" s="34">
        <f t="shared" si="100"/>
        <v>42316</v>
      </c>
      <c r="M1292" s="34">
        <f t="shared" si="101"/>
        <v>7861</v>
      </c>
      <c r="N1292" s="34">
        <f t="shared" si="102"/>
        <v>10585041</v>
      </c>
      <c r="O1292" s="32">
        <f t="shared" si="103"/>
        <v>3.2550653322929971E-3</v>
      </c>
      <c r="P1292">
        <f t="shared" si="104"/>
        <v>0.84199999999999997</v>
      </c>
    </row>
    <row r="1293" spans="1:16" hidden="1" x14ac:dyDescent="0.3">
      <c r="A1293" s="22" t="s">
        <v>230</v>
      </c>
      <c r="B1293" s="23">
        <v>4011047</v>
      </c>
      <c r="C1293" s="24" t="s">
        <v>2</v>
      </c>
      <c r="D1293" s="6">
        <v>60976.822587640003</v>
      </c>
      <c r="E1293" s="27">
        <v>85.98</v>
      </c>
      <c r="F1293" s="5">
        <v>289000</v>
      </c>
      <c r="G1293" s="5">
        <v>259000</v>
      </c>
      <c r="H1293" s="5">
        <v>43135000</v>
      </c>
      <c r="I1293" s="24" t="s">
        <v>2158</v>
      </c>
      <c r="J1293" s="24" t="s">
        <v>2179</v>
      </c>
      <c r="L1293" s="34">
        <f t="shared" si="100"/>
        <v>289000</v>
      </c>
      <c r="M1293" s="34">
        <f t="shared" si="101"/>
        <v>259000</v>
      </c>
      <c r="N1293" s="34">
        <f t="shared" si="102"/>
        <v>43135000</v>
      </c>
      <c r="O1293" s="32">
        <f t="shared" si="103"/>
        <v>6.9549090066071636E-4</v>
      </c>
      <c r="P1293">
        <f t="shared" si="104"/>
        <v>0.60899999999999999</v>
      </c>
    </row>
    <row r="1294" spans="1:16" hidden="1" x14ac:dyDescent="0.3">
      <c r="A1294" s="22" t="s">
        <v>1572</v>
      </c>
      <c r="B1294" s="23">
        <v>4070738</v>
      </c>
      <c r="C1294" s="24" t="s">
        <v>2</v>
      </c>
      <c r="D1294" s="6">
        <v>5513.0775201899996</v>
      </c>
      <c r="E1294" s="6">
        <v>32.94</v>
      </c>
      <c r="F1294" s="5">
        <v>8700</v>
      </c>
      <c r="G1294" s="5">
        <v>10500</v>
      </c>
      <c r="H1294" s="5">
        <v>4318200</v>
      </c>
      <c r="I1294" s="24" t="s">
        <v>2119</v>
      </c>
      <c r="J1294" s="24" t="s">
        <v>2177</v>
      </c>
      <c r="L1294" s="34">
        <f t="shared" si="100"/>
        <v>8700</v>
      </c>
      <c r="M1294" s="34">
        <f t="shared" si="101"/>
        <v>10500</v>
      </c>
      <c r="N1294" s="34">
        <f t="shared" si="102"/>
        <v>4318200</v>
      </c>
      <c r="O1294" s="32">
        <f t="shared" si="103"/>
        <v>-4.1684035014589413E-4</v>
      </c>
      <c r="P1294">
        <f t="shared" si="104"/>
        <v>0.307</v>
      </c>
    </row>
    <row r="1295" spans="1:16" hidden="1" x14ac:dyDescent="0.3">
      <c r="A1295" s="22" t="s">
        <v>996</v>
      </c>
      <c r="B1295" s="23">
        <v>4051537</v>
      </c>
      <c r="C1295" s="24" t="s">
        <v>2</v>
      </c>
      <c r="D1295" s="6">
        <v>7215.7006848299998</v>
      </c>
      <c r="E1295" s="6">
        <v>98.65</v>
      </c>
      <c r="F1295" s="5">
        <v>22320</v>
      </c>
      <c r="G1295" s="5">
        <v>24385</v>
      </c>
      <c r="H1295" s="5">
        <v>3241407</v>
      </c>
      <c r="I1295" s="24" t="s">
        <v>2119</v>
      </c>
      <c r="J1295" s="24" t="s">
        <v>2156</v>
      </c>
      <c r="L1295" s="34">
        <f t="shared" si="100"/>
        <v>22320</v>
      </c>
      <c r="M1295" s="34">
        <f t="shared" si="101"/>
        <v>24385</v>
      </c>
      <c r="N1295" s="34">
        <f t="shared" si="102"/>
        <v>3241407</v>
      </c>
      <c r="O1295" s="32">
        <f t="shared" si="103"/>
        <v>-6.3706902588906605E-4</v>
      </c>
      <c r="P1295">
        <f t="shared" si="104"/>
        <v>0.27100000000000002</v>
      </c>
    </row>
    <row r="1296" spans="1:16" hidden="1" x14ac:dyDescent="0.3">
      <c r="A1296" s="22" t="s">
        <v>1573</v>
      </c>
      <c r="B1296" s="23">
        <v>5994925</v>
      </c>
      <c r="C1296" s="24" t="s">
        <v>2</v>
      </c>
      <c r="D1296" s="6">
        <v>53735.251054920001</v>
      </c>
      <c r="E1296" s="6">
        <v>57.58</v>
      </c>
      <c r="F1296" s="5">
        <v>60612</v>
      </c>
      <c r="G1296" s="5">
        <v>62212</v>
      </c>
      <c r="H1296" s="5">
        <v>17002796</v>
      </c>
      <c r="I1296" s="24" t="s">
        <v>2161</v>
      </c>
      <c r="J1296" s="24" t="s">
        <v>2182</v>
      </c>
      <c r="L1296" s="34">
        <f t="shared" si="100"/>
        <v>60612</v>
      </c>
      <c r="M1296" s="34">
        <f t="shared" si="101"/>
        <v>62212</v>
      </c>
      <c r="N1296" s="34">
        <f t="shared" si="102"/>
        <v>17002796</v>
      </c>
      <c r="O1296" s="32">
        <f t="shared" si="103"/>
        <v>-9.410217001956619E-5</v>
      </c>
      <c r="P1296">
        <f t="shared" si="104"/>
        <v>0.379</v>
      </c>
    </row>
    <row r="1297" spans="1:16" hidden="1" x14ac:dyDescent="0.3">
      <c r="A1297" s="22" t="s">
        <v>1574</v>
      </c>
      <c r="B1297" s="23">
        <v>4914320</v>
      </c>
      <c r="C1297" s="24" t="s">
        <v>318</v>
      </c>
      <c r="D1297" s="6">
        <v>2576.95662735</v>
      </c>
      <c r="E1297" s="6">
        <v>22.68</v>
      </c>
      <c r="F1297" s="5">
        <v>190000</v>
      </c>
      <c r="G1297" s="5">
        <v>-33000</v>
      </c>
      <c r="H1297" s="5">
        <v>7902000</v>
      </c>
      <c r="I1297" s="24" t="s">
        <v>2153</v>
      </c>
      <c r="J1297" s="24" t="s">
        <v>2178</v>
      </c>
      <c r="L1297" s="34">
        <f t="shared" si="100"/>
        <v>190000</v>
      </c>
      <c r="M1297" s="34">
        <f t="shared" si="101"/>
        <v>-33000</v>
      </c>
      <c r="N1297" s="34">
        <f t="shared" si="102"/>
        <v>7902000</v>
      </c>
      <c r="O1297" s="32">
        <f t="shared" si="103"/>
        <v>2.8220703619336877E-2</v>
      </c>
      <c r="P1297">
        <f t="shared" si="104"/>
        <v>0.99</v>
      </c>
    </row>
    <row r="1298" spans="1:16" hidden="1" x14ac:dyDescent="0.3">
      <c r="A1298" s="22" t="s">
        <v>1575</v>
      </c>
      <c r="B1298" s="23">
        <v>100425</v>
      </c>
      <c r="C1298" s="24" t="s">
        <v>317</v>
      </c>
      <c r="D1298" s="6">
        <v>2487.8334408199999</v>
      </c>
      <c r="E1298" s="6">
        <v>84.21</v>
      </c>
      <c r="F1298" s="5">
        <v>8602</v>
      </c>
      <c r="G1298" s="5">
        <v>9076</v>
      </c>
      <c r="H1298" s="5">
        <v>12145762</v>
      </c>
      <c r="I1298" s="24" t="s">
        <v>2142</v>
      </c>
      <c r="J1298" s="24" t="s">
        <v>2171</v>
      </c>
      <c r="L1298" s="34">
        <f t="shared" si="100"/>
        <v>8602</v>
      </c>
      <c r="M1298" s="34">
        <f t="shared" si="101"/>
        <v>9076</v>
      </c>
      <c r="N1298" s="34">
        <f t="shared" si="102"/>
        <v>12145762</v>
      </c>
      <c r="O1298" s="32">
        <f t="shared" si="103"/>
        <v>-3.9025958190190122E-5</v>
      </c>
      <c r="P1298">
        <f t="shared" si="104"/>
        <v>0.39700000000000002</v>
      </c>
    </row>
    <row r="1299" spans="1:16" hidden="1" x14ac:dyDescent="0.3">
      <c r="A1299" s="22" t="s">
        <v>232</v>
      </c>
      <c r="B1299" s="23">
        <v>4277469</v>
      </c>
      <c r="C1299" s="24" t="s">
        <v>2</v>
      </c>
      <c r="D1299" s="6">
        <v>2619.9015134400001</v>
      </c>
      <c r="E1299" s="6">
        <v>84.25</v>
      </c>
      <c r="F1299" s="5">
        <v>3000</v>
      </c>
      <c r="G1299" s="5">
        <v>13000</v>
      </c>
      <c r="H1299" s="5">
        <v>2801000</v>
      </c>
      <c r="I1299" s="24" t="s">
        <v>2158</v>
      </c>
      <c r="J1299" s="24" t="s">
        <v>2179</v>
      </c>
      <c r="L1299" s="34">
        <f t="shared" si="100"/>
        <v>3000</v>
      </c>
      <c r="M1299" s="34">
        <f t="shared" si="101"/>
        <v>13000</v>
      </c>
      <c r="N1299" s="34">
        <f t="shared" si="102"/>
        <v>2801000</v>
      </c>
      <c r="O1299" s="32">
        <f t="shared" si="103"/>
        <v>-3.570153516601214E-3</v>
      </c>
      <c r="P1299">
        <f t="shared" si="104"/>
        <v>9.5000000000000001E-2</v>
      </c>
    </row>
    <row r="1300" spans="1:16" hidden="1" x14ac:dyDescent="0.3">
      <c r="A1300" s="22" t="s">
        <v>1576</v>
      </c>
      <c r="B1300" s="23">
        <v>4794937</v>
      </c>
      <c r="C1300" s="24" t="s">
        <v>317</v>
      </c>
      <c r="D1300" s="6">
        <v>22164.061953019998</v>
      </c>
      <c r="E1300" s="6">
        <v>89.99</v>
      </c>
      <c r="F1300" s="5">
        <v>11000</v>
      </c>
      <c r="G1300" s="5">
        <v>37000</v>
      </c>
      <c r="H1300" s="5">
        <v>7556000</v>
      </c>
      <c r="I1300" s="24" t="s">
        <v>2132</v>
      </c>
      <c r="J1300" s="24" t="s">
        <v>2175</v>
      </c>
      <c r="L1300" s="34">
        <f t="shared" si="100"/>
        <v>11000</v>
      </c>
      <c r="M1300" s="34">
        <f t="shared" si="101"/>
        <v>37000</v>
      </c>
      <c r="N1300" s="34">
        <f t="shared" si="102"/>
        <v>7556000</v>
      </c>
      <c r="O1300" s="32">
        <f t="shared" si="103"/>
        <v>-3.4409740603493911E-3</v>
      </c>
      <c r="P1300">
        <f t="shared" si="104"/>
        <v>9.8000000000000004E-2</v>
      </c>
    </row>
    <row r="1301" spans="1:16" hidden="1" x14ac:dyDescent="0.3">
      <c r="A1301" s="22" t="s">
        <v>1577</v>
      </c>
      <c r="B1301" s="23">
        <v>4766281</v>
      </c>
      <c r="C1301" s="24" t="s">
        <v>2</v>
      </c>
      <c r="D1301" s="6">
        <v>5157.5126591999997</v>
      </c>
      <c r="E1301" s="27">
        <v>98.13</v>
      </c>
      <c r="F1301" s="5">
        <v>30700</v>
      </c>
      <c r="G1301" s="5">
        <v>20300</v>
      </c>
      <c r="H1301" s="5">
        <v>6214700</v>
      </c>
      <c r="I1301" s="24" t="s">
        <v>2148</v>
      </c>
      <c r="J1301" s="24" t="s">
        <v>2164</v>
      </c>
      <c r="L1301" s="34">
        <f t="shared" si="100"/>
        <v>30700</v>
      </c>
      <c r="M1301" s="34">
        <f t="shared" si="101"/>
        <v>20300</v>
      </c>
      <c r="N1301" s="34">
        <f t="shared" si="102"/>
        <v>6214700</v>
      </c>
      <c r="O1301" s="32">
        <f t="shared" si="103"/>
        <v>1.6734516549471415E-3</v>
      </c>
      <c r="P1301">
        <f t="shared" si="104"/>
        <v>0.73799999999999999</v>
      </c>
    </row>
    <row r="1302" spans="1:16" hidden="1" x14ac:dyDescent="0.3">
      <c r="A1302" s="22" t="s">
        <v>1578</v>
      </c>
      <c r="B1302" s="23">
        <v>102729</v>
      </c>
      <c r="C1302" s="24" t="s">
        <v>317</v>
      </c>
      <c r="D1302" s="6">
        <v>10326.87179128</v>
      </c>
      <c r="E1302" s="27">
        <v>73.83</v>
      </c>
      <c r="F1302" s="5">
        <v>47461</v>
      </c>
      <c r="G1302" s="5">
        <v>33541</v>
      </c>
      <c r="H1302" s="5">
        <v>2383553</v>
      </c>
      <c r="I1302" s="24" t="s">
        <v>2142</v>
      </c>
      <c r="J1302" s="24" t="s">
        <v>2143</v>
      </c>
      <c r="L1302" s="34">
        <f t="shared" si="100"/>
        <v>47461</v>
      </c>
      <c r="M1302" s="34">
        <f t="shared" si="101"/>
        <v>33541</v>
      </c>
      <c r="N1302" s="34">
        <f t="shared" si="102"/>
        <v>2383553</v>
      </c>
      <c r="O1302" s="32">
        <f t="shared" si="103"/>
        <v>5.8400211784676069E-3</v>
      </c>
      <c r="P1302">
        <f t="shared" si="104"/>
        <v>0.91400000000000003</v>
      </c>
    </row>
    <row r="1303" spans="1:16" hidden="1" x14ac:dyDescent="0.3">
      <c r="A1303" s="22" t="s">
        <v>1579</v>
      </c>
      <c r="B1303" s="23">
        <v>4583780</v>
      </c>
      <c r="C1303" s="24" t="s">
        <v>2</v>
      </c>
      <c r="D1303" s="6">
        <v>5065.5492194999997</v>
      </c>
      <c r="E1303" s="27" t="s">
        <v>2067</v>
      </c>
      <c r="F1303" s="5">
        <v>26809</v>
      </c>
      <c r="G1303" s="5">
        <v>15742</v>
      </c>
      <c r="H1303" s="5">
        <v>7665293</v>
      </c>
      <c r="I1303" s="24" t="s">
        <v>2123</v>
      </c>
      <c r="J1303" s="24" t="s">
        <v>2129</v>
      </c>
      <c r="L1303" s="34">
        <f t="shared" si="100"/>
        <v>26809</v>
      </c>
      <c r="M1303" s="34">
        <f t="shared" si="101"/>
        <v>15742</v>
      </c>
      <c r="N1303" s="34">
        <f t="shared" si="102"/>
        <v>7665293</v>
      </c>
      <c r="O1303" s="32">
        <f t="shared" si="103"/>
        <v>1.4437804269191014E-3</v>
      </c>
      <c r="P1303">
        <f t="shared" si="104"/>
        <v>0.71299999999999997</v>
      </c>
    </row>
    <row r="1304" spans="1:16" hidden="1" x14ac:dyDescent="0.3">
      <c r="A1304" s="22" t="s">
        <v>1580</v>
      </c>
      <c r="B1304" s="23">
        <v>103451</v>
      </c>
      <c r="C1304" s="24" t="s">
        <v>317</v>
      </c>
      <c r="D1304" s="6">
        <v>6072.1064179599998</v>
      </c>
      <c r="E1304" s="6">
        <v>83.65</v>
      </c>
      <c r="F1304" s="5">
        <v>24209</v>
      </c>
      <c r="G1304" s="5">
        <v>23309</v>
      </c>
      <c r="H1304" s="5">
        <v>10802261</v>
      </c>
      <c r="I1304" s="24" t="s">
        <v>2142</v>
      </c>
      <c r="J1304" s="24" t="s">
        <v>2145</v>
      </c>
      <c r="L1304" s="34">
        <f t="shared" si="100"/>
        <v>24209</v>
      </c>
      <c r="M1304" s="34">
        <f t="shared" si="101"/>
        <v>23309</v>
      </c>
      <c r="N1304" s="34">
        <f t="shared" si="102"/>
        <v>10802261</v>
      </c>
      <c r="O1304" s="32">
        <f t="shared" si="103"/>
        <v>8.331589099726437E-5</v>
      </c>
      <c r="P1304">
        <f t="shared" si="104"/>
        <v>0.45700000000000002</v>
      </c>
    </row>
    <row r="1305" spans="1:16" hidden="1" x14ac:dyDescent="0.3">
      <c r="A1305" s="22" t="s">
        <v>1581</v>
      </c>
      <c r="B1305" s="23">
        <v>4057062</v>
      </c>
      <c r="C1305" s="24" t="s">
        <v>2</v>
      </c>
      <c r="D1305" s="6">
        <v>57797.682840000001</v>
      </c>
      <c r="E1305" s="6">
        <v>91.94</v>
      </c>
      <c r="F1305" s="5">
        <v>-105000</v>
      </c>
      <c r="G1305" s="5">
        <v>-52000</v>
      </c>
      <c r="H1305" s="5">
        <v>78574000</v>
      </c>
      <c r="I1305" s="24" t="s">
        <v>1</v>
      </c>
      <c r="J1305" s="24" t="s">
        <v>2166</v>
      </c>
      <c r="L1305" s="34">
        <f t="shared" si="100"/>
        <v>-105000</v>
      </c>
      <c r="M1305" s="34">
        <f t="shared" si="101"/>
        <v>-52000</v>
      </c>
      <c r="N1305" s="34">
        <f t="shared" si="102"/>
        <v>78574000</v>
      </c>
      <c r="O1305" s="32">
        <f t="shared" si="103"/>
        <v>-6.745233792348614E-4</v>
      </c>
      <c r="P1305">
        <f t="shared" si="104"/>
        <v>0.26500000000000001</v>
      </c>
    </row>
    <row r="1306" spans="1:16" x14ac:dyDescent="0.3">
      <c r="A1306" s="22" t="s">
        <v>1502</v>
      </c>
      <c r="B1306" s="23">
        <v>4963519</v>
      </c>
      <c r="C1306" s="24" t="s">
        <v>317</v>
      </c>
      <c r="D1306" s="6">
        <v>6649.9532042999999</v>
      </c>
      <c r="E1306" s="6">
        <v>92.56</v>
      </c>
      <c r="F1306" s="5">
        <v>19938</v>
      </c>
      <c r="G1306" s="5">
        <v>42057</v>
      </c>
      <c r="H1306" s="5">
        <v>6691903</v>
      </c>
      <c r="I1306" s="24" t="s">
        <v>2132</v>
      </c>
      <c r="J1306" s="24" t="s">
        <v>2139</v>
      </c>
      <c r="L1306" s="34">
        <f t="shared" si="100"/>
        <v>19938</v>
      </c>
      <c r="M1306" s="34">
        <f t="shared" si="101"/>
        <v>42057</v>
      </c>
      <c r="N1306" s="34">
        <f t="shared" si="102"/>
        <v>6691903</v>
      </c>
      <c r="O1306" s="32">
        <f t="shared" si="103"/>
        <v>-3.3053378089909552E-3</v>
      </c>
      <c r="P1306">
        <f t="shared" si="104"/>
        <v>0.1</v>
      </c>
    </row>
    <row r="1307" spans="1:16" hidden="1" x14ac:dyDescent="0.3">
      <c r="A1307" s="22" t="s">
        <v>1582</v>
      </c>
      <c r="B1307" s="23">
        <v>4992057</v>
      </c>
      <c r="C1307" s="24" t="s">
        <v>2</v>
      </c>
      <c r="D1307" s="6">
        <v>4949.1465507000003</v>
      </c>
      <c r="E1307" s="6">
        <v>106.78</v>
      </c>
      <c r="F1307" s="5">
        <v>-219572</v>
      </c>
      <c r="G1307" s="5">
        <v>17868</v>
      </c>
      <c r="H1307" s="5">
        <v>8917940</v>
      </c>
      <c r="I1307" s="24" t="s">
        <v>2119</v>
      </c>
      <c r="J1307" s="24" t="s">
        <v>2135</v>
      </c>
      <c r="L1307" s="34">
        <f t="shared" si="100"/>
        <v>-219572</v>
      </c>
      <c r="M1307" s="34">
        <f t="shared" si="101"/>
        <v>17868</v>
      </c>
      <c r="N1307" s="34">
        <f t="shared" si="102"/>
        <v>8917940</v>
      </c>
      <c r="O1307" s="32">
        <f t="shared" si="103"/>
        <v>-2.6624982899638258E-2</v>
      </c>
      <c r="P1307">
        <f t="shared" si="104"/>
        <v>8.0000000000000002E-3</v>
      </c>
    </row>
    <row r="1308" spans="1:16" hidden="1" x14ac:dyDescent="0.3">
      <c r="A1308" s="22" t="s">
        <v>1583</v>
      </c>
      <c r="B1308" s="23">
        <v>4145781</v>
      </c>
      <c r="C1308" s="24" t="s">
        <v>2</v>
      </c>
      <c r="D1308" s="6">
        <v>3370.6476624500001</v>
      </c>
      <c r="E1308" s="6">
        <v>91.11</v>
      </c>
      <c r="F1308" s="5">
        <v>10134</v>
      </c>
      <c r="G1308" s="5">
        <v>6694</v>
      </c>
      <c r="H1308" s="5">
        <v>1981614</v>
      </c>
      <c r="I1308" s="24" t="s">
        <v>2148</v>
      </c>
      <c r="J1308" s="24" t="s">
        <v>2150</v>
      </c>
      <c r="L1308" s="34">
        <f t="shared" si="100"/>
        <v>10134</v>
      </c>
      <c r="M1308" s="34">
        <f t="shared" si="101"/>
        <v>6694</v>
      </c>
      <c r="N1308" s="34">
        <f t="shared" si="102"/>
        <v>1981614</v>
      </c>
      <c r="O1308" s="32">
        <f t="shared" si="103"/>
        <v>1.7359586680352481E-3</v>
      </c>
      <c r="P1308">
        <f t="shared" si="104"/>
        <v>0.74299999999999999</v>
      </c>
    </row>
    <row r="1309" spans="1:16" hidden="1" x14ac:dyDescent="0.3">
      <c r="A1309" s="22" t="s">
        <v>1584</v>
      </c>
      <c r="B1309" s="23">
        <v>5263639</v>
      </c>
      <c r="C1309" s="24" t="s">
        <v>2</v>
      </c>
      <c r="D1309" s="6">
        <v>8745.8743645499999</v>
      </c>
      <c r="E1309" s="27" t="s">
        <v>2018</v>
      </c>
      <c r="F1309" s="5">
        <v>2199</v>
      </c>
      <c r="G1309" s="5">
        <v>1474</v>
      </c>
      <c r="H1309" s="5">
        <v>2258913</v>
      </c>
      <c r="I1309" s="24" t="s">
        <v>2132</v>
      </c>
      <c r="J1309" s="24" t="s">
        <v>2134</v>
      </c>
      <c r="L1309" s="34">
        <f t="shared" si="100"/>
        <v>2199</v>
      </c>
      <c r="M1309" s="34">
        <f t="shared" si="101"/>
        <v>1474</v>
      </c>
      <c r="N1309" s="34">
        <f t="shared" si="102"/>
        <v>2258913</v>
      </c>
      <c r="O1309" s="32">
        <f t="shared" si="103"/>
        <v>3.2095082900492403E-4</v>
      </c>
      <c r="P1309">
        <f t="shared" si="104"/>
        <v>0.53200000000000003</v>
      </c>
    </row>
    <row r="1310" spans="1:16" hidden="1" x14ac:dyDescent="0.3">
      <c r="A1310" s="22" t="s">
        <v>234</v>
      </c>
      <c r="B1310" s="23">
        <v>4024109</v>
      </c>
      <c r="C1310" s="24" t="s">
        <v>2</v>
      </c>
      <c r="D1310" s="6">
        <v>12574.041608519999</v>
      </c>
      <c r="E1310" s="6">
        <v>82.31</v>
      </c>
      <c r="F1310" s="5">
        <v>31547</v>
      </c>
      <c r="G1310" s="5">
        <v>39585</v>
      </c>
      <c r="H1310" s="5">
        <v>15066037</v>
      </c>
      <c r="I1310" s="24" t="s">
        <v>2126</v>
      </c>
      <c r="J1310" s="24" t="s">
        <v>2137</v>
      </c>
      <c r="L1310" s="34">
        <f t="shared" si="100"/>
        <v>31547</v>
      </c>
      <c r="M1310" s="34">
        <f t="shared" si="101"/>
        <v>39585</v>
      </c>
      <c r="N1310" s="34">
        <f t="shared" si="102"/>
        <v>15066037</v>
      </c>
      <c r="O1310" s="32">
        <f t="shared" si="103"/>
        <v>-5.3351787201903192E-4</v>
      </c>
      <c r="P1310">
        <f t="shared" si="104"/>
        <v>0.28599999999999998</v>
      </c>
    </row>
    <row r="1311" spans="1:16" hidden="1" x14ac:dyDescent="0.3">
      <c r="A1311" s="22" t="s">
        <v>1585</v>
      </c>
      <c r="B1311" s="23">
        <v>4587650</v>
      </c>
      <c r="C1311" s="24" t="s">
        <v>2</v>
      </c>
      <c r="D1311" s="6">
        <v>207984.04136</v>
      </c>
      <c r="E1311" s="6">
        <v>90.43</v>
      </c>
      <c r="F1311" s="5">
        <v>84000</v>
      </c>
      <c r="G1311" s="5">
        <v>57000</v>
      </c>
      <c r="H1311" s="5">
        <v>13299000</v>
      </c>
      <c r="I1311" s="24" t="s">
        <v>2132</v>
      </c>
      <c r="J1311" s="24" t="s">
        <v>2134</v>
      </c>
      <c r="L1311" s="34">
        <f t="shared" si="100"/>
        <v>84000</v>
      </c>
      <c r="M1311" s="34">
        <f t="shared" si="101"/>
        <v>57000</v>
      </c>
      <c r="N1311" s="34">
        <f t="shared" si="102"/>
        <v>13299000</v>
      </c>
      <c r="O1311" s="32">
        <f t="shared" si="103"/>
        <v>2.0302278366794496E-3</v>
      </c>
      <c r="P1311">
        <f t="shared" si="104"/>
        <v>0.76500000000000001</v>
      </c>
    </row>
    <row r="1312" spans="1:16" hidden="1" x14ac:dyDescent="0.3">
      <c r="A1312" s="22" t="s">
        <v>1586</v>
      </c>
      <c r="B1312" s="23">
        <v>4188426</v>
      </c>
      <c r="C1312" s="24" t="s">
        <v>2</v>
      </c>
      <c r="D1312" s="6">
        <v>5235.9386801399996</v>
      </c>
      <c r="E1312" s="27">
        <v>71.040000000000006</v>
      </c>
      <c r="F1312" s="5">
        <v>12472</v>
      </c>
      <c r="G1312" s="5">
        <v>8548</v>
      </c>
      <c r="H1312" s="5">
        <v>14595753</v>
      </c>
      <c r="I1312" s="24" t="s">
        <v>2142</v>
      </c>
      <c r="J1312" s="24" t="s">
        <v>2171</v>
      </c>
      <c r="L1312" s="34">
        <f t="shared" si="100"/>
        <v>12472</v>
      </c>
      <c r="M1312" s="34">
        <f t="shared" si="101"/>
        <v>8548</v>
      </c>
      <c r="N1312" s="34">
        <f t="shared" si="102"/>
        <v>14595753</v>
      </c>
      <c r="O1312" s="32">
        <f t="shared" si="103"/>
        <v>2.688453278155639E-4</v>
      </c>
      <c r="P1312">
        <f t="shared" si="104"/>
        <v>0.52</v>
      </c>
    </row>
    <row r="1313" spans="1:16" hidden="1" x14ac:dyDescent="0.3">
      <c r="A1313" s="22" t="s">
        <v>1587</v>
      </c>
      <c r="B1313" s="23">
        <v>5325325</v>
      </c>
      <c r="C1313" s="24" t="s">
        <v>319</v>
      </c>
      <c r="D1313" s="6">
        <v>2419.3230303199998</v>
      </c>
      <c r="E1313" s="6">
        <v>15.08</v>
      </c>
      <c r="F1313" s="5">
        <v>2162.989</v>
      </c>
      <c r="G1313" s="5">
        <v>15.874000000000001</v>
      </c>
      <c r="H1313" s="5">
        <v>172576.538</v>
      </c>
      <c r="I1313" s="24" t="s">
        <v>2142</v>
      </c>
      <c r="J1313" s="24" t="s">
        <v>2144</v>
      </c>
      <c r="L1313" s="34">
        <f t="shared" si="100"/>
        <v>2162.989</v>
      </c>
      <c r="M1313" s="34">
        <f t="shared" si="101"/>
        <v>15.874000000000001</v>
      </c>
      <c r="N1313" s="34">
        <f t="shared" si="102"/>
        <v>172576.538</v>
      </c>
      <c r="O1313" s="32">
        <f t="shared" si="103"/>
        <v>1.2441523192451573E-2</v>
      </c>
      <c r="P1313">
        <f t="shared" si="104"/>
        <v>0.97</v>
      </c>
    </row>
    <row r="1314" spans="1:16" hidden="1" x14ac:dyDescent="0.3">
      <c r="A1314" s="22" t="s">
        <v>1588</v>
      </c>
      <c r="B1314" s="23">
        <v>4912695</v>
      </c>
      <c r="C1314" s="24" t="s">
        <v>2</v>
      </c>
      <c r="D1314" s="6">
        <v>5256.7927948099996</v>
      </c>
      <c r="E1314" s="27">
        <v>96.28</v>
      </c>
      <c r="F1314" s="5">
        <v>-3873</v>
      </c>
      <c r="G1314" s="5">
        <v>529</v>
      </c>
      <c r="H1314" s="5">
        <v>1511950</v>
      </c>
      <c r="I1314" s="24" t="s">
        <v>2126</v>
      </c>
      <c r="J1314" s="24" t="s">
        <v>2151</v>
      </c>
      <c r="L1314" s="34">
        <f t="shared" si="100"/>
        <v>-3873</v>
      </c>
      <c r="M1314" s="34">
        <f t="shared" si="101"/>
        <v>529</v>
      </c>
      <c r="N1314" s="34">
        <f t="shared" si="102"/>
        <v>1511950</v>
      </c>
      <c r="O1314" s="32">
        <f t="shared" si="103"/>
        <v>-2.9114719402096628E-3</v>
      </c>
      <c r="P1314">
        <f t="shared" si="104"/>
        <v>0.115</v>
      </c>
    </row>
    <row r="1315" spans="1:16" hidden="1" x14ac:dyDescent="0.3">
      <c r="A1315" s="22" t="s">
        <v>1589</v>
      </c>
      <c r="B1315" s="23">
        <v>109836805</v>
      </c>
      <c r="C1315" s="24" t="s">
        <v>2</v>
      </c>
      <c r="D1315" s="6">
        <v>14623.536812570001</v>
      </c>
      <c r="E1315" s="27">
        <v>50.17</v>
      </c>
      <c r="F1315" s="5">
        <v>42048</v>
      </c>
      <c r="G1315" s="5">
        <v>56958</v>
      </c>
      <c r="H1315" s="5">
        <v>3294891</v>
      </c>
      <c r="I1315" s="24" t="s">
        <v>2126</v>
      </c>
      <c r="J1315" s="24" t="s">
        <v>2191</v>
      </c>
      <c r="L1315" s="34">
        <f t="shared" si="100"/>
        <v>42048</v>
      </c>
      <c r="M1315" s="34">
        <f t="shared" si="101"/>
        <v>56958</v>
      </c>
      <c r="N1315" s="34">
        <f t="shared" si="102"/>
        <v>3294891</v>
      </c>
      <c r="O1315" s="32">
        <f t="shared" si="103"/>
        <v>-4.5251876313966077E-3</v>
      </c>
      <c r="P1315">
        <f t="shared" si="104"/>
        <v>7.3999999999999996E-2</v>
      </c>
    </row>
    <row r="1316" spans="1:16" hidden="1" x14ac:dyDescent="0.3">
      <c r="A1316" s="22" t="s">
        <v>1590</v>
      </c>
      <c r="B1316" s="23">
        <v>4225979</v>
      </c>
      <c r="C1316" s="24" t="s">
        <v>2</v>
      </c>
      <c r="D1316" s="6">
        <v>6737.6175341099997</v>
      </c>
      <c r="E1316" s="6">
        <v>96.91</v>
      </c>
      <c r="F1316" s="5">
        <v>-1800</v>
      </c>
      <c r="G1316" s="5">
        <v>-3300</v>
      </c>
      <c r="H1316" s="5">
        <v>2554000</v>
      </c>
      <c r="I1316" s="24" t="s">
        <v>2142</v>
      </c>
      <c r="J1316" s="24" t="s">
        <v>2144</v>
      </c>
      <c r="L1316" s="34">
        <f t="shared" si="100"/>
        <v>-1800</v>
      </c>
      <c r="M1316" s="34">
        <f t="shared" si="101"/>
        <v>-3300</v>
      </c>
      <c r="N1316" s="34">
        <f t="shared" si="102"/>
        <v>2554000</v>
      </c>
      <c r="O1316" s="32">
        <f t="shared" si="103"/>
        <v>5.8731401722787789E-4</v>
      </c>
      <c r="P1316">
        <f t="shared" si="104"/>
        <v>0.59299999999999997</v>
      </c>
    </row>
    <row r="1317" spans="1:16" hidden="1" x14ac:dyDescent="0.3">
      <c r="A1317" s="22" t="s">
        <v>1591</v>
      </c>
      <c r="B1317" s="23">
        <v>4421687</v>
      </c>
      <c r="C1317" s="24" t="s">
        <v>2</v>
      </c>
      <c r="D1317" s="6">
        <v>112535.33534496</v>
      </c>
      <c r="E1317" s="6">
        <v>64.98</v>
      </c>
      <c r="F1317" s="5">
        <v>32000</v>
      </c>
      <c r="G1317" s="5">
        <v>10000</v>
      </c>
      <c r="H1317" s="5">
        <v>10757000</v>
      </c>
      <c r="I1317" s="24" t="s">
        <v>2132</v>
      </c>
      <c r="J1317" s="24" t="s">
        <v>2133</v>
      </c>
      <c r="L1317" s="34">
        <f t="shared" si="100"/>
        <v>32000</v>
      </c>
      <c r="M1317" s="34">
        <f t="shared" si="101"/>
        <v>10000</v>
      </c>
      <c r="N1317" s="34">
        <f t="shared" si="102"/>
        <v>10757000</v>
      </c>
      <c r="O1317" s="32">
        <f t="shared" si="103"/>
        <v>2.0451798828669703E-3</v>
      </c>
      <c r="P1317">
        <f t="shared" si="104"/>
        <v>0.76700000000000002</v>
      </c>
    </row>
    <row r="1318" spans="1:16" hidden="1" x14ac:dyDescent="0.3">
      <c r="A1318" s="22" t="s">
        <v>1592</v>
      </c>
      <c r="B1318" s="23">
        <v>4094676</v>
      </c>
      <c r="C1318" s="24" t="s">
        <v>2</v>
      </c>
      <c r="D1318" s="6">
        <v>4297.0573071500003</v>
      </c>
      <c r="E1318" s="6">
        <v>92.52</v>
      </c>
      <c r="F1318" s="5">
        <v>1600</v>
      </c>
      <c r="G1318" s="5">
        <v>17200</v>
      </c>
      <c r="H1318" s="5">
        <v>6620400</v>
      </c>
      <c r="I1318" s="24" t="s">
        <v>2126</v>
      </c>
      <c r="J1318" s="24" t="s">
        <v>2127</v>
      </c>
      <c r="L1318" s="34">
        <f t="shared" si="100"/>
        <v>1600</v>
      </c>
      <c r="M1318" s="34">
        <f t="shared" si="101"/>
        <v>17200</v>
      </c>
      <c r="N1318" s="34">
        <f t="shared" si="102"/>
        <v>6620400</v>
      </c>
      <c r="O1318" s="32">
        <f t="shared" si="103"/>
        <v>-2.3563530904477069E-3</v>
      </c>
      <c r="P1318">
        <f t="shared" si="104"/>
        <v>0.14000000000000001</v>
      </c>
    </row>
    <row r="1319" spans="1:16" hidden="1" x14ac:dyDescent="0.3">
      <c r="A1319" s="22" t="s">
        <v>1593</v>
      </c>
      <c r="B1319" s="23">
        <v>4983480</v>
      </c>
      <c r="C1319" s="24" t="s">
        <v>2</v>
      </c>
      <c r="D1319" s="6">
        <v>5728.4650259999999</v>
      </c>
      <c r="E1319" s="6">
        <v>68.09</v>
      </c>
      <c r="F1319" s="5">
        <v>25363</v>
      </c>
      <c r="G1319" s="5">
        <v>36210</v>
      </c>
      <c r="H1319" s="5">
        <v>7345757</v>
      </c>
      <c r="I1319" s="24" t="s">
        <v>2148</v>
      </c>
      <c r="J1319" s="24" t="s">
        <v>2164</v>
      </c>
      <c r="L1319" s="34">
        <f t="shared" si="100"/>
        <v>25363</v>
      </c>
      <c r="M1319" s="34">
        <f t="shared" si="101"/>
        <v>36210</v>
      </c>
      <c r="N1319" s="34">
        <f t="shared" si="102"/>
        <v>7345757</v>
      </c>
      <c r="O1319" s="32">
        <f t="shared" si="103"/>
        <v>-1.4766347430224007E-3</v>
      </c>
      <c r="P1319">
        <f t="shared" si="104"/>
        <v>0.187</v>
      </c>
    </row>
    <row r="1320" spans="1:16" x14ac:dyDescent="0.3">
      <c r="A1320" s="22" t="s">
        <v>1203</v>
      </c>
      <c r="B1320" s="23">
        <v>4079718</v>
      </c>
      <c r="C1320" s="24" t="s">
        <v>317</v>
      </c>
      <c r="D1320" s="6">
        <v>7523.5690997600004</v>
      </c>
      <c r="E1320" s="27">
        <v>106.36</v>
      </c>
      <c r="F1320" s="5">
        <v>1024</v>
      </c>
      <c r="G1320" s="5">
        <v>4097</v>
      </c>
      <c r="H1320" s="5">
        <v>798713</v>
      </c>
      <c r="I1320" s="24" t="s">
        <v>2132</v>
      </c>
      <c r="J1320" s="24" t="s">
        <v>2139</v>
      </c>
      <c r="L1320" s="34">
        <f t="shared" si="100"/>
        <v>1024</v>
      </c>
      <c r="M1320" s="34">
        <f t="shared" si="101"/>
        <v>4097</v>
      </c>
      <c r="N1320" s="34">
        <f t="shared" si="102"/>
        <v>798713</v>
      </c>
      <c r="O1320" s="32">
        <f t="shared" si="103"/>
        <v>-3.8474395684056726E-3</v>
      </c>
      <c r="P1320">
        <f t="shared" si="104"/>
        <v>8.5999999999999993E-2</v>
      </c>
    </row>
    <row r="1321" spans="1:16" hidden="1" x14ac:dyDescent="0.3">
      <c r="A1321" s="22" t="s">
        <v>1595</v>
      </c>
      <c r="B1321" s="23">
        <v>100431</v>
      </c>
      <c r="C1321" s="24" t="s">
        <v>317</v>
      </c>
      <c r="D1321" s="6">
        <v>3100.40566584</v>
      </c>
      <c r="E1321" s="6">
        <v>69.83</v>
      </c>
      <c r="F1321" s="5">
        <v>761</v>
      </c>
      <c r="G1321" s="5">
        <v>9243</v>
      </c>
      <c r="H1321" s="5">
        <v>27461061</v>
      </c>
      <c r="I1321" s="24" t="s">
        <v>2142</v>
      </c>
      <c r="J1321" s="24" t="s">
        <v>2171</v>
      </c>
      <c r="L1321" s="34">
        <f t="shared" si="100"/>
        <v>761</v>
      </c>
      <c r="M1321" s="34">
        <f t="shared" si="101"/>
        <v>9243</v>
      </c>
      <c r="N1321" s="34">
        <f t="shared" si="102"/>
        <v>27461061</v>
      </c>
      <c r="O1321" s="32">
        <f t="shared" si="103"/>
        <v>-3.088737175886977E-4</v>
      </c>
      <c r="P1321">
        <f t="shared" si="104"/>
        <v>0.32600000000000001</v>
      </c>
    </row>
    <row r="1322" spans="1:16" hidden="1" x14ac:dyDescent="0.3">
      <c r="A1322" s="22" t="s">
        <v>1596</v>
      </c>
      <c r="B1322" s="23">
        <v>103117</v>
      </c>
      <c r="C1322" s="24" t="s">
        <v>2</v>
      </c>
      <c r="D1322" s="6">
        <v>58410.312264760003</v>
      </c>
      <c r="E1322" s="27" t="s">
        <v>2069</v>
      </c>
      <c r="F1322" s="5">
        <v>2605</v>
      </c>
      <c r="G1322" s="5">
        <v>43218</v>
      </c>
      <c r="H1322" s="5">
        <v>33011274</v>
      </c>
      <c r="I1322" s="24" t="s">
        <v>2130</v>
      </c>
      <c r="J1322" s="24" t="s">
        <v>2131</v>
      </c>
      <c r="L1322" s="34">
        <f t="shared" si="100"/>
        <v>2605</v>
      </c>
      <c r="M1322" s="34">
        <f t="shared" si="101"/>
        <v>43218</v>
      </c>
      <c r="N1322" s="34">
        <f t="shared" si="102"/>
        <v>33011274</v>
      </c>
      <c r="O1322" s="32">
        <f t="shared" si="103"/>
        <v>-1.230276662451743E-3</v>
      </c>
      <c r="P1322">
        <f t="shared" si="104"/>
        <v>0.20699999999999999</v>
      </c>
    </row>
    <row r="1323" spans="1:16" hidden="1" x14ac:dyDescent="0.3">
      <c r="A1323" s="22" t="s">
        <v>1597</v>
      </c>
      <c r="B1323" s="23">
        <v>4014951</v>
      </c>
      <c r="C1323" s="24" t="s">
        <v>2</v>
      </c>
      <c r="D1323" s="6">
        <v>7979.2981664999998</v>
      </c>
      <c r="E1323" s="6">
        <v>99.24</v>
      </c>
      <c r="F1323" s="5">
        <v>32974</v>
      </c>
      <c r="G1323" s="5">
        <v>36055</v>
      </c>
      <c r="H1323" s="5">
        <v>2503971</v>
      </c>
      <c r="I1323" s="24" t="s">
        <v>2119</v>
      </c>
      <c r="J1323" s="24" t="s">
        <v>2121</v>
      </c>
      <c r="L1323" s="34">
        <f t="shared" si="100"/>
        <v>32974</v>
      </c>
      <c r="M1323" s="34">
        <f t="shared" si="101"/>
        <v>36055</v>
      </c>
      <c r="N1323" s="34">
        <f t="shared" si="102"/>
        <v>2503971</v>
      </c>
      <c r="O1323" s="32">
        <f t="shared" si="103"/>
        <v>-1.2304455602720639E-3</v>
      </c>
      <c r="P1323">
        <f t="shared" si="104"/>
        <v>0.20699999999999999</v>
      </c>
    </row>
    <row r="1324" spans="1:16" hidden="1" x14ac:dyDescent="0.3">
      <c r="A1324" s="22" t="s">
        <v>1598</v>
      </c>
      <c r="B1324" s="23">
        <v>4104069</v>
      </c>
      <c r="C1324" s="24" t="s">
        <v>317</v>
      </c>
      <c r="D1324" s="6">
        <v>8863.3499584500005</v>
      </c>
      <c r="E1324" s="27">
        <v>24.14</v>
      </c>
      <c r="F1324" s="5">
        <v>-39000</v>
      </c>
      <c r="G1324" s="5">
        <v>79000</v>
      </c>
      <c r="H1324" s="5">
        <v>10022000</v>
      </c>
      <c r="I1324" s="24" t="s">
        <v>2161</v>
      </c>
      <c r="J1324" s="24" t="s">
        <v>2190</v>
      </c>
      <c r="L1324" s="34">
        <f t="shared" si="100"/>
        <v>-39000</v>
      </c>
      <c r="M1324" s="34">
        <f t="shared" si="101"/>
        <v>79000</v>
      </c>
      <c r="N1324" s="34">
        <f t="shared" si="102"/>
        <v>10022000</v>
      </c>
      <c r="O1324" s="32">
        <f t="shared" si="103"/>
        <v>-1.1774096986629415E-2</v>
      </c>
      <c r="P1324">
        <f t="shared" si="104"/>
        <v>0.02</v>
      </c>
    </row>
    <row r="1325" spans="1:16" hidden="1" x14ac:dyDescent="0.3">
      <c r="A1325" s="22" t="s">
        <v>1599</v>
      </c>
      <c r="B1325" s="23">
        <v>4994807</v>
      </c>
      <c r="C1325" s="24" t="s">
        <v>320</v>
      </c>
      <c r="D1325" s="6">
        <v>7284.0724928299996</v>
      </c>
      <c r="E1325" s="27" t="s">
        <v>2070</v>
      </c>
      <c r="F1325" s="5">
        <v>81000</v>
      </c>
      <c r="G1325" s="5">
        <v>46000</v>
      </c>
      <c r="H1325" s="5">
        <v>30479000</v>
      </c>
      <c r="I1325" s="24" t="s">
        <v>2161</v>
      </c>
      <c r="J1325" s="24" t="s">
        <v>2190</v>
      </c>
      <c r="L1325" s="34">
        <f t="shared" si="100"/>
        <v>81000</v>
      </c>
      <c r="M1325" s="34">
        <f t="shared" si="101"/>
        <v>46000</v>
      </c>
      <c r="N1325" s="34">
        <f t="shared" si="102"/>
        <v>30479000</v>
      </c>
      <c r="O1325" s="32">
        <f t="shared" si="103"/>
        <v>1.1483316381771056E-3</v>
      </c>
      <c r="P1325">
        <f t="shared" si="104"/>
        <v>0.67800000000000005</v>
      </c>
    </row>
    <row r="1326" spans="1:16" hidden="1" x14ac:dyDescent="0.3">
      <c r="A1326" s="22" t="s">
        <v>1600</v>
      </c>
      <c r="B1326" s="23">
        <v>4316478</v>
      </c>
      <c r="C1326" s="24" t="s">
        <v>2</v>
      </c>
      <c r="D1326" s="6">
        <v>2287.1788307100001</v>
      </c>
      <c r="E1326" s="27">
        <v>59.18</v>
      </c>
      <c r="F1326" s="5">
        <v>2400</v>
      </c>
      <c r="G1326" s="5">
        <v>15300</v>
      </c>
      <c r="H1326" s="5">
        <v>11036300</v>
      </c>
      <c r="I1326" s="24" t="s">
        <v>2142</v>
      </c>
      <c r="J1326" s="24" t="s">
        <v>2145</v>
      </c>
      <c r="L1326" s="34">
        <f t="shared" si="100"/>
        <v>2400</v>
      </c>
      <c r="M1326" s="34">
        <f t="shared" si="101"/>
        <v>15300</v>
      </c>
      <c r="N1326" s="34">
        <f t="shared" si="102"/>
        <v>11036300</v>
      </c>
      <c r="O1326" s="32">
        <f t="shared" si="103"/>
        <v>-1.1688700017215914E-3</v>
      </c>
      <c r="P1326">
        <f t="shared" si="104"/>
        <v>0.214</v>
      </c>
    </row>
    <row r="1327" spans="1:16" hidden="1" x14ac:dyDescent="0.3">
      <c r="A1327" s="22" t="s">
        <v>1601</v>
      </c>
      <c r="B1327" s="23">
        <v>4417117</v>
      </c>
      <c r="C1327" s="24" t="s">
        <v>2</v>
      </c>
      <c r="D1327" s="6">
        <v>6855.2160580500004</v>
      </c>
      <c r="E1327" s="6">
        <v>104.29</v>
      </c>
      <c r="F1327" s="5">
        <v>15800</v>
      </c>
      <c r="G1327" s="5">
        <v>17500</v>
      </c>
      <c r="H1327" s="5">
        <v>2533900</v>
      </c>
      <c r="I1327" s="24" t="s">
        <v>2119</v>
      </c>
      <c r="J1327" s="24" t="s">
        <v>2141</v>
      </c>
      <c r="L1327" s="34">
        <f t="shared" si="100"/>
        <v>15800</v>
      </c>
      <c r="M1327" s="34">
        <f t="shared" si="101"/>
        <v>17500</v>
      </c>
      <c r="N1327" s="34">
        <f t="shared" si="102"/>
        <v>2533900</v>
      </c>
      <c r="O1327" s="32">
        <f t="shared" si="103"/>
        <v>-6.7090256126918978E-4</v>
      </c>
      <c r="P1327">
        <f t="shared" si="104"/>
        <v>0.26600000000000001</v>
      </c>
    </row>
    <row r="1328" spans="1:16" x14ac:dyDescent="0.3">
      <c r="A1328" s="22" t="s">
        <v>557</v>
      </c>
      <c r="B1328" s="23">
        <v>18316882</v>
      </c>
      <c r="C1328" s="24" t="s">
        <v>317</v>
      </c>
      <c r="D1328" s="6">
        <v>155001.48000000001</v>
      </c>
      <c r="E1328" s="6">
        <v>5.89</v>
      </c>
      <c r="F1328" s="5">
        <v>-43000</v>
      </c>
      <c r="G1328" s="5">
        <v>-9000</v>
      </c>
      <c r="H1328" s="5">
        <v>6866000</v>
      </c>
      <c r="I1328" s="24" t="s">
        <v>2132</v>
      </c>
      <c r="J1328" s="24" t="s">
        <v>2139</v>
      </c>
      <c r="L1328" s="34">
        <f t="shared" si="100"/>
        <v>-43000</v>
      </c>
      <c r="M1328" s="34">
        <f t="shared" si="101"/>
        <v>-9000</v>
      </c>
      <c r="N1328" s="34">
        <f t="shared" si="102"/>
        <v>6866000</v>
      </c>
      <c r="O1328" s="32">
        <f t="shared" si="103"/>
        <v>-4.9519370812700263E-3</v>
      </c>
      <c r="P1328">
        <f t="shared" si="104"/>
        <v>6.6000000000000003E-2</v>
      </c>
    </row>
    <row r="1329" spans="1:16" hidden="1" x14ac:dyDescent="0.3">
      <c r="A1329" s="22" t="s">
        <v>1603</v>
      </c>
      <c r="B1329" s="23">
        <v>4121677</v>
      </c>
      <c r="C1329" s="24" t="s">
        <v>2</v>
      </c>
      <c r="D1329" s="6">
        <v>4556.66653632</v>
      </c>
      <c r="E1329" s="6">
        <v>35.409999999999997</v>
      </c>
      <c r="F1329" s="5">
        <v>43341</v>
      </c>
      <c r="G1329" s="5">
        <v>50673</v>
      </c>
      <c r="H1329" s="5">
        <v>2235897</v>
      </c>
      <c r="I1329" s="24" t="s">
        <v>2126</v>
      </c>
      <c r="J1329" s="24" t="s">
        <v>2151</v>
      </c>
      <c r="L1329" s="34">
        <f t="shared" si="100"/>
        <v>43341</v>
      </c>
      <c r="M1329" s="34">
        <f t="shared" si="101"/>
        <v>50673</v>
      </c>
      <c r="N1329" s="34">
        <f t="shared" si="102"/>
        <v>2235897</v>
      </c>
      <c r="O1329" s="32">
        <f t="shared" si="103"/>
        <v>-3.279220822783876E-3</v>
      </c>
      <c r="P1329">
        <f t="shared" si="104"/>
        <v>0.10199999999999999</v>
      </c>
    </row>
    <row r="1330" spans="1:16" hidden="1" x14ac:dyDescent="0.3">
      <c r="A1330" s="22" t="s">
        <v>2112</v>
      </c>
      <c r="B1330" s="23">
        <v>4074603</v>
      </c>
      <c r="C1330" s="24" t="s">
        <v>2</v>
      </c>
      <c r="D1330" s="6">
        <v>2696.6488319999999</v>
      </c>
      <c r="E1330" s="6">
        <v>0</v>
      </c>
      <c r="F1330" s="5">
        <v>-23232</v>
      </c>
      <c r="G1330" s="5">
        <v>-17852</v>
      </c>
      <c r="H1330" s="5">
        <v>2665825</v>
      </c>
      <c r="I1330" s="24" t="s">
        <v>2126</v>
      </c>
      <c r="J1330" s="24" t="s">
        <v>2151</v>
      </c>
      <c r="L1330" s="34">
        <f t="shared" si="100"/>
        <v>-23232</v>
      </c>
      <c r="M1330" s="34">
        <f t="shared" si="101"/>
        <v>-17852</v>
      </c>
      <c r="N1330" s="34">
        <f t="shared" si="102"/>
        <v>2665825</v>
      </c>
      <c r="O1330" s="32">
        <f t="shared" si="103"/>
        <v>-2.0181369744825713E-3</v>
      </c>
      <c r="P1330">
        <f t="shared" si="104"/>
        <v>0.155</v>
      </c>
    </row>
    <row r="1331" spans="1:16" hidden="1" x14ac:dyDescent="0.3">
      <c r="A1331" s="22" t="s">
        <v>1604</v>
      </c>
      <c r="B1331" s="23">
        <v>4081203</v>
      </c>
      <c r="C1331" s="24" t="s">
        <v>2</v>
      </c>
      <c r="D1331" s="6">
        <v>9404.0456308400007</v>
      </c>
      <c r="E1331" s="27">
        <v>81.459999999999994</v>
      </c>
      <c r="F1331" s="5">
        <v>36006</v>
      </c>
      <c r="G1331" s="5">
        <v>40202</v>
      </c>
      <c r="H1331" s="5">
        <v>6893487</v>
      </c>
      <c r="I1331" s="24" t="s">
        <v>2126</v>
      </c>
      <c r="J1331" s="24" t="s">
        <v>2165</v>
      </c>
      <c r="L1331" s="34">
        <f t="shared" si="100"/>
        <v>36006</v>
      </c>
      <c r="M1331" s="34">
        <f t="shared" si="101"/>
        <v>40202</v>
      </c>
      <c r="N1331" s="34">
        <f t="shared" si="102"/>
        <v>6893487</v>
      </c>
      <c r="O1331" s="32">
        <f t="shared" si="103"/>
        <v>-6.0869049292469829E-4</v>
      </c>
      <c r="P1331">
        <f t="shared" si="104"/>
        <v>0.27600000000000002</v>
      </c>
    </row>
    <row r="1332" spans="1:16" hidden="1" x14ac:dyDescent="0.3">
      <c r="A1332" s="22" t="s">
        <v>1605</v>
      </c>
      <c r="B1332" s="23">
        <v>4994493</v>
      </c>
      <c r="C1332" s="24" t="s">
        <v>317</v>
      </c>
      <c r="D1332" s="6">
        <v>4553.0098619</v>
      </c>
      <c r="E1332" s="6">
        <v>88.34</v>
      </c>
      <c r="F1332" s="5">
        <v>26487</v>
      </c>
      <c r="G1332" s="5">
        <v>873</v>
      </c>
      <c r="H1332" s="5">
        <v>7414553</v>
      </c>
      <c r="I1332" s="24" t="s">
        <v>2119</v>
      </c>
      <c r="J1332" s="24" t="s">
        <v>2152</v>
      </c>
      <c r="L1332" s="34">
        <f t="shared" si="100"/>
        <v>26487</v>
      </c>
      <c r="M1332" s="34">
        <f t="shared" si="101"/>
        <v>873</v>
      </c>
      <c r="N1332" s="34">
        <f t="shared" si="102"/>
        <v>7414553</v>
      </c>
      <c r="O1332" s="32">
        <f t="shared" si="103"/>
        <v>3.4545575437925926E-3</v>
      </c>
      <c r="P1332">
        <f t="shared" si="104"/>
        <v>0.84899999999999998</v>
      </c>
    </row>
    <row r="1333" spans="1:16" x14ac:dyDescent="0.3">
      <c r="A1333" s="22" t="s">
        <v>1399</v>
      </c>
      <c r="B1333" s="23">
        <v>4133677</v>
      </c>
      <c r="C1333" s="24" t="s">
        <v>317</v>
      </c>
      <c r="D1333" s="6">
        <v>29980.397609579999</v>
      </c>
      <c r="E1333" s="27" t="s">
        <v>2050</v>
      </c>
      <c r="F1333" s="5">
        <v>51900</v>
      </c>
      <c r="G1333" s="5">
        <v>114600</v>
      </c>
      <c r="H1333" s="5">
        <v>11978500</v>
      </c>
      <c r="I1333" s="24" t="s">
        <v>2132</v>
      </c>
      <c r="J1333" s="24" t="s">
        <v>2139</v>
      </c>
      <c r="L1333" s="34">
        <f t="shared" si="100"/>
        <v>51900</v>
      </c>
      <c r="M1333" s="34">
        <f t="shared" si="101"/>
        <v>114600</v>
      </c>
      <c r="N1333" s="34">
        <f t="shared" si="102"/>
        <v>11978500</v>
      </c>
      <c r="O1333" s="32">
        <f t="shared" si="103"/>
        <v>-5.2343782610510502E-3</v>
      </c>
      <c r="P1333">
        <f t="shared" si="104"/>
        <v>6.2E-2</v>
      </c>
    </row>
    <row r="1334" spans="1:16" hidden="1" x14ac:dyDescent="0.3">
      <c r="A1334" s="22" t="s">
        <v>1607</v>
      </c>
      <c r="B1334" s="23">
        <v>4536259</v>
      </c>
      <c r="C1334" s="24" t="s">
        <v>317</v>
      </c>
      <c r="D1334" s="6">
        <v>4928.1901390700004</v>
      </c>
      <c r="E1334" s="6">
        <v>91.14</v>
      </c>
      <c r="F1334" s="5">
        <v>-14410</v>
      </c>
      <c r="G1334" s="5">
        <v>11242</v>
      </c>
      <c r="H1334" s="5">
        <v>28811029</v>
      </c>
      <c r="I1334" s="24" t="s">
        <v>2142</v>
      </c>
      <c r="J1334" s="24" t="s">
        <v>2160</v>
      </c>
      <c r="L1334" s="34">
        <f t="shared" si="100"/>
        <v>-14410</v>
      </c>
      <c r="M1334" s="34">
        <f t="shared" si="101"/>
        <v>11242</v>
      </c>
      <c r="N1334" s="34">
        <f t="shared" si="102"/>
        <v>28811029</v>
      </c>
      <c r="O1334" s="32">
        <f t="shared" si="103"/>
        <v>-8.9035348234177956E-4</v>
      </c>
      <c r="P1334">
        <f t="shared" si="104"/>
        <v>0.23499999999999999</v>
      </c>
    </row>
    <row r="1335" spans="1:16" hidden="1" x14ac:dyDescent="0.3">
      <c r="A1335" s="22" t="s">
        <v>1608</v>
      </c>
      <c r="B1335" s="23">
        <v>4011069</v>
      </c>
      <c r="C1335" s="24" t="s">
        <v>2</v>
      </c>
      <c r="D1335" s="6">
        <v>4962.3265718100001</v>
      </c>
      <c r="E1335" s="27">
        <v>99.84</v>
      </c>
      <c r="F1335" s="5">
        <v>57127</v>
      </c>
      <c r="G1335" s="5">
        <v>-45979</v>
      </c>
      <c r="H1335" s="5">
        <v>5716039</v>
      </c>
      <c r="I1335" s="24" t="s">
        <v>2158</v>
      </c>
      <c r="J1335" s="24" t="s">
        <v>2159</v>
      </c>
      <c r="L1335" s="34">
        <f t="shared" si="100"/>
        <v>57127</v>
      </c>
      <c r="M1335" s="34">
        <f t="shared" si="101"/>
        <v>-45979</v>
      </c>
      <c r="N1335" s="34">
        <f t="shared" si="102"/>
        <v>5716039</v>
      </c>
      <c r="O1335" s="32">
        <f t="shared" si="103"/>
        <v>1.8038015485898538E-2</v>
      </c>
      <c r="P1335">
        <f t="shared" si="104"/>
        <v>0.98</v>
      </c>
    </row>
    <row r="1336" spans="1:16" hidden="1" x14ac:dyDescent="0.3">
      <c r="A1336" s="22" t="s">
        <v>1609</v>
      </c>
      <c r="B1336" s="23">
        <v>5128523</v>
      </c>
      <c r="C1336" s="24" t="s">
        <v>2</v>
      </c>
      <c r="D1336" s="6">
        <v>7794.9032361199997</v>
      </c>
      <c r="E1336" s="6">
        <v>86.25</v>
      </c>
      <c r="F1336" s="5">
        <v>-7765</v>
      </c>
      <c r="G1336" s="5">
        <v>3002</v>
      </c>
      <c r="H1336" s="5">
        <v>1110209</v>
      </c>
      <c r="I1336" s="24" t="s">
        <v>2132</v>
      </c>
      <c r="J1336" s="24" t="s">
        <v>2134</v>
      </c>
      <c r="L1336" s="34">
        <f t="shared" si="100"/>
        <v>-7765</v>
      </c>
      <c r="M1336" s="34">
        <f t="shared" si="101"/>
        <v>3002</v>
      </c>
      <c r="N1336" s="34">
        <f t="shared" si="102"/>
        <v>1110209</v>
      </c>
      <c r="O1336" s="32">
        <f t="shared" si="103"/>
        <v>-9.6981739474279165E-3</v>
      </c>
      <c r="P1336">
        <f t="shared" si="104"/>
        <v>0.03</v>
      </c>
    </row>
    <row r="1337" spans="1:16" hidden="1" x14ac:dyDescent="0.3">
      <c r="A1337" s="22" t="s">
        <v>1610</v>
      </c>
      <c r="B1337" s="23">
        <v>4217596</v>
      </c>
      <c r="C1337" s="24" t="s">
        <v>2</v>
      </c>
      <c r="D1337" s="6">
        <v>27144.229419970001</v>
      </c>
      <c r="E1337" s="6">
        <v>58.88</v>
      </c>
      <c r="F1337" s="5">
        <v>33000</v>
      </c>
      <c r="G1337" s="5">
        <v>113000</v>
      </c>
      <c r="H1337" s="5">
        <v>13342000</v>
      </c>
      <c r="I1337" s="24" t="s">
        <v>2148</v>
      </c>
      <c r="J1337" s="24" t="s">
        <v>2164</v>
      </c>
      <c r="L1337" s="34">
        <f t="shared" si="100"/>
        <v>33000</v>
      </c>
      <c r="M1337" s="34">
        <f t="shared" si="101"/>
        <v>113000</v>
      </c>
      <c r="N1337" s="34">
        <f t="shared" si="102"/>
        <v>13342000</v>
      </c>
      <c r="O1337" s="32">
        <f t="shared" si="103"/>
        <v>-5.9961025333533204E-3</v>
      </c>
      <c r="P1337">
        <f t="shared" si="104"/>
        <v>5.5E-2</v>
      </c>
    </row>
    <row r="1338" spans="1:16" hidden="1" x14ac:dyDescent="0.3">
      <c r="A1338" s="22" t="s">
        <v>1611</v>
      </c>
      <c r="B1338" s="23">
        <v>4616846</v>
      </c>
      <c r="C1338" s="24" t="s">
        <v>2</v>
      </c>
      <c r="D1338" s="6">
        <v>20143.247638979999</v>
      </c>
      <c r="E1338" s="27">
        <v>52.21</v>
      </c>
      <c r="F1338" s="5">
        <v>8332</v>
      </c>
      <c r="G1338" s="5">
        <v>5849</v>
      </c>
      <c r="H1338" s="5">
        <v>8029538</v>
      </c>
      <c r="I1338" s="24" t="s">
        <v>2161</v>
      </c>
      <c r="J1338" s="24" t="s">
        <v>2162</v>
      </c>
      <c r="L1338" s="34">
        <f t="shared" si="100"/>
        <v>8332</v>
      </c>
      <c r="M1338" s="34">
        <f t="shared" si="101"/>
        <v>5849</v>
      </c>
      <c r="N1338" s="34">
        <f t="shared" si="102"/>
        <v>8029538</v>
      </c>
      <c r="O1338" s="32">
        <f t="shared" si="103"/>
        <v>3.0923323359326524E-4</v>
      </c>
      <c r="P1338">
        <f t="shared" si="104"/>
        <v>0.52800000000000002</v>
      </c>
    </row>
    <row r="1339" spans="1:16" hidden="1" x14ac:dyDescent="0.3">
      <c r="A1339" s="22" t="s">
        <v>1612</v>
      </c>
      <c r="B1339" s="23">
        <v>4007403</v>
      </c>
      <c r="C1339" s="24" t="s">
        <v>2</v>
      </c>
      <c r="D1339" s="6">
        <v>18864.33431654</v>
      </c>
      <c r="E1339" s="6">
        <v>90.69</v>
      </c>
      <c r="F1339" s="5">
        <v>74700</v>
      </c>
      <c r="G1339" s="5">
        <v>71100</v>
      </c>
      <c r="H1339" s="5">
        <v>6972800</v>
      </c>
      <c r="I1339" s="24" t="s">
        <v>2119</v>
      </c>
      <c r="J1339" s="24" t="s">
        <v>2146</v>
      </c>
      <c r="L1339" s="34">
        <f t="shared" si="100"/>
        <v>74700</v>
      </c>
      <c r="M1339" s="34">
        <f t="shared" si="101"/>
        <v>71100</v>
      </c>
      <c r="N1339" s="34">
        <f t="shared" si="102"/>
        <v>6972800</v>
      </c>
      <c r="O1339" s="32">
        <f t="shared" si="103"/>
        <v>5.1629187700780177E-4</v>
      </c>
      <c r="P1339">
        <f t="shared" si="104"/>
        <v>0.57499999999999996</v>
      </c>
    </row>
    <row r="1340" spans="1:16" hidden="1" x14ac:dyDescent="0.3">
      <c r="A1340" s="22" t="s">
        <v>1613</v>
      </c>
      <c r="B1340" s="23">
        <v>5285926</v>
      </c>
      <c r="C1340" s="24" t="s">
        <v>2</v>
      </c>
      <c r="D1340" s="6">
        <v>40522.328000000001</v>
      </c>
      <c r="E1340" s="6">
        <v>63.32</v>
      </c>
      <c r="F1340" s="5">
        <v>3786</v>
      </c>
      <c r="G1340" s="5">
        <v>-3721</v>
      </c>
      <c r="H1340" s="5">
        <v>7722322</v>
      </c>
      <c r="I1340" s="24" t="s">
        <v>2132</v>
      </c>
      <c r="J1340" s="24" t="s">
        <v>2133</v>
      </c>
      <c r="L1340" s="34">
        <f t="shared" si="100"/>
        <v>3786</v>
      </c>
      <c r="M1340" s="34">
        <f t="shared" si="101"/>
        <v>-3721</v>
      </c>
      <c r="N1340" s="34">
        <f t="shared" si="102"/>
        <v>7722322</v>
      </c>
      <c r="O1340" s="32">
        <f t="shared" si="103"/>
        <v>9.7211693581282933E-4</v>
      </c>
      <c r="P1340">
        <f t="shared" si="104"/>
        <v>0.65700000000000003</v>
      </c>
    </row>
    <row r="1341" spans="1:16" hidden="1" x14ac:dyDescent="0.3">
      <c r="A1341" s="22" t="s">
        <v>1614</v>
      </c>
      <c r="B1341" s="23">
        <v>4354366</v>
      </c>
      <c r="C1341" s="24" t="s">
        <v>2</v>
      </c>
      <c r="D1341" s="6">
        <v>10474.33841936</v>
      </c>
      <c r="E1341" s="6">
        <v>34.56</v>
      </c>
      <c r="F1341" s="5">
        <v>72392</v>
      </c>
      <c r="G1341" s="5">
        <v>221365</v>
      </c>
      <c r="H1341" s="5">
        <v>10819101</v>
      </c>
      <c r="I1341" s="24" t="s">
        <v>2148</v>
      </c>
      <c r="J1341" s="24" t="s">
        <v>2150</v>
      </c>
      <c r="L1341" s="34">
        <f t="shared" si="100"/>
        <v>72392</v>
      </c>
      <c r="M1341" s="34">
        <f t="shared" si="101"/>
        <v>221365</v>
      </c>
      <c r="N1341" s="34">
        <f t="shared" si="102"/>
        <v>10819101</v>
      </c>
      <c r="O1341" s="32">
        <f t="shared" si="103"/>
        <v>-1.3769443505518619E-2</v>
      </c>
      <c r="P1341">
        <f t="shared" si="104"/>
        <v>1.6E-2</v>
      </c>
    </row>
    <row r="1342" spans="1:16" hidden="1" x14ac:dyDescent="0.3">
      <c r="A1342" s="22" t="s">
        <v>1615</v>
      </c>
      <c r="B1342" s="23">
        <v>4346995</v>
      </c>
      <c r="C1342" s="24" t="s">
        <v>317</v>
      </c>
      <c r="D1342" s="6">
        <v>14117.76084375</v>
      </c>
      <c r="E1342" s="27">
        <v>43.38</v>
      </c>
      <c r="F1342" s="5">
        <v>3110</v>
      </c>
      <c r="G1342" s="5">
        <v>-244</v>
      </c>
      <c r="H1342" s="5">
        <v>19007675</v>
      </c>
      <c r="I1342" s="24" t="s">
        <v>2142</v>
      </c>
      <c r="J1342" s="24" t="s">
        <v>2160</v>
      </c>
      <c r="L1342" s="34">
        <f t="shared" si="100"/>
        <v>3110</v>
      </c>
      <c r="M1342" s="34">
        <f t="shared" si="101"/>
        <v>-244</v>
      </c>
      <c r="N1342" s="34">
        <f t="shared" si="102"/>
        <v>19007675</v>
      </c>
      <c r="O1342" s="32">
        <f t="shared" si="103"/>
        <v>1.7645503724153533E-4</v>
      </c>
      <c r="P1342">
        <f t="shared" si="104"/>
        <v>0.49099999999999999</v>
      </c>
    </row>
    <row r="1343" spans="1:16" hidden="1" x14ac:dyDescent="0.3">
      <c r="A1343" s="22" t="s">
        <v>1616</v>
      </c>
      <c r="B1343" s="23">
        <v>4229150</v>
      </c>
      <c r="C1343" s="24" t="s">
        <v>2</v>
      </c>
      <c r="D1343" s="6">
        <v>2316.36424278</v>
      </c>
      <c r="E1343" s="6">
        <v>32.15</v>
      </c>
      <c r="F1343" s="5">
        <v>12440</v>
      </c>
      <c r="G1343" s="5">
        <v>12262</v>
      </c>
      <c r="H1343" s="5">
        <v>3200006</v>
      </c>
      <c r="I1343" s="24" t="s">
        <v>2132</v>
      </c>
      <c r="J1343" s="24" t="s">
        <v>2134</v>
      </c>
      <c r="L1343" s="34">
        <f t="shared" si="100"/>
        <v>12440</v>
      </c>
      <c r="M1343" s="34">
        <f t="shared" si="101"/>
        <v>12262</v>
      </c>
      <c r="N1343" s="34">
        <f t="shared" si="102"/>
        <v>3200006</v>
      </c>
      <c r="O1343" s="32">
        <f t="shared" si="103"/>
        <v>5.5624895703320556E-5</v>
      </c>
      <c r="P1343">
        <f t="shared" si="104"/>
        <v>0.443</v>
      </c>
    </row>
    <row r="1344" spans="1:16" hidden="1" x14ac:dyDescent="0.3">
      <c r="A1344" s="22" t="s">
        <v>1617</v>
      </c>
      <c r="B1344" s="23">
        <v>116229413</v>
      </c>
      <c r="C1344" s="24" t="s">
        <v>2</v>
      </c>
      <c r="D1344" s="6">
        <v>12512.5772901</v>
      </c>
      <c r="E1344" s="6">
        <v>61.56</v>
      </c>
      <c r="F1344" s="5">
        <v>45000</v>
      </c>
      <c r="G1344" s="5">
        <v>40000</v>
      </c>
      <c r="H1344" s="5">
        <v>13594000</v>
      </c>
      <c r="I1344" s="24" t="s">
        <v>2123</v>
      </c>
      <c r="J1344" s="24" t="s">
        <v>2124</v>
      </c>
      <c r="L1344" s="34">
        <f t="shared" si="100"/>
        <v>45000</v>
      </c>
      <c r="M1344" s="34">
        <f t="shared" si="101"/>
        <v>40000</v>
      </c>
      <c r="N1344" s="34">
        <f t="shared" si="102"/>
        <v>13594000</v>
      </c>
      <c r="O1344" s="32">
        <f t="shared" si="103"/>
        <v>3.6780932764454905E-4</v>
      </c>
      <c r="P1344">
        <f t="shared" si="104"/>
        <v>0.54400000000000004</v>
      </c>
    </row>
    <row r="1345" spans="1:16" hidden="1" x14ac:dyDescent="0.3">
      <c r="A1345" s="22" t="s">
        <v>1618</v>
      </c>
      <c r="B1345" s="23">
        <v>4070924</v>
      </c>
      <c r="C1345" s="24" t="s">
        <v>2</v>
      </c>
      <c r="D1345" s="6">
        <v>2208.6780051999999</v>
      </c>
      <c r="E1345" s="27">
        <v>46.52</v>
      </c>
      <c r="F1345" s="5">
        <v>-13400</v>
      </c>
      <c r="G1345" s="5">
        <v>22800</v>
      </c>
      <c r="H1345" s="5">
        <v>4978300</v>
      </c>
      <c r="I1345" s="24" t="s">
        <v>2126</v>
      </c>
      <c r="J1345" s="24" t="s">
        <v>2127</v>
      </c>
      <c r="L1345" s="34">
        <f t="shared" si="100"/>
        <v>-13400</v>
      </c>
      <c r="M1345" s="34">
        <f t="shared" si="101"/>
        <v>22800</v>
      </c>
      <c r="N1345" s="34">
        <f t="shared" si="102"/>
        <v>4978300</v>
      </c>
      <c r="O1345" s="32">
        <f t="shared" si="103"/>
        <v>-7.2715585641684915E-3</v>
      </c>
      <c r="P1345">
        <f t="shared" si="104"/>
        <v>4.4999999999999998E-2</v>
      </c>
    </row>
    <row r="1346" spans="1:16" hidden="1" x14ac:dyDescent="0.3">
      <c r="A1346" s="22" t="s">
        <v>1619</v>
      </c>
      <c r="B1346" s="23">
        <v>4063000</v>
      </c>
      <c r="C1346" s="24" t="s">
        <v>2</v>
      </c>
      <c r="D1346" s="6">
        <v>4977.8312346800003</v>
      </c>
      <c r="E1346" s="6">
        <v>81.55</v>
      </c>
      <c r="F1346" s="5">
        <v>21154</v>
      </c>
      <c r="G1346" s="5">
        <v>39351</v>
      </c>
      <c r="H1346" s="5">
        <v>7052940</v>
      </c>
      <c r="I1346" s="24" t="s">
        <v>2148</v>
      </c>
      <c r="J1346" s="24" t="s">
        <v>2164</v>
      </c>
      <c r="L1346" s="34">
        <f t="shared" si="100"/>
        <v>21154</v>
      </c>
      <c r="M1346" s="34">
        <f t="shared" si="101"/>
        <v>39351</v>
      </c>
      <c r="N1346" s="34">
        <f t="shared" si="102"/>
        <v>7052940</v>
      </c>
      <c r="O1346" s="32">
        <f t="shared" si="103"/>
        <v>-2.5800588123534298E-3</v>
      </c>
      <c r="P1346">
        <f t="shared" si="104"/>
        <v>0.128</v>
      </c>
    </row>
    <row r="1347" spans="1:16" hidden="1" x14ac:dyDescent="0.3">
      <c r="A1347" s="22" t="s">
        <v>1620</v>
      </c>
      <c r="B1347" s="23">
        <v>5005648</v>
      </c>
      <c r="C1347" s="24" t="s">
        <v>317</v>
      </c>
      <c r="D1347" s="6">
        <v>4557.3159766099998</v>
      </c>
      <c r="E1347" s="6">
        <v>41.04</v>
      </c>
      <c r="F1347" s="5">
        <v>25756</v>
      </c>
      <c r="G1347" s="5">
        <v>14130</v>
      </c>
      <c r="H1347" s="5">
        <v>3117705</v>
      </c>
      <c r="I1347" s="24" t="s">
        <v>2123</v>
      </c>
      <c r="J1347" s="24" t="s">
        <v>2147</v>
      </c>
      <c r="L1347" s="34">
        <f t="shared" si="100"/>
        <v>25756</v>
      </c>
      <c r="M1347" s="34">
        <f t="shared" si="101"/>
        <v>14130</v>
      </c>
      <c r="N1347" s="34">
        <f t="shared" si="102"/>
        <v>3117705</v>
      </c>
      <c r="O1347" s="32">
        <f t="shared" si="103"/>
        <v>3.7290250360441416E-3</v>
      </c>
      <c r="P1347">
        <f t="shared" si="104"/>
        <v>0.85899999999999999</v>
      </c>
    </row>
    <row r="1348" spans="1:16" hidden="1" x14ac:dyDescent="0.3">
      <c r="A1348" s="22" t="s">
        <v>1621</v>
      </c>
      <c r="B1348" s="23">
        <v>5109836</v>
      </c>
      <c r="C1348" s="24" t="s">
        <v>320</v>
      </c>
      <c r="D1348" s="6">
        <v>2582.8753320000001</v>
      </c>
      <c r="E1348" s="6">
        <v>25.89</v>
      </c>
      <c r="F1348" s="5">
        <v>638</v>
      </c>
      <c r="G1348" s="5">
        <v>417</v>
      </c>
      <c r="H1348" s="5">
        <v>37986</v>
      </c>
      <c r="I1348" s="24" t="s">
        <v>2132</v>
      </c>
      <c r="J1348" s="24" t="s">
        <v>2134</v>
      </c>
      <c r="L1348" s="34">
        <f t="shared" si="100"/>
        <v>638</v>
      </c>
      <c r="M1348" s="34">
        <f t="shared" si="101"/>
        <v>417</v>
      </c>
      <c r="N1348" s="34">
        <f t="shared" si="102"/>
        <v>37986</v>
      </c>
      <c r="O1348" s="32">
        <f t="shared" si="103"/>
        <v>5.8179329226557153E-3</v>
      </c>
      <c r="P1348">
        <f t="shared" si="104"/>
        <v>0.91300000000000003</v>
      </c>
    </row>
    <row r="1349" spans="1:16" hidden="1" x14ac:dyDescent="0.3">
      <c r="A1349" s="22" t="s">
        <v>1622</v>
      </c>
      <c r="B1349" s="23">
        <v>4354459</v>
      </c>
      <c r="C1349" s="24" t="s">
        <v>2</v>
      </c>
      <c r="D1349" s="6">
        <v>84660.871654079994</v>
      </c>
      <c r="E1349" s="6">
        <v>8.65</v>
      </c>
      <c r="F1349" s="5">
        <v>526400</v>
      </c>
      <c r="G1349" s="5">
        <v>395300</v>
      </c>
      <c r="H1349" s="5">
        <v>17277400</v>
      </c>
      <c r="I1349" s="24" t="s">
        <v>2148</v>
      </c>
      <c r="J1349" s="24" t="s">
        <v>2149</v>
      </c>
      <c r="L1349" s="34">
        <f t="shared" si="100"/>
        <v>526400</v>
      </c>
      <c r="M1349" s="34">
        <f t="shared" si="101"/>
        <v>395300</v>
      </c>
      <c r="N1349" s="34">
        <f t="shared" si="102"/>
        <v>17277400</v>
      </c>
      <c r="O1349" s="32">
        <f t="shared" si="103"/>
        <v>7.5879472605831898E-3</v>
      </c>
      <c r="P1349">
        <f t="shared" si="104"/>
        <v>0.93500000000000005</v>
      </c>
    </row>
    <row r="1350" spans="1:16" hidden="1" x14ac:dyDescent="0.3">
      <c r="A1350" s="22" t="s">
        <v>1623</v>
      </c>
      <c r="B1350" s="23">
        <v>1019950</v>
      </c>
      <c r="C1350" s="24" t="s">
        <v>2</v>
      </c>
      <c r="D1350" s="6">
        <v>8268.7535662800001</v>
      </c>
      <c r="E1350" s="6">
        <v>89.08</v>
      </c>
      <c r="F1350" s="5">
        <v>43359</v>
      </c>
      <c r="G1350" s="5">
        <v>33160</v>
      </c>
      <c r="H1350" s="5">
        <v>43918696</v>
      </c>
      <c r="I1350" s="24" t="s">
        <v>2142</v>
      </c>
      <c r="J1350" s="24" t="s">
        <v>2171</v>
      </c>
      <c r="L1350" s="34">
        <f t="shared" si="100"/>
        <v>43359</v>
      </c>
      <c r="M1350" s="34">
        <f t="shared" si="101"/>
        <v>33160</v>
      </c>
      <c r="N1350" s="34">
        <f t="shared" si="102"/>
        <v>43918696</v>
      </c>
      <c r="O1350" s="32">
        <f t="shared" si="103"/>
        <v>2.322245633158143E-4</v>
      </c>
      <c r="P1350">
        <f t="shared" si="104"/>
        <v>0.50800000000000001</v>
      </c>
    </row>
    <row r="1351" spans="1:16" hidden="1" x14ac:dyDescent="0.3">
      <c r="A1351" s="22" t="s">
        <v>1624</v>
      </c>
      <c r="B1351" s="23">
        <v>4121199</v>
      </c>
      <c r="C1351" s="24" t="s">
        <v>2</v>
      </c>
      <c r="D1351" s="6">
        <v>19059.648819819999</v>
      </c>
      <c r="E1351" s="6">
        <v>87.97</v>
      </c>
      <c r="F1351" s="5">
        <v>22000</v>
      </c>
      <c r="G1351" s="5">
        <v>44000</v>
      </c>
      <c r="H1351" s="5">
        <v>35369000</v>
      </c>
      <c r="I1351" s="24" t="s">
        <v>2119</v>
      </c>
      <c r="J1351" s="24" t="s">
        <v>2152</v>
      </c>
      <c r="L1351" s="34">
        <f t="shared" si="100"/>
        <v>22000</v>
      </c>
      <c r="M1351" s="34">
        <f t="shared" si="101"/>
        <v>44000</v>
      </c>
      <c r="N1351" s="34">
        <f t="shared" si="102"/>
        <v>35369000</v>
      </c>
      <c r="O1351" s="32">
        <f t="shared" si="103"/>
        <v>-6.220136277531171E-4</v>
      </c>
      <c r="P1351">
        <f t="shared" si="104"/>
        <v>0.27300000000000002</v>
      </c>
    </row>
    <row r="1352" spans="1:16" hidden="1" x14ac:dyDescent="0.3">
      <c r="A1352" s="22" t="s">
        <v>1625</v>
      </c>
      <c r="B1352" s="23">
        <v>4884928</v>
      </c>
      <c r="C1352" s="24" t="s">
        <v>2</v>
      </c>
      <c r="D1352" s="6">
        <v>5381.4923866600002</v>
      </c>
      <c r="E1352" s="27">
        <v>86.81</v>
      </c>
      <c r="F1352" s="5">
        <v>-2152</v>
      </c>
      <c r="G1352" s="5">
        <v>-1270</v>
      </c>
      <c r="H1352" s="5">
        <v>13196614</v>
      </c>
      <c r="I1352" s="24" t="s">
        <v>1</v>
      </c>
      <c r="J1352" s="24" t="s">
        <v>2184</v>
      </c>
      <c r="L1352" s="34">
        <f t="shared" si="100"/>
        <v>-2152</v>
      </c>
      <c r="M1352" s="34">
        <f t="shared" si="101"/>
        <v>-1270</v>
      </c>
      <c r="N1352" s="34">
        <f t="shared" si="102"/>
        <v>13196614</v>
      </c>
      <c r="O1352" s="32">
        <f t="shared" si="103"/>
        <v>-6.6835326091980871E-5</v>
      </c>
      <c r="P1352">
        <f t="shared" si="104"/>
        <v>0.38700000000000001</v>
      </c>
    </row>
    <row r="1353" spans="1:16" hidden="1" x14ac:dyDescent="0.3">
      <c r="A1353" s="22" t="s">
        <v>2113</v>
      </c>
      <c r="B1353" s="23">
        <v>4011062</v>
      </c>
      <c r="C1353" s="24" t="s">
        <v>2</v>
      </c>
      <c r="D1353" s="6">
        <v>7841.6169096599997</v>
      </c>
      <c r="E1353" s="6">
        <v>0</v>
      </c>
      <c r="F1353" s="5">
        <v>-176000</v>
      </c>
      <c r="G1353" s="5">
        <v>-5000</v>
      </c>
      <c r="H1353" s="5">
        <v>12926000</v>
      </c>
      <c r="I1353" s="24" t="s">
        <v>2158</v>
      </c>
      <c r="J1353" s="24" t="s">
        <v>2159</v>
      </c>
      <c r="L1353" s="34">
        <f t="shared" si="100"/>
        <v>-176000</v>
      </c>
      <c r="M1353" s="34">
        <f t="shared" si="101"/>
        <v>-5000</v>
      </c>
      <c r="N1353" s="34">
        <f t="shared" si="102"/>
        <v>12926000</v>
      </c>
      <c r="O1353" s="32">
        <f t="shared" si="103"/>
        <v>-1.3229150549280521E-2</v>
      </c>
      <c r="P1353">
        <f t="shared" si="104"/>
        <v>1.7999999999999999E-2</v>
      </c>
    </row>
    <row r="1354" spans="1:16" hidden="1" x14ac:dyDescent="0.3">
      <c r="A1354" s="22" t="s">
        <v>1626</v>
      </c>
      <c r="B1354" s="23">
        <v>4281626</v>
      </c>
      <c r="C1354" s="24" t="s">
        <v>2</v>
      </c>
      <c r="D1354" s="6">
        <v>2596.1938941399999</v>
      </c>
      <c r="E1354" s="6">
        <v>89.98</v>
      </c>
      <c r="F1354" s="5">
        <v>22400</v>
      </c>
      <c r="G1354" s="5">
        <v>13900</v>
      </c>
      <c r="H1354" s="5">
        <v>5775600</v>
      </c>
      <c r="I1354" s="24" t="s">
        <v>2153</v>
      </c>
      <c r="J1354" s="24" t="s">
        <v>2193</v>
      </c>
      <c r="L1354" s="34">
        <f t="shared" ref="L1354:L1417" si="105">IF(NOT(F1354="NA"),F1354,0)</f>
        <v>22400</v>
      </c>
      <c r="M1354" s="34">
        <f t="shared" ref="M1354:M1417" si="106">IF(NOT(G1354="NA"),G1354,0)</f>
        <v>13900</v>
      </c>
      <c r="N1354" s="34">
        <f t="shared" ref="N1354:N1417" si="107">IF(NOT(H1354="NA"),H1354,0)</f>
        <v>5775600</v>
      </c>
      <c r="O1354" s="32">
        <f t="shared" ref="O1354:O1417" si="108">(L1354-M1354)/N1354</f>
        <v>1.4717085670752823E-3</v>
      </c>
      <c r="P1354">
        <f t="shared" ref="P1354:P1417" si="109">IFERROR(_xlfn.PERCENTRANK.INC(O:O,O1354),"")</f>
        <v>0.71699999999999997</v>
      </c>
    </row>
    <row r="1355" spans="1:16" hidden="1" x14ac:dyDescent="0.3">
      <c r="A1355" s="22" t="s">
        <v>1627</v>
      </c>
      <c r="B1355" s="23">
        <v>4002506</v>
      </c>
      <c r="C1355" s="24" t="s">
        <v>2</v>
      </c>
      <c r="D1355" s="6">
        <v>3720.28553508</v>
      </c>
      <c r="E1355" s="6">
        <v>87.88</v>
      </c>
      <c r="F1355" s="5">
        <v>-3100</v>
      </c>
      <c r="G1355" s="5">
        <v>-6800</v>
      </c>
      <c r="H1355" s="5">
        <v>10083700</v>
      </c>
      <c r="I1355" s="24" t="s">
        <v>1</v>
      </c>
      <c r="J1355" s="24" t="s">
        <v>2184</v>
      </c>
      <c r="L1355" s="34">
        <f t="shared" si="105"/>
        <v>-3100</v>
      </c>
      <c r="M1355" s="34">
        <f t="shared" si="106"/>
        <v>-6800</v>
      </c>
      <c r="N1355" s="34">
        <f t="shared" si="107"/>
        <v>10083700</v>
      </c>
      <c r="O1355" s="32">
        <f t="shared" si="108"/>
        <v>3.6692880589466169E-4</v>
      </c>
      <c r="P1355">
        <f t="shared" si="109"/>
        <v>0.54300000000000004</v>
      </c>
    </row>
    <row r="1356" spans="1:16" hidden="1" x14ac:dyDescent="0.3">
      <c r="A1356" s="22" t="s">
        <v>1628</v>
      </c>
      <c r="B1356" s="23">
        <v>4831679</v>
      </c>
      <c r="C1356" s="24" t="s">
        <v>2</v>
      </c>
      <c r="D1356" s="6">
        <v>3641.8209485000002</v>
      </c>
      <c r="E1356" s="6">
        <v>89.37</v>
      </c>
      <c r="F1356" s="5">
        <v>2800</v>
      </c>
      <c r="G1356" s="5">
        <v>2400</v>
      </c>
      <c r="H1356" s="5">
        <v>6666200</v>
      </c>
      <c r="I1356" s="24" t="s">
        <v>2119</v>
      </c>
      <c r="J1356" s="24" t="s">
        <v>2122</v>
      </c>
      <c r="L1356" s="34">
        <f t="shared" si="105"/>
        <v>2800</v>
      </c>
      <c r="M1356" s="34">
        <f t="shared" si="106"/>
        <v>2400</v>
      </c>
      <c r="N1356" s="34">
        <f t="shared" si="107"/>
        <v>6666200</v>
      </c>
      <c r="O1356" s="32">
        <f t="shared" si="108"/>
        <v>6.0004200294020583E-5</v>
      </c>
      <c r="P1356">
        <f t="shared" si="109"/>
        <v>0.44400000000000001</v>
      </c>
    </row>
    <row r="1357" spans="1:16" hidden="1" x14ac:dyDescent="0.3">
      <c r="A1357" s="22" t="s">
        <v>1629</v>
      </c>
      <c r="B1357" s="23">
        <v>29619517</v>
      </c>
      <c r="C1357" s="24" t="s">
        <v>317</v>
      </c>
      <c r="D1357" s="6">
        <v>4728.8377263399998</v>
      </c>
      <c r="E1357" s="6">
        <v>43.94</v>
      </c>
      <c r="F1357" s="5">
        <v>7454.6646979991901</v>
      </c>
      <c r="G1357" s="5">
        <v>6473.6525176512096</v>
      </c>
      <c r="H1357" s="5">
        <v>1484515.336112</v>
      </c>
      <c r="I1357" s="24" t="s">
        <v>2126</v>
      </c>
      <c r="J1357" s="24" t="s">
        <v>2151</v>
      </c>
      <c r="L1357" s="34">
        <f t="shared" si="105"/>
        <v>7454.6646979991901</v>
      </c>
      <c r="M1357" s="34">
        <f t="shared" si="106"/>
        <v>6473.6525176512096</v>
      </c>
      <c r="N1357" s="34">
        <f t="shared" si="107"/>
        <v>1484515.336112</v>
      </c>
      <c r="O1357" s="32">
        <f t="shared" si="108"/>
        <v>6.6082993990300388E-4</v>
      </c>
      <c r="P1357">
        <f t="shared" si="109"/>
        <v>0.60399999999999998</v>
      </c>
    </row>
    <row r="1358" spans="1:16" hidden="1" x14ac:dyDescent="0.3">
      <c r="A1358" s="22" t="s">
        <v>1630</v>
      </c>
      <c r="B1358" s="23">
        <v>5252256</v>
      </c>
      <c r="C1358" s="24" t="s">
        <v>2</v>
      </c>
      <c r="D1358" s="6">
        <v>80459.817956280007</v>
      </c>
      <c r="E1358" s="6">
        <v>62.08</v>
      </c>
      <c r="F1358" s="5">
        <v>-4306.5611229291599</v>
      </c>
      <c r="G1358" s="5">
        <v>66405.979569993506</v>
      </c>
      <c r="H1358" s="5">
        <v>8160735.2784011997</v>
      </c>
      <c r="I1358" s="24" t="s">
        <v>2161</v>
      </c>
      <c r="J1358" s="24" t="s">
        <v>2182</v>
      </c>
      <c r="L1358" s="34">
        <f t="shared" si="105"/>
        <v>-4306.5611229291599</v>
      </c>
      <c r="M1358" s="34">
        <f t="shared" si="106"/>
        <v>66405.979569993506</v>
      </c>
      <c r="N1358" s="34">
        <f t="shared" si="107"/>
        <v>8160735.2784011997</v>
      </c>
      <c r="O1358" s="32">
        <f t="shared" si="108"/>
        <v>-8.6649717556793755E-3</v>
      </c>
      <c r="P1358">
        <f t="shared" si="109"/>
        <v>3.7999999999999999E-2</v>
      </c>
    </row>
    <row r="1359" spans="1:16" hidden="1" x14ac:dyDescent="0.3">
      <c r="A1359" s="22" t="s">
        <v>336</v>
      </c>
      <c r="B1359" s="23">
        <v>4096386</v>
      </c>
      <c r="C1359" s="24" t="s">
        <v>317</v>
      </c>
      <c r="D1359" s="6">
        <v>14513.7363241</v>
      </c>
      <c r="E1359" s="6">
        <v>104.61</v>
      </c>
      <c r="F1359" s="5">
        <v>31902</v>
      </c>
      <c r="G1359" s="5">
        <v>20644</v>
      </c>
      <c r="H1359" s="5">
        <v>3070380</v>
      </c>
      <c r="I1359" s="24" t="s">
        <v>2153</v>
      </c>
      <c r="J1359" s="24" t="s">
        <v>2154</v>
      </c>
      <c r="L1359" s="34">
        <f t="shared" si="105"/>
        <v>31902</v>
      </c>
      <c r="M1359" s="34">
        <f t="shared" si="106"/>
        <v>20644</v>
      </c>
      <c r="N1359" s="34">
        <f t="shared" si="107"/>
        <v>3070380</v>
      </c>
      <c r="O1359" s="32">
        <f t="shared" si="108"/>
        <v>3.6666471251115499E-3</v>
      </c>
      <c r="P1359">
        <f t="shared" si="109"/>
        <v>0.85599999999999998</v>
      </c>
    </row>
    <row r="1360" spans="1:16" hidden="1" x14ac:dyDescent="0.3">
      <c r="A1360" s="22" t="s">
        <v>1631</v>
      </c>
      <c r="B1360" s="23">
        <v>4963552</v>
      </c>
      <c r="C1360" s="24" t="s">
        <v>317</v>
      </c>
      <c r="D1360" s="6">
        <v>6958.7319390299999</v>
      </c>
      <c r="E1360" s="27">
        <v>99.09</v>
      </c>
      <c r="F1360" s="5">
        <v>5889</v>
      </c>
      <c r="G1360" s="5">
        <v>5459</v>
      </c>
      <c r="H1360" s="5">
        <v>672914</v>
      </c>
      <c r="I1360" s="24" t="s">
        <v>2132</v>
      </c>
      <c r="J1360" s="24" t="s">
        <v>2134</v>
      </c>
      <c r="L1360" s="34">
        <f t="shared" si="105"/>
        <v>5889</v>
      </c>
      <c r="M1360" s="34">
        <f t="shared" si="106"/>
        <v>5459</v>
      </c>
      <c r="N1360" s="34">
        <f t="shared" si="107"/>
        <v>672914</v>
      </c>
      <c r="O1360" s="32">
        <f t="shared" si="108"/>
        <v>6.3901182023260025E-4</v>
      </c>
      <c r="P1360">
        <f t="shared" si="109"/>
        <v>0.60099999999999998</v>
      </c>
    </row>
    <row r="1361" spans="1:16" hidden="1" x14ac:dyDescent="0.3">
      <c r="A1361" s="22" t="s">
        <v>244</v>
      </c>
      <c r="B1361" s="23">
        <v>4149685</v>
      </c>
      <c r="C1361" s="24" t="s">
        <v>2</v>
      </c>
      <c r="D1361" s="6">
        <v>7838.7859884899999</v>
      </c>
      <c r="E1361" s="6">
        <v>94.71</v>
      </c>
      <c r="F1361" s="5">
        <v>15100</v>
      </c>
      <c r="G1361" s="5">
        <v>12400</v>
      </c>
      <c r="H1361" s="5">
        <v>1930900</v>
      </c>
      <c r="I1361" s="24" t="s">
        <v>2119</v>
      </c>
      <c r="J1361" s="24" t="s">
        <v>2146</v>
      </c>
      <c r="L1361" s="34">
        <f t="shared" si="105"/>
        <v>15100</v>
      </c>
      <c r="M1361" s="34">
        <f t="shared" si="106"/>
        <v>12400</v>
      </c>
      <c r="N1361" s="34">
        <f t="shared" si="107"/>
        <v>1930900</v>
      </c>
      <c r="O1361" s="32">
        <f t="shared" si="108"/>
        <v>1.3983116681340307E-3</v>
      </c>
      <c r="P1361">
        <f t="shared" si="109"/>
        <v>0.70599999999999996</v>
      </c>
    </row>
    <row r="1362" spans="1:16" hidden="1" x14ac:dyDescent="0.3">
      <c r="A1362" s="22" t="s">
        <v>1632</v>
      </c>
      <c r="B1362" s="23">
        <v>4812362</v>
      </c>
      <c r="C1362" s="24" t="s">
        <v>317</v>
      </c>
      <c r="D1362" s="6">
        <v>2035.3905315</v>
      </c>
      <c r="E1362" s="6">
        <v>76.09</v>
      </c>
      <c r="F1362" s="5">
        <v>18</v>
      </c>
      <c r="G1362" s="5">
        <v>3</v>
      </c>
      <c r="H1362" s="5">
        <v>71144</v>
      </c>
      <c r="I1362" s="24" t="s">
        <v>2123</v>
      </c>
      <c r="J1362" s="24" t="s">
        <v>2125</v>
      </c>
      <c r="L1362" s="34">
        <f t="shared" si="105"/>
        <v>18</v>
      </c>
      <c r="M1362" s="34">
        <f t="shared" si="106"/>
        <v>3</v>
      </c>
      <c r="N1362" s="34">
        <f t="shared" si="107"/>
        <v>71144</v>
      </c>
      <c r="O1362" s="32">
        <f t="shared" si="108"/>
        <v>2.1083998650624086E-4</v>
      </c>
      <c r="P1362">
        <f t="shared" si="109"/>
        <v>0.501</v>
      </c>
    </row>
    <row r="1363" spans="1:16" hidden="1" x14ac:dyDescent="0.3">
      <c r="A1363" s="22" t="s">
        <v>1633</v>
      </c>
      <c r="B1363" s="23">
        <v>5164807</v>
      </c>
      <c r="C1363" s="24" t="s">
        <v>2</v>
      </c>
      <c r="D1363" s="6">
        <v>6470.0298958800004</v>
      </c>
      <c r="E1363" s="6">
        <v>0.16</v>
      </c>
      <c r="F1363" s="5">
        <v>5034</v>
      </c>
      <c r="G1363" s="5">
        <v>26411</v>
      </c>
      <c r="H1363" s="5">
        <v>730517</v>
      </c>
      <c r="I1363" s="24" t="s">
        <v>2132</v>
      </c>
      <c r="J1363" s="24" t="s">
        <v>2133</v>
      </c>
      <c r="L1363" s="34">
        <f t="shared" si="105"/>
        <v>5034</v>
      </c>
      <c r="M1363" s="34">
        <f t="shared" si="106"/>
        <v>26411</v>
      </c>
      <c r="N1363" s="34">
        <f t="shared" si="107"/>
        <v>730517</v>
      </c>
      <c r="O1363" s="32">
        <f t="shared" si="108"/>
        <v>-2.9262837141367005E-2</v>
      </c>
      <c r="P1363">
        <f t="shared" si="109"/>
        <v>6.0000000000000001E-3</v>
      </c>
    </row>
    <row r="1364" spans="1:16" hidden="1" x14ac:dyDescent="0.3">
      <c r="A1364" s="22" t="s">
        <v>1434</v>
      </c>
      <c r="B1364" s="23">
        <v>5010480</v>
      </c>
      <c r="C1364" s="24" t="s">
        <v>317</v>
      </c>
      <c r="D1364" s="6">
        <v>3077.55553521</v>
      </c>
      <c r="E1364" s="27">
        <v>41.53</v>
      </c>
      <c r="F1364" s="5">
        <v>-6438</v>
      </c>
      <c r="G1364" s="5">
        <v>-3089</v>
      </c>
      <c r="H1364" s="5">
        <v>2541175</v>
      </c>
      <c r="I1364" s="24" t="s">
        <v>2119</v>
      </c>
      <c r="J1364" s="24" t="s">
        <v>2156</v>
      </c>
      <c r="L1364" s="34">
        <f t="shared" si="105"/>
        <v>-6438</v>
      </c>
      <c r="M1364" s="34">
        <f t="shared" si="106"/>
        <v>-3089</v>
      </c>
      <c r="N1364" s="34">
        <f t="shared" si="107"/>
        <v>2541175</v>
      </c>
      <c r="O1364" s="32">
        <f t="shared" si="108"/>
        <v>-1.3178942811888201E-3</v>
      </c>
      <c r="P1364">
        <f t="shared" si="109"/>
        <v>0.20100000000000001</v>
      </c>
    </row>
    <row r="1365" spans="1:16" hidden="1" x14ac:dyDescent="0.3">
      <c r="A1365" s="22" t="s">
        <v>245</v>
      </c>
      <c r="B1365" s="23">
        <v>4150603</v>
      </c>
      <c r="C1365" s="24" t="s">
        <v>2</v>
      </c>
      <c r="D1365" s="6">
        <v>2523.7452685500002</v>
      </c>
      <c r="E1365" s="27" t="s">
        <v>1980</v>
      </c>
      <c r="F1365" s="5">
        <v>4962</v>
      </c>
      <c r="G1365" s="5">
        <v>5903</v>
      </c>
      <c r="H1365" s="5">
        <v>1024929</v>
      </c>
      <c r="I1365" s="24" t="s">
        <v>2119</v>
      </c>
      <c r="J1365" s="24" t="s">
        <v>2146</v>
      </c>
      <c r="L1365" s="34">
        <f t="shared" si="105"/>
        <v>4962</v>
      </c>
      <c r="M1365" s="34">
        <f t="shared" si="106"/>
        <v>5903</v>
      </c>
      <c r="N1365" s="34">
        <f t="shared" si="107"/>
        <v>1024929</v>
      </c>
      <c r="O1365" s="32">
        <f t="shared" si="108"/>
        <v>-9.1811237656462053E-4</v>
      </c>
      <c r="P1365">
        <f t="shared" si="109"/>
        <v>0.23400000000000001</v>
      </c>
    </row>
    <row r="1366" spans="1:16" hidden="1" x14ac:dyDescent="0.3">
      <c r="A1366" s="22" t="s">
        <v>1635</v>
      </c>
      <c r="B1366" s="23">
        <v>4102347</v>
      </c>
      <c r="C1366" s="24" t="s">
        <v>2</v>
      </c>
      <c r="D1366" s="6">
        <v>13900.95651858</v>
      </c>
      <c r="E1366" s="6">
        <v>89.39</v>
      </c>
      <c r="F1366" s="5">
        <v>-1600</v>
      </c>
      <c r="G1366" s="5">
        <v>-61700</v>
      </c>
      <c r="H1366" s="5">
        <v>24963300</v>
      </c>
      <c r="I1366" s="24" t="s">
        <v>2119</v>
      </c>
      <c r="J1366" s="24" t="s">
        <v>2146</v>
      </c>
      <c r="L1366" s="34">
        <f t="shared" si="105"/>
        <v>-1600</v>
      </c>
      <c r="M1366" s="34">
        <f t="shared" si="106"/>
        <v>-61700</v>
      </c>
      <c r="N1366" s="34">
        <f t="shared" si="107"/>
        <v>24963300</v>
      </c>
      <c r="O1366" s="32">
        <f t="shared" si="108"/>
        <v>2.4075342602941116E-3</v>
      </c>
      <c r="P1366">
        <f t="shared" si="109"/>
        <v>0.79800000000000004</v>
      </c>
    </row>
    <row r="1367" spans="1:16" hidden="1" x14ac:dyDescent="0.3">
      <c r="A1367" s="22" t="s">
        <v>1636</v>
      </c>
      <c r="B1367" s="23">
        <v>4995023</v>
      </c>
      <c r="C1367" s="24" t="s">
        <v>317</v>
      </c>
      <c r="D1367" s="6">
        <v>2388.3886707000001</v>
      </c>
      <c r="E1367" s="27">
        <v>44.63</v>
      </c>
      <c r="F1367" s="5">
        <v>-10</v>
      </c>
      <c r="G1367" s="5" t="s">
        <v>0</v>
      </c>
      <c r="H1367" s="5">
        <v>3433624</v>
      </c>
      <c r="I1367" s="24" t="s">
        <v>2119</v>
      </c>
      <c r="J1367" s="24" t="s">
        <v>2200</v>
      </c>
      <c r="L1367" s="34">
        <f t="shared" si="105"/>
        <v>-10</v>
      </c>
      <c r="M1367" s="34">
        <f t="shared" si="106"/>
        <v>0</v>
      </c>
      <c r="N1367" s="34">
        <f t="shared" si="107"/>
        <v>3433624</v>
      </c>
      <c r="O1367" s="32">
        <f t="shared" si="108"/>
        <v>-2.9123747970074766E-6</v>
      </c>
      <c r="P1367">
        <f t="shared" si="109"/>
        <v>0.41899999999999998</v>
      </c>
    </row>
    <row r="1368" spans="1:16" hidden="1" x14ac:dyDescent="0.3">
      <c r="A1368" s="22" t="s">
        <v>1637</v>
      </c>
      <c r="B1368" s="23">
        <v>4071032</v>
      </c>
      <c r="C1368" s="24" t="s">
        <v>317</v>
      </c>
      <c r="D1368" s="6">
        <v>110572.925</v>
      </c>
      <c r="E1368" s="6">
        <v>74.84</v>
      </c>
      <c r="F1368" s="5">
        <v>284100</v>
      </c>
      <c r="G1368" s="5">
        <v>373800</v>
      </c>
      <c r="H1368" s="5">
        <v>29445500</v>
      </c>
      <c r="I1368" s="24" t="s">
        <v>2126</v>
      </c>
      <c r="J1368" s="24" t="s">
        <v>2151</v>
      </c>
      <c r="L1368" s="34">
        <f t="shared" si="105"/>
        <v>284100</v>
      </c>
      <c r="M1368" s="34">
        <f t="shared" si="106"/>
        <v>373800</v>
      </c>
      <c r="N1368" s="34">
        <f t="shared" si="107"/>
        <v>29445500</v>
      </c>
      <c r="O1368" s="32">
        <f t="shared" si="108"/>
        <v>-3.0463058871474419E-3</v>
      </c>
      <c r="P1368">
        <f t="shared" si="109"/>
        <v>0.11</v>
      </c>
    </row>
    <row r="1369" spans="1:16" hidden="1" x14ac:dyDescent="0.3">
      <c r="A1369" s="22" t="s">
        <v>1638</v>
      </c>
      <c r="B1369" s="23">
        <v>4235133</v>
      </c>
      <c r="C1369" s="24" t="s">
        <v>2</v>
      </c>
      <c r="D1369" s="6">
        <v>6574.6098794999998</v>
      </c>
      <c r="E1369" s="6">
        <v>48.37</v>
      </c>
      <c r="F1369" s="5">
        <v>10449</v>
      </c>
      <c r="G1369" s="5">
        <v>-11399</v>
      </c>
      <c r="H1369" s="5">
        <v>79043129</v>
      </c>
      <c r="I1369" s="24" t="s">
        <v>2142</v>
      </c>
      <c r="J1369" s="24" t="s">
        <v>2173</v>
      </c>
      <c r="L1369" s="34">
        <f t="shared" si="105"/>
        <v>10449</v>
      </c>
      <c r="M1369" s="34">
        <f t="shared" si="106"/>
        <v>-11399</v>
      </c>
      <c r="N1369" s="34">
        <f t="shared" si="107"/>
        <v>79043129</v>
      </c>
      <c r="O1369" s="32">
        <f t="shared" si="108"/>
        <v>2.7640606180962294E-4</v>
      </c>
      <c r="P1369">
        <f t="shared" si="109"/>
        <v>0.52</v>
      </c>
    </row>
    <row r="1370" spans="1:16" hidden="1" x14ac:dyDescent="0.3">
      <c r="A1370" s="22" t="s">
        <v>1639</v>
      </c>
      <c r="B1370" s="23">
        <v>100447</v>
      </c>
      <c r="C1370" s="24" t="s">
        <v>2</v>
      </c>
      <c r="D1370" s="6">
        <v>27784.80619082</v>
      </c>
      <c r="E1370" s="6">
        <v>93.28</v>
      </c>
      <c r="F1370" s="5">
        <v>195000</v>
      </c>
      <c r="G1370" s="5">
        <v>89000</v>
      </c>
      <c r="H1370" s="5">
        <v>301450000</v>
      </c>
      <c r="I1370" s="24" t="s">
        <v>2142</v>
      </c>
      <c r="J1370" s="24" t="s">
        <v>2143</v>
      </c>
      <c r="L1370" s="34">
        <f t="shared" si="105"/>
        <v>195000</v>
      </c>
      <c r="M1370" s="34">
        <f t="shared" si="106"/>
        <v>89000</v>
      </c>
      <c r="N1370" s="34">
        <f t="shared" si="107"/>
        <v>301450000</v>
      </c>
      <c r="O1370" s="32">
        <f t="shared" si="108"/>
        <v>3.5163377011112956E-4</v>
      </c>
      <c r="P1370">
        <f t="shared" si="109"/>
        <v>0.53900000000000003</v>
      </c>
    </row>
    <row r="1371" spans="1:16" hidden="1" x14ac:dyDescent="0.3">
      <c r="A1371" s="22" t="s">
        <v>1640</v>
      </c>
      <c r="B1371" s="23">
        <v>4120616</v>
      </c>
      <c r="C1371" s="24" t="s">
        <v>317</v>
      </c>
      <c r="D1371" s="6">
        <v>22615.994007249999</v>
      </c>
      <c r="E1371" s="6">
        <v>86.08</v>
      </c>
      <c r="F1371" s="5">
        <v>87131</v>
      </c>
      <c r="G1371" s="5">
        <v>174817</v>
      </c>
      <c r="H1371" s="5">
        <v>14159984</v>
      </c>
      <c r="I1371" s="24" t="s">
        <v>2148</v>
      </c>
      <c r="J1371" s="24" t="s">
        <v>2149</v>
      </c>
      <c r="L1371" s="34">
        <f t="shared" si="105"/>
        <v>87131</v>
      </c>
      <c r="M1371" s="34">
        <f t="shared" si="106"/>
        <v>174817</v>
      </c>
      <c r="N1371" s="34">
        <f t="shared" si="107"/>
        <v>14159984</v>
      </c>
      <c r="O1371" s="32">
        <f t="shared" si="108"/>
        <v>-6.1925211214927927E-3</v>
      </c>
      <c r="P1371">
        <f t="shared" si="109"/>
        <v>5.1999999999999998E-2</v>
      </c>
    </row>
    <row r="1372" spans="1:16" hidden="1" x14ac:dyDescent="0.3">
      <c r="A1372" s="22" t="s">
        <v>345</v>
      </c>
      <c r="B1372" s="23">
        <v>4205752</v>
      </c>
      <c r="C1372" s="24" t="s">
        <v>317</v>
      </c>
      <c r="D1372" s="6">
        <v>4944.5046891700003</v>
      </c>
      <c r="E1372" s="27" t="s">
        <v>2049</v>
      </c>
      <c r="F1372" s="5">
        <v>4750</v>
      </c>
      <c r="G1372" s="5">
        <v>7729</v>
      </c>
      <c r="H1372" s="5">
        <v>3497403</v>
      </c>
      <c r="I1372" s="24" t="s">
        <v>2142</v>
      </c>
      <c r="J1372" s="24" t="s">
        <v>2143</v>
      </c>
      <c r="L1372" s="34">
        <f t="shared" si="105"/>
        <v>4750</v>
      </c>
      <c r="M1372" s="34">
        <f t="shared" si="106"/>
        <v>7729</v>
      </c>
      <c r="N1372" s="34">
        <f t="shared" si="107"/>
        <v>3497403</v>
      </c>
      <c r="O1372" s="32">
        <f t="shared" si="108"/>
        <v>-8.517748740994389E-4</v>
      </c>
      <c r="P1372">
        <f t="shared" si="109"/>
        <v>0.23899999999999999</v>
      </c>
    </row>
    <row r="1373" spans="1:16" hidden="1" x14ac:dyDescent="0.3">
      <c r="A1373" s="22" t="s">
        <v>1641</v>
      </c>
      <c r="B1373" s="23">
        <v>4556307</v>
      </c>
      <c r="C1373" s="24" t="s">
        <v>320</v>
      </c>
      <c r="D1373" s="6">
        <v>5754.0649030799996</v>
      </c>
      <c r="E1373" s="27" t="s">
        <v>2071</v>
      </c>
      <c r="F1373" s="5">
        <v>2300</v>
      </c>
      <c r="G1373" s="5">
        <v>4800</v>
      </c>
      <c r="H1373" s="5">
        <v>5334100</v>
      </c>
      <c r="I1373" s="24" t="s">
        <v>2119</v>
      </c>
      <c r="J1373" s="24" t="s">
        <v>2128</v>
      </c>
      <c r="L1373" s="34">
        <f t="shared" si="105"/>
        <v>2300</v>
      </c>
      <c r="M1373" s="34">
        <f t="shared" si="106"/>
        <v>4800</v>
      </c>
      <c r="N1373" s="34">
        <f t="shared" si="107"/>
        <v>5334100</v>
      </c>
      <c r="O1373" s="32">
        <f t="shared" si="108"/>
        <v>-4.6868262687238711E-4</v>
      </c>
      <c r="P1373">
        <f t="shared" si="109"/>
        <v>0.29599999999999999</v>
      </c>
    </row>
    <row r="1374" spans="1:16" hidden="1" x14ac:dyDescent="0.3">
      <c r="A1374" s="22" t="s">
        <v>247</v>
      </c>
      <c r="B1374" s="23">
        <v>4810920</v>
      </c>
      <c r="C1374" s="24" t="s">
        <v>2</v>
      </c>
      <c r="D1374" s="6">
        <v>21635.659005130001</v>
      </c>
      <c r="E1374" s="6">
        <v>100.27</v>
      </c>
      <c r="F1374" s="5">
        <v>43506</v>
      </c>
      <c r="G1374" s="5">
        <v>35055</v>
      </c>
      <c r="H1374" s="5">
        <v>10821839</v>
      </c>
      <c r="I1374" s="24" t="s">
        <v>2123</v>
      </c>
      <c r="J1374" s="24" t="s">
        <v>2124</v>
      </c>
      <c r="L1374" s="34">
        <f t="shared" si="105"/>
        <v>43506</v>
      </c>
      <c r="M1374" s="34">
        <f t="shared" si="106"/>
        <v>35055</v>
      </c>
      <c r="N1374" s="34">
        <f t="shared" si="107"/>
        <v>10821839</v>
      </c>
      <c r="O1374" s="32">
        <f t="shared" si="108"/>
        <v>7.8092087675671394E-4</v>
      </c>
      <c r="P1374">
        <f t="shared" si="109"/>
        <v>0.622</v>
      </c>
    </row>
    <row r="1375" spans="1:16" hidden="1" x14ac:dyDescent="0.3">
      <c r="A1375" s="22" t="s">
        <v>248</v>
      </c>
      <c r="B1375" s="23">
        <v>4991506</v>
      </c>
      <c r="C1375" s="24" t="s">
        <v>317</v>
      </c>
      <c r="D1375" s="6">
        <v>5946.3642590500003</v>
      </c>
      <c r="E1375" s="27" t="s">
        <v>2072</v>
      </c>
      <c r="F1375" s="5">
        <v>23404</v>
      </c>
      <c r="G1375" s="5">
        <v>13891</v>
      </c>
      <c r="H1375" s="5">
        <v>1441620</v>
      </c>
      <c r="I1375" s="24" t="s">
        <v>2119</v>
      </c>
      <c r="J1375" s="24" t="s">
        <v>2140</v>
      </c>
      <c r="L1375" s="34">
        <f t="shared" si="105"/>
        <v>23404</v>
      </c>
      <c r="M1375" s="34">
        <f t="shared" si="106"/>
        <v>13891</v>
      </c>
      <c r="N1375" s="34">
        <f t="shared" si="107"/>
        <v>1441620</v>
      </c>
      <c r="O1375" s="32">
        <f t="shared" si="108"/>
        <v>6.5988263203895616E-3</v>
      </c>
      <c r="P1375">
        <f t="shared" si="109"/>
        <v>0.92700000000000005</v>
      </c>
    </row>
    <row r="1376" spans="1:16" hidden="1" x14ac:dyDescent="0.3">
      <c r="A1376" s="22" t="s">
        <v>1642</v>
      </c>
      <c r="B1376" s="23">
        <v>6263905</v>
      </c>
      <c r="C1376" s="24" t="s">
        <v>2</v>
      </c>
      <c r="D1376" s="6">
        <v>5943.7320524999996</v>
      </c>
      <c r="E1376" s="27" t="s">
        <v>2073</v>
      </c>
      <c r="F1376" s="5">
        <v>11829.0346990945</v>
      </c>
      <c r="G1376" s="5">
        <v>13610.0137902612</v>
      </c>
      <c r="H1376" s="5">
        <v>1773750.13358983</v>
      </c>
      <c r="I1376" s="24" t="s">
        <v>2123</v>
      </c>
      <c r="J1376" s="24" t="s">
        <v>2147</v>
      </c>
      <c r="L1376" s="34">
        <f t="shared" si="105"/>
        <v>11829.0346990945</v>
      </c>
      <c r="M1376" s="34">
        <f t="shared" si="106"/>
        <v>13610.0137902612</v>
      </c>
      <c r="N1376" s="34">
        <f t="shared" si="107"/>
        <v>1773750.13358983</v>
      </c>
      <c r="O1376" s="32">
        <f t="shared" si="108"/>
        <v>-1.0040755219351217E-3</v>
      </c>
      <c r="P1376">
        <f t="shared" si="109"/>
        <v>0.22500000000000001</v>
      </c>
    </row>
    <row r="1377" spans="1:16" hidden="1" x14ac:dyDescent="0.3">
      <c r="A1377" s="22" t="s">
        <v>1643</v>
      </c>
      <c r="B1377" s="23">
        <v>4341109</v>
      </c>
      <c r="C1377" s="24" t="s">
        <v>317</v>
      </c>
      <c r="D1377" s="6">
        <v>3221.8854011200001</v>
      </c>
      <c r="E1377" s="6">
        <v>100.79</v>
      </c>
      <c r="F1377" s="5">
        <v>19390</v>
      </c>
      <c r="G1377" s="5">
        <v>19552</v>
      </c>
      <c r="H1377" s="5">
        <v>1257988</v>
      </c>
      <c r="I1377" s="24" t="s">
        <v>2126</v>
      </c>
      <c r="J1377" s="24" t="s">
        <v>2165</v>
      </c>
      <c r="L1377" s="34">
        <f t="shared" si="105"/>
        <v>19390</v>
      </c>
      <c r="M1377" s="34">
        <f t="shared" si="106"/>
        <v>19552</v>
      </c>
      <c r="N1377" s="34">
        <f t="shared" si="107"/>
        <v>1257988</v>
      </c>
      <c r="O1377" s="32">
        <f t="shared" si="108"/>
        <v>-1.2877706305624537E-4</v>
      </c>
      <c r="P1377">
        <f t="shared" si="109"/>
        <v>0.36899999999999999</v>
      </c>
    </row>
    <row r="1378" spans="1:16" hidden="1" x14ac:dyDescent="0.3">
      <c r="A1378" s="22" t="s">
        <v>1644</v>
      </c>
      <c r="B1378" s="23">
        <v>103414</v>
      </c>
      <c r="C1378" s="24" t="s">
        <v>2</v>
      </c>
      <c r="D1378" s="6">
        <v>2006.21754738</v>
      </c>
      <c r="E1378" s="27">
        <v>98.15</v>
      </c>
      <c r="F1378" s="5">
        <v>9123</v>
      </c>
      <c r="G1378" s="5">
        <v>9134</v>
      </c>
      <c r="H1378" s="5">
        <v>2737879</v>
      </c>
      <c r="I1378" s="24" t="s">
        <v>2142</v>
      </c>
      <c r="J1378" s="24" t="s">
        <v>2145</v>
      </c>
      <c r="L1378" s="34">
        <f t="shared" si="105"/>
        <v>9123</v>
      </c>
      <c r="M1378" s="34">
        <f t="shared" si="106"/>
        <v>9134</v>
      </c>
      <c r="N1378" s="34">
        <f t="shared" si="107"/>
        <v>2737879</v>
      </c>
      <c r="O1378" s="32">
        <f t="shared" si="108"/>
        <v>-4.0177085985173192E-6</v>
      </c>
      <c r="P1378">
        <f t="shared" si="109"/>
        <v>0.41699999999999998</v>
      </c>
    </row>
    <row r="1379" spans="1:16" hidden="1" x14ac:dyDescent="0.3">
      <c r="A1379" s="22" t="s">
        <v>381</v>
      </c>
      <c r="B1379" s="23">
        <v>102777</v>
      </c>
      <c r="C1379" s="24" t="s">
        <v>2</v>
      </c>
      <c r="D1379" s="6">
        <v>11801.2468243</v>
      </c>
      <c r="E1379" s="6">
        <v>86.15</v>
      </c>
      <c r="F1379" s="5">
        <v>58153</v>
      </c>
      <c r="G1379" s="5">
        <v>41268</v>
      </c>
      <c r="H1379" s="5">
        <v>37196124</v>
      </c>
      <c r="I1379" s="24" t="s">
        <v>2142</v>
      </c>
      <c r="J1379" s="24" t="s">
        <v>2143</v>
      </c>
      <c r="L1379" s="34">
        <f t="shared" si="105"/>
        <v>58153</v>
      </c>
      <c r="M1379" s="34">
        <f t="shared" si="106"/>
        <v>41268</v>
      </c>
      <c r="N1379" s="34">
        <f t="shared" si="107"/>
        <v>37196124</v>
      </c>
      <c r="O1379" s="32">
        <f t="shared" si="108"/>
        <v>4.5394514761806901E-4</v>
      </c>
      <c r="P1379">
        <f t="shared" si="109"/>
        <v>0.56399999999999995</v>
      </c>
    </row>
    <row r="1380" spans="1:16" hidden="1" x14ac:dyDescent="0.3">
      <c r="A1380" s="22" t="s">
        <v>1645</v>
      </c>
      <c r="B1380" s="23">
        <v>100548</v>
      </c>
      <c r="C1380" s="24" t="s">
        <v>317</v>
      </c>
      <c r="D1380" s="6">
        <v>2165.3664341399999</v>
      </c>
      <c r="E1380" s="27">
        <v>59.16</v>
      </c>
      <c r="F1380" s="5">
        <v>7639</v>
      </c>
      <c r="G1380" s="5">
        <v>7642</v>
      </c>
      <c r="H1380" s="5">
        <v>7496261</v>
      </c>
      <c r="I1380" s="24" t="s">
        <v>2142</v>
      </c>
      <c r="J1380" s="24" t="s">
        <v>2171</v>
      </c>
      <c r="L1380" s="34">
        <f t="shared" si="105"/>
        <v>7639</v>
      </c>
      <c r="M1380" s="34">
        <f t="shared" si="106"/>
        <v>7642</v>
      </c>
      <c r="N1380" s="34">
        <f t="shared" si="107"/>
        <v>7496261</v>
      </c>
      <c r="O1380" s="32">
        <f t="shared" si="108"/>
        <v>-4.0019951279711314E-7</v>
      </c>
      <c r="P1380">
        <f t="shared" si="109"/>
        <v>0.42099999999999999</v>
      </c>
    </row>
    <row r="1381" spans="1:16" hidden="1" x14ac:dyDescent="0.3">
      <c r="A1381" s="22" t="s">
        <v>1646</v>
      </c>
      <c r="B1381" s="23">
        <v>11218268</v>
      </c>
      <c r="C1381" s="24" t="s">
        <v>317</v>
      </c>
      <c r="D1381" s="6">
        <v>3461.6678657000002</v>
      </c>
      <c r="E1381" s="27" t="s">
        <v>2074</v>
      </c>
      <c r="F1381" s="5">
        <v>29449.376589030901</v>
      </c>
      <c r="G1381" s="5">
        <v>23247.5455891042</v>
      </c>
      <c r="H1381" s="5">
        <v>7991041.5011538602</v>
      </c>
      <c r="I1381" s="24" t="s">
        <v>2142</v>
      </c>
      <c r="J1381" s="24" t="s">
        <v>2144</v>
      </c>
      <c r="L1381" s="34">
        <f t="shared" si="105"/>
        <v>29449.376589030901</v>
      </c>
      <c r="M1381" s="34">
        <f t="shared" si="106"/>
        <v>23247.5455891042</v>
      </c>
      <c r="N1381" s="34">
        <f t="shared" si="107"/>
        <v>7991041.5011538602</v>
      </c>
      <c r="O1381" s="32">
        <f t="shared" si="108"/>
        <v>7.7609795907469532E-4</v>
      </c>
      <c r="P1381">
        <f t="shared" si="109"/>
        <v>0.621</v>
      </c>
    </row>
    <row r="1382" spans="1:16" hidden="1" x14ac:dyDescent="0.3">
      <c r="A1382" s="22" t="s">
        <v>1647</v>
      </c>
      <c r="B1382" s="23">
        <v>103133</v>
      </c>
      <c r="C1382" s="24" t="s">
        <v>317</v>
      </c>
      <c r="D1382" s="6">
        <v>3107.99372369</v>
      </c>
      <c r="E1382" s="27">
        <v>81.78</v>
      </c>
      <c r="F1382" s="5">
        <v>26100</v>
      </c>
      <c r="G1382" s="5">
        <v>25000</v>
      </c>
      <c r="H1382" s="5">
        <v>19859600</v>
      </c>
      <c r="I1382" s="24" t="s">
        <v>2142</v>
      </c>
      <c r="J1382" s="24" t="s">
        <v>2143</v>
      </c>
      <c r="L1382" s="34">
        <f t="shared" si="105"/>
        <v>26100</v>
      </c>
      <c r="M1382" s="34">
        <f t="shared" si="106"/>
        <v>25000</v>
      </c>
      <c r="N1382" s="34">
        <f t="shared" si="107"/>
        <v>19859600</v>
      </c>
      <c r="O1382" s="32">
        <f t="shared" si="108"/>
        <v>5.5388829583677414E-5</v>
      </c>
      <c r="P1382">
        <f t="shared" si="109"/>
        <v>0.442</v>
      </c>
    </row>
    <row r="1383" spans="1:16" hidden="1" x14ac:dyDescent="0.3">
      <c r="A1383" s="22" t="s">
        <v>1648</v>
      </c>
      <c r="B1383" s="23">
        <v>4914178</v>
      </c>
      <c r="C1383" s="24" t="s">
        <v>317</v>
      </c>
      <c r="D1383" s="6">
        <v>2430.2577977000001</v>
      </c>
      <c r="E1383" s="6">
        <v>96.49</v>
      </c>
      <c r="F1383" s="5">
        <v>10842</v>
      </c>
      <c r="G1383" s="5">
        <v>8012</v>
      </c>
      <c r="H1383" s="5">
        <v>2161747</v>
      </c>
      <c r="I1383" s="24" t="s">
        <v>2126</v>
      </c>
      <c r="J1383" s="24" t="s">
        <v>2137</v>
      </c>
      <c r="L1383" s="34">
        <f t="shared" si="105"/>
        <v>10842</v>
      </c>
      <c r="M1383" s="34">
        <f t="shared" si="106"/>
        <v>8012</v>
      </c>
      <c r="N1383" s="34">
        <f t="shared" si="107"/>
        <v>2161747</v>
      </c>
      <c r="O1383" s="32">
        <f t="shared" si="108"/>
        <v>1.3091263686268559E-3</v>
      </c>
      <c r="P1383">
        <f t="shared" si="109"/>
        <v>0.7</v>
      </c>
    </row>
    <row r="1384" spans="1:16" hidden="1" x14ac:dyDescent="0.3">
      <c r="A1384" s="22" t="s">
        <v>1649</v>
      </c>
      <c r="B1384" s="23">
        <v>4289140</v>
      </c>
      <c r="C1384" s="24" t="s">
        <v>2</v>
      </c>
      <c r="D1384" s="6">
        <v>4366.7108740800004</v>
      </c>
      <c r="E1384" s="27" t="s">
        <v>2075</v>
      </c>
      <c r="F1384" s="5">
        <v>11277</v>
      </c>
      <c r="G1384" s="5">
        <v>1536</v>
      </c>
      <c r="H1384" s="5">
        <v>1760666</v>
      </c>
      <c r="I1384" s="24" t="s">
        <v>2126</v>
      </c>
      <c r="J1384" s="24" t="s">
        <v>2137</v>
      </c>
      <c r="L1384" s="34">
        <f t="shared" si="105"/>
        <v>11277</v>
      </c>
      <c r="M1384" s="34">
        <f t="shared" si="106"/>
        <v>1536</v>
      </c>
      <c r="N1384" s="34">
        <f t="shared" si="107"/>
        <v>1760666</v>
      </c>
      <c r="O1384" s="32">
        <f t="shared" si="108"/>
        <v>5.5325655178210973E-3</v>
      </c>
      <c r="P1384">
        <f t="shared" si="109"/>
        <v>0.90700000000000003</v>
      </c>
    </row>
    <row r="1385" spans="1:16" hidden="1" x14ac:dyDescent="0.3">
      <c r="A1385" s="22" t="s">
        <v>1650</v>
      </c>
      <c r="B1385" s="23">
        <v>20298731</v>
      </c>
      <c r="C1385" s="24" t="s">
        <v>320</v>
      </c>
      <c r="D1385" s="6">
        <v>2174.6116904</v>
      </c>
      <c r="E1385" s="6">
        <v>108.19</v>
      </c>
      <c r="F1385" s="5">
        <v>53</v>
      </c>
      <c r="G1385" s="5">
        <v>118</v>
      </c>
      <c r="H1385" s="5">
        <v>97845</v>
      </c>
      <c r="I1385" s="24" t="s">
        <v>2123</v>
      </c>
      <c r="J1385" s="24" t="s">
        <v>2172</v>
      </c>
      <c r="L1385" s="34">
        <f t="shared" si="105"/>
        <v>53</v>
      </c>
      <c r="M1385" s="34">
        <f t="shared" si="106"/>
        <v>118</v>
      </c>
      <c r="N1385" s="34">
        <f t="shared" si="107"/>
        <v>97845</v>
      </c>
      <c r="O1385" s="32">
        <f t="shared" si="108"/>
        <v>-6.6431601001584143E-4</v>
      </c>
      <c r="P1385">
        <f t="shared" si="109"/>
        <v>0.26700000000000002</v>
      </c>
    </row>
    <row r="1386" spans="1:16" hidden="1" x14ac:dyDescent="0.3">
      <c r="A1386" s="22" t="s">
        <v>1651</v>
      </c>
      <c r="B1386" s="23">
        <v>4321488</v>
      </c>
      <c r="C1386" s="24" t="s">
        <v>2</v>
      </c>
      <c r="D1386" s="6">
        <v>143321.88201708</v>
      </c>
      <c r="E1386" s="6">
        <v>79.28</v>
      </c>
      <c r="F1386" s="5">
        <v>209000</v>
      </c>
      <c r="G1386" s="5">
        <v>177000</v>
      </c>
      <c r="H1386" s="5">
        <v>36884000</v>
      </c>
      <c r="I1386" s="24" t="s">
        <v>2123</v>
      </c>
      <c r="J1386" s="24" t="s">
        <v>2124</v>
      </c>
      <c r="L1386" s="34">
        <f t="shared" si="105"/>
        <v>209000</v>
      </c>
      <c r="M1386" s="34">
        <f t="shared" si="106"/>
        <v>177000</v>
      </c>
      <c r="N1386" s="34">
        <f t="shared" si="107"/>
        <v>36884000</v>
      </c>
      <c r="O1386" s="32">
        <f t="shared" si="108"/>
        <v>8.6758486064418181E-4</v>
      </c>
      <c r="P1386">
        <f t="shared" si="109"/>
        <v>0.64</v>
      </c>
    </row>
    <row r="1387" spans="1:16" hidden="1" x14ac:dyDescent="0.3">
      <c r="A1387" s="22" t="s">
        <v>1652</v>
      </c>
      <c r="B1387" s="23">
        <v>4293172</v>
      </c>
      <c r="C1387" s="24" t="s">
        <v>2</v>
      </c>
      <c r="D1387" s="6">
        <v>8852.2680123600003</v>
      </c>
      <c r="E1387" s="6">
        <v>70.09</v>
      </c>
      <c r="F1387" s="5">
        <v>33541</v>
      </c>
      <c r="G1387" s="5">
        <v>23908</v>
      </c>
      <c r="H1387" s="5">
        <v>4255692</v>
      </c>
      <c r="I1387" s="24" t="s">
        <v>2148</v>
      </c>
      <c r="J1387" s="24" t="s">
        <v>2196</v>
      </c>
      <c r="L1387" s="34">
        <f t="shared" si="105"/>
        <v>33541</v>
      </c>
      <c r="M1387" s="34">
        <f t="shared" si="106"/>
        <v>23908</v>
      </c>
      <c r="N1387" s="34">
        <f t="shared" si="107"/>
        <v>4255692</v>
      </c>
      <c r="O1387" s="32">
        <f t="shared" si="108"/>
        <v>2.2635566671648229E-3</v>
      </c>
      <c r="P1387">
        <f t="shared" si="109"/>
        <v>0.78600000000000003</v>
      </c>
    </row>
    <row r="1388" spans="1:16" hidden="1" x14ac:dyDescent="0.3">
      <c r="A1388" s="22" t="s">
        <v>1653</v>
      </c>
      <c r="B1388" s="23">
        <v>103122</v>
      </c>
      <c r="C1388" s="24" t="s">
        <v>2</v>
      </c>
      <c r="D1388" s="6">
        <v>15964.553273240001</v>
      </c>
      <c r="E1388" s="6">
        <v>94.57</v>
      </c>
      <c r="F1388" s="5">
        <v>-8000</v>
      </c>
      <c r="G1388" s="5">
        <v>2300</v>
      </c>
      <c r="H1388" s="5">
        <v>17084200</v>
      </c>
      <c r="I1388" s="24" t="s">
        <v>2130</v>
      </c>
      <c r="J1388" s="24" t="s">
        <v>2185</v>
      </c>
      <c r="L1388" s="34">
        <f t="shared" si="105"/>
        <v>-8000</v>
      </c>
      <c r="M1388" s="34">
        <f t="shared" si="106"/>
        <v>2300</v>
      </c>
      <c r="N1388" s="34">
        <f t="shared" si="107"/>
        <v>17084200</v>
      </c>
      <c r="O1388" s="32">
        <f t="shared" si="108"/>
        <v>-6.0289624331253441E-4</v>
      </c>
      <c r="P1388">
        <f t="shared" si="109"/>
        <v>0.27600000000000002</v>
      </c>
    </row>
    <row r="1389" spans="1:16" hidden="1" x14ac:dyDescent="0.3">
      <c r="A1389" s="22" t="s">
        <v>1654</v>
      </c>
      <c r="B1389" s="23">
        <v>4561611</v>
      </c>
      <c r="C1389" s="24" t="s">
        <v>2</v>
      </c>
      <c r="D1389" s="6">
        <v>7150.7728419599998</v>
      </c>
      <c r="E1389" s="6">
        <v>43.86</v>
      </c>
      <c r="F1389" s="5">
        <v>15000</v>
      </c>
      <c r="G1389" s="5">
        <v>11000</v>
      </c>
      <c r="H1389" s="5">
        <v>6830000</v>
      </c>
      <c r="I1389" s="24" t="s">
        <v>2158</v>
      </c>
      <c r="J1389" s="24" t="s">
        <v>2159</v>
      </c>
      <c r="L1389" s="34">
        <f t="shared" si="105"/>
        <v>15000</v>
      </c>
      <c r="M1389" s="34">
        <f t="shared" si="106"/>
        <v>11000</v>
      </c>
      <c r="N1389" s="34">
        <f t="shared" si="107"/>
        <v>6830000</v>
      </c>
      <c r="O1389" s="32">
        <f t="shared" si="108"/>
        <v>5.856515373352855E-4</v>
      </c>
      <c r="P1389">
        <f t="shared" si="109"/>
        <v>0.59199999999999997</v>
      </c>
    </row>
    <row r="1390" spans="1:16" hidden="1" x14ac:dyDescent="0.3">
      <c r="A1390" s="22" t="s">
        <v>1655</v>
      </c>
      <c r="B1390" s="23">
        <v>4279137</v>
      </c>
      <c r="C1390" s="24" t="s">
        <v>317</v>
      </c>
      <c r="D1390" s="6">
        <v>2294.99179602</v>
      </c>
      <c r="E1390" s="6">
        <v>113.26</v>
      </c>
      <c r="F1390" s="5">
        <v>-13803</v>
      </c>
      <c r="G1390" s="5">
        <v>29846</v>
      </c>
      <c r="H1390" s="5">
        <v>19268805</v>
      </c>
      <c r="I1390" s="24" t="s">
        <v>2119</v>
      </c>
      <c r="J1390" s="24" t="s">
        <v>2135</v>
      </c>
      <c r="L1390" s="34">
        <f t="shared" si="105"/>
        <v>-13803</v>
      </c>
      <c r="M1390" s="34">
        <f t="shared" si="106"/>
        <v>29846</v>
      </c>
      <c r="N1390" s="34">
        <f t="shared" si="107"/>
        <v>19268805</v>
      </c>
      <c r="O1390" s="32">
        <f t="shared" si="108"/>
        <v>-2.2652676177894789E-3</v>
      </c>
      <c r="P1390">
        <f t="shared" si="109"/>
        <v>0.14399999999999999</v>
      </c>
    </row>
    <row r="1391" spans="1:16" hidden="1" x14ac:dyDescent="0.3">
      <c r="A1391" s="22" t="s">
        <v>1656</v>
      </c>
      <c r="B1391" s="23">
        <v>4093959</v>
      </c>
      <c r="C1391" s="24" t="s">
        <v>2</v>
      </c>
      <c r="D1391" s="6">
        <v>2198.14273774</v>
      </c>
      <c r="E1391" s="6">
        <v>99.94</v>
      </c>
      <c r="F1391" s="5">
        <v>255</v>
      </c>
      <c r="G1391" s="5">
        <v>803</v>
      </c>
      <c r="H1391" s="5">
        <v>3082817</v>
      </c>
      <c r="I1391" s="24" t="s">
        <v>2130</v>
      </c>
      <c r="J1391" s="24" t="s">
        <v>2174</v>
      </c>
      <c r="L1391" s="34">
        <f t="shared" si="105"/>
        <v>255</v>
      </c>
      <c r="M1391" s="34">
        <f t="shared" si="106"/>
        <v>803</v>
      </c>
      <c r="N1391" s="34">
        <f t="shared" si="107"/>
        <v>3082817</v>
      </c>
      <c r="O1391" s="32">
        <f t="shared" si="108"/>
        <v>-1.7775949723905117E-4</v>
      </c>
      <c r="P1391">
        <f t="shared" si="109"/>
        <v>0.35299999999999998</v>
      </c>
    </row>
    <row r="1392" spans="1:16" hidden="1" x14ac:dyDescent="0.3">
      <c r="A1392" s="22" t="s">
        <v>1657</v>
      </c>
      <c r="B1392" s="23">
        <v>28763287</v>
      </c>
      <c r="C1392" s="24" t="s">
        <v>2</v>
      </c>
      <c r="D1392" s="6">
        <v>2687.6723790400001</v>
      </c>
      <c r="E1392" s="6">
        <v>27.85</v>
      </c>
      <c r="F1392" s="5">
        <v>15807.931771914</v>
      </c>
      <c r="G1392" s="5">
        <v>5166.7342669033396</v>
      </c>
      <c r="H1392" s="5">
        <v>937266.21780485194</v>
      </c>
      <c r="I1392" s="24" t="s">
        <v>2126</v>
      </c>
      <c r="J1392" s="24" t="s">
        <v>2151</v>
      </c>
      <c r="L1392" s="34">
        <f t="shared" si="105"/>
        <v>15807.931771914</v>
      </c>
      <c r="M1392" s="34">
        <f t="shared" si="106"/>
        <v>5166.7342669033396</v>
      </c>
      <c r="N1392" s="34">
        <f t="shared" si="107"/>
        <v>937266.21780485194</v>
      </c>
      <c r="O1392" s="32">
        <f t="shared" si="108"/>
        <v>1.1353441853407611E-2</v>
      </c>
      <c r="P1392">
        <f t="shared" si="109"/>
        <v>0.96399999999999997</v>
      </c>
    </row>
    <row r="1393" spans="1:16" hidden="1" x14ac:dyDescent="0.3">
      <c r="A1393" s="22" t="s">
        <v>1658</v>
      </c>
      <c r="B1393" s="23">
        <v>4276821</v>
      </c>
      <c r="C1393" s="24" t="s">
        <v>317</v>
      </c>
      <c r="D1393" s="6">
        <v>14358.060420399999</v>
      </c>
      <c r="E1393" s="6">
        <v>52.26</v>
      </c>
      <c r="F1393" s="5">
        <v>994</v>
      </c>
      <c r="G1393" s="5">
        <v>31302</v>
      </c>
      <c r="H1393" s="5">
        <v>3674729</v>
      </c>
      <c r="I1393" s="24" t="s">
        <v>2132</v>
      </c>
      <c r="J1393" s="24" t="s">
        <v>2175</v>
      </c>
      <c r="L1393" s="34">
        <f t="shared" si="105"/>
        <v>994</v>
      </c>
      <c r="M1393" s="34">
        <f t="shared" si="106"/>
        <v>31302</v>
      </c>
      <c r="N1393" s="34">
        <f t="shared" si="107"/>
        <v>3674729</v>
      </c>
      <c r="O1393" s="32">
        <f t="shared" si="108"/>
        <v>-8.2476830264218131E-3</v>
      </c>
      <c r="P1393">
        <f t="shared" si="109"/>
        <v>0.04</v>
      </c>
    </row>
    <row r="1394" spans="1:16" hidden="1" x14ac:dyDescent="0.3">
      <c r="A1394" s="22" t="s">
        <v>1659</v>
      </c>
      <c r="B1394" s="23">
        <v>4811274</v>
      </c>
      <c r="C1394" s="24" t="s">
        <v>320</v>
      </c>
      <c r="D1394" s="6">
        <v>2021.0253918000001</v>
      </c>
      <c r="E1394" s="6">
        <v>99.47</v>
      </c>
      <c r="F1394" s="5">
        <v>6446</v>
      </c>
      <c r="G1394" s="5">
        <v>25865</v>
      </c>
      <c r="H1394" s="5">
        <v>1702508</v>
      </c>
      <c r="I1394" s="24" t="s">
        <v>2123</v>
      </c>
      <c r="J1394" s="24" t="s">
        <v>2172</v>
      </c>
      <c r="L1394" s="34">
        <f t="shared" si="105"/>
        <v>6446</v>
      </c>
      <c r="M1394" s="34">
        <f t="shared" si="106"/>
        <v>25865</v>
      </c>
      <c r="N1394" s="34">
        <f t="shared" si="107"/>
        <v>1702508</v>
      </c>
      <c r="O1394" s="32">
        <f t="shared" si="108"/>
        <v>-1.1406113803870525E-2</v>
      </c>
      <c r="P1394">
        <f t="shared" si="109"/>
        <v>2.1999999999999999E-2</v>
      </c>
    </row>
    <row r="1395" spans="1:16" hidden="1" x14ac:dyDescent="0.3">
      <c r="A1395" s="22" t="s">
        <v>1660</v>
      </c>
      <c r="B1395" s="23">
        <v>4604644</v>
      </c>
      <c r="C1395" s="24" t="s">
        <v>317</v>
      </c>
      <c r="D1395" s="6">
        <v>3837.2942124000001</v>
      </c>
      <c r="E1395" s="6">
        <v>75.150000000000006</v>
      </c>
      <c r="F1395" s="5">
        <v>4900</v>
      </c>
      <c r="G1395" s="5">
        <v>-7800</v>
      </c>
      <c r="H1395" s="5">
        <v>6682100</v>
      </c>
      <c r="I1395" s="24" t="s">
        <v>2123</v>
      </c>
      <c r="J1395" s="24" t="s">
        <v>2129</v>
      </c>
      <c r="L1395" s="34">
        <f t="shared" si="105"/>
        <v>4900</v>
      </c>
      <c r="M1395" s="34">
        <f t="shared" si="106"/>
        <v>-7800</v>
      </c>
      <c r="N1395" s="34">
        <f t="shared" si="107"/>
        <v>6682100</v>
      </c>
      <c r="O1395" s="32">
        <f t="shared" si="108"/>
        <v>1.9006001107436286E-3</v>
      </c>
      <c r="P1395">
        <f t="shared" si="109"/>
        <v>0.75800000000000001</v>
      </c>
    </row>
    <row r="1396" spans="1:16" hidden="1" x14ac:dyDescent="0.3">
      <c r="A1396" s="22" t="s">
        <v>1661</v>
      </c>
      <c r="B1396" s="23">
        <v>7558555</v>
      </c>
      <c r="C1396" s="24" t="s">
        <v>2</v>
      </c>
      <c r="D1396" s="6">
        <v>4590.9737344799996</v>
      </c>
      <c r="E1396" s="6">
        <v>81.86</v>
      </c>
      <c r="F1396" s="5">
        <v>90</v>
      </c>
      <c r="G1396" s="5">
        <v>318</v>
      </c>
      <c r="H1396" s="5">
        <v>908935</v>
      </c>
      <c r="I1396" s="24" t="s">
        <v>2126</v>
      </c>
      <c r="J1396" s="24" t="s">
        <v>2151</v>
      </c>
      <c r="L1396" s="34">
        <f t="shared" si="105"/>
        <v>90</v>
      </c>
      <c r="M1396" s="34">
        <f t="shared" si="106"/>
        <v>318</v>
      </c>
      <c r="N1396" s="34">
        <f t="shared" si="107"/>
        <v>908935</v>
      </c>
      <c r="O1396" s="32">
        <f t="shared" si="108"/>
        <v>-2.5084301957785762E-4</v>
      </c>
      <c r="P1396">
        <f t="shared" si="109"/>
        <v>0.33600000000000002</v>
      </c>
    </row>
    <row r="1397" spans="1:16" hidden="1" x14ac:dyDescent="0.3">
      <c r="A1397" s="22" t="s">
        <v>370</v>
      </c>
      <c r="B1397" s="23">
        <v>100012833</v>
      </c>
      <c r="C1397" s="24" t="s">
        <v>2</v>
      </c>
      <c r="D1397" s="6">
        <v>3923.4177461499999</v>
      </c>
      <c r="E1397" s="27">
        <v>77.650000000000006</v>
      </c>
      <c r="F1397" s="5">
        <v>30000</v>
      </c>
      <c r="G1397" s="5">
        <v>21000</v>
      </c>
      <c r="H1397" s="5">
        <v>2710000</v>
      </c>
      <c r="I1397" s="24" t="s">
        <v>2148</v>
      </c>
      <c r="J1397" s="24" t="s">
        <v>2201</v>
      </c>
      <c r="L1397" s="34">
        <f t="shared" si="105"/>
        <v>30000</v>
      </c>
      <c r="M1397" s="34">
        <f t="shared" si="106"/>
        <v>21000</v>
      </c>
      <c r="N1397" s="34">
        <f t="shared" si="107"/>
        <v>2710000</v>
      </c>
      <c r="O1397" s="32">
        <f t="shared" si="108"/>
        <v>3.3210332103321034E-3</v>
      </c>
      <c r="P1397">
        <f t="shared" si="109"/>
        <v>0.84399999999999997</v>
      </c>
    </row>
    <row r="1398" spans="1:16" hidden="1" x14ac:dyDescent="0.3">
      <c r="A1398" s="22" t="s">
        <v>1662</v>
      </c>
      <c r="B1398" s="23">
        <v>7106242</v>
      </c>
      <c r="C1398" s="24" t="s">
        <v>320</v>
      </c>
      <c r="D1398" s="6">
        <v>3523.3118182500002</v>
      </c>
      <c r="E1398" s="6">
        <v>75.569999999999993</v>
      </c>
      <c r="F1398" s="5">
        <v>95</v>
      </c>
      <c r="G1398" s="5">
        <v>5</v>
      </c>
      <c r="H1398" s="5">
        <v>631263</v>
      </c>
      <c r="I1398" s="24" t="s">
        <v>2119</v>
      </c>
      <c r="J1398" s="24" t="s">
        <v>2146</v>
      </c>
      <c r="L1398" s="34">
        <f t="shared" si="105"/>
        <v>95</v>
      </c>
      <c r="M1398" s="34">
        <f t="shared" si="106"/>
        <v>5</v>
      </c>
      <c r="N1398" s="34">
        <f t="shared" si="107"/>
        <v>631263</v>
      </c>
      <c r="O1398" s="32">
        <f t="shared" si="108"/>
        <v>1.4257132130348206E-4</v>
      </c>
      <c r="P1398">
        <f t="shared" si="109"/>
        <v>0.48099999999999998</v>
      </c>
    </row>
    <row r="1399" spans="1:16" x14ac:dyDescent="0.3">
      <c r="A1399" s="22" t="s">
        <v>895</v>
      </c>
      <c r="B1399" s="23">
        <v>4990825</v>
      </c>
      <c r="C1399" s="24" t="s">
        <v>320</v>
      </c>
      <c r="D1399" s="6">
        <v>9038.6330787000006</v>
      </c>
      <c r="E1399" s="6">
        <v>86.81</v>
      </c>
      <c r="F1399" s="5">
        <v>4981</v>
      </c>
      <c r="G1399" s="5">
        <v>23392</v>
      </c>
      <c r="H1399" s="5">
        <v>3084280</v>
      </c>
      <c r="I1399" s="24" t="s">
        <v>2132</v>
      </c>
      <c r="J1399" s="24" t="s">
        <v>2139</v>
      </c>
      <c r="L1399" s="34">
        <f t="shared" si="105"/>
        <v>4981</v>
      </c>
      <c r="M1399" s="34">
        <f t="shared" si="106"/>
        <v>23392</v>
      </c>
      <c r="N1399" s="34">
        <f t="shared" si="107"/>
        <v>3084280</v>
      </c>
      <c r="O1399" s="32">
        <f t="shared" si="108"/>
        <v>-5.969302397966462E-3</v>
      </c>
      <c r="P1399">
        <f t="shared" si="109"/>
        <v>5.5E-2</v>
      </c>
    </row>
    <row r="1400" spans="1:16" hidden="1" x14ac:dyDescent="0.3">
      <c r="A1400" s="22" t="s">
        <v>358</v>
      </c>
      <c r="B1400" s="23">
        <v>4389036</v>
      </c>
      <c r="C1400" s="24" t="s">
        <v>2</v>
      </c>
      <c r="D1400" s="6">
        <v>24836.27819157</v>
      </c>
      <c r="E1400" s="6">
        <v>102.58</v>
      </c>
      <c r="F1400" s="5">
        <v>239000</v>
      </c>
      <c r="G1400" s="5">
        <v>205000</v>
      </c>
      <c r="H1400" s="5">
        <v>104564000</v>
      </c>
      <c r="I1400" s="24" t="s">
        <v>2142</v>
      </c>
      <c r="J1400" s="24" t="s">
        <v>2160</v>
      </c>
      <c r="L1400" s="34">
        <f t="shared" si="105"/>
        <v>239000</v>
      </c>
      <c r="M1400" s="34">
        <f t="shared" si="106"/>
        <v>205000</v>
      </c>
      <c r="N1400" s="34">
        <f t="shared" si="107"/>
        <v>104564000</v>
      </c>
      <c r="O1400" s="32">
        <f t="shared" si="108"/>
        <v>3.2515971079912783E-4</v>
      </c>
      <c r="P1400">
        <f t="shared" si="109"/>
        <v>0.53500000000000003</v>
      </c>
    </row>
    <row r="1401" spans="1:16" hidden="1" x14ac:dyDescent="0.3">
      <c r="A1401" s="22" t="s">
        <v>250</v>
      </c>
      <c r="B1401" s="23">
        <v>4089979</v>
      </c>
      <c r="C1401" s="24" t="s">
        <v>317</v>
      </c>
      <c r="D1401" s="6">
        <v>86261.797943199999</v>
      </c>
      <c r="E1401" s="27" t="s">
        <v>2076</v>
      </c>
      <c r="F1401" s="5">
        <v>-30712</v>
      </c>
      <c r="G1401" s="5">
        <v>-6951</v>
      </c>
      <c r="H1401" s="5">
        <v>9418087</v>
      </c>
      <c r="I1401" s="24" t="s">
        <v>2132</v>
      </c>
      <c r="J1401" s="24" t="s">
        <v>2134</v>
      </c>
      <c r="L1401" s="34">
        <f t="shared" si="105"/>
        <v>-30712</v>
      </c>
      <c r="M1401" s="34">
        <f t="shared" si="106"/>
        <v>-6951</v>
      </c>
      <c r="N1401" s="34">
        <f t="shared" si="107"/>
        <v>9418087</v>
      </c>
      <c r="O1401" s="32">
        <f t="shared" si="108"/>
        <v>-2.5229114999680935E-3</v>
      </c>
      <c r="P1401">
        <f t="shared" si="109"/>
        <v>0.13200000000000001</v>
      </c>
    </row>
    <row r="1402" spans="1:16" hidden="1" x14ac:dyDescent="0.3">
      <c r="A1402" s="22" t="s">
        <v>364</v>
      </c>
      <c r="B1402" s="23">
        <v>100440</v>
      </c>
      <c r="C1402" s="24" t="s">
        <v>2</v>
      </c>
      <c r="D1402" s="6">
        <v>8046.5871088000004</v>
      </c>
      <c r="E1402" s="6">
        <v>88.81</v>
      </c>
      <c r="F1402" s="5">
        <v>46912</v>
      </c>
      <c r="G1402" s="5">
        <v>27729</v>
      </c>
      <c r="H1402" s="5">
        <v>59731378</v>
      </c>
      <c r="I1402" s="24" t="s">
        <v>2142</v>
      </c>
      <c r="J1402" s="24" t="s">
        <v>2171</v>
      </c>
      <c r="L1402" s="34">
        <f t="shared" si="105"/>
        <v>46912</v>
      </c>
      <c r="M1402" s="34">
        <f t="shared" si="106"/>
        <v>27729</v>
      </c>
      <c r="N1402" s="34">
        <f t="shared" si="107"/>
        <v>59731378</v>
      </c>
      <c r="O1402" s="32">
        <f t="shared" si="108"/>
        <v>3.2115448600566354E-4</v>
      </c>
      <c r="P1402">
        <f t="shared" si="109"/>
        <v>0.53300000000000003</v>
      </c>
    </row>
    <row r="1403" spans="1:16" hidden="1" x14ac:dyDescent="0.3">
      <c r="A1403" s="22" t="s">
        <v>1664</v>
      </c>
      <c r="B1403" s="23">
        <v>4064204</v>
      </c>
      <c r="C1403" s="24" t="s">
        <v>2</v>
      </c>
      <c r="D1403" s="6">
        <v>38015.987879</v>
      </c>
      <c r="E1403" s="6">
        <v>86.74</v>
      </c>
      <c r="F1403" s="5">
        <v>152000</v>
      </c>
      <c r="G1403" s="5">
        <v>160000</v>
      </c>
      <c r="H1403" s="5">
        <v>22821000</v>
      </c>
      <c r="I1403" s="24" t="s">
        <v>2153</v>
      </c>
      <c r="J1403" s="24" t="s">
        <v>2154</v>
      </c>
      <c r="L1403" s="34">
        <f t="shared" si="105"/>
        <v>152000</v>
      </c>
      <c r="M1403" s="34">
        <f t="shared" si="106"/>
        <v>160000</v>
      </c>
      <c r="N1403" s="34">
        <f t="shared" si="107"/>
        <v>22821000</v>
      </c>
      <c r="O1403" s="32">
        <f t="shared" si="108"/>
        <v>-3.5055431400902678E-4</v>
      </c>
      <c r="P1403">
        <f t="shared" si="109"/>
        <v>0.32100000000000001</v>
      </c>
    </row>
    <row r="1404" spans="1:16" hidden="1" x14ac:dyDescent="0.3">
      <c r="A1404" s="22" t="s">
        <v>1665</v>
      </c>
      <c r="B1404" s="23">
        <v>4055767</v>
      </c>
      <c r="C1404" s="24" t="s">
        <v>317</v>
      </c>
      <c r="D1404" s="6">
        <v>26130.3968614</v>
      </c>
      <c r="E1404" s="27">
        <v>73.930000000000007</v>
      </c>
      <c r="F1404" s="5">
        <v>185700</v>
      </c>
      <c r="G1404" s="5">
        <v>144900</v>
      </c>
      <c r="H1404" s="5">
        <v>11643300</v>
      </c>
      <c r="I1404" s="24" t="s">
        <v>2142</v>
      </c>
      <c r="J1404" s="24" t="s">
        <v>2143</v>
      </c>
      <c r="L1404" s="34">
        <f t="shared" si="105"/>
        <v>185700</v>
      </c>
      <c r="M1404" s="34">
        <f t="shared" si="106"/>
        <v>144900</v>
      </c>
      <c r="N1404" s="34">
        <f t="shared" si="107"/>
        <v>11643300</v>
      </c>
      <c r="O1404" s="32">
        <f t="shared" si="108"/>
        <v>3.504161191414805E-3</v>
      </c>
      <c r="P1404">
        <f t="shared" si="109"/>
        <v>0.85</v>
      </c>
    </row>
    <row r="1405" spans="1:16" hidden="1" x14ac:dyDescent="0.3">
      <c r="A1405" s="22" t="s">
        <v>1666</v>
      </c>
      <c r="B1405" s="23">
        <v>4965854</v>
      </c>
      <c r="C1405" s="24" t="s">
        <v>317</v>
      </c>
      <c r="D1405" s="6">
        <v>31244.1128589</v>
      </c>
      <c r="E1405" s="6">
        <v>91.02</v>
      </c>
      <c r="F1405" s="5">
        <v>41200</v>
      </c>
      <c r="G1405" s="5">
        <v>-33400</v>
      </c>
      <c r="H1405" s="5">
        <v>15862100</v>
      </c>
      <c r="I1405" s="24" t="s">
        <v>2161</v>
      </c>
      <c r="J1405" s="24" t="s">
        <v>2182</v>
      </c>
      <c r="L1405" s="34">
        <f t="shared" si="105"/>
        <v>41200</v>
      </c>
      <c r="M1405" s="34">
        <f t="shared" si="106"/>
        <v>-33400</v>
      </c>
      <c r="N1405" s="34">
        <f t="shared" si="107"/>
        <v>15862100</v>
      </c>
      <c r="O1405" s="32">
        <f t="shared" si="108"/>
        <v>4.7030342766720672E-3</v>
      </c>
      <c r="P1405">
        <f t="shared" si="109"/>
        <v>0.88500000000000001</v>
      </c>
    </row>
    <row r="1406" spans="1:16" hidden="1" x14ac:dyDescent="0.3">
      <c r="A1406" s="22" t="s">
        <v>1667</v>
      </c>
      <c r="B1406" s="23">
        <v>4913803</v>
      </c>
      <c r="C1406" s="24" t="s">
        <v>2</v>
      </c>
      <c r="D1406" s="6">
        <v>6782.3173936000003</v>
      </c>
      <c r="E1406" s="6">
        <v>44.68</v>
      </c>
      <c r="F1406" s="5">
        <v>25635</v>
      </c>
      <c r="G1406" s="5">
        <v>-10018</v>
      </c>
      <c r="H1406" s="5">
        <v>4724354</v>
      </c>
      <c r="I1406" s="24" t="s">
        <v>2126</v>
      </c>
      <c r="J1406" s="24" t="s">
        <v>2137</v>
      </c>
      <c r="L1406" s="34">
        <f t="shared" si="105"/>
        <v>25635</v>
      </c>
      <c r="M1406" s="34">
        <f t="shared" si="106"/>
        <v>-10018</v>
      </c>
      <c r="N1406" s="34">
        <f t="shared" si="107"/>
        <v>4724354</v>
      </c>
      <c r="O1406" s="32">
        <f t="shared" si="108"/>
        <v>7.5466402390676063E-3</v>
      </c>
      <c r="P1406">
        <f t="shared" si="109"/>
        <v>0.93400000000000005</v>
      </c>
    </row>
    <row r="1407" spans="1:16" hidden="1" x14ac:dyDescent="0.3">
      <c r="A1407" s="22" t="s">
        <v>1668</v>
      </c>
      <c r="B1407" s="23">
        <v>4535411</v>
      </c>
      <c r="C1407" s="24" t="s">
        <v>317</v>
      </c>
      <c r="D1407" s="6">
        <v>10531.799424999999</v>
      </c>
      <c r="E1407" s="6">
        <v>37.53</v>
      </c>
      <c r="F1407" s="5">
        <v>112000</v>
      </c>
      <c r="G1407" s="5">
        <v>217000</v>
      </c>
      <c r="H1407" s="5">
        <v>10722000</v>
      </c>
      <c r="I1407" s="24" t="s">
        <v>1</v>
      </c>
      <c r="J1407" s="24" t="s">
        <v>2183</v>
      </c>
      <c r="L1407" s="34">
        <f t="shared" si="105"/>
        <v>112000</v>
      </c>
      <c r="M1407" s="34">
        <f t="shared" si="106"/>
        <v>217000</v>
      </c>
      <c r="N1407" s="34">
        <f t="shared" si="107"/>
        <v>10722000</v>
      </c>
      <c r="O1407" s="32">
        <f t="shared" si="108"/>
        <v>-9.7929490766648017E-3</v>
      </c>
      <c r="P1407">
        <f t="shared" si="109"/>
        <v>0.03</v>
      </c>
    </row>
    <row r="1408" spans="1:16" hidden="1" x14ac:dyDescent="0.3">
      <c r="A1408" s="22" t="s">
        <v>1669</v>
      </c>
      <c r="B1408" s="23">
        <v>4345748</v>
      </c>
      <c r="C1408" s="24" t="s">
        <v>2</v>
      </c>
      <c r="D1408" s="6">
        <v>2131.2201164799999</v>
      </c>
      <c r="E1408" s="6">
        <v>80.13</v>
      </c>
      <c r="F1408" s="5">
        <v>-983</v>
      </c>
      <c r="G1408" s="5">
        <v>6892</v>
      </c>
      <c r="H1408" s="5">
        <v>3058626</v>
      </c>
      <c r="I1408" s="24" t="s">
        <v>2158</v>
      </c>
      <c r="J1408" s="24" t="s">
        <v>2159</v>
      </c>
      <c r="L1408" s="34">
        <f t="shared" si="105"/>
        <v>-983</v>
      </c>
      <c r="M1408" s="34">
        <f t="shared" si="106"/>
        <v>6892</v>
      </c>
      <c r="N1408" s="34">
        <f t="shared" si="107"/>
        <v>3058626</v>
      </c>
      <c r="O1408" s="32">
        <f t="shared" si="108"/>
        <v>-2.5746854960364556E-3</v>
      </c>
      <c r="P1408">
        <f t="shared" si="109"/>
        <v>0.13</v>
      </c>
    </row>
    <row r="1409" spans="1:16" hidden="1" x14ac:dyDescent="0.3">
      <c r="A1409" s="22" t="s">
        <v>1670</v>
      </c>
      <c r="B1409" s="23">
        <v>4342614</v>
      </c>
      <c r="C1409" s="24" t="s">
        <v>320</v>
      </c>
      <c r="D1409" s="6">
        <v>2009.7018791999999</v>
      </c>
      <c r="E1409" s="27">
        <v>114.95</v>
      </c>
      <c r="F1409" s="5">
        <v>637</v>
      </c>
      <c r="G1409" s="5">
        <v>2232</v>
      </c>
      <c r="H1409" s="5">
        <v>1052785</v>
      </c>
      <c r="I1409" s="24" t="s">
        <v>2123</v>
      </c>
      <c r="J1409" s="24" t="s">
        <v>2124</v>
      </c>
      <c r="L1409" s="34">
        <f t="shared" si="105"/>
        <v>637</v>
      </c>
      <c r="M1409" s="34">
        <f t="shared" si="106"/>
        <v>2232</v>
      </c>
      <c r="N1409" s="34">
        <f t="shared" si="107"/>
        <v>1052785</v>
      </c>
      <c r="O1409" s="32">
        <f t="shared" si="108"/>
        <v>-1.5150291844963596E-3</v>
      </c>
      <c r="P1409">
        <f t="shared" si="109"/>
        <v>0.18099999999999999</v>
      </c>
    </row>
    <row r="1410" spans="1:16" hidden="1" x14ac:dyDescent="0.3">
      <c r="A1410" s="22" t="s">
        <v>391</v>
      </c>
      <c r="B1410" s="23">
        <v>4112718</v>
      </c>
      <c r="C1410" s="24" t="s">
        <v>2</v>
      </c>
      <c r="D1410" s="6">
        <v>12169.126865</v>
      </c>
      <c r="E1410" s="27">
        <v>90.82</v>
      </c>
      <c r="F1410" s="5">
        <v>39100</v>
      </c>
      <c r="G1410" s="5">
        <v>43500</v>
      </c>
      <c r="H1410" s="5">
        <v>7116800</v>
      </c>
      <c r="I1410" s="24" t="s">
        <v>2126</v>
      </c>
      <c r="J1410" s="24" t="s">
        <v>2165</v>
      </c>
      <c r="L1410" s="34">
        <f t="shared" si="105"/>
        <v>39100</v>
      </c>
      <c r="M1410" s="34">
        <f t="shared" si="106"/>
        <v>43500</v>
      </c>
      <c r="N1410" s="34">
        <f t="shared" si="107"/>
        <v>7116800</v>
      </c>
      <c r="O1410" s="32">
        <f t="shared" si="108"/>
        <v>-6.1825539568345319E-4</v>
      </c>
      <c r="P1410">
        <f t="shared" si="109"/>
        <v>0.27400000000000002</v>
      </c>
    </row>
    <row r="1411" spans="1:16" hidden="1" x14ac:dyDescent="0.3">
      <c r="A1411" s="22" t="s">
        <v>354</v>
      </c>
      <c r="B1411" s="23">
        <v>4276678</v>
      </c>
      <c r="C1411" s="24" t="s">
        <v>2</v>
      </c>
      <c r="D1411" s="6">
        <v>41929.231128840001</v>
      </c>
      <c r="E1411" s="27">
        <v>93.23</v>
      </c>
      <c r="F1411" s="5">
        <v>97000</v>
      </c>
      <c r="G1411" s="5">
        <v>53900</v>
      </c>
      <c r="H1411" s="5">
        <v>19560000</v>
      </c>
      <c r="I1411" s="24" t="s">
        <v>2158</v>
      </c>
      <c r="J1411" s="24" t="s">
        <v>2159</v>
      </c>
      <c r="L1411" s="34">
        <f t="shared" si="105"/>
        <v>97000</v>
      </c>
      <c r="M1411" s="34">
        <f t="shared" si="106"/>
        <v>53900</v>
      </c>
      <c r="N1411" s="34">
        <f t="shared" si="107"/>
        <v>19560000</v>
      </c>
      <c r="O1411" s="32">
        <f t="shared" si="108"/>
        <v>2.2034764826175867E-3</v>
      </c>
      <c r="P1411">
        <f t="shared" si="109"/>
        <v>0.78200000000000003</v>
      </c>
    </row>
    <row r="1412" spans="1:16" hidden="1" x14ac:dyDescent="0.3">
      <c r="A1412" s="22" t="s">
        <v>1671</v>
      </c>
      <c r="B1412" s="23">
        <v>4094305</v>
      </c>
      <c r="C1412" s="24" t="s">
        <v>2</v>
      </c>
      <c r="D1412" s="6">
        <v>68999.851473479997</v>
      </c>
      <c r="E1412" s="6">
        <v>83.17</v>
      </c>
      <c r="F1412" s="5">
        <v>353000</v>
      </c>
      <c r="G1412" s="5">
        <v>237000</v>
      </c>
      <c r="H1412" s="5">
        <v>53335000</v>
      </c>
      <c r="I1412" s="24" t="s">
        <v>2153</v>
      </c>
      <c r="J1412" s="24" t="s">
        <v>2154</v>
      </c>
      <c r="L1412" s="34">
        <f t="shared" si="105"/>
        <v>353000</v>
      </c>
      <c r="M1412" s="34">
        <f t="shared" si="106"/>
        <v>237000</v>
      </c>
      <c r="N1412" s="34">
        <f t="shared" si="107"/>
        <v>53335000</v>
      </c>
      <c r="O1412" s="32">
        <f t="shared" si="108"/>
        <v>2.1749320333739569E-3</v>
      </c>
      <c r="P1412">
        <f t="shared" si="109"/>
        <v>0.78</v>
      </c>
    </row>
    <row r="1413" spans="1:16" hidden="1" x14ac:dyDescent="0.3">
      <c r="A1413" s="22" t="s">
        <v>252</v>
      </c>
      <c r="B1413" s="23">
        <v>4344712</v>
      </c>
      <c r="C1413" s="24" t="s">
        <v>2</v>
      </c>
      <c r="D1413" s="6">
        <v>7589.0687459600003</v>
      </c>
      <c r="E1413" s="6">
        <v>99.01</v>
      </c>
      <c r="F1413" s="5">
        <v>81219</v>
      </c>
      <c r="G1413" s="5">
        <v>57960</v>
      </c>
      <c r="H1413" s="5">
        <v>8470724</v>
      </c>
      <c r="I1413" s="24" t="s">
        <v>2126</v>
      </c>
      <c r="J1413" s="24" t="s">
        <v>2191</v>
      </c>
      <c r="L1413" s="34">
        <f t="shared" si="105"/>
        <v>81219</v>
      </c>
      <c r="M1413" s="34">
        <f t="shared" si="106"/>
        <v>57960</v>
      </c>
      <c r="N1413" s="34">
        <f t="shared" si="107"/>
        <v>8470724</v>
      </c>
      <c r="O1413" s="32">
        <f t="shared" si="108"/>
        <v>2.7458101574316432E-3</v>
      </c>
      <c r="P1413">
        <f t="shared" si="109"/>
        <v>0.81799999999999995</v>
      </c>
    </row>
    <row r="1414" spans="1:16" hidden="1" x14ac:dyDescent="0.3">
      <c r="A1414" s="22" t="s">
        <v>1672</v>
      </c>
      <c r="B1414" s="23">
        <v>4149366</v>
      </c>
      <c r="C1414" s="24" t="s">
        <v>2</v>
      </c>
      <c r="D1414" s="6">
        <v>10703.222664749999</v>
      </c>
      <c r="E1414" s="6">
        <v>87.09</v>
      </c>
      <c r="F1414" s="5">
        <v>42358</v>
      </c>
      <c r="G1414" s="5">
        <v>30897</v>
      </c>
      <c r="H1414" s="5">
        <v>29733998</v>
      </c>
      <c r="I1414" s="24" t="s">
        <v>2132</v>
      </c>
      <c r="J1414" s="24" t="s">
        <v>2138</v>
      </c>
      <c r="L1414" s="34">
        <f t="shared" si="105"/>
        <v>42358</v>
      </c>
      <c r="M1414" s="34">
        <f t="shared" si="106"/>
        <v>30897</v>
      </c>
      <c r="N1414" s="34">
        <f t="shared" si="107"/>
        <v>29733998</v>
      </c>
      <c r="O1414" s="32">
        <f t="shared" si="108"/>
        <v>3.8545102478314557E-4</v>
      </c>
      <c r="P1414">
        <f t="shared" si="109"/>
        <v>0.54900000000000004</v>
      </c>
    </row>
    <row r="1415" spans="1:16" hidden="1" x14ac:dyDescent="0.3">
      <c r="A1415" s="22" t="s">
        <v>1673</v>
      </c>
      <c r="B1415" s="23">
        <v>4558889</v>
      </c>
      <c r="C1415" s="24" t="s">
        <v>2</v>
      </c>
      <c r="D1415" s="6">
        <v>47125.627729719999</v>
      </c>
      <c r="E1415" s="27">
        <v>35.44</v>
      </c>
      <c r="F1415" s="5">
        <v>381000</v>
      </c>
      <c r="G1415" s="5">
        <v>81000</v>
      </c>
      <c r="H1415" s="5">
        <v>21712000</v>
      </c>
      <c r="I1415" s="24" t="s">
        <v>2132</v>
      </c>
      <c r="J1415" s="24" t="s">
        <v>2138</v>
      </c>
      <c r="L1415" s="34">
        <f t="shared" si="105"/>
        <v>381000</v>
      </c>
      <c r="M1415" s="34">
        <f t="shared" si="106"/>
        <v>81000</v>
      </c>
      <c r="N1415" s="34">
        <f t="shared" si="107"/>
        <v>21712000</v>
      </c>
      <c r="O1415" s="32">
        <f t="shared" si="108"/>
        <v>1.3817243920412675E-2</v>
      </c>
      <c r="P1415">
        <f t="shared" si="109"/>
        <v>0.97499999999999998</v>
      </c>
    </row>
    <row r="1416" spans="1:16" hidden="1" x14ac:dyDescent="0.3">
      <c r="A1416" s="22" t="s">
        <v>253</v>
      </c>
      <c r="B1416" s="23">
        <v>6618669</v>
      </c>
      <c r="C1416" s="24" t="s">
        <v>2</v>
      </c>
      <c r="D1416" s="6">
        <v>12239.189521230001</v>
      </c>
      <c r="E1416" s="6">
        <v>96.24</v>
      </c>
      <c r="F1416" s="5">
        <v>-6000</v>
      </c>
      <c r="G1416" s="5">
        <v>19500</v>
      </c>
      <c r="H1416" s="5">
        <v>9651900</v>
      </c>
      <c r="I1416" s="24" t="s">
        <v>2158</v>
      </c>
      <c r="J1416" s="24" t="s">
        <v>2179</v>
      </c>
      <c r="L1416" s="34">
        <f t="shared" si="105"/>
        <v>-6000</v>
      </c>
      <c r="M1416" s="34">
        <f t="shared" si="106"/>
        <v>19500</v>
      </c>
      <c r="N1416" s="34">
        <f t="shared" si="107"/>
        <v>9651900</v>
      </c>
      <c r="O1416" s="32">
        <f t="shared" si="108"/>
        <v>-2.6419668666272963E-3</v>
      </c>
      <c r="P1416">
        <f t="shared" si="109"/>
        <v>0.125</v>
      </c>
    </row>
    <row r="1417" spans="1:16" hidden="1" x14ac:dyDescent="0.3">
      <c r="A1417" s="22" t="s">
        <v>1674</v>
      </c>
      <c r="B1417" s="23">
        <v>4985503</v>
      </c>
      <c r="C1417" s="24" t="s">
        <v>2</v>
      </c>
      <c r="D1417" s="6">
        <v>3571.642648</v>
      </c>
      <c r="E1417" s="27">
        <v>47.78</v>
      </c>
      <c r="F1417" s="5">
        <v>19978</v>
      </c>
      <c r="G1417" s="5">
        <v>15447</v>
      </c>
      <c r="H1417" s="5">
        <v>734308</v>
      </c>
      <c r="I1417" s="24" t="s">
        <v>2119</v>
      </c>
      <c r="J1417" s="24" t="s">
        <v>2121</v>
      </c>
      <c r="L1417" s="34">
        <f t="shared" si="105"/>
        <v>19978</v>
      </c>
      <c r="M1417" s="34">
        <f t="shared" si="106"/>
        <v>15447</v>
      </c>
      <c r="N1417" s="34">
        <f t="shared" si="107"/>
        <v>734308</v>
      </c>
      <c r="O1417" s="32">
        <f t="shared" si="108"/>
        <v>6.1704352941817329E-3</v>
      </c>
      <c r="P1417">
        <f t="shared" si="109"/>
        <v>0.92100000000000004</v>
      </c>
    </row>
    <row r="1418" spans="1:16" hidden="1" x14ac:dyDescent="0.3">
      <c r="A1418" s="22" t="s">
        <v>1675</v>
      </c>
      <c r="B1418" s="23">
        <v>4121647</v>
      </c>
      <c r="C1418" s="24" t="s">
        <v>2</v>
      </c>
      <c r="D1418" s="6">
        <v>3033.9225148400001</v>
      </c>
      <c r="E1418" s="27">
        <v>97.39</v>
      </c>
      <c r="F1418" s="5">
        <v>44743</v>
      </c>
      <c r="G1418" s="5">
        <v>27801</v>
      </c>
      <c r="H1418" s="5">
        <v>7328896</v>
      </c>
      <c r="I1418" s="24" t="s">
        <v>2161</v>
      </c>
      <c r="J1418" s="24" t="s">
        <v>2190</v>
      </c>
      <c r="L1418" s="34">
        <f t="shared" ref="L1418:L1481" si="110">IF(NOT(F1418="NA"),F1418,0)</f>
        <v>44743</v>
      </c>
      <c r="M1418" s="34">
        <f t="shared" ref="M1418:M1481" si="111">IF(NOT(G1418="NA"),G1418,0)</f>
        <v>27801</v>
      </c>
      <c r="N1418" s="34">
        <f t="shared" ref="N1418:N1481" si="112">IF(NOT(H1418="NA"),H1418,0)</f>
        <v>7328896</v>
      </c>
      <c r="O1418" s="32">
        <f t="shared" ref="O1418:O1481" si="113">(L1418-M1418)/N1418</f>
        <v>2.3116714986813839E-3</v>
      </c>
      <c r="P1418">
        <f t="shared" ref="P1418:P1481" si="114">IFERROR(_xlfn.PERCENTRANK.INC(O:O,O1418),"")</f>
        <v>0.78900000000000003</v>
      </c>
    </row>
    <row r="1419" spans="1:16" hidden="1" x14ac:dyDescent="0.3">
      <c r="A1419" s="22" t="s">
        <v>1676</v>
      </c>
      <c r="B1419" s="23">
        <v>4987124</v>
      </c>
      <c r="C1419" s="24" t="s">
        <v>2</v>
      </c>
      <c r="D1419" s="6">
        <v>22799.71952604</v>
      </c>
      <c r="E1419" s="6">
        <v>96.27</v>
      </c>
      <c r="F1419" s="5">
        <v>-7100</v>
      </c>
      <c r="G1419" s="5">
        <v>47300</v>
      </c>
      <c r="H1419" s="5">
        <v>14354000</v>
      </c>
      <c r="I1419" s="24" t="s">
        <v>2132</v>
      </c>
      <c r="J1419" s="24" t="s">
        <v>2138</v>
      </c>
      <c r="L1419" s="34">
        <f t="shared" si="110"/>
        <v>-7100</v>
      </c>
      <c r="M1419" s="34">
        <f t="shared" si="111"/>
        <v>47300</v>
      </c>
      <c r="N1419" s="34">
        <f t="shared" si="112"/>
        <v>14354000</v>
      </c>
      <c r="O1419" s="32">
        <f t="shared" si="113"/>
        <v>-3.7898843527936462E-3</v>
      </c>
      <c r="P1419">
        <f t="shared" si="114"/>
        <v>8.6999999999999994E-2</v>
      </c>
    </row>
    <row r="1420" spans="1:16" hidden="1" x14ac:dyDescent="0.3">
      <c r="A1420" s="22" t="s">
        <v>1677</v>
      </c>
      <c r="B1420" s="23">
        <v>4004303</v>
      </c>
      <c r="C1420" s="24" t="s">
        <v>2</v>
      </c>
      <c r="D1420" s="6">
        <v>9082.0721837000001</v>
      </c>
      <c r="E1420" s="27">
        <v>101.76</v>
      </c>
      <c r="F1420" s="5">
        <v>19633</v>
      </c>
      <c r="G1420" s="5">
        <v>11935</v>
      </c>
      <c r="H1420" s="5">
        <v>6928063</v>
      </c>
      <c r="I1420" s="24" t="s">
        <v>2123</v>
      </c>
      <c r="J1420" s="24" t="s">
        <v>2124</v>
      </c>
      <c r="L1420" s="34">
        <f t="shared" si="110"/>
        <v>19633</v>
      </c>
      <c r="M1420" s="34">
        <f t="shared" si="111"/>
        <v>11935</v>
      </c>
      <c r="N1420" s="34">
        <f t="shared" si="112"/>
        <v>6928063</v>
      </c>
      <c r="O1420" s="32">
        <f t="shared" si="113"/>
        <v>1.1111330829410759E-3</v>
      </c>
      <c r="P1420">
        <f t="shared" si="114"/>
        <v>0.67400000000000004</v>
      </c>
    </row>
    <row r="1421" spans="1:16" hidden="1" x14ac:dyDescent="0.3">
      <c r="A1421" s="22" t="s">
        <v>1678</v>
      </c>
      <c r="B1421" s="23">
        <v>4057224</v>
      </c>
      <c r="C1421" s="24" t="s">
        <v>2</v>
      </c>
      <c r="D1421" s="6">
        <v>3642.5657263799999</v>
      </c>
      <c r="E1421" s="6">
        <v>81.569999999999993</v>
      </c>
      <c r="F1421" s="5">
        <v>-25000</v>
      </c>
      <c r="G1421" s="5">
        <v>27000</v>
      </c>
      <c r="H1421" s="5">
        <v>14550000</v>
      </c>
      <c r="I1421" s="24" t="s">
        <v>2161</v>
      </c>
      <c r="J1421" s="24" t="s">
        <v>2202</v>
      </c>
      <c r="L1421" s="34">
        <f t="shared" si="110"/>
        <v>-25000</v>
      </c>
      <c r="M1421" s="34">
        <f t="shared" si="111"/>
        <v>27000</v>
      </c>
      <c r="N1421" s="34">
        <f t="shared" si="112"/>
        <v>14550000</v>
      </c>
      <c r="O1421" s="32">
        <f t="shared" si="113"/>
        <v>-3.5738831615120276E-3</v>
      </c>
      <c r="P1421">
        <f t="shared" si="114"/>
        <v>9.4E-2</v>
      </c>
    </row>
    <row r="1422" spans="1:16" hidden="1" x14ac:dyDescent="0.3">
      <c r="A1422" s="22" t="s">
        <v>1679</v>
      </c>
      <c r="B1422" s="23">
        <v>4912170</v>
      </c>
      <c r="C1422" s="24" t="s">
        <v>2</v>
      </c>
      <c r="D1422" s="6">
        <v>9450.1891854000005</v>
      </c>
      <c r="E1422" s="27" t="s">
        <v>2077</v>
      </c>
      <c r="F1422" s="5">
        <v>40800</v>
      </c>
      <c r="G1422" s="5">
        <v>36800</v>
      </c>
      <c r="H1422" s="5">
        <v>4359800</v>
      </c>
      <c r="I1422" s="24" t="s">
        <v>2126</v>
      </c>
      <c r="J1422" s="24" t="s">
        <v>2191</v>
      </c>
      <c r="L1422" s="34">
        <f t="shared" si="110"/>
        <v>40800</v>
      </c>
      <c r="M1422" s="34">
        <f t="shared" si="111"/>
        <v>36800</v>
      </c>
      <c r="N1422" s="34">
        <f t="shared" si="112"/>
        <v>4359800</v>
      </c>
      <c r="O1422" s="32">
        <f t="shared" si="113"/>
        <v>9.1747327859076106E-4</v>
      </c>
      <c r="P1422">
        <f t="shared" si="114"/>
        <v>0.64700000000000002</v>
      </c>
    </row>
    <row r="1423" spans="1:16" hidden="1" x14ac:dyDescent="0.3">
      <c r="A1423" s="22" t="s">
        <v>1680</v>
      </c>
      <c r="B1423" s="23">
        <v>6963342</v>
      </c>
      <c r="C1423" s="24" t="s">
        <v>317</v>
      </c>
      <c r="D1423" s="6">
        <v>11614.768034909999</v>
      </c>
      <c r="E1423" s="6">
        <v>39.26</v>
      </c>
      <c r="F1423" s="5">
        <v>38</v>
      </c>
      <c r="G1423" s="5">
        <v>65</v>
      </c>
      <c r="H1423" s="5">
        <v>631364</v>
      </c>
      <c r="I1423" s="24" t="s">
        <v>2123</v>
      </c>
      <c r="J1423" s="24" t="s">
        <v>2147</v>
      </c>
      <c r="L1423" s="34">
        <f t="shared" si="110"/>
        <v>38</v>
      </c>
      <c r="M1423" s="34">
        <f t="shared" si="111"/>
        <v>65</v>
      </c>
      <c r="N1423" s="34">
        <f t="shared" si="112"/>
        <v>631364</v>
      </c>
      <c r="O1423" s="32">
        <f t="shared" si="113"/>
        <v>-4.2764554203280516E-5</v>
      </c>
      <c r="P1423">
        <f t="shared" si="114"/>
        <v>0.39400000000000002</v>
      </c>
    </row>
    <row r="1424" spans="1:16" hidden="1" x14ac:dyDescent="0.3">
      <c r="A1424" s="22" t="s">
        <v>1681</v>
      </c>
      <c r="B1424" s="23">
        <v>5317322</v>
      </c>
      <c r="C1424" s="24" t="s">
        <v>317</v>
      </c>
      <c r="D1424" s="6">
        <v>5022.8605304700004</v>
      </c>
      <c r="E1424" s="6">
        <v>93.62</v>
      </c>
      <c r="F1424" s="5">
        <v>5328</v>
      </c>
      <c r="G1424" s="5">
        <v>693</v>
      </c>
      <c r="H1424" s="5">
        <v>1439530</v>
      </c>
      <c r="I1424" s="24" t="s">
        <v>2132</v>
      </c>
      <c r="J1424" s="24" t="s">
        <v>2134</v>
      </c>
      <c r="L1424" s="34">
        <f t="shared" si="110"/>
        <v>5328</v>
      </c>
      <c r="M1424" s="34">
        <f t="shared" si="111"/>
        <v>693</v>
      </c>
      <c r="N1424" s="34">
        <f t="shared" si="112"/>
        <v>1439530</v>
      </c>
      <c r="O1424" s="32">
        <f t="shared" si="113"/>
        <v>3.2198009072405575E-3</v>
      </c>
      <c r="P1424">
        <f t="shared" si="114"/>
        <v>0.84</v>
      </c>
    </row>
    <row r="1425" spans="1:16" hidden="1" x14ac:dyDescent="0.3">
      <c r="A1425" s="22" t="s">
        <v>1682</v>
      </c>
      <c r="B1425" s="23">
        <v>9962087</v>
      </c>
      <c r="C1425" s="24" t="s">
        <v>2</v>
      </c>
      <c r="D1425" s="6">
        <v>18021.828832629999</v>
      </c>
      <c r="E1425" s="6">
        <v>31.11</v>
      </c>
      <c r="F1425" s="5">
        <v>59660.0188706876</v>
      </c>
      <c r="G1425" s="5">
        <v>26658.786909520499</v>
      </c>
      <c r="H1425" s="5">
        <v>9715391.7531752009</v>
      </c>
      <c r="I1425" s="24" t="s">
        <v>2161</v>
      </c>
      <c r="J1425" s="24" t="s">
        <v>2182</v>
      </c>
      <c r="L1425" s="34">
        <f t="shared" si="110"/>
        <v>59660.0188706876</v>
      </c>
      <c r="M1425" s="34">
        <f t="shared" si="111"/>
        <v>26658.786909520499</v>
      </c>
      <c r="N1425" s="34">
        <f t="shared" si="112"/>
        <v>9715391.7531752009</v>
      </c>
      <c r="O1425" s="32">
        <f t="shared" si="113"/>
        <v>3.396798893918156E-3</v>
      </c>
      <c r="P1425">
        <f t="shared" si="114"/>
        <v>0.84799999999999998</v>
      </c>
    </row>
    <row r="1426" spans="1:16" hidden="1" x14ac:dyDescent="0.3">
      <c r="A1426" s="22" t="s">
        <v>339</v>
      </c>
      <c r="B1426" s="23">
        <v>4020861</v>
      </c>
      <c r="C1426" s="24" t="s">
        <v>2</v>
      </c>
      <c r="D1426" s="6">
        <v>15710.97537</v>
      </c>
      <c r="E1426" s="6">
        <v>97.62</v>
      </c>
      <c r="F1426" s="5">
        <v>241000</v>
      </c>
      <c r="G1426" s="5">
        <v>79000</v>
      </c>
      <c r="H1426" s="5">
        <v>27156000</v>
      </c>
      <c r="I1426" s="24" t="s">
        <v>2123</v>
      </c>
      <c r="J1426" s="24" t="s">
        <v>2129</v>
      </c>
      <c r="L1426" s="34">
        <f t="shared" si="110"/>
        <v>241000</v>
      </c>
      <c r="M1426" s="34">
        <f t="shared" si="111"/>
        <v>79000</v>
      </c>
      <c r="N1426" s="34">
        <f t="shared" si="112"/>
        <v>27156000</v>
      </c>
      <c r="O1426" s="32">
        <f t="shared" si="113"/>
        <v>5.9655324790101631E-3</v>
      </c>
      <c r="P1426">
        <f t="shared" si="114"/>
        <v>0.91600000000000004</v>
      </c>
    </row>
    <row r="1427" spans="1:16" hidden="1" x14ac:dyDescent="0.3">
      <c r="A1427" s="22" t="s">
        <v>1683</v>
      </c>
      <c r="B1427" s="23">
        <v>4280097</v>
      </c>
      <c r="C1427" s="24" t="s">
        <v>2</v>
      </c>
      <c r="D1427" s="6">
        <v>2860.473</v>
      </c>
      <c r="E1427" s="6">
        <v>85.88</v>
      </c>
      <c r="F1427" s="5">
        <v>15000</v>
      </c>
      <c r="G1427" s="5">
        <v>1000</v>
      </c>
      <c r="H1427" s="5">
        <v>2022000</v>
      </c>
      <c r="I1427" s="24" t="s">
        <v>2132</v>
      </c>
      <c r="J1427" s="24" t="s">
        <v>2134</v>
      </c>
      <c r="L1427" s="34">
        <f t="shared" si="110"/>
        <v>15000</v>
      </c>
      <c r="M1427" s="34">
        <f t="shared" si="111"/>
        <v>1000</v>
      </c>
      <c r="N1427" s="34">
        <f t="shared" si="112"/>
        <v>2022000</v>
      </c>
      <c r="O1427" s="32">
        <f t="shared" si="113"/>
        <v>6.923837784371909E-3</v>
      </c>
      <c r="P1427">
        <f t="shared" si="114"/>
        <v>0.92900000000000005</v>
      </c>
    </row>
    <row r="1428" spans="1:16" x14ac:dyDescent="0.3">
      <c r="A1428" s="22" t="s">
        <v>1292</v>
      </c>
      <c r="B1428" s="23">
        <v>4133448</v>
      </c>
      <c r="C1428" s="24" t="s">
        <v>317</v>
      </c>
      <c r="D1428" s="6">
        <v>39131.93575158</v>
      </c>
      <c r="E1428" s="6">
        <v>96.42</v>
      </c>
      <c r="F1428" s="5">
        <v>13100</v>
      </c>
      <c r="G1428" s="5">
        <v>167000</v>
      </c>
      <c r="H1428" s="5">
        <v>16370300</v>
      </c>
      <c r="I1428" s="24" t="s">
        <v>2132</v>
      </c>
      <c r="J1428" s="24" t="s">
        <v>2139</v>
      </c>
      <c r="L1428" s="34">
        <f t="shared" si="110"/>
        <v>13100</v>
      </c>
      <c r="M1428" s="34">
        <f t="shared" si="111"/>
        <v>167000</v>
      </c>
      <c r="N1428" s="34">
        <f t="shared" si="112"/>
        <v>16370300</v>
      </c>
      <c r="O1428" s="32">
        <f t="shared" si="113"/>
        <v>-9.4011716339957117E-3</v>
      </c>
      <c r="P1428">
        <f t="shared" si="114"/>
        <v>3.3000000000000002E-2</v>
      </c>
    </row>
    <row r="1429" spans="1:16" hidden="1" x14ac:dyDescent="0.3">
      <c r="A1429" s="22" t="s">
        <v>257</v>
      </c>
      <c r="B1429" s="23">
        <v>4218241</v>
      </c>
      <c r="C1429" s="24" t="s">
        <v>2</v>
      </c>
      <c r="D1429" s="6">
        <v>3722.7640000000001</v>
      </c>
      <c r="E1429" s="6">
        <v>99.85</v>
      </c>
      <c r="F1429" s="5">
        <v>11000</v>
      </c>
      <c r="G1429" s="5">
        <v>30000</v>
      </c>
      <c r="H1429" s="5">
        <v>3118100</v>
      </c>
      <c r="I1429" s="24" t="s">
        <v>2119</v>
      </c>
      <c r="J1429" s="24" t="s">
        <v>2146</v>
      </c>
      <c r="L1429" s="34">
        <f t="shared" si="110"/>
        <v>11000</v>
      </c>
      <c r="M1429" s="34">
        <f t="shared" si="111"/>
        <v>30000</v>
      </c>
      <c r="N1429" s="34">
        <f t="shared" si="112"/>
        <v>3118100</v>
      </c>
      <c r="O1429" s="32">
        <f t="shared" si="113"/>
        <v>-6.0934543471986144E-3</v>
      </c>
      <c r="P1429">
        <f t="shared" si="114"/>
        <v>5.3999999999999999E-2</v>
      </c>
    </row>
    <row r="1430" spans="1:16" hidden="1" x14ac:dyDescent="0.3">
      <c r="A1430" s="22" t="s">
        <v>1685</v>
      </c>
      <c r="B1430" s="23">
        <v>4354786</v>
      </c>
      <c r="C1430" s="24" t="s">
        <v>2</v>
      </c>
      <c r="D1430" s="6">
        <v>6957.1440728799998</v>
      </c>
      <c r="E1430" s="27">
        <v>16.07</v>
      </c>
      <c r="F1430" s="5">
        <v>142802</v>
      </c>
      <c r="G1430" s="5">
        <v>253020</v>
      </c>
      <c r="H1430" s="5">
        <v>17491548</v>
      </c>
      <c r="I1430" s="24" t="s">
        <v>2148</v>
      </c>
      <c r="J1430" s="24" t="s">
        <v>2149</v>
      </c>
      <c r="L1430" s="34">
        <f t="shared" si="110"/>
        <v>142802</v>
      </c>
      <c r="M1430" s="34">
        <f t="shared" si="111"/>
        <v>253020</v>
      </c>
      <c r="N1430" s="34">
        <f t="shared" si="112"/>
        <v>17491548</v>
      </c>
      <c r="O1430" s="32">
        <f t="shared" si="113"/>
        <v>-6.3012147352538494E-3</v>
      </c>
      <c r="P1430">
        <f t="shared" si="114"/>
        <v>5.0999999999999997E-2</v>
      </c>
    </row>
    <row r="1431" spans="1:16" hidden="1" x14ac:dyDescent="0.3">
      <c r="A1431" s="22" t="s">
        <v>1686</v>
      </c>
      <c r="B1431" s="23">
        <v>4574287</v>
      </c>
      <c r="C1431" s="24" t="s">
        <v>317</v>
      </c>
      <c r="D1431" s="6">
        <v>1031135.36366398</v>
      </c>
      <c r="E1431" s="6">
        <v>45.88</v>
      </c>
      <c r="F1431" s="5">
        <v>601000</v>
      </c>
      <c r="G1431" s="5">
        <v>167000</v>
      </c>
      <c r="H1431" s="5">
        <v>82338000</v>
      </c>
      <c r="I1431" s="24" t="s">
        <v>2126</v>
      </c>
      <c r="J1431" s="24" t="s">
        <v>2198</v>
      </c>
      <c r="L1431" s="34">
        <f t="shared" si="110"/>
        <v>601000</v>
      </c>
      <c r="M1431" s="34">
        <f t="shared" si="111"/>
        <v>167000</v>
      </c>
      <c r="N1431" s="34">
        <f t="shared" si="112"/>
        <v>82338000</v>
      </c>
      <c r="O1431" s="32">
        <f t="shared" si="113"/>
        <v>5.2709563020719476E-3</v>
      </c>
      <c r="P1431">
        <f t="shared" si="114"/>
        <v>0.89900000000000002</v>
      </c>
    </row>
    <row r="1432" spans="1:16" hidden="1" x14ac:dyDescent="0.3">
      <c r="A1432" s="22" t="s">
        <v>258</v>
      </c>
      <c r="B1432" s="23">
        <v>4309013</v>
      </c>
      <c r="C1432" s="24" t="s">
        <v>317</v>
      </c>
      <c r="D1432" s="6">
        <v>12529.261262649999</v>
      </c>
      <c r="E1432" s="6">
        <v>90.14</v>
      </c>
      <c r="F1432" s="5">
        <v>32894</v>
      </c>
      <c r="G1432" s="5">
        <v>22568</v>
      </c>
      <c r="H1432" s="5">
        <v>2622776</v>
      </c>
      <c r="I1432" s="24" t="s">
        <v>2119</v>
      </c>
      <c r="J1432" s="24" t="s">
        <v>2128</v>
      </c>
      <c r="L1432" s="34">
        <f t="shared" si="110"/>
        <v>32894</v>
      </c>
      <c r="M1432" s="34">
        <f t="shared" si="111"/>
        <v>22568</v>
      </c>
      <c r="N1432" s="34">
        <f t="shared" si="112"/>
        <v>2622776</v>
      </c>
      <c r="O1432" s="32">
        <f t="shared" si="113"/>
        <v>3.9370499043761267E-3</v>
      </c>
      <c r="P1432">
        <f t="shared" si="114"/>
        <v>0.86499999999999999</v>
      </c>
    </row>
    <row r="1433" spans="1:16" hidden="1" x14ac:dyDescent="0.3">
      <c r="A1433" s="22" t="s">
        <v>378</v>
      </c>
      <c r="B1433" s="23">
        <v>4324550</v>
      </c>
      <c r="C1433" s="24" t="s">
        <v>2</v>
      </c>
      <c r="D1433" s="6">
        <v>19386.489161540001</v>
      </c>
      <c r="E1433" s="6">
        <v>67.78</v>
      </c>
      <c r="F1433" s="5">
        <v>69000</v>
      </c>
      <c r="G1433" s="5">
        <v>-12000</v>
      </c>
      <c r="H1433" s="5">
        <v>44011000</v>
      </c>
      <c r="I1433" s="24" t="s">
        <v>2123</v>
      </c>
      <c r="J1433" s="24" t="s">
        <v>2172</v>
      </c>
      <c r="L1433" s="34">
        <f t="shared" si="110"/>
        <v>69000</v>
      </c>
      <c r="M1433" s="34">
        <f t="shared" si="111"/>
        <v>-12000</v>
      </c>
      <c r="N1433" s="34">
        <f t="shared" si="112"/>
        <v>44011000</v>
      </c>
      <c r="O1433" s="32">
        <f t="shared" si="113"/>
        <v>1.8404489786644248E-3</v>
      </c>
      <c r="P1433">
        <f t="shared" si="114"/>
        <v>0.752</v>
      </c>
    </row>
    <row r="1434" spans="1:16" hidden="1" x14ac:dyDescent="0.3">
      <c r="A1434" s="22" t="s">
        <v>1687</v>
      </c>
      <c r="B1434" s="23">
        <v>1984125</v>
      </c>
      <c r="C1434" s="24" t="s">
        <v>317</v>
      </c>
      <c r="D1434" s="6">
        <v>3885.9414325500002</v>
      </c>
      <c r="E1434" s="6">
        <v>99.96</v>
      </c>
      <c r="F1434" s="5">
        <v>-18674</v>
      </c>
      <c r="G1434" s="5">
        <v>19373</v>
      </c>
      <c r="H1434" s="5">
        <v>28414642</v>
      </c>
      <c r="I1434" s="24" t="s">
        <v>2142</v>
      </c>
      <c r="J1434" s="24" t="s">
        <v>2171</v>
      </c>
      <c r="L1434" s="34">
        <f t="shared" si="110"/>
        <v>-18674</v>
      </c>
      <c r="M1434" s="34">
        <f t="shared" si="111"/>
        <v>19373</v>
      </c>
      <c r="N1434" s="34">
        <f t="shared" si="112"/>
        <v>28414642</v>
      </c>
      <c r="O1434" s="32">
        <f t="shared" si="113"/>
        <v>-1.3389927629565068E-3</v>
      </c>
      <c r="P1434">
        <f t="shared" si="114"/>
        <v>0.2</v>
      </c>
    </row>
    <row r="1435" spans="1:16" x14ac:dyDescent="0.3">
      <c r="A1435" s="22" t="s">
        <v>1663</v>
      </c>
      <c r="B1435" s="23">
        <v>4963567</v>
      </c>
      <c r="C1435" s="24" t="s">
        <v>317</v>
      </c>
      <c r="D1435" s="6">
        <v>3241.5285601999999</v>
      </c>
      <c r="E1435" s="27">
        <v>98.17</v>
      </c>
      <c r="F1435" s="5">
        <v>-11200</v>
      </c>
      <c r="G1435" s="5">
        <v>15000</v>
      </c>
      <c r="H1435" s="5">
        <v>2611400</v>
      </c>
      <c r="I1435" s="24" t="s">
        <v>2132</v>
      </c>
      <c r="J1435" s="24" t="s">
        <v>2139</v>
      </c>
      <c r="L1435" s="34">
        <f t="shared" si="110"/>
        <v>-11200</v>
      </c>
      <c r="M1435" s="34">
        <f t="shared" si="111"/>
        <v>15000</v>
      </c>
      <c r="N1435" s="34">
        <f t="shared" si="112"/>
        <v>2611400</v>
      </c>
      <c r="O1435" s="32">
        <f t="shared" si="113"/>
        <v>-1.0032932526614077E-2</v>
      </c>
      <c r="P1435">
        <f t="shared" si="114"/>
        <v>2.5999999999999999E-2</v>
      </c>
    </row>
    <row r="1436" spans="1:16" hidden="1" x14ac:dyDescent="0.3">
      <c r="A1436" s="22" t="s">
        <v>1689</v>
      </c>
      <c r="B1436" s="23">
        <v>4783703</v>
      </c>
      <c r="C1436" s="24" t="s">
        <v>2</v>
      </c>
      <c r="D1436" s="6">
        <v>31568.910330840001</v>
      </c>
      <c r="E1436" s="6">
        <v>65.680000000000007</v>
      </c>
      <c r="F1436" s="5">
        <v>28823</v>
      </c>
      <c r="G1436" s="5">
        <v>29363</v>
      </c>
      <c r="H1436" s="5">
        <v>877427</v>
      </c>
      <c r="I1436" s="24" t="s">
        <v>2158</v>
      </c>
      <c r="J1436" s="24" t="s">
        <v>2159</v>
      </c>
      <c r="L1436" s="34">
        <f t="shared" si="110"/>
        <v>28823</v>
      </c>
      <c r="M1436" s="34">
        <f t="shared" si="111"/>
        <v>29363</v>
      </c>
      <c r="N1436" s="34">
        <f t="shared" si="112"/>
        <v>877427</v>
      </c>
      <c r="O1436" s="32">
        <f t="shared" si="113"/>
        <v>-6.154358140335321E-4</v>
      </c>
      <c r="P1436">
        <f t="shared" si="114"/>
        <v>0.27500000000000002</v>
      </c>
    </row>
    <row r="1437" spans="1:16" hidden="1" x14ac:dyDescent="0.3">
      <c r="A1437" s="22" t="s">
        <v>1690</v>
      </c>
      <c r="B1437" s="23">
        <v>4422944</v>
      </c>
      <c r="C1437" s="24" t="s">
        <v>317</v>
      </c>
      <c r="D1437" s="6">
        <v>13194.041426129999</v>
      </c>
      <c r="E1437" s="6">
        <v>94.12</v>
      </c>
      <c r="F1437" s="5">
        <v>17400</v>
      </c>
      <c r="G1437" s="5">
        <v>8870</v>
      </c>
      <c r="H1437" s="5">
        <v>2525665</v>
      </c>
      <c r="I1437" s="24" t="s">
        <v>2126</v>
      </c>
      <c r="J1437" s="24" t="s">
        <v>2151</v>
      </c>
      <c r="L1437" s="34">
        <f t="shared" si="110"/>
        <v>17400</v>
      </c>
      <c r="M1437" s="34">
        <f t="shared" si="111"/>
        <v>8870</v>
      </c>
      <c r="N1437" s="34">
        <f t="shared" si="112"/>
        <v>2525665</v>
      </c>
      <c r="O1437" s="32">
        <f t="shared" si="113"/>
        <v>3.3773283471877705E-3</v>
      </c>
      <c r="P1437">
        <f t="shared" si="114"/>
        <v>0.84699999999999998</v>
      </c>
    </row>
    <row r="1438" spans="1:16" hidden="1" x14ac:dyDescent="0.3">
      <c r="A1438" s="22" t="s">
        <v>259</v>
      </c>
      <c r="B1438" s="23">
        <v>3002287</v>
      </c>
      <c r="C1438" s="24" t="s">
        <v>2</v>
      </c>
      <c r="D1438" s="6">
        <v>16243.3943826</v>
      </c>
      <c r="E1438" s="6">
        <v>86.49</v>
      </c>
      <c r="F1438" s="5">
        <v>29000</v>
      </c>
      <c r="G1438" s="5">
        <v>32000</v>
      </c>
      <c r="H1438" s="5">
        <v>16293000</v>
      </c>
      <c r="I1438" s="24" t="s">
        <v>2119</v>
      </c>
      <c r="J1438" s="24" t="s">
        <v>2122</v>
      </c>
      <c r="L1438" s="34">
        <f t="shared" si="110"/>
        <v>29000</v>
      </c>
      <c r="M1438" s="34">
        <f t="shared" si="111"/>
        <v>32000</v>
      </c>
      <c r="N1438" s="34">
        <f t="shared" si="112"/>
        <v>16293000</v>
      </c>
      <c r="O1438" s="32">
        <f t="shared" si="113"/>
        <v>-1.8412815319462345E-4</v>
      </c>
      <c r="P1438">
        <f t="shared" si="114"/>
        <v>0.35199999999999998</v>
      </c>
    </row>
    <row r="1439" spans="1:16" hidden="1" x14ac:dyDescent="0.3">
      <c r="A1439" s="22" t="s">
        <v>1691</v>
      </c>
      <c r="B1439" s="23">
        <v>4041914</v>
      </c>
      <c r="C1439" s="24" t="s">
        <v>317</v>
      </c>
      <c r="D1439" s="6">
        <v>3891.0182822400002</v>
      </c>
      <c r="E1439" s="6">
        <v>9.77</v>
      </c>
      <c r="F1439" s="5" t="s">
        <v>0</v>
      </c>
      <c r="G1439" s="5">
        <v>3933</v>
      </c>
      <c r="H1439" s="5">
        <v>16917979</v>
      </c>
      <c r="I1439" s="24" t="s">
        <v>2142</v>
      </c>
      <c r="J1439" s="24" t="s">
        <v>2171</v>
      </c>
      <c r="L1439" s="34">
        <f t="shared" si="110"/>
        <v>0</v>
      </c>
      <c r="M1439" s="34">
        <f t="shared" si="111"/>
        <v>3933</v>
      </c>
      <c r="N1439" s="34">
        <f t="shared" si="112"/>
        <v>16917979</v>
      </c>
      <c r="O1439" s="32">
        <f t="shared" si="113"/>
        <v>-2.3247457630725277E-4</v>
      </c>
      <c r="P1439">
        <f t="shared" si="114"/>
        <v>0.34300000000000003</v>
      </c>
    </row>
    <row r="1440" spans="1:16" hidden="1" x14ac:dyDescent="0.3">
      <c r="A1440" s="22" t="s">
        <v>1692</v>
      </c>
      <c r="B1440" s="23">
        <v>4811532</v>
      </c>
      <c r="C1440" s="24" t="s">
        <v>319</v>
      </c>
      <c r="D1440" s="6">
        <v>4134.7920701599996</v>
      </c>
      <c r="E1440" s="27">
        <v>77.22</v>
      </c>
      <c r="F1440" s="5">
        <v>388</v>
      </c>
      <c r="G1440" s="5" t="s">
        <v>0</v>
      </c>
      <c r="H1440" s="5">
        <v>193572</v>
      </c>
      <c r="I1440" s="24" t="s">
        <v>2123</v>
      </c>
      <c r="J1440" s="24" t="s">
        <v>2125</v>
      </c>
      <c r="L1440" s="34">
        <f t="shared" si="110"/>
        <v>388</v>
      </c>
      <c r="M1440" s="34">
        <f t="shared" si="111"/>
        <v>0</v>
      </c>
      <c r="N1440" s="34">
        <f t="shared" si="112"/>
        <v>193572</v>
      </c>
      <c r="O1440" s="32">
        <f t="shared" si="113"/>
        <v>2.0044221271671523E-3</v>
      </c>
      <c r="P1440">
        <f t="shared" si="114"/>
        <v>0.76300000000000001</v>
      </c>
    </row>
    <row r="1441" spans="1:16" hidden="1" x14ac:dyDescent="0.3">
      <c r="A1441" s="22" t="s">
        <v>1693</v>
      </c>
      <c r="B1441" s="23">
        <v>4055465</v>
      </c>
      <c r="C1441" s="24" t="s">
        <v>2</v>
      </c>
      <c r="D1441" s="6">
        <v>9669.9677847999992</v>
      </c>
      <c r="E1441" s="6">
        <v>98.08</v>
      </c>
      <c r="F1441" s="5">
        <v>103000</v>
      </c>
      <c r="G1441" s="5">
        <v>109000</v>
      </c>
      <c r="H1441" s="5">
        <v>38363000</v>
      </c>
      <c r="I1441" s="24" t="s">
        <v>1</v>
      </c>
      <c r="J1441" s="24" t="s">
        <v>2183</v>
      </c>
      <c r="L1441" s="34">
        <f t="shared" si="110"/>
        <v>103000</v>
      </c>
      <c r="M1441" s="34">
        <f t="shared" si="111"/>
        <v>109000</v>
      </c>
      <c r="N1441" s="34">
        <f t="shared" si="112"/>
        <v>38363000</v>
      </c>
      <c r="O1441" s="32">
        <f t="shared" si="113"/>
        <v>-1.5640069858978705E-4</v>
      </c>
      <c r="P1441">
        <f t="shared" si="114"/>
        <v>0.35899999999999999</v>
      </c>
    </row>
    <row r="1442" spans="1:16" hidden="1" x14ac:dyDescent="0.3">
      <c r="A1442" s="22" t="s">
        <v>1694</v>
      </c>
      <c r="B1442" s="23">
        <v>103247</v>
      </c>
      <c r="C1442" s="24" t="s">
        <v>2</v>
      </c>
      <c r="D1442" s="6">
        <v>52139.801077099997</v>
      </c>
      <c r="E1442" s="6">
        <v>79.59</v>
      </c>
      <c r="F1442" s="5">
        <v>254000</v>
      </c>
      <c r="G1442" s="5">
        <v>-17000</v>
      </c>
      <c r="H1442" s="5">
        <v>97989000</v>
      </c>
      <c r="I1442" s="24" t="s">
        <v>2142</v>
      </c>
      <c r="J1442" s="24" t="s">
        <v>2145</v>
      </c>
      <c r="L1442" s="34">
        <f t="shared" si="110"/>
        <v>254000</v>
      </c>
      <c r="M1442" s="34">
        <f t="shared" si="111"/>
        <v>-17000</v>
      </c>
      <c r="N1442" s="34">
        <f t="shared" si="112"/>
        <v>97989000</v>
      </c>
      <c r="O1442" s="32">
        <f t="shared" si="113"/>
        <v>2.7656165487962934E-3</v>
      </c>
      <c r="P1442">
        <f t="shared" si="114"/>
        <v>0.81899999999999995</v>
      </c>
    </row>
    <row r="1443" spans="1:16" hidden="1" x14ac:dyDescent="0.3">
      <c r="A1443" s="22" t="s">
        <v>1695</v>
      </c>
      <c r="B1443" s="23">
        <v>7129226</v>
      </c>
      <c r="C1443" s="24" t="s">
        <v>2</v>
      </c>
      <c r="D1443" s="6">
        <v>6806.4824822399996</v>
      </c>
      <c r="E1443" s="6">
        <v>111.19</v>
      </c>
      <c r="F1443" s="5">
        <v>17892</v>
      </c>
      <c r="G1443" s="5">
        <v>13216</v>
      </c>
      <c r="H1443" s="5">
        <v>2371627</v>
      </c>
      <c r="I1443" s="24" t="s">
        <v>2119</v>
      </c>
      <c r="J1443" s="24" t="s">
        <v>2121</v>
      </c>
      <c r="L1443" s="34">
        <f t="shared" si="110"/>
        <v>17892</v>
      </c>
      <c r="M1443" s="34">
        <f t="shared" si="111"/>
        <v>13216</v>
      </c>
      <c r="N1443" s="34">
        <f t="shared" si="112"/>
        <v>2371627</v>
      </c>
      <c r="O1443" s="32">
        <f t="shared" si="113"/>
        <v>1.9716422523440658E-3</v>
      </c>
      <c r="P1443">
        <f t="shared" si="114"/>
        <v>0.76100000000000001</v>
      </c>
    </row>
    <row r="1444" spans="1:16" hidden="1" x14ac:dyDescent="0.3">
      <c r="A1444" s="22" t="s">
        <v>351</v>
      </c>
      <c r="B1444" s="23">
        <v>4960115</v>
      </c>
      <c r="C1444" s="24" t="s">
        <v>317</v>
      </c>
      <c r="D1444" s="6">
        <v>3112.9149789399999</v>
      </c>
      <c r="E1444" s="6">
        <v>97.35</v>
      </c>
      <c r="F1444" s="5" t="s">
        <v>0</v>
      </c>
      <c r="G1444" s="5">
        <v>161</v>
      </c>
      <c r="H1444" s="5">
        <v>3462182</v>
      </c>
      <c r="I1444" s="24" t="s">
        <v>2142</v>
      </c>
      <c r="J1444" s="24" t="s">
        <v>2145</v>
      </c>
      <c r="L1444" s="34">
        <f t="shared" si="110"/>
        <v>0</v>
      </c>
      <c r="M1444" s="34">
        <f t="shared" si="111"/>
        <v>161</v>
      </c>
      <c r="N1444" s="34">
        <f t="shared" si="112"/>
        <v>3462182</v>
      </c>
      <c r="O1444" s="32">
        <f t="shared" si="113"/>
        <v>-4.6502465786027427E-5</v>
      </c>
      <c r="P1444">
        <f t="shared" si="114"/>
        <v>0.39300000000000002</v>
      </c>
    </row>
    <row r="1445" spans="1:16" hidden="1" x14ac:dyDescent="0.3">
      <c r="A1445" s="22" t="s">
        <v>1696</v>
      </c>
      <c r="B1445" s="23">
        <v>4054569</v>
      </c>
      <c r="C1445" s="24" t="s">
        <v>317</v>
      </c>
      <c r="D1445" s="6">
        <v>2616.6135027700002</v>
      </c>
      <c r="E1445" s="6">
        <v>106.18</v>
      </c>
      <c r="F1445" s="5">
        <v>17513</v>
      </c>
      <c r="G1445" s="5">
        <v>16314</v>
      </c>
      <c r="H1445" s="5">
        <v>7903000</v>
      </c>
      <c r="I1445" s="24" t="s">
        <v>2142</v>
      </c>
      <c r="J1445" s="24" t="s">
        <v>2171</v>
      </c>
      <c r="L1445" s="34">
        <f t="shared" si="110"/>
        <v>17513</v>
      </c>
      <c r="M1445" s="34">
        <f t="shared" si="111"/>
        <v>16314</v>
      </c>
      <c r="N1445" s="34">
        <f t="shared" si="112"/>
        <v>7903000</v>
      </c>
      <c r="O1445" s="32">
        <f t="shared" si="113"/>
        <v>1.5171453878274073E-4</v>
      </c>
      <c r="P1445">
        <f t="shared" si="114"/>
        <v>0.48399999999999999</v>
      </c>
    </row>
    <row r="1446" spans="1:16" hidden="1" x14ac:dyDescent="0.3">
      <c r="A1446" s="22" t="s">
        <v>1697</v>
      </c>
      <c r="B1446" s="23">
        <v>100144</v>
      </c>
      <c r="C1446" s="24" t="s">
        <v>2</v>
      </c>
      <c r="D1446" s="6">
        <v>56028.655339199999</v>
      </c>
      <c r="E1446" s="27">
        <v>88.89</v>
      </c>
      <c r="F1446" s="5">
        <v>336000</v>
      </c>
      <c r="G1446" s="5">
        <v>285000</v>
      </c>
      <c r="H1446" s="5">
        <v>405783000</v>
      </c>
      <c r="I1446" s="24" t="s">
        <v>2142</v>
      </c>
      <c r="J1446" s="24" t="s">
        <v>2143</v>
      </c>
      <c r="L1446" s="34">
        <f t="shared" si="110"/>
        <v>336000</v>
      </c>
      <c r="M1446" s="34">
        <f t="shared" si="111"/>
        <v>285000</v>
      </c>
      <c r="N1446" s="34">
        <f t="shared" si="112"/>
        <v>405783000</v>
      </c>
      <c r="O1446" s="32">
        <f t="shared" si="113"/>
        <v>1.2568293891069857E-4</v>
      </c>
      <c r="P1446">
        <f t="shared" si="114"/>
        <v>0.47399999999999998</v>
      </c>
    </row>
    <row r="1447" spans="1:16" hidden="1" x14ac:dyDescent="0.3">
      <c r="A1447" s="22" t="s">
        <v>260</v>
      </c>
      <c r="B1447" s="23">
        <v>4004086</v>
      </c>
      <c r="C1447" s="24" t="s">
        <v>2</v>
      </c>
      <c r="D1447" s="6">
        <v>113392.31418048</v>
      </c>
      <c r="E1447" s="6">
        <v>51.68</v>
      </c>
      <c r="F1447" s="5">
        <v>-50000</v>
      </c>
      <c r="G1447" s="5">
        <v>538000</v>
      </c>
      <c r="H1447" s="5">
        <v>137100000</v>
      </c>
      <c r="I1447" s="24" t="s">
        <v>2119</v>
      </c>
      <c r="J1447" s="24" t="s">
        <v>2122</v>
      </c>
      <c r="L1447" s="34">
        <f t="shared" si="110"/>
        <v>-50000</v>
      </c>
      <c r="M1447" s="34">
        <f t="shared" si="111"/>
        <v>538000</v>
      </c>
      <c r="N1447" s="34">
        <f t="shared" si="112"/>
        <v>137100000</v>
      </c>
      <c r="O1447" s="32">
        <f t="shared" si="113"/>
        <v>-4.2888402625820572E-3</v>
      </c>
      <c r="P1447">
        <f t="shared" si="114"/>
        <v>7.8E-2</v>
      </c>
    </row>
    <row r="1448" spans="1:16" hidden="1" x14ac:dyDescent="0.3">
      <c r="A1448" s="22" t="s">
        <v>1698</v>
      </c>
      <c r="B1448" s="23">
        <v>4915118</v>
      </c>
      <c r="C1448" s="24" t="s">
        <v>2</v>
      </c>
      <c r="D1448" s="6">
        <v>3490.6416398000001</v>
      </c>
      <c r="E1448" s="27">
        <v>63.05</v>
      </c>
      <c r="F1448" s="5">
        <v>15584</v>
      </c>
      <c r="G1448" s="5">
        <v>18772</v>
      </c>
      <c r="H1448" s="5">
        <v>1420773</v>
      </c>
      <c r="I1448" s="24" t="s">
        <v>2153</v>
      </c>
      <c r="J1448" s="24" t="s">
        <v>2188</v>
      </c>
      <c r="L1448" s="34">
        <f t="shared" si="110"/>
        <v>15584</v>
      </c>
      <c r="M1448" s="34">
        <f t="shared" si="111"/>
        <v>18772</v>
      </c>
      <c r="N1448" s="34">
        <f t="shared" si="112"/>
        <v>1420773</v>
      </c>
      <c r="O1448" s="32">
        <f t="shared" si="113"/>
        <v>-2.2438489470168704E-3</v>
      </c>
      <c r="P1448">
        <f t="shared" si="114"/>
        <v>0.14499999999999999</v>
      </c>
    </row>
    <row r="1449" spans="1:16" hidden="1" x14ac:dyDescent="0.3">
      <c r="A1449" s="22" t="s">
        <v>1699</v>
      </c>
      <c r="B1449" s="23">
        <v>4513682</v>
      </c>
      <c r="C1449" s="24" t="s">
        <v>2</v>
      </c>
      <c r="D1449" s="6">
        <v>4345.5000544799996</v>
      </c>
      <c r="E1449" s="6">
        <v>99.83</v>
      </c>
      <c r="F1449" s="5">
        <v>27200</v>
      </c>
      <c r="G1449" s="5">
        <v>37300</v>
      </c>
      <c r="H1449" s="5">
        <v>6366000</v>
      </c>
      <c r="I1449" s="24" t="s">
        <v>2119</v>
      </c>
      <c r="J1449" s="24" t="s">
        <v>2128</v>
      </c>
      <c r="L1449" s="34">
        <f t="shared" si="110"/>
        <v>27200</v>
      </c>
      <c r="M1449" s="34">
        <f t="shared" si="111"/>
        <v>37300</v>
      </c>
      <c r="N1449" s="34">
        <f t="shared" si="112"/>
        <v>6366000</v>
      </c>
      <c r="O1449" s="32">
        <f t="shared" si="113"/>
        <v>-1.5865535658184102E-3</v>
      </c>
      <c r="P1449">
        <f t="shared" si="114"/>
        <v>0.17799999999999999</v>
      </c>
    </row>
    <row r="1450" spans="1:16" hidden="1" x14ac:dyDescent="0.3">
      <c r="A1450" s="22" t="s">
        <v>1700</v>
      </c>
      <c r="B1450" s="23">
        <v>4094689</v>
      </c>
      <c r="C1450" s="24" t="s">
        <v>2</v>
      </c>
      <c r="D1450" s="6">
        <v>2257.3880785599999</v>
      </c>
      <c r="E1450" s="6">
        <v>61.07</v>
      </c>
      <c r="F1450" s="5">
        <v>12738</v>
      </c>
      <c r="G1450" s="5">
        <v>14814</v>
      </c>
      <c r="H1450" s="5">
        <v>837579</v>
      </c>
      <c r="I1450" s="24" t="s">
        <v>2126</v>
      </c>
      <c r="J1450" s="24" t="s">
        <v>2127</v>
      </c>
      <c r="L1450" s="34">
        <f t="shared" si="110"/>
        <v>12738</v>
      </c>
      <c r="M1450" s="34">
        <f t="shared" si="111"/>
        <v>14814</v>
      </c>
      <c r="N1450" s="34">
        <f t="shared" si="112"/>
        <v>837579</v>
      </c>
      <c r="O1450" s="32">
        <f t="shared" si="113"/>
        <v>-2.4785721705057077E-3</v>
      </c>
      <c r="P1450">
        <f t="shared" si="114"/>
        <v>0.13400000000000001</v>
      </c>
    </row>
    <row r="1451" spans="1:16" hidden="1" x14ac:dyDescent="0.3">
      <c r="A1451" s="22" t="s">
        <v>1701</v>
      </c>
      <c r="B1451" s="23">
        <v>4298459</v>
      </c>
      <c r="C1451" s="24" t="s">
        <v>317</v>
      </c>
      <c r="D1451" s="6">
        <v>18717.460388129999</v>
      </c>
      <c r="E1451" s="6">
        <v>59.46</v>
      </c>
      <c r="F1451" s="5">
        <v>173100</v>
      </c>
      <c r="G1451" s="5">
        <v>41200</v>
      </c>
      <c r="H1451" s="5">
        <v>21403000</v>
      </c>
      <c r="I1451" s="24" t="s">
        <v>2142</v>
      </c>
      <c r="J1451" s="24" t="s">
        <v>2143</v>
      </c>
      <c r="L1451" s="34">
        <f t="shared" si="110"/>
        <v>173100</v>
      </c>
      <c r="M1451" s="34">
        <f t="shared" si="111"/>
        <v>41200</v>
      </c>
      <c r="N1451" s="34">
        <f t="shared" si="112"/>
        <v>21403000</v>
      </c>
      <c r="O1451" s="32">
        <f t="shared" si="113"/>
        <v>6.1626874737186373E-3</v>
      </c>
      <c r="P1451">
        <f t="shared" si="114"/>
        <v>0.92</v>
      </c>
    </row>
    <row r="1452" spans="1:16" hidden="1" x14ac:dyDescent="0.3">
      <c r="A1452" s="22" t="s">
        <v>1702</v>
      </c>
      <c r="B1452" s="23">
        <v>102775</v>
      </c>
      <c r="C1452" s="24" t="s">
        <v>2</v>
      </c>
      <c r="D1452" s="6">
        <v>135278.07236369999</v>
      </c>
      <c r="E1452" s="6">
        <v>71.23</v>
      </c>
      <c r="F1452" s="5">
        <v>434000</v>
      </c>
      <c r="G1452" s="5">
        <v>258000</v>
      </c>
      <c r="H1452" s="5">
        <v>551772000</v>
      </c>
      <c r="I1452" s="24" t="s">
        <v>2142</v>
      </c>
      <c r="J1452" s="24" t="s">
        <v>2143</v>
      </c>
      <c r="L1452" s="34">
        <f t="shared" si="110"/>
        <v>434000</v>
      </c>
      <c r="M1452" s="34">
        <f t="shared" si="111"/>
        <v>258000</v>
      </c>
      <c r="N1452" s="34">
        <f t="shared" si="112"/>
        <v>551772000</v>
      </c>
      <c r="O1452" s="32">
        <f t="shared" si="113"/>
        <v>3.1897232915044621E-4</v>
      </c>
      <c r="P1452">
        <f t="shared" si="114"/>
        <v>0.53100000000000003</v>
      </c>
    </row>
    <row r="1453" spans="1:16" hidden="1" x14ac:dyDescent="0.3">
      <c r="A1453" s="22" t="s">
        <v>1703</v>
      </c>
      <c r="B1453" s="23">
        <v>4910129</v>
      </c>
      <c r="C1453" s="24" t="s">
        <v>317</v>
      </c>
      <c r="D1453" s="6">
        <v>2375.8993384</v>
      </c>
      <c r="E1453" s="27">
        <v>92.57</v>
      </c>
      <c r="F1453" s="5">
        <v>1841</v>
      </c>
      <c r="G1453" s="5">
        <v>-942</v>
      </c>
      <c r="H1453" s="5">
        <v>2775220</v>
      </c>
      <c r="I1453" s="24" t="s">
        <v>2126</v>
      </c>
      <c r="J1453" s="24" t="s">
        <v>2151</v>
      </c>
      <c r="L1453" s="34">
        <f t="shared" si="110"/>
        <v>1841</v>
      </c>
      <c r="M1453" s="34">
        <f t="shared" si="111"/>
        <v>-942</v>
      </c>
      <c r="N1453" s="34">
        <f t="shared" si="112"/>
        <v>2775220</v>
      </c>
      <c r="O1453" s="32">
        <f t="shared" si="113"/>
        <v>1.0028033813535503E-3</v>
      </c>
      <c r="P1453">
        <f t="shared" si="114"/>
        <v>0.66</v>
      </c>
    </row>
    <row r="1454" spans="1:16" hidden="1" x14ac:dyDescent="0.3">
      <c r="A1454" s="22" t="s">
        <v>1704</v>
      </c>
      <c r="B1454" s="23">
        <v>4670681</v>
      </c>
      <c r="C1454" s="24" t="s">
        <v>2</v>
      </c>
      <c r="D1454" s="6">
        <v>2956.8339137399998</v>
      </c>
      <c r="E1454" s="27">
        <v>77.540000000000006</v>
      </c>
      <c r="F1454" s="5">
        <v>-3000</v>
      </c>
      <c r="G1454" s="5">
        <v>1000</v>
      </c>
      <c r="H1454" s="5">
        <v>7640000</v>
      </c>
      <c r="I1454" s="24" t="s">
        <v>2148</v>
      </c>
      <c r="J1454" s="24" t="s">
        <v>2150</v>
      </c>
      <c r="L1454" s="34">
        <f t="shared" si="110"/>
        <v>-3000</v>
      </c>
      <c r="M1454" s="34">
        <f t="shared" si="111"/>
        <v>1000</v>
      </c>
      <c r="N1454" s="34">
        <f t="shared" si="112"/>
        <v>7640000</v>
      </c>
      <c r="O1454" s="32">
        <f t="shared" si="113"/>
        <v>-5.2356020942408382E-4</v>
      </c>
      <c r="P1454">
        <f t="shared" si="114"/>
        <v>0.28799999999999998</v>
      </c>
    </row>
    <row r="1455" spans="1:16" hidden="1" x14ac:dyDescent="0.3">
      <c r="A1455" s="22" t="s">
        <v>1705</v>
      </c>
      <c r="B1455" s="23">
        <v>103339</v>
      </c>
      <c r="C1455" s="24" t="s">
        <v>2</v>
      </c>
      <c r="D1455" s="6">
        <v>88944.858820619993</v>
      </c>
      <c r="E1455" s="6">
        <v>89.76</v>
      </c>
      <c r="F1455" s="5">
        <v>367000</v>
      </c>
      <c r="G1455" s="5">
        <v>391000</v>
      </c>
      <c r="H1455" s="5">
        <v>143885000</v>
      </c>
      <c r="I1455" s="24" t="s">
        <v>2123</v>
      </c>
      <c r="J1455" s="24" t="s">
        <v>2129</v>
      </c>
      <c r="L1455" s="34">
        <f t="shared" si="110"/>
        <v>367000</v>
      </c>
      <c r="M1455" s="34">
        <f t="shared" si="111"/>
        <v>391000</v>
      </c>
      <c r="N1455" s="34">
        <f t="shared" si="112"/>
        <v>143885000</v>
      </c>
      <c r="O1455" s="32">
        <f t="shared" si="113"/>
        <v>-1.6679987490009383E-4</v>
      </c>
      <c r="P1455">
        <f t="shared" si="114"/>
        <v>0.35599999999999998</v>
      </c>
    </row>
    <row r="1456" spans="1:16" hidden="1" x14ac:dyDescent="0.3">
      <c r="A1456" s="22" t="s">
        <v>1706</v>
      </c>
      <c r="B1456" s="23">
        <v>4091914</v>
      </c>
      <c r="C1456" s="24" t="s">
        <v>2</v>
      </c>
      <c r="D1456" s="6">
        <v>20443.722480879998</v>
      </c>
      <c r="E1456" s="6">
        <v>82.73</v>
      </c>
      <c r="F1456" s="5">
        <v>74000</v>
      </c>
      <c r="G1456" s="5">
        <v>4000</v>
      </c>
      <c r="H1456" s="5">
        <v>5945000</v>
      </c>
      <c r="I1456" s="24" t="s">
        <v>2153</v>
      </c>
      <c r="J1456" s="24" t="s">
        <v>2193</v>
      </c>
      <c r="L1456" s="34">
        <f t="shared" si="110"/>
        <v>74000</v>
      </c>
      <c r="M1456" s="34">
        <f t="shared" si="111"/>
        <v>4000</v>
      </c>
      <c r="N1456" s="34">
        <f t="shared" si="112"/>
        <v>5945000</v>
      </c>
      <c r="O1456" s="32">
        <f t="shared" si="113"/>
        <v>1.1774600504625737E-2</v>
      </c>
      <c r="P1456">
        <f t="shared" si="114"/>
        <v>0.96599999999999997</v>
      </c>
    </row>
    <row r="1457" spans="1:16" hidden="1" x14ac:dyDescent="0.3">
      <c r="A1457" s="22" t="s">
        <v>1707</v>
      </c>
      <c r="B1457" s="23">
        <v>4202062</v>
      </c>
      <c r="C1457" s="24" t="s">
        <v>2</v>
      </c>
      <c r="D1457" s="6">
        <v>275354.39306095999</v>
      </c>
      <c r="E1457" s="6">
        <v>64.63</v>
      </c>
      <c r="F1457" s="5">
        <v>530000</v>
      </c>
      <c r="G1457" s="5">
        <v>454000</v>
      </c>
      <c r="H1457" s="5">
        <v>92763000</v>
      </c>
      <c r="I1457" s="24" t="s">
        <v>2153</v>
      </c>
      <c r="J1457" s="24" t="s">
        <v>2188</v>
      </c>
      <c r="L1457" s="34">
        <f t="shared" si="110"/>
        <v>530000</v>
      </c>
      <c r="M1457" s="34">
        <f t="shared" si="111"/>
        <v>454000</v>
      </c>
      <c r="N1457" s="34">
        <f t="shared" si="112"/>
        <v>92763000</v>
      </c>
      <c r="O1457" s="32">
        <f t="shared" si="113"/>
        <v>8.1929217468171582E-4</v>
      </c>
      <c r="P1457">
        <f t="shared" si="114"/>
        <v>0.629</v>
      </c>
    </row>
    <row r="1458" spans="1:16" hidden="1" x14ac:dyDescent="0.3">
      <c r="A1458" s="22" t="s">
        <v>1708</v>
      </c>
      <c r="B1458" s="23">
        <v>4578418</v>
      </c>
      <c r="C1458" s="24" t="s">
        <v>317</v>
      </c>
      <c r="D1458" s="6">
        <v>20662.39381125</v>
      </c>
      <c r="E1458" s="6">
        <v>98.71</v>
      </c>
      <c r="F1458" s="5">
        <v>59000</v>
      </c>
      <c r="G1458" s="5">
        <v>33500</v>
      </c>
      <c r="H1458" s="5">
        <v>11492300</v>
      </c>
      <c r="I1458" s="24" t="s">
        <v>2123</v>
      </c>
      <c r="J1458" s="24" t="s">
        <v>2124</v>
      </c>
      <c r="L1458" s="34">
        <f t="shared" si="110"/>
        <v>59000</v>
      </c>
      <c r="M1458" s="34">
        <f t="shared" si="111"/>
        <v>33500</v>
      </c>
      <c r="N1458" s="34">
        <f t="shared" si="112"/>
        <v>11492300</v>
      </c>
      <c r="O1458" s="32">
        <f t="shared" si="113"/>
        <v>2.2188769872001253E-3</v>
      </c>
      <c r="P1458">
        <f t="shared" si="114"/>
        <v>0.78300000000000003</v>
      </c>
    </row>
    <row r="1459" spans="1:16" hidden="1" x14ac:dyDescent="0.3">
      <c r="A1459" s="22" t="s">
        <v>1709</v>
      </c>
      <c r="B1459" s="23">
        <v>4310438</v>
      </c>
      <c r="C1459" s="24" t="s">
        <v>317</v>
      </c>
      <c r="D1459" s="6">
        <v>8430.2804883000008</v>
      </c>
      <c r="E1459" s="6">
        <v>95.67</v>
      </c>
      <c r="F1459" s="5">
        <v>20107</v>
      </c>
      <c r="G1459" s="5">
        <v>18077</v>
      </c>
      <c r="H1459" s="5">
        <v>3452022</v>
      </c>
      <c r="I1459" s="24" t="s">
        <v>2123</v>
      </c>
      <c r="J1459" s="24" t="s">
        <v>2129</v>
      </c>
      <c r="L1459" s="34">
        <f t="shared" si="110"/>
        <v>20107</v>
      </c>
      <c r="M1459" s="34">
        <f t="shared" si="111"/>
        <v>18077</v>
      </c>
      <c r="N1459" s="34">
        <f t="shared" si="112"/>
        <v>3452022</v>
      </c>
      <c r="O1459" s="32">
        <f t="shared" si="113"/>
        <v>5.880611421364058E-4</v>
      </c>
      <c r="P1459">
        <f t="shared" si="114"/>
        <v>0.59499999999999997</v>
      </c>
    </row>
    <row r="1460" spans="1:16" hidden="1" x14ac:dyDescent="0.3">
      <c r="A1460" s="22" t="s">
        <v>1710</v>
      </c>
      <c r="B1460" s="23">
        <v>4913043</v>
      </c>
      <c r="C1460" s="24" t="s">
        <v>2</v>
      </c>
      <c r="D1460" s="6">
        <v>22938.6958614</v>
      </c>
      <c r="E1460" s="6">
        <v>59.86</v>
      </c>
      <c r="F1460" s="5">
        <v>-24000</v>
      </c>
      <c r="G1460" s="5">
        <v>10000</v>
      </c>
      <c r="H1460" s="5">
        <v>23415000</v>
      </c>
      <c r="I1460" s="24" t="s">
        <v>2153</v>
      </c>
      <c r="J1460" s="24" t="s">
        <v>2186</v>
      </c>
      <c r="L1460" s="34">
        <f t="shared" si="110"/>
        <v>-24000</v>
      </c>
      <c r="M1460" s="34">
        <f t="shared" si="111"/>
        <v>10000</v>
      </c>
      <c r="N1460" s="34">
        <f t="shared" si="112"/>
        <v>23415000</v>
      </c>
      <c r="O1460" s="32">
        <f t="shared" si="113"/>
        <v>-1.452060644885757E-3</v>
      </c>
      <c r="P1460">
        <f t="shared" si="114"/>
        <v>0.188</v>
      </c>
    </row>
    <row r="1461" spans="1:16" hidden="1" x14ac:dyDescent="0.3">
      <c r="A1461" s="22" t="s">
        <v>1711</v>
      </c>
      <c r="B1461" s="23">
        <v>4054015</v>
      </c>
      <c r="C1461" s="24" t="s">
        <v>2</v>
      </c>
      <c r="D1461" s="6">
        <v>8154.7874830399996</v>
      </c>
      <c r="E1461" s="6">
        <v>63.14</v>
      </c>
      <c r="F1461" s="5">
        <v>90000</v>
      </c>
      <c r="G1461" s="5">
        <v>-9000</v>
      </c>
      <c r="H1461" s="5">
        <v>11386000</v>
      </c>
      <c r="I1461" s="24" t="s">
        <v>2126</v>
      </c>
      <c r="J1461" s="24" t="s">
        <v>2127</v>
      </c>
      <c r="L1461" s="34">
        <f t="shared" si="110"/>
        <v>90000</v>
      </c>
      <c r="M1461" s="34">
        <f t="shared" si="111"/>
        <v>-9000</v>
      </c>
      <c r="N1461" s="34">
        <f t="shared" si="112"/>
        <v>11386000</v>
      </c>
      <c r="O1461" s="32">
        <f t="shared" si="113"/>
        <v>8.6948884595116818E-3</v>
      </c>
      <c r="P1461">
        <f t="shared" si="114"/>
        <v>0.94699999999999995</v>
      </c>
    </row>
    <row r="1462" spans="1:16" hidden="1" x14ac:dyDescent="0.3">
      <c r="A1462" s="22" t="s">
        <v>341</v>
      </c>
      <c r="B1462" s="23">
        <v>4144107</v>
      </c>
      <c r="C1462" s="24" t="s">
        <v>2</v>
      </c>
      <c r="D1462" s="6">
        <v>3449.4678086399999</v>
      </c>
      <c r="E1462" s="27" t="s">
        <v>2078</v>
      </c>
      <c r="F1462" s="5">
        <v>11664</v>
      </c>
      <c r="G1462" s="5">
        <v>6521</v>
      </c>
      <c r="H1462" s="5">
        <v>3760383</v>
      </c>
      <c r="I1462" s="24" t="s">
        <v>2119</v>
      </c>
      <c r="J1462" s="24" t="s">
        <v>2128</v>
      </c>
      <c r="L1462" s="34">
        <f t="shared" si="110"/>
        <v>11664</v>
      </c>
      <c r="M1462" s="34">
        <f t="shared" si="111"/>
        <v>6521</v>
      </c>
      <c r="N1462" s="34">
        <f t="shared" si="112"/>
        <v>3760383</v>
      </c>
      <c r="O1462" s="32">
        <f t="shared" si="113"/>
        <v>1.367679834740238E-3</v>
      </c>
      <c r="P1462">
        <f t="shared" si="114"/>
        <v>0.70499999999999996</v>
      </c>
    </row>
    <row r="1463" spans="1:16" hidden="1" x14ac:dyDescent="0.3">
      <c r="A1463" s="22" t="s">
        <v>1712</v>
      </c>
      <c r="B1463" s="23">
        <v>4039450</v>
      </c>
      <c r="C1463" s="24" t="s">
        <v>2</v>
      </c>
      <c r="D1463" s="6">
        <v>193994.25739091999</v>
      </c>
      <c r="E1463" s="6">
        <v>72.89</v>
      </c>
      <c r="F1463" s="5">
        <v>997000</v>
      </c>
      <c r="G1463" s="5">
        <v>698000</v>
      </c>
      <c r="H1463" s="5">
        <v>1441799000</v>
      </c>
      <c r="I1463" s="24" t="s">
        <v>2142</v>
      </c>
      <c r="J1463" s="24" t="s">
        <v>2143</v>
      </c>
      <c r="L1463" s="34">
        <f t="shared" si="110"/>
        <v>997000</v>
      </c>
      <c r="M1463" s="34">
        <f t="shared" si="111"/>
        <v>698000</v>
      </c>
      <c r="N1463" s="34">
        <f t="shared" si="112"/>
        <v>1441799000</v>
      </c>
      <c r="O1463" s="32">
        <f t="shared" si="113"/>
        <v>2.0737980814246646E-4</v>
      </c>
      <c r="P1463">
        <f t="shared" si="114"/>
        <v>0.5</v>
      </c>
    </row>
    <row r="1464" spans="1:16" hidden="1" x14ac:dyDescent="0.3">
      <c r="A1464" s="22" t="s">
        <v>1713</v>
      </c>
      <c r="B1464" s="23">
        <v>4060262</v>
      </c>
      <c r="C1464" s="24" t="s">
        <v>317</v>
      </c>
      <c r="D1464" s="6">
        <v>2846.34753327</v>
      </c>
      <c r="E1464" s="6">
        <v>90.31</v>
      </c>
      <c r="F1464" s="5">
        <v>9000</v>
      </c>
      <c r="G1464" s="5">
        <v>25000</v>
      </c>
      <c r="H1464" s="5">
        <v>22431000</v>
      </c>
      <c r="I1464" s="24" t="s">
        <v>2126</v>
      </c>
      <c r="J1464" s="24" t="s">
        <v>2176</v>
      </c>
      <c r="L1464" s="34">
        <f t="shared" si="110"/>
        <v>9000</v>
      </c>
      <c r="M1464" s="34">
        <f t="shared" si="111"/>
        <v>25000</v>
      </c>
      <c r="N1464" s="34">
        <f t="shared" si="112"/>
        <v>22431000</v>
      </c>
      <c r="O1464" s="32">
        <f t="shared" si="113"/>
        <v>-7.1329856002853192E-4</v>
      </c>
      <c r="P1464">
        <f t="shared" si="114"/>
        <v>0.25800000000000001</v>
      </c>
    </row>
    <row r="1465" spans="1:16" hidden="1" x14ac:dyDescent="0.3">
      <c r="A1465" s="22" t="s">
        <v>263</v>
      </c>
      <c r="B1465" s="23">
        <v>4989049</v>
      </c>
      <c r="C1465" s="24" t="s">
        <v>2</v>
      </c>
      <c r="D1465" s="6">
        <v>2026.7573473099999</v>
      </c>
      <c r="E1465" s="6">
        <v>101.55</v>
      </c>
      <c r="F1465" s="5">
        <v>32000</v>
      </c>
      <c r="G1465" s="5">
        <v>12900</v>
      </c>
      <c r="H1465" s="5">
        <v>3978400</v>
      </c>
      <c r="I1465" s="24" t="s">
        <v>2119</v>
      </c>
      <c r="J1465" s="24" t="s">
        <v>2146</v>
      </c>
      <c r="L1465" s="34">
        <f t="shared" si="110"/>
        <v>32000</v>
      </c>
      <c r="M1465" s="34">
        <f t="shared" si="111"/>
        <v>12900</v>
      </c>
      <c r="N1465" s="34">
        <f t="shared" si="112"/>
        <v>3978400</v>
      </c>
      <c r="O1465" s="32">
        <f t="shared" si="113"/>
        <v>4.8009249949728531E-3</v>
      </c>
      <c r="P1465">
        <f t="shared" si="114"/>
        <v>0.88900000000000001</v>
      </c>
    </row>
    <row r="1466" spans="1:16" hidden="1" x14ac:dyDescent="0.3">
      <c r="A1466" s="22" t="s">
        <v>1714</v>
      </c>
      <c r="B1466" s="23">
        <v>103541</v>
      </c>
      <c r="C1466" s="24" t="s">
        <v>2</v>
      </c>
      <c r="D1466" s="6">
        <v>5751.6434866199997</v>
      </c>
      <c r="E1466" s="27" t="s">
        <v>2079</v>
      </c>
      <c r="F1466" s="5">
        <v>27600</v>
      </c>
      <c r="G1466" s="5">
        <v>-9100</v>
      </c>
      <c r="H1466" s="5">
        <v>13995100</v>
      </c>
      <c r="I1466" s="24" t="s">
        <v>2142</v>
      </c>
      <c r="J1466" s="24" t="s">
        <v>2145</v>
      </c>
      <c r="L1466" s="34">
        <f t="shared" si="110"/>
        <v>27600</v>
      </c>
      <c r="M1466" s="34">
        <f t="shared" si="111"/>
        <v>-9100</v>
      </c>
      <c r="N1466" s="34">
        <f t="shared" si="112"/>
        <v>13995100</v>
      </c>
      <c r="O1466" s="32">
        <f t="shared" si="113"/>
        <v>2.6223463926660045E-3</v>
      </c>
      <c r="P1466">
        <f t="shared" si="114"/>
        <v>0.81100000000000005</v>
      </c>
    </row>
    <row r="1467" spans="1:16" hidden="1" x14ac:dyDescent="0.3">
      <c r="A1467" s="22" t="s">
        <v>1715</v>
      </c>
      <c r="B1467" s="23">
        <v>103647</v>
      </c>
      <c r="C1467" s="24" t="s">
        <v>2</v>
      </c>
      <c r="D1467" s="6">
        <v>34041.899542849998</v>
      </c>
      <c r="E1467" s="27">
        <v>95.38</v>
      </c>
      <c r="F1467" s="5">
        <v>185000</v>
      </c>
      <c r="G1467" s="5">
        <v>162000</v>
      </c>
      <c r="H1467" s="5">
        <v>73008000</v>
      </c>
      <c r="I1467" s="24" t="s">
        <v>2142</v>
      </c>
      <c r="J1467" s="24" t="s">
        <v>2145</v>
      </c>
      <c r="L1467" s="34">
        <f t="shared" si="110"/>
        <v>185000</v>
      </c>
      <c r="M1467" s="34">
        <f t="shared" si="111"/>
        <v>162000</v>
      </c>
      <c r="N1467" s="34">
        <f t="shared" si="112"/>
        <v>73008000</v>
      </c>
      <c r="O1467" s="32">
        <f t="shared" si="113"/>
        <v>3.1503396888012271E-4</v>
      </c>
      <c r="P1467">
        <f t="shared" si="114"/>
        <v>0.52900000000000003</v>
      </c>
    </row>
    <row r="1468" spans="1:16" hidden="1" x14ac:dyDescent="0.3">
      <c r="A1468" s="22" t="s">
        <v>1716</v>
      </c>
      <c r="B1468" s="23">
        <v>4914369</v>
      </c>
      <c r="C1468" s="24" t="s">
        <v>2</v>
      </c>
      <c r="D1468" s="6">
        <v>35547.659283840003</v>
      </c>
      <c r="E1468" s="6">
        <v>86.68</v>
      </c>
      <c r="F1468" s="5">
        <v>72446</v>
      </c>
      <c r="G1468" s="5">
        <v>134836</v>
      </c>
      <c r="H1468" s="5">
        <v>10948820</v>
      </c>
      <c r="I1468" s="24" t="s">
        <v>2153</v>
      </c>
      <c r="J1468" s="24" t="s">
        <v>2178</v>
      </c>
      <c r="L1468" s="34">
        <f t="shared" si="110"/>
        <v>72446</v>
      </c>
      <c r="M1468" s="34">
        <f t="shared" si="111"/>
        <v>134836</v>
      </c>
      <c r="N1468" s="34">
        <f t="shared" si="112"/>
        <v>10948820</v>
      </c>
      <c r="O1468" s="32">
        <f t="shared" si="113"/>
        <v>-5.6983309616926757E-3</v>
      </c>
      <c r="P1468">
        <f t="shared" si="114"/>
        <v>5.8000000000000003E-2</v>
      </c>
    </row>
    <row r="1469" spans="1:16" hidden="1" x14ac:dyDescent="0.3">
      <c r="A1469" s="22" t="s">
        <v>1717</v>
      </c>
      <c r="B1469" s="23">
        <v>4004135</v>
      </c>
      <c r="C1469" s="24" t="s">
        <v>2</v>
      </c>
      <c r="D1469" s="6">
        <v>403177.7817243</v>
      </c>
      <c r="E1469" s="6">
        <v>72.17</v>
      </c>
      <c r="F1469" s="5">
        <v>1484000</v>
      </c>
      <c r="G1469" s="5">
        <v>1502000</v>
      </c>
      <c r="H1469" s="5">
        <v>76445000</v>
      </c>
      <c r="I1469" s="24" t="s">
        <v>2126</v>
      </c>
      <c r="J1469" s="24" t="s">
        <v>2127</v>
      </c>
      <c r="L1469" s="34">
        <f t="shared" si="110"/>
        <v>1484000</v>
      </c>
      <c r="M1469" s="34">
        <f t="shared" si="111"/>
        <v>1502000</v>
      </c>
      <c r="N1469" s="34">
        <f t="shared" si="112"/>
        <v>76445000</v>
      </c>
      <c r="O1469" s="32">
        <f t="shared" si="113"/>
        <v>-2.3546340506246322E-4</v>
      </c>
      <c r="P1469">
        <f t="shared" si="114"/>
        <v>0.34200000000000003</v>
      </c>
    </row>
    <row r="1470" spans="1:16" hidden="1" x14ac:dyDescent="0.3">
      <c r="A1470" s="22" t="s">
        <v>1718</v>
      </c>
      <c r="B1470" s="23">
        <v>4021612</v>
      </c>
      <c r="C1470" s="24" t="s">
        <v>2</v>
      </c>
      <c r="D1470" s="6">
        <v>11111.932074939999</v>
      </c>
      <c r="E1470" s="6">
        <v>109.47</v>
      </c>
      <c r="F1470" s="5">
        <v>85300</v>
      </c>
      <c r="G1470" s="5">
        <v>91500</v>
      </c>
      <c r="H1470" s="5">
        <v>18811700</v>
      </c>
      <c r="I1470" s="24" t="s">
        <v>2161</v>
      </c>
      <c r="J1470" s="24" t="s">
        <v>2190</v>
      </c>
      <c r="L1470" s="34">
        <f t="shared" si="110"/>
        <v>85300</v>
      </c>
      <c r="M1470" s="34">
        <f t="shared" si="111"/>
        <v>91500</v>
      </c>
      <c r="N1470" s="34">
        <f t="shared" si="112"/>
        <v>18811700</v>
      </c>
      <c r="O1470" s="32">
        <f t="shared" si="113"/>
        <v>-3.2958212176464646E-4</v>
      </c>
      <c r="P1470">
        <f t="shared" si="114"/>
        <v>0.32300000000000001</v>
      </c>
    </row>
    <row r="1471" spans="1:16" hidden="1" x14ac:dyDescent="0.3">
      <c r="A1471" s="22" t="s">
        <v>1719</v>
      </c>
      <c r="B1471" s="23">
        <v>4912995</v>
      </c>
      <c r="C1471" s="24" t="s">
        <v>2</v>
      </c>
      <c r="D1471" s="6">
        <v>12284.5983299</v>
      </c>
      <c r="E1471" s="6">
        <v>84.06</v>
      </c>
      <c r="F1471" s="5">
        <v>61000</v>
      </c>
      <c r="G1471" s="5">
        <v>54800</v>
      </c>
      <c r="H1471" s="5">
        <v>14991400</v>
      </c>
      <c r="I1471" s="24" t="s">
        <v>2153</v>
      </c>
      <c r="J1471" s="24" t="s">
        <v>2178</v>
      </c>
      <c r="L1471" s="34">
        <f t="shared" si="110"/>
        <v>61000</v>
      </c>
      <c r="M1471" s="34">
        <f t="shared" si="111"/>
        <v>54800</v>
      </c>
      <c r="N1471" s="34">
        <f t="shared" si="112"/>
        <v>14991400</v>
      </c>
      <c r="O1471" s="32">
        <f t="shared" si="113"/>
        <v>4.1357044705631231E-4</v>
      </c>
      <c r="P1471">
        <f t="shared" si="114"/>
        <v>0.55400000000000005</v>
      </c>
    </row>
    <row r="1472" spans="1:16" hidden="1" x14ac:dyDescent="0.3">
      <c r="A1472" s="22" t="s">
        <v>1720</v>
      </c>
      <c r="B1472" s="23">
        <v>4384788</v>
      </c>
      <c r="C1472" s="24" t="s">
        <v>317</v>
      </c>
      <c r="D1472" s="6">
        <v>39902.771502000003</v>
      </c>
      <c r="E1472" s="27" t="s">
        <v>1968</v>
      </c>
      <c r="F1472" s="5">
        <v>7000</v>
      </c>
      <c r="G1472" s="5">
        <v>206000</v>
      </c>
      <c r="H1472" s="5">
        <v>90513000</v>
      </c>
      <c r="I1472" s="24" t="s">
        <v>2153</v>
      </c>
      <c r="J1472" s="24" t="s">
        <v>2178</v>
      </c>
      <c r="L1472" s="34">
        <f t="shared" si="110"/>
        <v>7000</v>
      </c>
      <c r="M1472" s="34">
        <f t="shared" si="111"/>
        <v>206000</v>
      </c>
      <c r="N1472" s="34">
        <f t="shared" si="112"/>
        <v>90513000</v>
      </c>
      <c r="O1472" s="32">
        <f t="shared" si="113"/>
        <v>-2.1985792096162983E-3</v>
      </c>
      <c r="P1472">
        <f t="shared" si="114"/>
        <v>0.14699999999999999</v>
      </c>
    </row>
    <row r="1473" spans="1:16" hidden="1" x14ac:dyDescent="0.3">
      <c r="A1473" s="22" t="s">
        <v>1721</v>
      </c>
      <c r="B1473" s="23">
        <v>4004136</v>
      </c>
      <c r="C1473" s="24" t="s">
        <v>2</v>
      </c>
      <c r="D1473" s="6">
        <v>43344.062914980001</v>
      </c>
      <c r="E1473" s="27">
        <v>76.55</v>
      </c>
      <c r="F1473" s="5">
        <v>148000</v>
      </c>
      <c r="G1473" s="5">
        <v>-18000</v>
      </c>
      <c r="H1473" s="5">
        <v>49623000</v>
      </c>
      <c r="I1473" s="24" t="s">
        <v>2153</v>
      </c>
      <c r="J1473" s="24" t="s">
        <v>2154</v>
      </c>
      <c r="L1473" s="34">
        <f t="shared" si="110"/>
        <v>148000</v>
      </c>
      <c r="M1473" s="34">
        <f t="shared" si="111"/>
        <v>-18000</v>
      </c>
      <c r="N1473" s="34">
        <f t="shared" si="112"/>
        <v>49623000</v>
      </c>
      <c r="O1473" s="32">
        <f t="shared" si="113"/>
        <v>3.3452229812788426E-3</v>
      </c>
      <c r="P1473">
        <f t="shared" si="114"/>
        <v>0.84599999999999997</v>
      </c>
    </row>
    <row r="1474" spans="1:16" hidden="1" x14ac:dyDescent="0.3">
      <c r="A1474" s="22" t="s">
        <v>1722</v>
      </c>
      <c r="B1474" s="23">
        <v>103120</v>
      </c>
      <c r="C1474" s="24" t="s">
        <v>2</v>
      </c>
      <c r="D1474" s="6">
        <v>4402.2965071999997</v>
      </c>
      <c r="E1474" s="6">
        <v>89.78</v>
      </c>
      <c r="F1474" s="5">
        <v>545</v>
      </c>
      <c r="G1474" s="5">
        <v>1672</v>
      </c>
      <c r="H1474" s="5">
        <v>8094139</v>
      </c>
      <c r="I1474" s="24" t="s">
        <v>2130</v>
      </c>
      <c r="J1474" s="24" t="s">
        <v>2131</v>
      </c>
      <c r="L1474" s="34">
        <f t="shared" si="110"/>
        <v>545</v>
      </c>
      <c r="M1474" s="34">
        <f t="shared" si="111"/>
        <v>1672</v>
      </c>
      <c r="N1474" s="34">
        <f t="shared" si="112"/>
        <v>8094139</v>
      </c>
      <c r="O1474" s="32">
        <f t="shared" si="113"/>
        <v>-1.3923655128729565E-4</v>
      </c>
      <c r="P1474">
        <f t="shared" si="114"/>
        <v>0.36499999999999999</v>
      </c>
    </row>
    <row r="1475" spans="1:16" hidden="1" x14ac:dyDescent="0.3">
      <c r="A1475" s="22" t="s">
        <v>1723</v>
      </c>
      <c r="B1475" s="23">
        <v>4706100</v>
      </c>
      <c r="C1475" s="24" t="s">
        <v>317</v>
      </c>
      <c r="D1475" s="6">
        <v>7547.7179989799997</v>
      </c>
      <c r="E1475" s="27">
        <v>88.18</v>
      </c>
      <c r="F1475" s="5">
        <v>40511</v>
      </c>
      <c r="G1475" s="5">
        <v>35742</v>
      </c>
      <c r="H1475" s="5">
        <v>6874866</v>
      </c>
      <c r="I1475" s="24" t="s">
        <v>2119</v>
      </c>
      <c r="J1475" s="24" t="s">
        <v>2146</v>
      </c>
      <c r="L1475" s="34">
        <f t="shared" si="110"/>
        <v>40511</v>
      </c>
      <c r="M1475" s="34">
        <f t="shared" si="111"/>
        <v>35742</v>
      </c>
      <c r="N1475" s="34">
        <f t="shared" si="112"/>
        <v>6874866</v>
      </c>
      <c r="O1475" s="32">
        <f t="shared" si="113"/>
        <v>6.9368624784832173E-4</v>
      </c>
      <c r="P1475">
        <f t="shared" si="114"/>
        <v>0.60899999999999999</v>
      </c>
    </row>
    <row r="1476" spans="1:16" hidden="1" x14ac:dyDescent="0.3">
      <c r="A1476" s="22" t="s">
        <v>1724</v>
      </c>
      <c r="B1476" s="23">
        <v>4097833</v>
      </c>
      <c r="C1476" s="24" t="s">
        <v>2</v>
      </c>
      <c r="D1476" s="6">
        <v>8835.8201488600007</v>
      </c>
      <c r="E1476" s="6">
        <v>88.49</v>
      </c>
      <c r="F1476" s="5">
        <v>98700</v>
      </c>
      <c r="G1476" s="5">
        <v>108400</v>
      </c>
      <c r="H1476" s="5">
        <v>23386000</v>
      </c>
      <c r="I1476" s="24" t="s">
        <v>2148</v>
      </c>
      <c r="J1476" s="24" t="s">
        <v>2150</v>
      </c>
      <c r="L1476" s="34">
        <f t="shared" si="110"/>
        <v>98700</v>
      </c>
      <c r="M1476" s="34">
        <f t="shared" si="111"/>
        <v>108400</v>
      </c>
      <c r="N1476" s="34">
        <f t="shared" si="112"/>
        <v>23386000</v>
      </c>
      <c r="O1476" s="32">
        <f t="shared" si="113"/>
        <v>-4.1477807235097924E-4</v>
      </c>
      <c r="P1476">
        <f t="shared" si="114"/>
        <v>0.309</v>
      </c>
    </row>
    <row r="1477" spans="1:16" hidden="1" x14ac:dyDescent="0.3">
      <c r="A1477" s="22" t="s">
        <v>1725</v>
      </c>
      <c r="B1477" s="23">
        <v>4097432</v>
      </c>
      <c r="C1477" s="24" t="s">
        <v>2</v>
      </c>
      <c r="D1477" s="6">
        <v>9227.3562208799995</v>
      </c>
      <c r="E1477" s="6">
        <v>84.84</v>
      </c>
      <c r="F1477" s="5">
        <v>20900</v>
      </c>
      <c r="G1477" s="5">
        <v>16372</v>
      </c>
      <c r="H1477" s="5">
        <v>2533752</v>
      </c>
      <c r="I1477" s="24" t="s">
        <v>2161</v>
      </c>
      <c r="J1477" s="24" t="s">
        <v>2190</v>
      </c>
      <c r="L1477" s="34">
        <f t="shared" si="110"/>
        <v>20900</v>
      </c>
      <c r="M1477" s="34">
        <f t="shared" si="111"/>
        <v>16372</v>
      </c>
      <c r="N1477" s="34">
        <f t="shared" si="112"/>
        <v>2533752</v>
      </c>
      <c r="O1477" s="32">
        <f t="shared" si="113"/>
        <v>1.7870730837114288E-3</v>
      </c>
      <c r="P1477">
        <f t="shared" si="114"/>
        <v>0.75</v>
      </c>
    </row>
    <row r="1478" spans="1:16" hidden="1" x14ac:dyDescent="0.3">
      <c r="A1478" s="22" t="s">
        <v>1726</v>
      </c>
      <c r="B1478" s="23">
        <v>100406</v>
      </c>
      <c r="C1478" s="24" t="s">
        <v>2</v>
      </c>
      <c r="D1478" s="6">
        <v>80931.915809159997</v>
      </c>
      <c r="E1478" s="6">
        <v>84.19</v>
      </c>
      <c r="F1478" s="5">
        <v>357000</v>
      </c>
      <c r="G1478" s="5">
        <v>289000</v>
      </c>
      <c r="H1478" s="5">
        <v>557263000</v>
      </c>
      <c r="I1478" s="24" t="s">
        <v>2142</v>
      </c>
      <c r="J1478" s="24" t="s">
        <v>2171</v>
      </c>
      <c r="L1478" s="34">
        <f t="shared" si="110"/>
        <v>357000</v>
      </c>
      <c r="M1478" s="34">
        <f t="shared" si="111"/>
        <v>289000</v>
      </c>
      <c r="N1478" s="34">
        <f t="shared" si="112"/>
        <v>557263000</v>
      </c>
      <c r="O1478" s="32">
        <f t="shared" si="113"/>
        <v>1.2202496846192911E-4</v>
      </c>
      <c r="P1478">
        <f t="shared" si="114"/>
        <v>0.47099999999999997</v>
      </c>
    </row>
    <row r="1479" spans="1:16" hidden="1" x14ac:dyDescent="0.3">
      <c r="A1479" s="22" t="s">
        <v>1727</v>
      </c>
      <c r="B1479" s="23">
        <v>4004124</v>
      </c>
      <c r="C1479" s="24" t="s">
        <v>2</v>
      </c>
      <c r="D1479" s="6">
        <v>394964.04837059003</v>
      </c>
      <c r="E1479" s="6">
        <v>69.08</v>
      </c>
      <c r="F1479" s="5">
        <v>1152000</v>
      </c>
      <c r="G1479" s="5">
        <v>1246000</v>
      </c>
      <c r="H1479" s="5">
        <v>120829000</v>
      </c>
      <c r="I1479" s="24" t="s">
        <v>2153</v>
      </c>
      <c r="J1479" s="24" t="s">
        <v>2193</v>
      </c>
      <c r="L1479" s="34">
        <f t="shared" si="110"/>
        <v>1152000</v>
      </c>
      <c r="M1479" s="34">
        <f t="shared" si="111"/>
        <v>1246000</v>
      </c>
      <c r="N1479" s="34">
        <f t="shared" si="112"/>
        <v>120829000</v>
      </c>
      <c r="O1479" s="32">
        <f t="shared" si="113"/>
        <v>-7.7795893369969127E-4</v>
      </c>
      <c r="P1479">
        <f t="shared" si="114"/>
        <v>0.249</v>
      </c>
    </row>
    <row r="1480" spans="1:16" hidden="1" x14ac:dyDescent="0.3">
      <c r="A1480" s="22" t="s">
        <v>1728</v>
      </c>
      <c r="B1480" s="23">
        <v>103383</v>
      </c>
      <c r="C1480" s="24" t="s">
        <v>2</v>
      </c>
      <c r="D1480" s="6">
        <v>153201.42426455999</v>
      </c>
      <c r="E1480" s="27" t="s">
        <v>2058</v>
      </c>
      <c r="F1480" s="5">
        <v>611400</v>
      </c>
      <c r="G1480" s="5">
        <v>288900</v>
      </c>
      <c r="H1480" s="5">
        <v>75465000</v>
      </c>
      <c r="I1480" s="24" t="s">
        <v>2142</v>
      </c>
      <c r="J1480" s="24" t="s">
        <v>2145</v>
      </c>
      <c r="L1480" s="34">
        <f t="shared" si="110"/>
        <v>611400</v>
      </c>
      <c r="M1480" s="34">
        <f t="shared" si="111"/>
        <v>288900</v>
      </c>
      <c r="N1480" s="34">
        <f t="shared" si="112"/>
        <v>75465000</v>
      </c>
      <c r="O1480" s="32">
        <f t="shared" si="113"/>
        <v>4.2735042735042739E-3</v>
      </c>
      <c r="P1480">
        <f t="shared" si="114"/>
        <v>0.872</v>
      </c>
    </row>
    <row r="1481" spans="1:16" hidden="1" x14ac:dyDescent="0.3">
      <c r="A1481" s="22" t="s">
        <v>1729</v>
      </c>
      <c r="B1481" s="23">
        <v>4397865</v>
      </c>
      <c r="C1481" s="24" t="s">
        <v>2</v>
      </c>
      <c r="D1481" s="6">
        <v>4125.2118600000003</v>
      </c>
      <c r="E1481" s="6">
        <v>82.79</v>
      </c>
      <c r="F1481" s="5">
        <v>-68100</v>
      </c>
      <c r="G1481" s="5">
        <v>-92200</v>
      </c>
      <c r="H1481" s="5">
        <v>3413700</v>
      </c>
      <c r="I1481" s="24" t="s">
        <v>2148</v>
      </c>
      <c r="J1481" s="24" t="s">
        <v>2150</v>
      </c>
      <c r="L1481" s="34">
        <f t="shared" si="110"/>
        <v>-68100</v>
      </c>
      <c r="M1481" s="34">
        <f t="shared" si="111"/>
        <v>-92200</v>
      </c>
      <c r="N1481" s="34">
        <f t="shared" si="112"/>
        <v>3413700</v>
      </c>
      <c r="O1481" s="32">
        <f t="shared" si="113"/>
        <v>7.0597884992823039E-3</v>
      </c>
      <c r="P1481">
        <f t="shared" si="114"/>
        <v>0.93100000000000005</v>
      </c>
    </row>
    <row r="1482" spans="1:16" hidden="1" x14ac:dyDescent="0.3">
      <c r="A1482" s="22" t="s">
        <v>1730</v>
      </c>
      <c r="B1482" s="23">
        <v>4191577</v>
      </c>
      <c r="C1482" s="24" t="s">
        <v>2</v>
      </c>
      <c r="D1482" s="6">
        <v>97051.721992229999</v>
      </c>
      <c r="E1482" s="6">
        <v>80.510000000000005</v>
      </c>
      <c r="F1482" s="5">
        <v>216600</v>
      </c>
      <c r="G1482" s="5">
        <v>247500</v>
      </c>
      <c r="H1482" s="5">
        <v>22594000</v>
      </c>
      <c r="I1482" s="24" t="s">
        <v>2148</v>
      </c>
      <c r="J1482" s="24" t="s">
        <v>2150</v>
      </c>
      <c r="L1482" s="34">
        <f t="shared" ref="L1482:L1545" si="115">IF(NOT(F1482="NA"),F1482,0)</f>
        <v>216600</v>
      </c>
      <c r="M1482" s="34">
        <f t="shared" ref="M1482:M1545" si="116">IF(NOT(G1482="NA"),G1482,0)</f>
        <v>247500</v>
      </c>
      <c r="N1482" s="34">
        <f t="shared" ref="N1482:N1545" si="117">IF(NOT(H1482="NA"),H1482,0)</f>
        <v>22594000</v>
      </c>
      <c r="O1482" s="32">
        <f t="shared" ref="O1482:O1545" si="118">(L1482-M1482)/N1482</f>
        <v>-1.3676197220501018E-3</v>
      </c>
      <c r="P1482">
        <f t="shared" ref="P1482:P1545" si="119">IFERROR(_xlfn.PERCENTRANK.INC(O:O,O1482),"")</f>
        <v>0.19600000000000001</v>
      </c>
    </row>
    <row r="1483" spans="1:16" hidden="1" x14ac:dyDescent="0.3">
      <c r="A1483" s="22" t="s">
        <v>1731</v>
      </c>
      <c r="B1483" s="23">
        <v>4999709</v>
      </c>
      <c r="C1483" s="24" t="s">
        <v>319</v>
      </c>
      <c r="D1483" s="6">
        <v>3631.0259956700002</v>
      </c>
      <c r="E1483" s="6">
        <v>92.38</v>
      </c>
      <c r="F1483" s="5">
        <v>11546</v>
      </c>
      <c r="G1483" s="5">
        <v>12307</v>
      </c>
      <c r="H1483" s="5">
        <v>2097084</v>
      </c>
      <c r="I1483" s="24" t="s">
        <v>2153</v>
      </c>
      <c r="J1483" s="24" t="s">
        <v>2178</v>
      </c>
      <c r="L1483" s="34">
        <f t="shared" si="115"/>
        <v>11546</v>
      </c>
      <c r="M1483" s="34">
        <f t="shared" si="116"/>
        <v>12307</v>
      </c>
      <c r="N1483" s="34">
        <f t="shared" si="117"/>
        <v>2097084</v>
      </c>
      <c r="O1483" s="32">
        <f t="shared" si="118"/>
        <v>-3.6288484390706332E-4</v>
      </c>
      <c r="P1483">
        <f t="shared" si="119"/>
        <v>0.31900000000000001</v>
      </c>
    </row>
    <row r="1484" spans="1:16" hidden="1" x14ac:dyDescent="0.3">
      <c r="A1484" s="22" t="s">
        <v>1732</v>
      </c>
      <c r="B1484" s="23">
        <v>4004298</v>
      </c>
      <c r="C1484" s="24" t="s">
        <v>2</v>
      </c>
      <c r="D1484" s="6">
        <v>97121.445715199996</v>
      </c>
      <c r="E1484" s="6">
        <v>69.27</v>
      </c>
      <c r="F1484" s="5">
        <v>377000</v>
      </c>
      <c r="G1484" s="5">
        <v>297000</v>
      </c>
      <c r="H1484" s="5">
        <v>134891000</v>
      </c>
      <c r="I1484" s="24" t="s">
        <v>1</v>
      </c>
      <c r="J1484" s="24" t="s">
        <v>2157</v>
      </c>
      <c r="L1484" s="34">
        <f t="shared" si="115"/>
        <v>377000</v>
      </c>
      <c r="M1484" s="34">
        <f t="shared" si="116"/>
        <v>297000</v>
      </c>
      <c r="N1484" s="34">
        <f t="shared" si="117"/>
        <v>134891000</v>
      </c>
      <c r="O1484" s="32">
        <f t="shared" si="118"/>
        <v>5.9307144286868652E-4</v>
      </c>
      <c r="P1484">
        <f t="shared" si="119"/>
        <v>0.59499999999999997</v>
      </c>
    </row>
    <row r="1485" spans="1:16" hidden="1" x14ac:dyDescent="0.3">
      <c r="A1485" s="22" t="s">
        <v>1733</v>
      </c>
      <c r="B1485" s="23">
        <v>4044532</v>
      </c>
      <c r="C1485" s="24" t="s">
        <v>2</v>
      </c>
      <c r="D1485" s="6">
        <v>3076.38061608</v>
      </c>
      <c r="E1485" s="6">
        <v>81.89</v>
      </c>
      <c r="F1485" s="5">
        <v>6409</v>
      </c>
      <c r="G1485" s="5">
        <v>6764</v>
      </c>
      <c r="H1485" s="5">
        <v>1430839</v>
      </c>
      <c r="I1485" s="24" t="s">
        <v>2130</v>
      </c>
      <c r="J1485" s="24" t="s">
        <v>2192</v>
      </c>
      <c r="L1485" s="34">
        <f t="shared" si="115"/>
        <v>6409</v>
      </c>
      <c r="M1485" s="34">
        <f t="shared" si="116"/>
        <v>6764</v>
      </c>
      <c r="N1485" s="34">
        <f t="shared" si="117"/>
        <v>1430839</v>
      </c>
      <c r="O1485" s="32">
        <f t="shared" si="118"/>
        <v>-2.4810618105880537E-4</v>
      </c>
      <c r="P1485">
        <f t="shared" si="119"/>
        <v>0.33700000000000002</v>
      </c>
    </row>
    <row r="1486" spans="1:16" hidden="1" x14ac:dyDescent="0.3">
      <c r="A1486" s="22" t="s">
        <v>1734</v>
      </c>
      <c r="B1486" s="23">
        <v>4645763</v>
      </c>
      <c r="C1486" s="24" t="s">
        <v>2</v>
      </c>
      <c r="D1486" s="6">
        <v>5388.5094329000003</v>
      </c>
      <c r="E1486" s="6">
        <v>90.55</v>
      </c>
      <c r="F1486" s="5">
        <v>24600</v>
      </c>
      <c r="G1486" s="5">
        <v>33300</v>
      </c>
      <c r="H1486" s="5">
        <v>5772400</v>
      </c>
      <c r="I1486" s="24" t="s">
        <v>2119</v>
      </c>
      <c r="J1486" s="24" t="s">
        <v>2146</v>
      </c>
      <c r="L1486" s="34">
        <f t="shared" si="115"/>
        <v>24600</v>
      </c>
      <c r="M1486" s="34">
        <f t="shared" si="116"/>
        <v>33300</v>
      </c>
      <c r="N1486" s="34">
        <f t="shared" si="117"/>
        <v>5772400</v>
      </c>
      <c r="O1486" s="32">
        <f t="shared" si="118"/>
        <v>-1.5071720601482919E-3</v>
      </c>
      <c r="P1486">
        <f t="shared" si="119"/>
        <v>0.18099999999999999</v>
      </c>
    </row>
    <row r="1487" spans="1:16" hidden="1" x14ac:dyDescent="0.3">
      <c r="A1487" s="22" t="s">
        <v>1735</v>
      </c>
      <c r="B1487" s="23">
        <v>4074192</v>
      </c>
      <c r="C1487" s="24" t="s">
        <v>2</v>
      </c>
      <c r="D1487" s="6">
        <v>132897.25732634999</v>
      </c>
      <c r="E1487" s="6">
        <v>91.47</v>
      </c>
      <c r="F1487" s="5">
        <v>369000</v>
      </c>
      <c r="G1487" s="5">
        <v>338000</v>
      </c>
      <c r="H1487" s="5">
        <v>28349000</v>
      </c>
      <c r="I1487" s="24" t="s">
        <v>2126</v>
      </c>
      <c r="J1487" s="24" t="s">
        <v>2127</v>
      </c>
      <c r="L1487" s="34">
        <f t="shared" si="115"/>
        <v>369000</v>
      </c>
      <c r="M1487" s="34">
        <f t="shared" si="116"/>
        <v>338000</v>
      </c>
      <c r="N1487" s="34">
        <f t="shared" si="117"/>
        <v>28349000</v>
      </c>
      <c r="O1487" s="32">
        <f t="shared" si="118"/>
        <v>1.0935129986948393E-3</v>
      </c>
      <c r="P1487">
        <f t="shared" si="119"/>
        <v>0.67</v>
      </c>
    </row>
    <row r="1488" spans="1:16" hidden="1" x14ac:dyDescent="0.3">
      <c r="A1488" s="22" t="s">
        <v>1736</v>
      </c>
      <c r="B1488" s="23">
        <v>4107956</v>
      </c>
      <c r="C1488" s="24" t="s">
        <v>2</v>
      </c>
      <c r="D1488" s="6">
        <v>8702.7563538300001</v>
      </c>
      <c r="E1488" s="6">
        <v>86.74</v>
      </c>
      <c r="F1488" s="5">
        <v>24900</v>
      </c>
      <c r="G1488" s="5">
        <v>-13600</v>
      </c>
      <c r="H1488" s="5">
        <v>3556000</v>
      </c>
      <c r="I1488" s="24" t="s">
        <v>2119</v>
      </c>
      <c r="J1488" s="24" t="s">
        <v>2146</v>
      </c>
      <c r="L1488" s="34">
        <f t="shared" si="115"/>
        <v>24900</v>
      </c>
      <c r="M1488" s="34">
        <f t="shared" si="116"/>
        <v>-13600</v>
      </c>
      <c r="N1488" s="34">
        <f t="shared" si="117"/>
        <v>3556000</v>
      </c>
      <c r="O1488" s="32">
        <f t="shared" si="118"/>
        <v>1.0826771653543307E-2</v>
      </c>
      <c r="P1488">
        <f t="shared" si="119"/>
        <v>0.96099999999999997</v>
      </c>
    </row>
    <row r="1489" spans="1:16" hidden="1" x14ac:dyDescent="0.3">
      <c r="A1489" s="22" t="s">
        <v>1737</v>
      </c>
      <c r="B1489" s="23">
        <v>4844112</v>
      </c>
      <c r="C1489" s="24" t="s">
        <v>320</v>
      </c>
      <c r="D1489" s="6">
        <v>61760.90373369</v>
      </c>
      <c r="E1489" s="6">
        <v>71.010000000000005</v>
      </c>
      <c r="F1489" s="5">
        <v>33020</v>
      </c>
      <c r="G1489" s="5">
        <v>17648</v>
      </c>
      <c r="H1489" s="5">
        <v>4380679</v>
      </c>
      <c r="I1489" s="24" t="s">
        <v>2161</v>
      </c>
      <c r="J1489" s="24" t="s">
        <v>2190</v>
      </c>
      <c r="L1489" s="34">
        <f t="shared" si="115"/>
        <v>33020</v>
      </c>
      <c r="M1489" s="34">
        <f t="shared" si="116"/>
        <v>17648</v>
      </c>
      <c r="N1489" s="34">
        <f t="shared" si="117"/>
        <v>4380679</v>
      </c>
      <c r="O1489" s="32">
        <f t="shared" si="118"/>
        <v>3.5090450589965621E-3</v>
      </c>
      <c r="P1489">
        <f t="shared" si="119"/>
        <v>0.85099999999999998</v>
      </c>
    </row>
    <row r="1490" spans="1:16" hidden="1" x14ac:dyDescent="0.3">
      <c r="A1490" s="22" t="s">
        <v>1738</v>
      </c>
      <c r="B1490" s="23">
        <v>4055530</v>
      </c>
      <c r="C1490" s="24" t="s">
        <v>2</v>
      </c>
      <c r="D1490" s="6">
        <v>58318.901405069999</v>
      </c>
      <c r="E1490" s="27">
        <v>85.13</v>
      </c>
      <c r="F1490" s="5">
        <v>300000</v>
      </c>
      <c r="G1490" s="5">
        <v>68000</v>
      </c>
      <c r="H1490" s="5">
        <v>115717000</v>
      </c>
      <c r="I1490" s="24" t="s">
        <v>2142</v>
      </c>
      <c r="J1490" s="24" t="s">
        <v>2145</v>
      </c>
      <c r="L1490" s="34">
        <f t="shared" si="115"/>
        <v>300000</v>
      </c>
      <c r="M1490" s="34">
        <f t="shared" si="116"/>
        <v>68000</v>
      </c>
      <c r="N1490" s="34">
        <f t="shared" si="117"/>
        <v>115717000</v>
      </c>
      <c r="O1490" s="32">
        <f t="shared" si="118"/>
        <v>2.0048912432918242E-3</v>
      </c>
      <c r="P1490">
        <f t="shared" si="119"/>
        <v>0.76300000000000001</v>
      </c>
    </row>
    <row r="1491" spans="1:16" hidden="1" x14ac:dyDescent="0.3">
      <c r="A1491" s="22" t="s">
        <v>1739</v>
      </c>
      <c r="B1491" s="23">
        <v>6626827</v>
      </c>
      <c r="C1491" s="24" t="s">
        <v>317</v>
      </c>
      <c r="D1491" s="6">
        <v>2020.2243477899999</v>
      </c>
      <c r="E1491" s="6">
        <v>64.13</v>
      </c>
      <c r="F1491" s="5">
        <v>6362</v>
      </c>
      <c r="G1491" s="5">
        <v>4011</v>
      </c>
      <c r="H1491" s="5">
        <v>197757</v>
      </c>
      <c r="I1491" s="24" t="s">
        <v>2153</v>
      </c>
      <c r="J1491" s="24" t="s">
        <v>2188</v>
      </c>
      <c r="L1491" s="34">
        <f t="shared" si="115"/>
        <v>6362</v>
      </c>
      <c r="M1491" s="34">
        <f t="shared" si="116"/>
        <v>4011</v>
      </c>
      <c r="N1491" s="34">
        <f t="shared" si="117"/>
        <v>197757</v>
      </c>
      <c r="O1491" s="32">
        <f t="shared" si="118"/>
        <v>1.1888327593966332E-2</v>
      </c>
      <c r="P1491">
        <f t="shared" si="119"/>
        <v>0.96699999999999997</v>
      </c>
    </row>
    <row r="1492" spans="1:16" hidden="1" x14ac:dyDescent="0.3">
      <c r="A1492" s="22" t="s">
        <v>1740</v>
      </c>
      <c r="B1492" s="23">
        <v>4097175</v>
      </c>
      <c r="C1492" s="24" t="s">
        <v>2</v>
      </c>
      <c r="D1492" s="6">
        <v>179820.32</v>
      </c>
      <c r="E1492" s="27">
        <v>69.77</v>
      </c>
      <c r="F1492" s="5">
        <v>251000</v>
      </c>
      <c r="G1492" s="5">
        <v>19000</v>
      </c>
      <c r="H1492" s="5">
        <v>203631000</v>
      </c>
      <c r="I1492" s="24" t="s">
        <v>2161</v>
      </c>
      <c r="J1492" s="24" t="s">
        <v>2182</v>
      </c>
      <c r="L1492" s="34">
        <f t="shared" si="115"/>
        <v>251000</v>
      </c>
      <c r="M1492" s="34">
        <f t="shared" si="116"/>
        <v>19000</v>
      </c>
      <c r="N1492" s="34">
        <f t="shared" si="117"/>
        <v>203631000</v>
      </c>
      <c r="O1492" s="32">
        <f t="shared" si="118"/>
        <v>1.1393157230480625E-3</v>
      </c>
      <c r="P1492">
        <f t="shared" si="119"/>
        <v>0.67600000000000005</v>
      </c>
    </row>
    <row r="1493" spans="1:16" hidden="1" x14ac:dyDescent="0.3">
      <c r="A1493" s="22" t="s">
        <v>1741</v>
      </c>
      <c r="B1493" s="23">
        <v>4055686</v>
      </c>
      <c r="C1493" s="24" t="s">
        <v>317</v>
      </c>
      <c r="D1493" s="6">
        <v>3983.1329608999999</v>
      </c>
      <c r="E1493" s="27">
        <v>70.95</v>
      </c>
      <c r="F1493" s="5">
        <v>19427</v>
      </c>
      <c r="G1493" s="5">
        <v>19915</v>
      </c>
      <c r="H1493" s="5">
        <v>5499344</v>
      </c>
      <c r="I1493" s="24" t="s">
        <v>2126</v>
      </c>
      <c r="J1493" s="24" t="s">
        <v>2151</v>
      </c>
      <c r="L1493" s="34">
        <f t="shared" si="115"/>
        <v>19427</v>
      </c>
      <c r="M1493" s="34">
        <f t="shared" si="116"/>
        <v>19915</v>
      </c>
      <c r="N1493" s="34">
        <f t="shared" si="117"/>
        <v>5499344</v>
      </c>
      <c r="O1493" s="32">
        <f t="shared" si="118"/>
        <v>-8.873785673345767E-5</v>
      </c>
      <c r="P1493">
        <f t="shared" si="119"/>
        <v>0.38100000000000001</v>
      </c>
    </row>
    <row r="1494" spans="1:16" hidden="1" x14ac:dyDescent="0.3">
      <c r="A1494" s="22" t="s">
        <v>1742</v>
      </c>
      <c r="B1494" s="23">
        <v>4135930</v>
      </c>
      <c r="C1494" s="24" t="s">
        <v>2</v>
      </c>
      <c r="D1494" s="6">
        <v>3614.4714061999998</v>
      </c>
      <c r="E1494" s="6">
        <v>93.68</v>
      </c>
      <c r="F1494" s="5">
        <v>-129100</v>
      </c>
      <c r="G1494" s="5">
        <v>33300</v>
      </c>
      <c r="H1494" s="5">
        <v>8496300</v>
      </c>
      <c r="I1494" s="24" t="s">
        <v>2142</v>
      </c>
      <c r="J1494" s="24" t="s">
        <v>2144</v>
      </c>
      <c r="L1494" s="34">
        <f t="shared" si="115"/>
        <v>-129100</v>
      </c>
      <c r="M1494" s="34">
        <f t="shared" si="116"/>
        <v>33300</v>
      </c>
      <c r="N1494" s="34">
        <f t="shared" si="117"/>
        <v>8496300</v>
      </c>
      <c r="O1494" s="32">
        <f t="shared" si="118"/>
        <v>-1.9114202652919507E-2</v>
      </c>
      <c r="P1494">
        <f t="shared" si="119"/>
        <v>0.01</v>
      </c>
    </row>
    <row r="1495" spans="1:16" hidden="1" x14ac:dyDescent="0.3">
      <c r="A1495" s="22" t="s">
        <v>1743</v>
      </c>
      <c r="B1495" s="23">
        <v>4011165</v>
      </c>
      <c r="C1495" s="24" t="s">
        <v>2</v>
      </c>
      <c r="D1495" s="6">
        <v>68642.554345380006</v>
      </c>
      <c r="E1495" s="27">
        <v>88.53</v>
      </c>
      <c r="F1495" s="5">
        <v>227000</v>
      </c>
      <c r="G1495" s="5">
        <v>176000</v>
      </c>
      <c r="H1495" s="5">
        <v>48433000</v>
      </c>
      <c r="I1495" s="24" t="s">
        <v>2158</v>
      </c>
      <c r="J1495" s="24" t="s">
        <v>2159</v>
      </c>
      <c r="L1495" s="34">
        <f t="shared" si="115"/>
        <v>227000</v>
      </c>
      <c r="M1495" s="34">
        <f t="shared" si="116"/>
        <v>176000</v>
      </c>
      <c r="N1495" s="34">
        <f t="shared" si="117"/>
        <v>48433000</v>
      </c>
      <c r="O1495" s="32">
        <f t="shared" si="118"/>
        <v>1.053001053001053E-3</v>
      </c>
      <c r="P1495">
        <f t="shared" si="119"/>
        <v>0.66500000000000004</v>
      </c>
    </row>
    <row r="1496" spans="1:16" hidden="1" x14ac:dyDescent="0.3">
      <c r="A1496" s="22" t="s">
        <v>1744</v>
      </c>
      <c r="B1496" s="23">
        <v>4072879</v>
      </c>
      <c r="C1496" s="24" t="s">
        <v>2</v>
      </c>
      <c r="D1496" s="6">
        <v>211040.6962111</v>
      </c>
      <c r="E1496" s="6">
        <v>91.58</v>
      </c>
      <c r="F1496" s="5">
        <v>99000</v>
      </c>
      <c r="G1496" s="5">
        <v>53000</v>
      </c>
      <c r="H1496" s="5">
        <v>97154000</v>
      </c>
      <c r="I1496" s="24" t="s">
        <v>2123</v>
      </c>
      <c r="J1496" s="24" t="s">
        <v>2147</v>
      </c>
      <c r="L1496" s="34">
        <f t="shared" si="115"/>
        <v>99000</v>
      </c>
      <c r="M1496" s="34">
        <f t="shared" si="116"/>
        <v>53000</v>
      </c>
      <c r="N1496" s="34">
        <f t="shared" si="117"/>
        <v>97154000</v>
      </c>
      <c r="O1496" s="32">
        <f t="shared" si="118"/>
        <v>4.734751013854293E-4</v>
      </c>
      <c r="P1496">
        <f t="shared" si="119"/>
        <v>0.56799999999999995</v>
      </c>
    </row>
    <row r="1497" spans="1:16" hidden="1" x14ac:dyDescent="0.3">
      <c r="A1497" s="22" t="s">
        <v>268</v>
      </c>
      <c r="B1497" s="23">
        <v>4914214</v>
      </c>
      <c r="C1497" s="24" t="s">
        <v>2</v>
      </c>
      <c r="D1497" s="6">
        <v>5780.1814364000002</v>
      </c>
      <c r="E1497" s="27">
        <v>100.14</v>
      </c>
      <c r="F1497" s="5">
        <v>35554</v>
      </c>
      <c r="G1497" s="5">
        <v>40631</v>
      </c>
      <c r="H1497" s="5">
        <v>6654088</v>
      </c>
      <c r="I1497" s="24" t="s">
        <v>2126</v>
      </c>
      <c r="J1497" s="24" t="s">
        <v>2198</v>
      </c>
      <c r="L1497" s="34">
        <f t="shared" si="115"/>
        <v>35554</v>
      </c>
      <c r="M1497" s="34">
        <f t="shared" si="116"/>
        <v>40631</v>
      </c>
      <c r="N1497" s="34">
        <f t="shared" si="117"/>
        <v>6654088</v>
      </c>
      <c r="O1497" s="32">
        <f t="shared" si="118"/>
        <v>-7.6298960879387224E-4</v>
      </c>
      <c r="P1497">
        <f t="shared" si="119"/>
        <v>0.252</v>
      </c>
    </row>
    <row r="1498" spans="1:16" hidden="1" x14ac:dyDescent="0.3">
      <c r="A1498" s="22" t="s">
        <v>1745</v>
      </c>
      <c r="B1498" s="23">
        <v>4021980</v>
      </c>
      <c r="C1498" s="24" t="s">
        <v>2</v>
      </c>
      <c r="D1498" s="6">
        <v>2933.7503857199999</v>
      </c>
      <c r="E1498" s="6">
        <v>103.98</v>
      </c>
      <c r="F1498" s="5">
        <v>12883</v>
      </c>
      <c r="G1498" s="5">
        <v>9260</v>
      </c>
      <c r="H1498" s="5">
        <v>1297656</v>
      </c>
      <c r="I1498" s="24" t="s">
        <v>2158</v>
      </c>
      <c r="J1498" s="24" t="s">
        <v>2179</v>
      </c>
      <c r="L1498" s="34">
        <f t="shared" si="115"/>
        <v>12883</v>
      </c>
      <c r="M1498" s="34">
        <f t="shared" si="116"/>
        <v>9260</v>
      </c>
      <c r="N1498" s="34">
        <f t="shared" si="117"/>
        <v>1297656</v>
      </c>
      <c r="O1498" s="32">
        <f t="shared" si="118"/>
        <v>2.7919571905034926E-3</v>
      </c>
      <c r="P1498">
        <f t="shared" si="119"/>
        <v>0.82099999999999995</v>
      </c>
    </row>
    <row r="1499" spans="1:16" hidden="1" x14ac:dyDescent="0.3">
      <c r="A1499" s="22" t="s">
        <v>1746</v>
      </c>
      <c r="B1499" s="23">
        <v>4156939</v>
      </c>
      <c r="C1499" s="24" t="s">
        <v>2</v>
      </c>
      <c r="D1499" s="6">
        <v>9752.5710661800003</v>
      </c>
      <c r="E1499" s="6">
        <v>103.92</v>
      </c>
      <c r="F1499" s="5">
        <v>17777</v>
      </c>
      <c r="G1499" s="5">
        <v>11156</v>
      </c>
      <c r="H1499" s="5">
        <v>3580730</v>
      </c>
      <c r="I1499" s="24" t="s">
        <v>2161</v>
      </c>
      <c r="J1499" s="24" t="s">
        <v>2182</v>
      </c>
      <c r="L1499" s="34">
        <f t="shared" si="115"/>
        <v>17777</v>
      </c>
      <c r="M1499" s="34">
        <f t="shared" si="116"/>
        <v>11156</v>
      </c>
      <c r="N1499" s="34">
        <f t="shared" si="117"/>
        <v>3580730</v>
      </c>
      <c r="O1499" s="32">
        <f t="shared" si="118"/>
        <v>1.8490642969450364E-3</v>
      </c>
      <c r="P1499">
        <f t="shared" si="119"/>
        <v>0.752</v>
      </c>
    </row>
    <row r="1500" spans="1:16" hidden="1" x14ac:dyDescent="0.3">
      <c r="A1500" s="22" t="s">
        <v>1747</v>
      </c>
      <c r="B1500" s="23">
        <v>4091145</v>
      </c>
      <c r="C1500" s="24" t="s">
        <v>317</v>
      </c>
      <c r="D1500" s="6">
        <v>273074.11314088001</v>
      </c>
      <c r="E1500" s="27" t="s">
        <v>2080</v>
      </c>
      <c r="F1500" s="5">
        <v>908000</v>
      </c>
      <c r="G1500" s="5">
        <v>705000</v>
      </c>
      <c r="H1500" s="5">
        <v>211338000</v>
      </c>
      <c r="I1500" s="24" t="s">
        <v>2161</v>
      </c>
      <c r="J1500" s="24" t="s">
        <v>2202</v>
      </c>
      <c r="L1500" s="34">
        <f t="shared" si="115"/>
        <v>908000</v>
      </c>
      <c r="M1500" s="34">
        <f t="shared" si="116"/>
        <v>705000</v>
      </c>
      <c r="N1500" s="34">
        <f t="shared" si="117"/>
        <v>211338000</v>
      </c>
      <c r="O1500" s="32">
        <f t="shared" si="118"/>
        <v>9.6054661253536992E-4</v>
      </c>
      <c r="P1500">
        <f t="shared" si="119"/>
        <v>0.65500000000000003</v>
      </c>
    </row>
    <row r="1501" spans="1:16" hidden="1" x14ac:dyDescent="0.3">
      <c r="A1501" s="22" t="s">
        <v>1748</v>
      </c>
      <c r="B1501" s="23">
        <v>5302583</v>
      </c>
      <c r="C1501" s="24" t="s">
        <v>2</v>
      </c>
      <c r="D1501" s="6">
        <v>21288.639999999999</v>
      </c>
      <c r="E1501" s="6">
        <v>74.31</v>
      </c>
      <c r="F1501" s="5">
        <v>1000</v>
      </c>
      <c r="G1501" s="5" t="s">
        <v>0</v>
      </c>
      <c r="H1501" s="5">
        <v>1761000</v>
      </c>
      <c r="I1501" s="24" t="s">
        <v>2142</v>
      </c>
      <c r="J1501" s="24" t="s">
        <v>2144</v>
      </c>
      <c r="L1501" s="34">
        <f t="shared" si="115"/>
        <v>1000</v>
      </c>
      <c r="M1501" s="34">
        <f t="shared" si="116"/>
        <v>0</v>
      </c>
      <c r="N1501" s="34">
        <f t="shared" si="117"/>
        <v>1761000</v>
      </c>
      <c r="O1501" s="32">
        <f t="shared" si="118"/>
        <v>5.6785917092561046E-4</v>
      </c>
      <c r="P1501">
        <f t="shared" si="119"/>
        <v>0.58899999999999997</v>
      </c>
    </row>
    <row r="1502" spans="1:16" hidden="1" x14ac:dyDescent="0.3">
      <c r="A1502" s="22" t="s">
        <v>269</v>
      </c>
      <c r="B1502" s="23">
        <v>4094404</v>
      </c>
      <c r="C1502" s="24" t="s">
        <v>2</v>
      </c>
      <c r="D1502" s="6">
        <v>15912.17748</v>
      </c>
      <c r="E1502" s="27">
        <v>89.47</v>
      </c>
      <c r="F1502" s="5">
        <v>129016</v>
      </c>
      <c r="G1502" s="5">
        <v>138228</v>
      </c>
      <c r="H1502" s="5">
        <v>12288714</v>
      </c>
      <c r="I1502" s="24" t="s">
        <v>2126</v>
      </c>
      <c r="J1502" s="24" t="s">
        <v>2191</v>
      </c>
      <c r="L1502" s="34">
        <f t="shared" si="115"/>
        <v>129016</v>
      </c>
      <c r="M1502" s="34">
        <f t="shared" si="116"/>
        <v>138228</v>
      </c>
      <c r="N1502" s="34">
        <f t="shared" si="117"/>
        <v>12288714</v>
      </c>
      <c r="O1502" s="32">
        <f t="shared" si="118"/>
        <v>-7.4963092151058284E-4</v>
      </c>
      <c r="P1502">
        <f t="shared" si="119"/>
        <v>0.253</v>
      </c>
    </row>
    <row r="1503" spans="1:16" hidden="1" x14ac:dyDescent="0.3">
      <c r="A1503" s="22" t="s">
        <v>1749</v>
      </c>
      <c r="B1503" s="23">
        <v>4914225</v>
      </c>
      <c r="C1503" s="24" t="s">
        <v>2</v>
      </c>
      <c r="D1503" s="6">
        <v>2249.6045217400001</v>
      </c>
      <c r="E1503" s="27" t="s">
        <v>2081</v>
      </c>
      <c r="F1503" s="5">
        <v>9599</v>
      </c>
      <c r="G1503" s="5">
        <v>10805</v>
      </c>
      <c r="H1503" s="5">
        <v>1018779</v>
      </c>
      <c r="I1503" s="24" t="s">
        <v>2153</v>
      </c>
      <c r="J1503" s="24" t="s">
        <v>2178</v>
      </c>
      <c r="L1503" s="34">
        <f t="shared" si="115"/>
        <v>9599</v>
      </c>
      <c r="M1503" s="34">
        <f t="shared" si="116"/>
        <v>10805</v>
      </c>
      <c r="N1503" s="34">
        <f t="shared" si="117"/>
        <v>1018779</v>
      </c>
      <c r="O1503" s="32">
        <f t="shared" si="118"/>
        <v>-1.1837699834802249E-3</v>
      </c>
      <c r="P1503">
        <f t="shared" si="119"/>
        <v>0.21199999999999999</v>
      </c>
    </row>
    <row r="1504" spans="1:16" hidden="1" x14ac:dyDescent="0.3">
      <c r="A1504" s="22" t="s">
        <v>1750</v>
      </c>
      <c r="B1504" s="23">
        <v>4682198</v>
      </c>
      <c r="C1504" s="24" t="s">
        <v>2</v>
      </c>
      <c r="D1504" s="6">
        <v>10816.2827124</v>
      </c>
      <c r="E1504" s="6">
        <v>102.29</v>
      </c>
      <c r="F1504" s="5">
        <v>58939</v>
      </c>
      <c r="G1504" s="5">
        <v>57075</v>
      </c>
      <c r="H1504" s="5">
        <v>4606831</v>
      </c>
      <c r="I1504" s="24" t="s">
        <v>2126</v>
      </c>
      <c r="J1504" s="24" t="s">
        <v>2191</v>
      </c>
      <c r="L1504" s="34">
        <f t="shared" si="115"/>
        <v>58939</v>
      </c>
      <c r="M1504" s="34">
        <f t="shared" si="116"/>
        <v>57075</v>
      </c>
      <c r="N1504" s="34">
        <f t="shared" si="117"/>
        <v>4606831</v>
      </c>
      <c r="O1504" s="32">
        <f t="shared" si="118"/>
        <v>4.046165357487609E-4</v>
      </c>
      <c r="P1504">
        <f t="shared" si="119"/>
        <v>0.55200000000000005</v>
      </c>
    </row>
    <row r="1505" spans="1:16" x14ac:dyDescent="0.3">
      <c r="A1505" s="22" t="s">
        <v>488</v>
      </c>
      <c r="B1505" s="23">
        <v>5040682</v>
      </c>
      <c r="C1505" s="24" t="s">
        <v>317</v>
      </c>
      <c r="D1505" s="6">
        <v>3997.9691474199999</v>
      </c>
      <c r="E1505" s="27" t="s">
        <v>1926</v>
      </c>
      <c r="F1505" s="5">
        <v>-9470</v>
      </c>
      <c r="G1505" s="5">
        <v>7400</v>
      </c>
      <c r="H1505" s="5">
        <v>1181155</v>
      </c>
      <c r="I1505" s="24" t="s">
        <v>2132</v>
      </c>
      <c r="J1505" s="24" t="s">
        <v>2139</v>
      </c>
      <c r="L1505" s="34">
        <f t="shared" si="115"/>
        <v>-9470</v>
      </c>
      <c r="M1505" s="34">
        <f t="shared" si="116"/>
        <v>7400</v>
      </c>
      <c r="N1505" s="34">
        <f t="shared" si="117"/>
        <v>1181155</v>
      </c>
      <c r="O1505" s="32">
        <f t="shared" si="118"/>
        <v>-1.4282630137450208E-2</v>
      </c>
      <c r="P1505">
        <f t="shared" si="119"/>
        <v>1.4999999999999999E-2</v>
      </c>
    </row>
    <row r="1506" spans="1:16" hidden="1" x14ac:dyDescent="0.3">
      <c r="A1506" s="22" t="s">
        <v>1752</v>
      </c>
      <c r="B1506" s="23">
        <v>4050678</v>
      </c>
      <c r="C1506" s="24" t="s">
        <v>317</v>
      </c>
      <c r="D1506" s="6">
        <v>2625.9533799999999</v>
      </c>
      <c r="E1506" s="6">
        <v>58.04</v>
      </c>
      <c r="F1506" s="5">
        <v>5592</v>
      </c>
      <c r="G1506" s="5">
        <v>9410</v>
      </c>
      <c r="H1506" s="5">
        <v>15845267</v>
      </c>
      <c r="I1506" s="24" t="s">
        <v>2142</v>
      </c>
      <c r="J1506" s="24" t="s">
        <v>2171</v>
      </c>
      <c r="L1506" s="34">
        <f t="shared" si="115"/>
        <v>5592</v>
      </c>
      <c r="M1506" s="34">
        <f t="shared" si="116"/>
        <v>9410</v>
      </c>
      <c r="N1506" s="34">
        <f t="shared" si="117"/>
        <v>15845267</v>
      </c>
      <c r="O1506" s="32">
        <f t="shared" si="118"/>
        <v>-2.4095523287805752E-4</v>
      </c>
      <c r="P1506">
        <f t="shared" si="119"/>
        <v>0.34</v>
      </c>
    </row>
    <row r="1507" spans="1:16" hidden="1" x14ac:dyDescent="0.3">
      <c r="A1507" s="22" t="s">
        <v>1753</v>
      </c>
      <c r="B1507" s="23">
        <v>8419942</v>
      </c>
      <c r="C1507" s="24" t="s">
        <v>317</v>
      </c>
      <c r="D1507" s="6">
        <v>6890.5836846000002</v>
      </c>
      <c r="E1507" s="27">
        <v>76.19</v>
      </c>
      <c r="F1507" s="5">
        <v>13881</v>
      </c>
      <c r="G1507" s="5">
        <v>8244</v>
      </c>
      <c r="H1507" s="5">
        <v>7941738</v>
      </c>
      <c r="I1507" s="24" t="s">
        <v>2142</v>
      </c>
      <c r="J1507" s="24" t="s">
        <v>2143</v>
      </c>
      <c r="L1507" s="34">
        <f t="shared" si="115"/>
        <v>13881</v>
      </c>
      <c r="M1507" s="34">
        <f t="shared" si="116"/>
        <v>8244</v>
      </c>
      <c r="N1507" s="34">
        <f t="shared" si="117"/>
        <v>7941738</v>
      </c>
      <c r="O1507" s="32">
        <f t="shared" si="118"/>
        <v>7.0979425410407646E-4</v>
      </c>
      <c r="P1507">
        <f t="shared" si="119"/>
        <v>0.61099999999999999</v>
      </c>
    </row>
    <row r="1508" spans="1:16" hidden="1" x14ac:dyDescent="0.3">
      <c r="A1508" s="22" t="s">
        <v>1754</v>
      </c>
      <c r="B1508" s="23">
        <v>4071364</v>
      </c>
      <c r="C1508" s="24" t="s">
        <v>317</v>
      </c>
      <c r="D1508" s="6">
        <v>30829.462128560001</v>
      </c>
      <c r="E1508" s="27">
        <v>97.26</v>
      </c>
      <c r="F1508" s="5">
        <v>69254</v>
      </c>
      <c r="G1508" s="5">
        <v>76365</v>
      </c>
      <c r="H1508" s="5">
        <v>8489990</v>
      </c>
      <c r="I1508" s="24" t="s">
        <v>2126</v>
      </c>
      <c r="J1508" s="24" t="s">
        <v>2127</v>
      </c>
      <c r="L1508" s="34">
        <f t="shared" si="115"/>
        <v>69254</v>
      </c>
      <c r="M1508" s="34">
        <f t="shared" si="116"/>
        <v>76365</v>
      </c>
      <c r="N1508" s="34">
        <f t="shared" si="117"/>
        <v>8489990</v>
      </c>
      <c r="O1508" s="32">
        <f t="shared" si="118"/>
        <v>-8.3757460256136929E-4</v>
      </c>
      <c r="P1508">
        <f t="shared" si="119"/>
        <v>0.24199999999999999</v>
      </c>
    </row>
    <row r="1509" spans="1:16" hidden="1" x14ac:dyDescent="0.3">
      <c r="A1509" s="22" t="s">
        <v>1755</v>
      </c>
      <c r="B1509" s="23">
        <v>14362218</v>
      </c>
      <c r="C1509" s="24" t="s">
        <v>317</v>
      </c>
      <c r="D1509" s="6">
        <v>28122.46081298</v>
      </c>
      <c r="E1509" s="27">
        <v>56.03</v>
      </c>
      <c r="F1509" s="5">
        <v>43450</v>
      </c>
      <c r="G1509" s="5">
        <v>28666</v>
      </c>
      <c r="H1509" s="5">
        <v>6260131</v>
      </c>
      <c r="I1509" s="24" t="s">
        <v>2142</v>
      </c>
      <c r="J1509" s="24" t="s">
        <v>2143</v>
      </c>
      <c r="L1509" s="34">
        <f t="shared" si="115"/>
        <v>43450</v>
      </c>
      <c r="M1509" s="34">
        <f t="shared" si="116"/>
        <v>28666</v>
      </c>
      <c r="N1509" s="34">
        <f t="shared" si="117"/>
        <v>6260131</v>
      </c>
      <c r="O1509" s="32">
        <f t="shared" si="118"/>
        <v>2.361611921539661E-3</v>
      </c>
      <c r="P1509">
        <f t="shared" si="119"/>
        <v>0.79500000000000004</v>
      </c>
    </row>
    <row r="1510" spans="1:16" hidden="1" x14ac:dyDescent="0.3">
      <c r="A1510" s="22" t="s">
        <v>1756</v>
      </c>
      <c r="B1510" s="23">
        <v>4402486</v>
      </c>
      <c r="C1510" s="24" t="s">
        <v>2</v>
      </c>
      <c r="D1510" s="6">
        <v>92390.297670540007</v>
      </c>
      <c r="E1510" s="6">
        <v>88.73</v>
      </c>
      <c r="F1510" s="5">
        <v>181100</v>
      </c>
      <c r="G1510" s="5">
        <v>157500</v>
      </c>
      <c r="H1510" s="5">
        <v>18081600</v>
      </c>
      <c r="I1510" s="24" t="s">
        <v>2119</v>
      </c>
      <c r="J1510" s="24" t="s">
        <v>2121</v>
      </c>
      <c r="L1510" s="34">
        <f t="shared" si="115"/>
        <v>181100</v>
      </c>
      <c r="M1510" s="34">
        <f t="shared" si="116"/>
        <v>157500</v>
      </c>
      <c r="N1510" s="34">
        <f t="shared" si="117"/>
        <v>18081600</v>
      </c>
      <c r="O1510" s="32">
        <f t="shared" si="118"/>
        <v>1.305194230599062E-3</v>
      </c>
      <c r="P1510">
        <f t="shared" si="119"/>
        <v>0.7</v>
      </c>
    </row>
    <row r="1511" spans="1:16" hidden="1" x14ac:dyDescent="0.3">
      <c r="A1511" s="22" t="s">
        <v>1757</v>
      </c>
      <c r="B1511" s="23">
        <v>4421633</v>
      </c>
      <c r="C1511" s="24" t="s">
        <v>2</v>
      </c>
      <c r="D1511" s="6">
        <v>75966.21063904</v>
      </c>
      <c r="E1511" s="6">
        <v>97.99</v>
      </c>
      <c r="F1511" s="5">
        <v>138000</v>
      </c>
      <c r="G1511" s="5">
        <v>136000</v>
      </c>
      <c r="H1511" s="5">
        <v>18107000</v>
      </c>
      <c r="I1511" s="24" t="s">
        <v>2119</v>
      </c>
      <c r="J1511" s="24" t="s">
        <v>2122</v>
      </c>
      <c r="L1511" s="34">
        <f t="shared" si="115"/>
        <v>138000</v>
      </c>
      <c r="M1511" s="34">
        <f t="shared" si="116"/>
        <v>136000</v>
      </c>
      <c r="N1511" s="34">
        <f t="shared" si="117"/>
        <v>18107000</v>
      </c>
      <c r="O1511" s="32">
        <f t="shared" si="118"/>
        <v>1.1045452035124538E-4</v>
      </c>
      <c r="P1511">
        <f t="shared" si="119"/>
        <v>0.46700000000000003</v>
      </c>
    </row>
    <row r="1512" spans="1:16" hidden="1" x14ac:dyDescent="0.3">
      <c r="A1512" s="22" t="s">
        <v>1758</v>
      </c>
      <c r="B1512" s="23">
        <v>5013726</v>
      </c>
      <c r="C1512" s="24" t="s">
        <v>320</v>
      </c>
      <c r="D1512" s="6">
        <v>2885.61923166</v>
      </c>
      <c r="E1512" s="27" t="s">
        <v>2082</v>
      </c>
      <c r="F1512" s="5">
        <v>29</v>
      </c>
      <c r="G1512" s="5">
        <v>-1507</v>
      </c>
      <c r="H1512" s="5">
        <v>277147</v>
      </c>
      <c r="I1512" s="24" t="s">
        <v>2123</v>
      </c>
      <c r="J1512" s="24" t="s">
        <v>2124</v>
      </c>
      <c r="L1512" s="34">
        <f t="shared" si="115"/>
        <v>29</v>
      </c>
      <c r="M1512" s="34">
        <f t="shared" si="116"/>
        <v>-1507</v>
      </c>
      <c r="N1512" s="34">
        <f t="shared" si="117"/>
        <v>277147</v>
      </c>
      <c r="O1512" s="32">
        <f t="shared" si="118"/>
        <v>5.5421851941388506E-3</v>
      </c>
      <c r="P1512">
        <f t="shared" si="119"/>
        <v>0.90800000000000003</v>
      </c>
    </row>
    <row r="1513" spans="1:16" hidden="1" x14ac:dyDescent="0.3">
      <c r="A1513" s="22" t="s">
        <v>272</v>
      </c>
      <c r="B1513" s="23">
        <v>4011135</v>
      </c>
      <c r="C1513" s="24" t="s">
        <v>2</v>
      </c>
      <c r="D1513" s="6">
        <v>3914.8420696500002</v>
      </c>
      <c r="E1513" s="27">
        <v>75.14</v>
      </c>
      <c r="F1513" s="5">
        <v>-31000</v>
      </c>
      <c r="G1513" s="5">
        <v>-43000</v>
      </c>
      <c r="H1513" s="5">
        <v>20436000</v>
      </c>
      <c r="I1513" s="24" t="s">
        <v>2158</v>
      </c>
      <c r="J1513" s="24" t="s">
        <v>2179</v>
      </c>
      <c r="L1513" s="34">
        <f t="shared" si="115"/>
        <v>-31000</v>
      </c>
      <c r="M1513" s="34">
        <f t="shared" si="116"/>
        <v>-43000</v>
      </c>
      <c r="N1513" s="34">
        <f t="shared" si="117"/>
        <v>20436000</v>
      </c>
      <c r="O1513" s="32">
        <f t="shared" si="118"/>
        <v>5.8719906048150322E-4</v>
      </c>
      <c r="P1513">
        <f t="shared" si="119"/>
        <v>0.59299999999999997</v>
      </c>
    </row>
    <row r="1514" spans="1:16" hidden="1" x14ac:dyDescent="0.3">
      <c r="A1514" s="22" t="s">
        <v>953</v>
      </c>
      <c r="B1514" s="23">
        <v>4088671</v>
      </c>
      <c r="C1514" s="24" t="s">
        <v>317</v>
      </c>
      <c r="D1514" s="6">
        <v>2687.1290107200002</v>
      </c>
      <c r="E1514" s="27">
        <v>39.07</v>
      </c>
      <c r="F1514" s="5">
        <v>689</v>
      </c>
      <c r="G1514" s="5">
        <v>3968</v>
      </c>
      <c r="H1514" s="5">
        <v>1885825</v>
      </c>
      <c r="I1514" s="24" t="s">
        <v>2119</v>
      </c>
      <c r="J1514" s="24" t="s">
        <v>2156</v>
      </c>
      <c r="L1514" s="34">
        <f t="shared" si="115"/>
        <v>689</v>
      </c>
      <c r="M1514" s="34">
        <f t="shared" si="116"/>
        <v>3968</v>
      </c>
      <c r="N1514" s="34">
        <f t="shared" si="117"/>
        <v>1885825</v>
      </c>
      <c r="O1514" s="32">
        <f t="shared" si="118"/>
        <v>-1.7387615499847547E-3</v>
      </c>
      <c r="P1514">
        <f t="shared" si="119"/>
        <v>0.16600000000000001</v>
      </c>
    </row>
    <row r="1515" spans="1:16" hidden="1" x14ac:dyDescent="0.3">
      <c r="A1515" s="22" t="s">
        <v>1759</v>
      </c>
      <c r="B1515" s="23">
        <v>4154740</v>
      </c>
      <c r="C1515" s="24" t="s">
        <v>2</v>
      </c>
      <c r="D1515" s="6">
        <v>3662.46192776</v>
      </c>
      <c r="E1515" s="6">
        <v>87.91</v>
      </c>
      <c r="F1515" s="5">
        <v>33000</v>
      </c>
      <c r="G1515" s="5">
        <v>38000</v>
      </c>
      <c r="H1515" s="5">
        <v>6757000</v>
      </c>
      <c r="I1515" s="24" t="s">
        <v>2126</v>
      </c>
      <c r="J1515" s="24" t="s">
        <v>2151</v>
      </c>
      <c r="L1515" s="34">
        <f t="shared" si="115"/>
        <v>33000</v>
      </c>
      <c r="M1515" s="34">
        <f t="shared" si="116"/>
        <v>38000</v>
      </c>
      <c r="N1515" s="34">
        <f t="shared" si="117"/>
        <v>6757000</v>
      </c>
      <c r="O1515" s="32">
        <f t="shared" si="118"/>
        <v>-7.3997336095900552E-4</v>
      </c>
      <c r="P1515">
        <f t="shared" si="119"/>
        <v>0.254</v>
      </c>
    </row>
    <row r="1516" spans="1:16" hidden="1" x14ac:dyDescent="0.3">
      <c r="A1516" s="22" t="s">
        <v>1760</v>
      </c>
      <c r="B1516" s="23">
        <v>4142451</v>
      </c>
      <c r="C1516" s="24" t="s">
        <v>2</v>
      </c>
      <c r="D1516" s="6">
        <v>7795.7816510800003</v>
      </c>
      <c r="E1516" s="27" t="s">
        <v>2084</v>
      </c>
      <c r="F1516" s="5">
        <v>13756</v>
      </c>
      <c r="G1516" s="5">
        <v>21831</v>
      </c>
      <c r="H1516" s="5">
        <v>933705</v>
      </c>
      <c r="I1516" s="24" t="s">
        <v>2119</v>
      </c>
      <c r="J1516" s="24" t="s">
        <v>2121</v>
      </c>
      <c r="L1516" s="34">
        <f t="shared" si="115"/>
        <v>13756</v>
      </c>
      <c r="M1516" s="34">
        <f t="shared" si="116"/>
        <v>21831</v>
      </c>
      <c r="N1516" s="34">
        <f t="shared" si="117"/>
        <v>933705</v>
      </c>
      <c r="O1516" s="32">
        <f t="shared" si="118"/>
        <v>-8.6483418210248422E-3</v>
      </c>
      <c r="P1516">
        <f t="shared" si="119"/>
        <v>3.9E-2</v>
      </c>
    </row>
    <row r="1517" spans="1:16" hidden="1" x14ac:dyDescent="0.3">
      <c r="A1517" s="22" t="s">
        <v>274</v>
      </c>
      <c r="B1517" s="23">
        <v>4347328</v>
      </c>
      <c r="C1517" s="24" t="s">
        <v>2</v>
      </c>
      <c r="D1517" s="6">
        <v>3993.4878601999999</v>
      </c>
      <c r="E1517" s="27">
        <v>98.59</v>
      </c>
      <c r="F1517" s="5">
        <v>39788</v>
      </c>
      <c r="G1517" s="5">
        <v>22942</v>
      </c>
      <c r="H1517" s="5">
        <v>4719940</v>
      </c>
      <c r="I1517" s="24" t="s">
        <v>2126</v>
      </c>
      <c r="J1517" s="24" t="s">
        <v>2191</v>
      </c>
      <c r="L1517" s="34">
        <f t="shared" si="115"/>
        <v>39788</v>
      </c>
      <c r="M1517" s="34">
        <f t="shared" si="116"/>
        <v>22942</v>
      </c>
      <c r="N1517" s="34">
        <f t="shared" si="117"/>
        <v>4719940</v>
      </c>
      <c r="O1517" s="32">
        <f t="shared" si="118"/>
        <v>3.5691131666927968E-3</v>
      </c>
      <c r="P1517">
        <f t="shared" si="119"/>
        <v>0.85299999999999998</v>
      </c>
    </row>
    <row r="1518" spans="1:16" hidden="1" x14ac:dyDescent="0.3">
      <c r="A1518" s="22" t="s">
        <v>1761</v>
      </c>
      <c r="B1518" s="23">
        <v>4104139</v>
      </c>
      <c r="C1518" s="24" t="s">
        <v>317</v>
      </c>
      <c r="D1518" s="6">
        <v>17741.68293915</v>
      </c>
      <c r="E1518" s="27">
        <v>96.18</v>
      </c>
      <c r="F1518" s="5">
        <v>32500</v>
      </c>
      <c r="G1518" s="5">
        <v>4500</v>
      </c>
      <c r="H1518" s="5">
        <v>7269000</v>
      </c>
      <c r="I1518" s="24" t="s">
        <v>2132</v>
      </c>
      <c r="J1518" s="24" t="s">
        <v>2138</v>
      </c>
      <c r="L1518" s="34">
        <f t="shared" si="115"/>
        <v>32500</v>
      </c>
      <c r="M1518" s="34">
        <f t="shared" si="116"/>
        <v>4500</v>
      </c>
      <c r="N1518" s="34">
        <f t="shared" si="117"/>
        <v>7269000</v>
      </c>
      <c r="O1518" s="32">
        <f t="shared" si="118"/>
        <v>3.851974136745082E-3</v>
      </c>
      <c r="P1518">
        <f t="shared" si="119"/>
        <v>0.86199999999999999</v>
      </c>
    </row>
    <row r="1519" spans="1:16" hidden="1" x14ac:dyDescent="0.3">
      <c r="A1519" s="22" t="s">
        <v>784</v>
      </c>
      <c r="B1519" s="23">
        <v>4149372</v>
      </c>
      <c r="C1519" s="24" t="s">
        <v>317</v>
      </c>
      <c r="D1519" s="6">
        <v>2691.9226459699998</v>
      </c>
      <c r="E1519" s="27" t="s">
        <v>1965</v>
      </c>
      <c r="F1519" s="5">
        <v>9785</v>
      </c>
      <c r="G1519" s="5">
        <v>29170</v>
      </c>
      <c r="H1519" s="5">
        <v>6669768</v>
      </c>
      <c r="I1519" s="24" t="s">
        <v>2119</v>
      </c>
      <c r="J1519" s="24" t="s">
        <v>2156</v>
      </c>
      <c r="L1519" s="34">
        <f t="shared" si="115"/>
        <v>9785</v>
      </c>
      <c r="M1519" s="34">
        <f t="shared" si="116"/>
        <v>29170</v>
      </c>
      <c r="N1519" s="34">
        <f t="shared" si="117"/>
        <v>6669768</v>
      </c>
      <c r="O1519" s="32">
        <f t="shared" si="118"/>
        <v>-2.9063979436766015E-3</v>
      </c>
      <c r="P1519">
        <f t="shared" si="119"/>
        <v>0.11600000000000001</v>
      </c>
    </row>
    <row r="1520" spans="1:16" hidden="1" x14ac:dyDescent="0.3">
      <c r="A1520" s="22" t="s">
        <v>275</v>
      </c>
      <c r="B1520" s="23">
        <v>4041526</v>
      </c>
      <c r="C1520" s="24" t="s">
        <v>2</v>
      </c>
      <c r="D1520" s="6">
        <v>3051.53519418</v>
      </c>
      <c r="E1520" s="6">
        <v>85.32</v>
      </c>
      <c r="F1520" s="5">
        <v>15600</v>
      </c>
      <c r="G1520" s="5">
        <v>6000</v>
      </c>
      <c r="H1520" s="5">
        <v>8724300</v>
      </c>
      <c r="I1520" s="24" t="s">
        <v>2119</v>
      </c>
      <c r="J1520" s="24" t="s">
        <v>2146</v>
      </c>
      <c r="L1520" s="34">
        <f t="shared" si="115"/>
        <v>15600</v>
      </c>
      <c r="M1520" s="34">
        <f t="shared" si="116"/>
        <v>6000</v>
      </c>
      <c r="N1520" s="34">
        <f t="shared" si="117"/>
        <v>8724300</v>
      </c>
      <c r="O1520" s="32">
        <f t="shared" si="118"/>
        <v>1.1003748151714177E-3</v>
      </c>
      <c r="P1520">
        <f t="shared" si="119"/>
        <v>0.67200000000000004</v>
      </c>
    </row>
    <row r="1521" spans="1:16" hidden="1" x14ac:dyDescent="0.3">
      <c r="A1521" s="22" t="s">
        <v>1763</v>
      </c>
      <c r="B1521" s="23">
        <v>4590029</v>
      </c>
      <c r="C1521" s="24" t="s">
        <v>317</v>
      </c>
      <c r="D1521" s="6">
        <v>42634.605140719999</v>
      </c>
      <c r="E1521" s="6">
        <v>61.97</v>
      </c>
      <c r="F1521" s="5">
        <v>95704.6136050614</v>
      </c>
      <c r="G1521" s="5">
        <v>80118.921086366405</v>
      </c>
      <c r="H1521" s="5">
        <v>27792582.497245301</v>
      </c>
      <c r="I1521" s="24" t="s">
        <v>2126</v>
      </c>
      <c r="J1521" s="24" t="s">
        <v>2151</v>
      </c>
      <c r="L1521" s="34">
        <f t="shared" si="115"/>
        <v>95704.6136050614</v>
      </c>
      <c r="M1521" s="34">
        <f t="shared" si="116"/>
        <v>80118.921086366405</v>
      </c>
      <c r="N1521" s="34">
        <f t="shared" si="117"/>
        <v>27792582.497245301</v>
      </c>
      <c r="O1521" s="32">
        <f t="shared" si="118"/>
        <v>5.6078604858831639E-4</v>
      </c>
      <c r="P1521">
        <f t="shared" si="119"/>
        <v>0.58699999999999997</v>
      </c>
    </row>
    <row r="1522" spans="1:16" hidden="1" x14ac:dyDescent="0.3">
      <c r="A1522" s="22" t="s">
        <v>1764</v>
      </c>
      <c r="B1522" s="23">
        <v>4295035</v>
      </c>
      <c r="C1522" s="24" t="s">
        <v>317</v>
      </c>
      <c r="D1522" s="6">
        <v>2158.3125643399999</v>
      </c>
      <c r="E1522" s="6">
        <v>75.819999999999993</v>
      </c>
      <c r="F1522" s="5">
        <v>27000</v>
      </c>
      <c r="G1522" s="5">
        <v>37000</v>
      </c>
      <c r="H1522" s="5">
        <v>2569000</v>
      </c>
      <c r="I1522" s="24" t="s">
        <v>2161</v>
      </c>
      <c r="J1522" s="24" t="s">
        <v>2162</v>
      </c>
      <c r="L1522" s="34">
        <f t="shared" si="115"/>
        <v>27000</v>
      </c>
      <c r="M1522" s="34">
        <f t="shared" si="116"/>
        <v>37000</v>
      </c>
      <c r="N1522" s="34">
        <f t="shared" si="117"/>
        <v>2569000</v>
      </c>
      <c r="O1522" s="32">
        <f t="shared" si="118"/>
        <v>-3.8925652004671079E-3</v>
      </c>
      <c r="P1522">
        <f t="shared" si="119"/>
        <v>8.4000000000000005E-2</v>
      </c>
    </row>
    <row r="1523" spans="1:16" hidden="1" x14ac:dyDescent="0.3">
      <c r="A1523" s="22" t="s">
        <v>1765</v>
      </c>
      <c r="B1523" s="23">
        <v>4096803</v>
      </c>
      <c r="C1523" s="24" t="s">
        <v>317</v>
      </c>
      <c r="D1523" s="6">
        <v>2236.2985195199999</v>
      </c>
      <c r="E1523" s="27" t="s">
        <v>2085</v>
      </c>
      <c r="F1523" s="5">
        <v>940</v>
      </c>
      <c r="G1523" s="5">
        <v>4872</v>
      </c>
      <c r="H1523" s="5">
        <v>5333783</v>
      </c>
      <c r="I1523" s="24" t="s">
        <v>2142</v>
      </c>
      <c r="J1523" s="24" t="s">
        <v>2171</v>
      </c>
      <c r="L1523" s="34">
        <f t="shared" si="115"/>
        <v>940</v>
      </c>
      <c r="M1523" s="34">
        <f t="shared" si="116"/>
        <v>4872</v>
      </c>
      <c r="N1523" s="34">
        <f t="shared" si="117"/>
        <v>5333783</v>
      </c>
      <c r="O1523" s="32">
        <f t="shared" si="118"/>
        <v>-7.3718784584974684E-4</v>
      </c>
      <c r="P1523">
        <f t="shared" si="119"/>
        <v>0.255</v>
      </c>
    </row>
    <row r="1524" spans="1:16" hidden="1" x14ac:dyDescent="0.3">
      <c r="A1524" s="22" t="s">
        <v>1766</v>
      </c>
      <c r="B1524" s="23">
        <v>100438</v>
      </c>
      <c r="C1524" s="24" t="s">
        <v>2</v>
      </c>
      <c r="D1524" s="6">
        <v>60030.482617280002</v>
      </c>
      <c r="E1524" s="6">
        <v>86.22</v>
      </c>
      <c r="F1524" s="5">
        <v>271000</v>
      </c>
      <c r="G1524" s="5">
        <v>203000</v>
      </c>
      <c r="H1524" s="5">
        <v>555255000</v>
      </c>
      <c r="I1524" s="24" t="s">
        <v>2142</v>
      </c>
      <c r="J1524" s="24" t="s">
        <v>2171</v>
      </c>
      <c r="L1524" s="34">
        <f t="shared" si="115"/>
        <v>271000</v>
      </c>
      <c r="M1524" s="34">
        <f t="shared" si="116"/>
        <v>203000</v>
      </c>
      <c r="N1524" s="34">
        <f t="shared" si="117"/>
        <v>555255000</v>
      </c>
      <c r="O1524" s="32">
        <f t="shared" si="118"/>
        <v>1.2246625424354576E-4</v>
      </c>
      <c r="P1524">
        <f t="shared" si="119"/>
        <v>0.47199999999999998</v>
      </c>
    </row>
    <row r="1525" spans="1:16" hidden="1" x14ac:dyDescent="0.3">
      <c r="A1525" s="22" t="s">
        <v>1767</v>
      </c>
      <c r="B1525" s="23">
        <v>4202601</v>
      </c>
      <c r="C1525" s="24" t="s">
        <v>320</v>
      </c>
      <c r="D1525" s="6">
        <v>2137.9240218599998</v>
      </c>
      <c r="E1525" s="6">
        <v>94.15</v>
      </c>
      <c r="F1525" s="5">
        <v>39</v>
      </c>
      <c r="G1525" s="5">
        <v>-43</v>
      </c>
      <c r="H1525" s="5">
        <v>671627</v>
      </c>
      <c r="I1525" s="24" t="s">
        <v>2142</v>
      </c>
      <c r="J1525" s="24" t="s">
        <v>2145</v>
      </c>
      <c r="L1525" s="34">
        <f t="shared" si="115"/>
        <v>39</v>
      </c>
      <c r="M1525" s="34">
        <f t="shared" si="116"/>
        <v>-43</v>
      </c>
      <c r="N1525" s="34">
        <f t="shared" si="117"/>
        <v>671627</v>
      </c>
      <c r="O1525" s="32">
        <f t="shared" si="118"/>
        <v>1.2209157761674264E-4</v>
      </c>
      <c r="P1525">
        <f t="shared" si="119"/>
        <v>0.47199999999999998</v>
      </c>
    </row>
    <row r="1526" spans="1:16" hidden="1" x14ac:dyDescent="0.3">
      <c r="A1526" s="22" t="s">
        <v>1768</v>
      </c>
      <c r="B1526" s="23">
        <v>100464</v>
      </c>
      <c r="C1526" s="24" t="s">
        <v>317</v>
      </c>
      <c r="D1526" s="6">
        <v>2363.1461246399999</v>
      </c>
      <c r="E1526" s="6">
        <v>76.709999999999994</v>
      </c>
      <c r="F1526" s="5">
        <v>11128</v>
      </c>
      <c r="G1526" s="5">
        <v>6288</v>
      </c>
      <c r="H1526" s="5">
        <v>18015478</v>
      </c>
      <c r="I1526" s="24" t="s">
        <v>2142</v>
      </c>
      <c r="J1526" s="24" t="s">
        <v>2171</v>
      </c>
      <c r="L1526" s="34">
        <f t="shared" si="115"/>
        <v>11128</v>
      </c>
      <c r="M1526" s="34">
        <f t="shared" si="116"/>
        <v>6288</v>
      </c>
      <c r="N1526" s="34">
        <f t="shared" si="117"/>
        <v>18015478</v>
      </c>
      <c r="O1526" s="32">
        <f t="shared" si="118"/>
        <v>2.6865787296901034E-4</v>
      </c>
      <c r="P1526">
        <f t="shared" si="119"/>
        <v>0.51900000000000002</v>
      </c>
    </row>
    <row r="1527" spans="1:16" hidden="1" x14ac:dyDescent="0.3">
      <c r="A1527" s="22" t="s">
        <v>1769</v>
      </c>
      <c r="B1527" s="23">
        <v>4963656</v>
      </c>
      <c r="C1527" s="24" t="s">
        <v>317</v>
      </c>
      <c r="D1527" s="6">
        <v>2577.7879487999999</v>
      </c>
      <c r="E1527" s="6">
        <v>98.25</v>
      </c>
      <c r="F1527" s="5">
        <v>10706</v>
      </c>
      <c r="G1527" s="5">
        <v>19807</v>
      </c>
      <c r="H1527" s="5">
        <v>3323604</v>
      </c>
      <c r="I1527" s="24" t="s">
        <v>2132</v>
      </c>
      <c r="J1527" s="24" t="s">
        <v>2138</v>
      </c>
      <c r="L1527" s="34">
        <f t="shared" si="115"/>
        <v>10706</v>
      </c>
      <c r="M1527" s="34">
        <f t="shared" si="116"/>
        <v>19807</v>
      </c>
      <c r="N1527" s="34">
        <f t="shared" si="117"/>
        <v>3323604</v>
      </c>
      <c r="O1527" s="32">
        <f t="shared" si="118"/>
        <v>-2.738292528231402E-3</v>
      </c>
      <c r="P1527">
        <f t="shared" si="119"/>
        <v>0.122</v>
      </c>
    </row>
    <row r="1528" spans="1:16" hidden="1" x14ac:dyDescent="0.3">
      <c r="A1528" s="22" t="s">
        <v>1770</v>
      </c>
      <c r="B1528" s="23">
        <v>4757889</v>
      </c>
      <c r="C1528" s="24" t="s">
        <v>2</v>
      </c>
      <c r="D1528" s="6">
        <v>14155.78139613</v>
      </c>
      <c r="E1528" s="27">
        <v>86.45</v>
      </c>
      <c r="F1528" s="5">
        <v>6075</v>
      </c>
      <c r="G1528" s="5">
        <v>1747</v>
      </c>
      <c r="H1528" s="5">
        <v>12564304</v>
      </c>
      <c r="I1528" s="24" t="s">
        <v>2132</v>
      </c>
      <c r="J1528" s="24" t="s">
        <v>2133</v>
      </c>
      <c r="L1528" s="34">
        <f t="shared" si="115"/>
        <v>6075</v>
      </c>
      <c r="M1528" s="34">
        <f t="shared" si="116"/>
        <v>1747</v>
      </c>
      <c r="N1528" s="34">
        <f t="shared" si="117"/>
        <v>12564304</v>
      </c>
      <c r="O1528" s="32">
        <f t="shared" si="118"/>
        <v>3.4446794665267573E-4</v>
      </c>
      <c r="P1528">
        <f t="shared" si="119"/>
        <v>0.53800000000000003</v>
      </c>
    </row>
    <row r="1529" spans="1:16" hidden="1" x14ac:dyDescent="0.3">
      <c r="A1529" s="22" t="s">
        <v>1771</v>
      </c>
      <c r="B1529" s="23">
        <v>5262832</v>
      </c>
      <c r="C1529" s="24" t="s">
        <v>317</v>
      </c>
      <c r="D1529" s="6">
        <v>2659.802584</v>
      </c>
      <c r="E1529" s="6">
        <v>110.34</v>
      </c>
      <c r="F1529" s="5">
        <v>191</v>
      </c>
      <c r="G1529" s="5">
        <v>622</v>
      </c>
      <c r="H1529" s="5">
        <v>961378</v>
      </c>
      <c r="I1529" s="24" t="s">
        <v>2123</v>
      </c>
      <c r="J1529" s="24" t="s">
        <v>2125</v>
      </c>
      <c r="L1529" s="34">
        <f t="shared" si="115"/>
        <v>191</v>
      </c>
      <c r="M1529" s="34">
        <f t="shared" si="116"/>
        <v>622</v>
      </c>
      <c r="N1529" s="34">
        <f t="shared" si="117"/>
        <v>961378</v>
      </c>
      <c r="O1529" s="32">
        <f t="shared" si="118"/>
        <v>-4.4831481477628984E-4</v>
      </c>
      <c r="P1529">
        <f t="shared" si="119"/>
        <v>0.30099999999999999</v>
      </c>
    </row>
    <row r="1530" spans="1:16" hidden="1" x14ac:dyDescent="0.3">
      <c r="A1530" s="22" t="s">
        <v>1772</v>
      </c>
      <c r="B1530" s="23">
        <v>4006880</v>
      </c>
      <c r="C1530" s="24" t="s">
        <v>2</v>
      </c>
      <c r="D1530" s="6">
        <v>4033.7611724799999</v>
      </c>
      <c r="E1530" s="27">
        <v>98.88</v>
      </c>
      <c r="F1530" s="5">
        <v>23422</v>
      </c>
      <c r="G1530" s="5">
        <v>-5267</v>
      </c>
      <c r="H1530" s="5">
        <v>9257377</v>
      </c>
      <c r="I1530" s="24" t="s">
        <v>1</v>
      </c>
      <c r="J1530" s="24" t="s">
        <v>2157</v>
      </c>
      <c r="L1530" s="34">
        <f t="shared" si="115"/>
        <v>23422</v>
      </c>
      <c r="M1530" s="34">
        <f t="shared" si="116"/>
        <v>-5267</v>
      </c>
      <c r="N1530" s="34">
        <f t="shared" si="117"/>
        <v>9257377</v>
      </c>
      <c r="O1530" s="32">
        <f t="shared" si="118"/>
        <v>3.0990419856510112E-3</v>
      </c>
      <c r="P1530">
        <f t="shared" si="119"/>
        <v>0.83399999999999996</v>
      </c>
    </row>
    <row r="1531" spans="1:16" hidden="1" x14ac:dyDescent="0.3">
      <c r="A1531" s="22" t="s">
        <v>281</v>
      </c>
      <c r="B1531" s="23">
        <v>4964207</v>
      </c>
      <c r="C1531" s="24" t="s">
        <v>2</v>
      </c>
      <c r="D1531" s="6">
        <v>26672.9341437</v>
      </c>
      <c r="E1531" s="6">
        <v>92.85</v>
      </c>
      <c r="F1531" s="5">
        <v>10199</v>
      </c>
      <c r="G1531" s="5">
        <v>11903</v>
      </c>
      <c r="H1531" s="5">
        <v>4687417</v>
      </c>
      <c r="I1531" s="24" t="s">
        <v>2132</v>
      </c>
      <c r="J1531" s="24" t="s">
        <v>2134</v>
      </c>
      <c r="L1531" s="34">
        <f t="shared" si="115"/>
        <v>10199</v>
      </c>
      <c r="M1531" s="34">
        <f t="shared" si="116"/>
        <v>11903</v>
      </c>
      <c r="N1531" s="34">
        <f t="shared" si="117"/>
        <v>4687417</v>
      </c>
      <c r="O1531" s="32">
        <f t="shared" si="118"/>
        <v>-3.6352643684144168E-4</v>
      </c>
      <c r="P1531">
        <f t="shared" si="119"/>
        <v>0.318</v>
      </c>
    </row>
    <row r="1532" spans="1:16" hidden="1" x14ac:dyDescent="0.3">
      <c r="A1532" s="22" t="s">
        <v>1773</v>
      </c>
      <c r="B1532" s="23">
        <v>3009699</v>
      </c>
      <c r="C1532" s="24" t="s">
        <v>2</v>
      </c>
      <c r="D1532" s="6">
        <v>21203.891703820002</v>
      </c>
      <c r="E1532" s="6">
        <v>69.83</v>
      </c>
      <c r="F1532" s="5">
        <v>57000</v>
      </c>
      <c r="G1532" s="5">
        <v>9000</v>
      </c>
      <c r="H1532" s="5">
        <v>36821000</v>
      </c>
      <c r="I1532" s="24" t="s">
        <v>2153</v>
      </c>
      <c r="J1532" s="24" t="s">
        <v>2178</v>
      </c>
      <c r="L1532" s="34">
        <f t="shared" si="115"/>
        <v>57000</v>
      </c>
      <c r="M1532" s="34">
        <f t="shared" si="116"/>
        <v>9000</v>
      </c>
      <c r="N1532" s="34">
        <f t="shared" si="117"/>
        <v>36821000</v>
      </c>
      <c r="O1532" s="32">
        <f t="shared" si="118"/>
        <v>1.3036039216751311E-3</v>
      </c>
      <c r="P1532">
        <f t="shared" si="119"/>
        <v>0.69799999999999995</v>
      </c>
    </row>
    <row r="1533" spans="1:16" hidden="1" x14ac:dyDescent="0.3">
      <c r="A1533" s="22" t="s">
        <v>1774</v>
      </c>
      <c r="B1533" s="23">
        <v>4047176</v>
      </c>
      <c r="C1533" s="24" t="s">
        <v>2</v>
      </c>
      <c r="D1533" s="6">
        <v>78329.192410150004</v>
      </c>
      <c r="E1533" s="27">
        <v>79.010000000000005</v>
      </c>
      <c r="F1533" s="5">
        <v>350000</v>
      </c>
      <c r="G1533" s="5">
        <v>431000</v>
      </c>
      <c r="H1533" s="5">
        <v>674805000</v>
      </c>
      <c r="I1533" s="24" t="s">
        <v>2142</v>
      </c>
      <c r="J1533" s="24" t="s">
        <v>2171</v>
      </c>
      <c r="L1533" s="34">
        <f t="shared" si="115"/>
        <v>350000</v>
      </c>
      <c r="M1533" s="34">
        <f t="shared" si="116"/>
        <v>431000</v>
      </c>
      <c r="N1533" s="34">
        <f t="shared" si="117"/>
        <v>674805000</v>
      </c>
      <c r="O1533" s="32">
        <f t="shared" si="118"/>
        <v>-1.2003467668437548E-4</v>
      </c>
      <c r="P1533">
        <f t="shared" si="119"/>
        <v>0.372</v>
      </c>
    </row>
    <row r="1534" spans="1:16" hidden="1" x14ac:dyDescent="0.3">
      <c r="A1534" s="22" t="s">
        <v>1775</v>
      </c>
      <c r="B1534" s="23">
        <v>4398745</v>
      </c>
      <c r="C1534" s="24" t="s">
        <v>2</v>
      </c>
      <c r="D1534" s="6">
        <v>151695.29977300001</v>
      </c>
      <c r="E1534" s="6">
        <v>83.17</v>
      </c>
      <c r="F1534" s="5">
        <v>158000</v>
      </c>
      <c r="G1534" s="5">
        <v>-40000</v>
      </c>
      <c r="H1534" s="5">
        <v>32109000</v>
      </c>
      <c r="I1534" s="24" t="s">
        <v>2119</v>
      </c>
      <c r="J1534" s="24" t="s">
        <v>2177</v>
      </c>
      <c r="L1534" s="34">
        <f t="shared" si="115"/>
        <v>158000</v>
      </c>
      <c r="M1534" s="34">
        <f t="shared" si="116"/>
        <v>-40000</v>
      </c>
      <c r="N1534" s="34">
        <f t="shared" si="117"/>
        <v>32109000</v>
      </c>
      <c r="O1534" s="32">
        <f t="shared" si="118"/>
        <v>6.1664953751284684E-3</v>
      </c>
      <c r="P1534">
        <f t="shared" si="119"/>
        <v>0.92100000000000004</v>
      </c>
    </row>
    <row r="1535" spans="1:16" hidden="1" x14ac:dyDescent="0.3">
      <c r="A1535" s="22" t="s">
        <v>1776</v>
      </c>
      <c r="B1535" s="23">
        <v>4971407</v>
      </c>
      <c r="C1535" s="24" t="s">
        <v>2</v>
      </c>
      <c r="D1535" s="6">
        <v>18921.81633225</v>
      </c>
      <c r="E1535" s="27" t="s">
        <v>2086</v>
      </c>
      <c r="F1535" s="5">
        <v>30640</v>
      </c>
      <c r="G1535" s="5">
        <v>19328</v>
      </c>
      <c r="H1535" s="5">
        <v>890985</v>
      </c>
      <c r="I1535" s="24" t="s">
        <v>2132</v>
      </c>
      <c r="J1535" s="24" t="s">
        <v>2180</v>
      </c>
      <c r="L1535" s="34">
        <f t="shared" si="115"/>
        <v>30640</v>
      </c>
      <c r="M1535" s="34">
        <f t="shared" si="116"/>
        <v>19328</v>
      </c>
      <c r="N1535" s="34">
        <f t="shared" si="117"/>
        <v>890985</v>
      </c>
      <c r="O1535" s="32">
        <f t="shared" si="118"/>
        <v>1.2696061100916402E-2</v>
      </c>
      <c r="P1535">
        <f t="shared" si="119"/>
        <v>0.97199999999999998</v>
      </c>
    </row>
    <row r="1536" spans="1:16" hidden="1" x14ac:dyDescent="0.3">
      <c r="A1536" s="22" t="s">
        <v>1777</v>
      </c>
      <c r="B1536" s="23">
        <v>103025</v>
      </c>
      <c r="C1536" s="24" t="s">
        <v>2</v>
      </c>
      <c r="D1536" s="6">
        <v>14676.6294736</v>
      </c>
      <c r="E1536" s="6">
        <v>99.36</v>
      </c>
      <c r="F1536" s="5">
        <v>-156</v>
      </c>
      <c r="G1536" s="5">
        <v>428</v>
      </c>
      <c r="H1536" s="5">
        <v>11038470</v>
      </c>
      <c r="I1536" s="24" t="s">
        <v>2130</v>
      </c>
      <c r="J1536" s="24" t="s">
        <v>2185</v>
      </c>
      <c r="L1536" s="34">
        <f t="shared" si="115"/>
        <v>-156</v>
      </c>
      <c r="M1536" s="34">
        <f t="shared" si="116"/>
        <v>428</v>
      </c>
      <c r="N1536" s="34">
        <f t="shared" si="117"/>
        <v>11038470</v>
      </c>
      <c r="O1536" s="32">
        <f t="shared" si="118"/>
        <v>-5.2905882789915634E-5</v>
      </c>
      <c r="P1536">
        <f t="shared" si="119"/>
        <v>0.38800000000000001</v>
      </c>
    </row>
    <row r="1537" spans="1:16" hidden="1" x14ac:dyDescent="0.3">
      <c r="A1537" s="22" t="s">
        <v>282</v>
      </c>
      <c r="B1537" s="23">
        <v>4013931</v>
      </c>
      <c r="C1537" s="24" t="s">
        <v>317</v>
      </c>
      <c r="D1537" s="6">
        <v>8166.8600613600001</v>
      </c>
      <c r="E1537" s="6">
        <v>83.56</v>
      </c>
      <c r="F1537" s="5">
        <v>32491</v>
      </c>
      <c r="G1537" s="5">
        <v>39326</v>
      </c>
      <c r="H1537" s="5">
        <v>3672073</v>
      </c>
      <c r="I1537" s="24" t="s">
        <v>2119</v>
      </c>
      <c r="J1537" s="24" t="s">
        <v>2121</v>
      </c>
      <c r="L1537" s="34">
        <f t="shared" si="115"/>
        <v>32491</v>
      </c>
      <c r="M1537" s="34">
        <f t="shared" si="116"/>
        <v>39326</v>
      </c>
      <c r="N1537" s="34">
        <f t="shared" si="117"/>
        <v>3672073</v>
      </c>
      <c r="O1537" s="32">
        <f t="shared" si="118"/>
        <v>-1.8613464383741827E-3</v>
      </c>
      <c r="P1537">
        <f t="shared" si="119"/>
        <v>0.16</v>
      </c>
    </row>
    <row r="1538" spans="1:16" hidden="1" x14ac:dyDescent="0.3">
      <c r="A1538" s="22" t="s">
        <v>1778</v>
      </c>
      <c r="B1538" s="23">
        <v>4981287</v>
      </c>
      <c r="C1538" s="24" t="s">
        <v>319</v>
      </c>
      <c r="D1538" s="6">
        <v>2646.58082418</v>
      </c>
      <c r="E1538" s="27" t="s">
        <v>2087</v>
      </c>
      <c r="F1538" s="5">
        <v>4858</v>
      </c>
      <c r="G1538" s="5">
        <v>2447</v>
      </c>
      <c r="H1538" s="5">
        <v>378192</v>
      </c>
      <c r="I1538" s="24" t="s">
        <v>2123</v>
      </c>
      <c r="J1538" s="24" t="s">
        <v>2124</v>
      </c>
      <c r="L1538" s="34">
        <f t="shared" si="115"/>
        <v>4858</v>
      </c>
      <c r="M1538" s="34">
        <f t="shared" si="116"/>
        <v>2447</v>
      </c>
      <c r="N1538" s="34">
        <f t="shared" si="117"/>
        <v>378192</v>
      </c>
      <c r="O1538" s="32">
        <f t="shared" si="118"/>
        <v>6.375068748149088E-3</v>
      </c>
      <c r="P1538">
        <f t="shared" si="119"/>
        <v>0.92500000000000004</v>
      </c>
    </row>
    <row r="1539" spans="1:16" hidden="1" x14ac:dyDescent="0.3">
      <c r="A1539" s="22" t="s">
        <v>1779</v>
      </c>
      <c r="B1539" s="23">
        <v>4057537</v>
      </c>
      <c r="C1539" s="24" t="s">
        <v>2</v>
      </c>
      <c r="D1539" s="6">
        <v>5111.7362564900004</v>
      </c>
      <c r="E1539" s="27">
        <v>87.11</v>
      </c>
      <c r="F1539" s="5">
        <v>-7000</v>
      </c>
      <c r="G1539" s="5">
        <v>-46000</v>
      </c>
      <c r="H1539" s="5">
        <v>17575000</v>
      </c>
      <c r="I1539" s="24" t="s">
        <v>1</v>
      </c>
      <c r="J1539" s="24" t="s">
        <v>2184</v>
      </c>
      <c r="L1539" s="34">
        <f t="shared" si="115"/>
        <v>-7000</v>
      </c>
      <c r="M1539" s="34">
        <f t="shared" si="116"/>
        <v>-46000</v>
      </c>
      <c r="N1539" s="34">
        <f t="shared" si="117"/>
        <v>17575000</v>
      </c>
      <c r="O1539" s="32">
        <f t="shared" si="118"/>
        <v>2.2190611664295876E-3</v>
      </c>
      <c r="P1539">
        <f t="shared" si="119"/>
        <v>0.78400000000000003</v>
      </c>
    </row>
    <row r="1540" spans="1:16" hidden="1" x14ac:dyDescent="0.3">
      <c r="A1540" s="22" t="s">
        <v>1780</v>
      </c>
      <c r="B1540" s="23">
        <v>4023192</v>
      </c>
      <c r="C1540" s="24" t="s">
        <v>2</v>
      </c>
      <c r="D1540" s="6">
        <v>13347.21736948</v>
      </c>
      <c r="E1540" s="27">
        <v>37.31</v>
      </c>
      <c r="F1540" s="5">
        <v>59419</v>
      </c>
      <c r="G1540" s="5">
        <v>84540</v>
      </c>
      <c r="H1540" s="5">
        <v>18100734</v>
      </c>
      <c r="I1540" s="24" t="s">
        <v>2119</v>
      </c>
      <c r="J1540" s="24" t="s">
        <v>2177</v>
      </c>
      <c r="L1540" s="34">
        <f t="shared" si="115"/>
        <v>59419</v>
      </c>
      <c r="M1540" s="34">
        <f t="shared" si="116"/>
        <v>84540</v>
      </c>
      <c r="N1540" s="34">
        <f t="shared" si="117"/>
        <v>18100734</v>
      </c>
      <c r="O1540" s="32">
        <f t="shared" si="118"/>
        <v>-1.3878442719505186E-3</v>
      </c>
      <c r="P1540">
        <f t="shared" si="119"/>
        <v>0.19500000000000001</v>
      </c>
    </row>
    <row r="1541" spans="1:16" hidden="1" x14ac:dyDescent="0.3">
      <c r="A1541" s="22" t="s">
        <v>1781</v>
      </c>
      <c r="B1541" s="23">
        <v>9208881</v>
      </c>
      <c r="C1541" s="24" t="s">
        <v>2</v>
      </c>
      <c r="D1541" s="6">
        <v>7242.9405910799996</v>
      </c>
      <c r="E1541" s="6">
        <v>60.29</v>
      </c>
      <c r="F1541" s="5">
        <v>3828</v>
      </c>
      <c r="G1541" s="5">
        <v>3830</v>
      </c>
      <c r="H1541" s="5">
        <v>2735206</v>
      </c>
      <c r="I1541" s="24" t="s">
        <v>2132</v>
      </c>
      <c r="J1541" s="24" t="s">
        <v>2134</v>
      </c>
      <c r="L1541" s="34">
        <f t="shared" si="115"/>
        <v>3828</v>
      </c>
      <c r="M1541" s="34">
        <f t="shared" si="116"/>
        <v>3830</v>
      </c>
      <c r="N1541" s="34">
        <f t="shared" si="117"/>
        <v>2735206</v>
      </c>
      <c r="O1541" s="32">
        <f t="shared" si="118"/>
        <v>-7.3120635155085215E-7</v>
      </c>
      <c r="P1541">
        <f t="shared" si="119"/>
        <v>0.42099999999999999</v>
      </c>
    </row>
    <row r="1542" spans="1:16" hidden="1" x14ac:dyDescent="0.3">
      <c r="A1542" s="22" t="s">
        <v>1546</v>
      </c>
      <c r="B1542" s="23">
        <v>4054105</v>
      </c>
      <c r="C1542" s="24" t="s">
        <v>2</v>
      </c>
      <c r="D1542" s="6">
        <v>7686.8397242000001</v>
      </c>
      <c r="E1542" s="27">
        <v>106.47</v>
      </c>
      <c r="F1542" s="5">
        <v>29735</v>
      </c>
      <c r="G1542" s="5">
        <v>40798</v>
      </c>
      <c r="H1542" s="5">
        <v>2964488</v>
      </c>
      <c r="I1542" s="24" t="s">
        <v>2119</v>
      </c>
      <c r="J1542" s="24" t="s">
        <v>2156</v>
      </c>
      <c r="L1542" s="34">
        <f t="shared" si="115"/>
        <v>29735</v>
      </c>
      <c r="M1542" s="34">
        <f t="shared" si="116"/>
        <v>40798</v>
      </c>
      <c r="N1542" s="34">
        <f t="shared" si="117"/>
        <v>2964488</v>
      </c>
      <c r="O1542" s="32">
        <f t="shared" si="118"/>
        <v>-3.7318417210661673E-3</v>
      </c>
      <c r="P1542">
        <f t="shared" si="119"/>
        <v>8.8999999999999996E-2</v>
      </c>
    </row>
    <row r="1543" spans="1:16" hidden="1" x14ac:dyDescent="0.3">
      <c r="A1543" s="22" t="s">
        <v>1783</v>
      </c>
      <c r="B1543" s="23">
        <v>4107935</v>
      </c>
      <c r="C1543" s="24" t="s">
        <v>317</v>
      </c>
      <c r="D1543" s="6">
        <v>18151.419724020001</v>
      </c>
      <c r="E1543" s="6">
        <v>96.83</v>
      </c>
      <c r="F1543" s="5">
        <v>81171</v>
      </c>
      <c r="G1543" s="5">
        <v>95989</v>
      </c>
      <c r="H1543" s="5">
        <v>5370411</v>
      </c>
      <c r="I1543" s="24" t="s">
        <v>2126</v>
      </c>
      <c r="J1543" s="24" t="s">
        <v>2127</v>
      </c>
      <c r="L1543" s="34">
        <f t="shared" si="115"/>
        <v>81171</v>
      </c>
      <c r="M1543" s="34">
        <f t="shared" si="116"/>
        <v>95989</v>
      </c>
      <c r="N1543" s="34">
        <f t="shared" si="117"/>
        <v>5370411</v>
      </c>
      <c r="O1543" s="32">
        <f t="shared" si="118"/>
        <v>-2.7591929183818521E-3</v>
      </c>
      <c r="P1543">
        <f t="shared" si="119"/>
        <v>0.121</v>
      </c>
    </row>
    <row r="1544" spans="1:16" hidden="1" x14ac:dyDescent="0.3">
      <c r="A1544" s="22" t="s">
        <v>1784</v>
      </c>
      <c r="B1544" s="23">
        <v>4812764</v>
      </c>
      <c r="C1544" s="24" t="s">
        <v>317</v>
      </c>
      <c r="D1544" s="27">
        <v>4646.9863741999998</v>
      </c>
      <c r="E1544" s="6">
        <v>97.53</v>
      </c>
      <c r="F1544" s="5">
        <v>303</v>
      </c>
      <c r="G1544" s="5">
        <v>650</v>
      </c>
      <c r="H1544" s="5">
        <v>1545444</v>
      </c>
      <c r="I1544" s="24" t="s">
        <v>2123</v>
      </c>
      <c r="J1544" s="24" t="s">
        <v>2125</v>
      </c>
      <c r="L1544" s="34">
        <f t="shared" si="115"/>
        <v>303</v>
      </c>
      <c r="M1544" s="34">
        <f t="shared" si="116"/>
        <v>650</v>
      </c>
      <c r="N1544" s="34">
        <f t="shared" si="117"/>
        <v>1545444</v>
      </c>
      <c r="O1544" s="32">
        <f t="shared" si="118"/>
        <v>-2.2453094385820516E-4</v>
      </c>
      <c r="P1544">
        <f t="shared" si="119"/>
        <v>0.34599999999999997</v>
      </c>
    </row>
    <row r="1545" spans="1:16" hidden="1" x14ac:dyDescent="0.3">
      <c r="A1545" s="22" t="s">
        <v>395</v>
      </c>
      <c r="B1545" s="23">
        <v>100473</v>
      </c>
      <c r="C1545" s="24" t="s">
        <v>317</v>
      </c>
      <c r="D1545" s="6">
        <v>5958.7778747299999</v>
      </c>
      <c r="E1545" s="6">
        <v>95.03</v>
      </c>
      <c r="F1545" s="5">
        <v>26022</v>
      </c>
      <c r="G1545" s="5">
        <v>22632</v>
      </c>
      <c r="H1545" s="5">
        <v>38512461</v>
      </c>
      <c r="I1545" s="24" t="s">
        <v>2142</v>
      </c>
      <c r="J1545" s="24" t="s">
        <v>2171</v>
      </c>
      <c r="L1545" s="34">
        <f t="shared" si="115"/>
        <v>26022</v>
      </c>
      <c r="M1545" s="34">
        <f t="shared" si="116"/>
        <v>22632</v>
      </c>
      <c r="N1545" s="34">
        <f t="shared" si="117"/>
        <v>38512461</v>
      </c>
      <c r="O1545" s="32">
        <f t="shared" si="118"/>
        <v>8.8023458173706434E-5</v>
      </c>
      <c r="P1545">
        <f t="shared" si="119"/>
        <v>0.46</v>
      </c>
    </row>
    <row r="1546" spans="1:16" hidden="1" x14ac:dyDescent="0.3">
      <c r="A1546" s="22" t="s">
        <v>1785</v>
      </c>
      <c r="B1546" s="23">
        <v>4256987</v>
      </c>
      <c r="C1546" s="24" t="s">
        <v>2</v>
      </c>
      <c r="D1546" s="6">
        <v>3993.1277483200001</v>
      </c>
      <c r="E1546" s="6">
        <v>61.43</v>
      </c>
      <c r="F1546" s="5">
        <v>-2136</v>
      </c>
      <c r="G1546" s="5">
        <v>28436</v>
      </c>
      <c r="H1546" s="5">
        <v>4827553</v>
      </c>
      <c r="I1546" s="24" t="s">
        <v>2126</v>
      </c>
      <c r="J1546" s="24" t="s">
        <v>2165</v>
      </c>
      <c r="L1546" s="34">
        <f t="shared" ref="L1546:L1609" si="120">IF(NOT(F1546="NA"),F1546,0)</f>
        <v>-2136</v>
      </c>
      <c r="M1546" s="34">
        <f t="shared" ref="M1546:M1609" si="121">IF(NOT(G1546="NA"),G1546,0)</f>
        <v>28436</v>
      </c>
      <c r="N1546" s="34">
        <f t="shared" ref="N1546:N1609" si="122">IF(NOT(H1546="NA"),H1546,0)</f>
        <v>4827553</v>
      </c>
      <c r="O1546" s="32">
        <f t="shared" ref="O1546:O1609" si="123">(L1546-M1546)/N1546</f>
        <v>-6.3328149892916763E-3</v>
      </c>
      <c r="P1546">
        <f t="shared" ref="P1546:P1609" si="124">IFERROR(_xlfn.PERCENTRANK.INC(O:O,O1546),"")</f>
        <v>5.0999999999999997E-2</v>
      </c>
    </row>
    <row r="1547" spans="1:16" hidden="1" x14ac:dyDescent="0.3">
      <c r="A1547" s="22" t="s">
        <v>1786</v>
      </c>
      <c r="B1547" s="23">
        <v>4988356</v>
      </c>
      <c r="C1547" s="24" t="s">
        <v>2</v>
      </c>
      <c r="D1547" s="6">
        <v>3736.21659585</v>
      </c>
      <c r="E1547" s="6">
        <v>88.16</v>
      </c>
      <c r="F1547" s="5">
        <v>12437</v>
      </c>
      <c r="G1547" s="5">
        <v>8854</v>
      </c>
      <c r="H1547" s="5">
        <v>2569975</v>
      </c>
      <c r="I1547" s="24" t="s">
        <v>2119</v>
      </c>
      <c r="J1547" s="24" t="s">
        <v>2128</v>
      </c>
      <c r="L1547" s="34">
        <f t="shared" si="120"/>
        <v>12437</v>
      </c>
      <c r="M1547" s="34">
        <f t="shared" si="121"/>
        <v>8854</v>
      </c>
      <c r="N1547" s="34">
        <f t="shared" si="122"/>
        <v>2569975</v>
      </c>
      <c r="O1547" s="32">
        <f t="shared" si="123"/>
        <v>1.3941769861574528E-3</v>
      </c>
      <c r="P1547">
        <f t="shared" si="124"/>
        <v>0.70599999999999996</v>
      </c>
    </row>
    <row r="1548" spans="1:16" hidden="1" x14ac:dyDescent="0.3">
      <c r="A1548" s="22" t="s">
        <v>1787</v>
      </c>
      <c r="B1548" s="23">
        <v>4004099</v>
      </c>
      <c r="C1548" s="24" t="s">
        <v>2</v>
      </c>
      <c r="D1548" s="6">
        <v>146404.91285423</v>
      </c>
      <c r="E1548" s="27">
        <v>81.94</v>
      </c>
      <c r="F1548" s="5">
        <v>518000</v>
      </c>
      <c r="G1548" s="5">
        <v>421000</v>
      </c>
      <c r="H1548" s="5">
        <v>65449000</v>
      </c>
      <c r="I1548" s="24" t="s">
        <v>2119</v>
      </c>
      <c r="J1548" s="24" t="s">
        <v>2177</v>
      </c>
      <c r="L1548" s="34">
        <f t="shared" si="120"/>
        <v>518000</v>
      </c>
      <c r="M1548" s="34">
        <f t="shared" si="121"/>
        <v>421000</v>
      </c>
      <c r="N1548" s="34">
        <f t="shared" si="122"/>
        <v>65449000</v>
      </c>
      <c r="O1548" s="32">
        <f t="shared" si="123"/>
        <v>1.4820700087090713E-3</v>
      </c>
      <c r="P1548">
        <f t="shared" si="124"/>
        <v>0.72</v>
      </c>
    </row>
    <row r="1549" spans="1:16" hidden="1" x14ac:dyDescent="0.3">
      <c r="A1549" s="22" t="s">
        <v>352</v>
      </c>
      <c r="B1549" s="23">
        <v>4994529</v>
      </c>
      <c r="C1549" s="24" t="s">
        <v>317</v>
      </c>
      <c r="D1549" s="6">
        <v>28779.930009</v>
      </c>
      <c r="E1549" s="6">
        <v>79.010000000000005</v>
      </c>
      <c r="F1549" s="5">
        <v>321000</v>
      </c>
      <c r="G1549" s="5">
        <v>348000</v>
      </c>
      <c r="H1549" s="5">
        <v>67358000</v>
      </c>
      <c r="I1549" s="24" t="s">
        <v>2119</v>
      </c>
      <c r="J1549" s="24" t="s">
        <v>2152</v>
      </c>
      <c r="L1549" s="34">
        <f t="shared" si="120"/>
        <v>321000</v>
      </c>
      <c r="M1549" s="34">
        <f t="shared" si="121"/>
        <v>348000</v>
      </c>
      <c r="N1549" s="34">
        <f t="shared" si="122"/>
        <v>67358000</v>
      </c>
      <c r="O1549" s="32">
        <f t="shared" si="123"/>
        <v>-4.0084325544107602E-4</v>
      </c>
      <c r="P1549">
        <f t="shared" si="124"/>
        <v>0.312</v>
      </c>
    </row>
    <row r="1550" spans="1:16" hidden="1" x14ac:dyDescent="0.3">
      <c r="A1550" s="22" t="s">
        <v>1788</v>
      </c>
      <c r="B1550" s="23">
        <v>100469</v>
      </c>
      <c r="C1550" s="24" t="s">
        <v>317</v>
      </c>
      <c r="D1550" s="6">
        <v>5617.3998534000002</v>
      </c>
      <c r="E1550" s="6">
        <v>72.180000000000007</v>
      </c>
      <c r="F1550" s="5">
        <v>24649</v>
      </c>
      <c r="G1550" s="5">
        <v>24779</v>
      </c>
      <c r="H1550" s="5">
        <v>29489380</v>
      </c>
      <c r="I1550" s="24" t="s">
        <v>2142</v>
      </c>
      <c r="J1550" s="24" t="s">
        <v>2171</v>
      </c>
      <c r="L1550" s="34">
        <f t="shared" si="120"/>
        <v>24649</v>
      </c>
      <c r="M1550" s="34">
        <f t="shared" si="121"/>
        <v>24779</v>
      </c>
      <c r="N1550" s="34">
        <f t="shared" si="122"/>
        <v>29489380</v>
      </c>
      <c r="O1550" s="32">
        <f t="shared" si="123"/>
        <v>-4.4083666730192358E-6</v>
      </c>
      <c r="P1550">
        <f t="shared" si="124"/>
        <v>0.41599999999999998</v>
      </c>
    </row>
    <row r="1551" spans="1:16" hidden="1" x14ac:dyDescent="0.3">
      <c r="A1551" s="22" t="s">
        <v>1789</v>
      </c>
      <c r="B1551" s="23">
        <v>1022041</v>
      </c>
      <c r="C1551" s="24" t="s">
        <v>2</v>
      </c>
      <c r="D1551" s="6">
        <v>3781.3917501999999</v>
      </c>
      <c r="E1551" s="27">
        <v>82.91</v>
      </c>
      <c r="F1551" s="5">
        <v>12437</v>
      </c>
      <c r="G1551" s="5">
        <v>11925</v>
      </c>
      <c r="H1551" s="5">
        <v>24008884</v>
      </c>
      <c r="I1551" s="24" t="s">
        <v>2142</v>
      </c>
      <c r="J1551" s="24" t="s">
        <v>2171</v>
      </c>
      <c r="L1551" s="34">
        <f t="shared" si="120"/>
        <v>12437</v>
      </c>
      <c r="M1551" s="34">
        <f t="shared" si="121"/>
        <v>11925</v>
      </c>
      <c r="N1551" s="34">
        <f t="shared" si="122"/>
        <v>24008884</v>
      </c>
      <c r="O1551" s="32">
        <f t="shared" si="123"/>
        <v>2.1325439366527823E-5</v>
      </c>
      <c r="P1551">
        <f t="shared" si="124"/>
        <v>0.434</v>
      </c>
    </row>
    <row r="1552" spans="1:16" hidden="1" x14ac:dyDescent="0.3">
      <c r="A1552" s="22" t="s">
        <v>1790</v>
      </c>
      <c r="B1552" s="23">
        <v>4051574</v>
      </c>
      <c r="C1552" s="24" t="s">
        <v>2</v>
      </c>
      <c r="D1552" s="6">
        <v>113020.26426152</v>
      </c>
      <c r="E1552" s="6">
        <v>62.57</v>
      </c>
      <c r="F1552" s="5">
        <v>371000</v>
      </c>
      <c r="G1552" s="5">
        <v>141000</v>
      </c>
      <c r="H1552" s="5">
        <v>71124000</v>
      </c>
      <c r="I1552" s="24" t="s">
        <v>2119</v>
      </c>
      <c r="J1552" s="24" t="s">
        <v>2189</v>
      </c>
      <c r="L1552" s="34">
        <f t="shared" si="120"/>
        <v>371000</v>
      </c>
      <c r="M1552" s="34">
        <f t="shared" si="121"/>
        <v>141000</v>
      </c>
      <c r="N1552" s="34">
        <f t="shared" si="122"/>
        <v>71124000</v>
      </c>
      <c r="O1552" s="32">
        <f t="shared" si="123"/>
        <v>3.2337888757662673E-3</v>
      </c>
      <c r="P1552">
        <f t="shared" si="124"/>
        <v>0.84199999999999997</v>
      </c>
    </row>
    <row r="1553" spans="1:16" hidden="1" x14ac:dyDescent="0.3">
      <c r="A1553" s="22" t="s">
        <v>1791</v>
      </c>
      <c r="B1553" s="23">
        <v>4243311</v>
      </c>
      <c r="C1553" s="24" t="s">
        <v>2</v>
      </c>
      <c r="D1553" s="6">
        <v>3122.5492626999999</v>
      </c>
      <c r="E1553" s="27">
        <v>80.819999999999993</v>
      </c>
      <c r="F1553" s="5">
        <v>41597</v>
      </c>
      <c r="G1553" s="5">
        <v>42685</v>
      </c>
      <c r="H1553" s="5">
        <v>2325787</v>
      </c>
      <c r="I1553" s="24" t="s">
        <v>2126</v>
      </c>
      <c r="J1553" s="24" t="s">
        <v>2151</v>
      </c>
      <c r="L1553" s="34">
        <f t="shared" si="120"/>
        <v>41597</v>
      </c>
      <c r="M1553" s="34">
        <f t="shared" si="121"/>
        <v>42685</v>
      </c>
      <c r="N1553" s="34">
        <f t="shared" si="122"/>
        <v>2325787</v>
      </c>
      <c r="O1553" s="32">
        <f t="shared" si="123"/>
        <v>-4.6779864192206765E-4</v>
      </c>
      <c r="P1553">
        <f t="shared" si="124"/>
        <v>0.29699999999999999</v>
      </c>
    </row>
    <row r="1554" spans="1:16" hidden="1" x14ac:dyDescent="0.3">
      <c r="A1554" s="22" t="s">
        <v>384</v>
      </c>
      <c r="B1554" s="23">
        <v>4086110</v>
      </c>
      <c r="C1554" s="24" t="s">
        <v>2</v>
      </c>
      <c r="D1554" s="6">
        <v>57420.237848789999</v>
      </c>
      <c r="E1554" s="6">
        <v>93.59</v>
      </c>
      <c r="F1554" s="5">
        <v>241000</v>
      </c>
      <c r="G1554" s="5">
        <v>240000</v>
      </c>
      <c r="H1554" s="5">
        <v>24183000</v>
      </c>
      <c r="I1554" s="24" t="s">
        <v>2119</v>
      </c>
      <c r="J1554" s="24" t="s">
        <v>2141</v>
      </c>
      <c r="L1554" s="34">
        <f t="shared" si="120"/>
        <v>241000</v>
      </c>
      <c r="M1554" s="34">
        <f t="shared" si="121"/>
        <v>240000</v>
      </c>
      <c r="N1554" s="34">
        <f t="shared" si="122"/>
        <v>24183000</v>
      </c>
      <c r="O1554" s="32">
        <f t="shared" si="123"/>
        <v>4.1351362527395281E-5</v>
      </c>
      <c r="P1554">
        <f t="shared" si="124"/>
        <v>0.44</v>
      </c>
    </row>
    <row r="1555" spans="1:16" hidden="1" x14ac:dyDescent="0.3">
      <c r="A1555" s="22" t="s">
        <v>1792</v>
      </c>
      <c r="B1555" s="23">
        <v>4057227</v>
      </c>
      <c r="C1555" s="24" t="s">
        <v>2</v>
      </c>
      <c r="D1555" s="6">
        <v>5500.0459244000003</v>
      </c>
      <c r="E1555" s="6">
        <v>17.91</v>
      </c>
      <c r="F1555" s="5">
        <v>-14000</v>
      </c>
      <c r="G1555" s="5">
        <v>27000</v>
      </c>
      <c r="H1555" s="5">
        <v>11119000</v>
      </c>
      <c r="I1555" s="24" t="s">
        <v>2161</v>
      </c>
      <c r="J1555" s="24" t="s">
        <v>2202</v>
      </c>
      <c r="L1555" s="34">
        <f t="shared" si="120"/>
        <v>-14000</v>
      </c>
      <c r="M1555" s="34">
        <f t="shared" si="121"/>
        <v>27000</v>
      </c>
      <c r="N1555" s="34">
        <f t="shared" si="122"/>
        <v>11119000</v>
      </c>
      <c r="O1555" s="32">
        <f t="shared" si="123"/>
        <v>-3.6873819588092455E-3</v>
      </c>
      <c r="P1555">
        <f t="shared" si="124"/>
        <v>0.09</v>
      </c>
    </row>
    <row r="1556" spans="1:16" hidden="1" x14ac:dyDescent="0.3">
      <c r="A1556" s="22" t="s">
        <v>1793</v>
      </c>
      <c r="B1556" s="23">
        <v>4354067</v>
      </c>
      <c r="C1556" s="24" t="s">
        <v>317</v>
      </c>
      <c r="D1556" s="6">
        <v>4079.0693388499999</v>
      </c>
      <c r="E1556" s="6">
        <v>25.23</v>
      </c>
      <c r="F1556" s="5">
        <v>7845</v>
      </c>
      <c r="G1556" s="5">
        <v>5264</v>
      </c>
      <c r="H1556" s="5">
        <v>367772</v>
      </c>
      <c r="I1556" s="24" t="s">
        <v>2148</v>
      </c>
      <c r="J1556" s="24" t="s">
        <v>2196</v>
      </c>
      <c r="L1556" s="34">
        <f t="shared" si="120"/>
        <v>7845</v>
      </c>
      <c r="M1556" s="34">
        <f t="shared" si="121"/>
        <v>5264</v>
      </c>
      <c r="N1556" s="34">
        <f t="shared" si="122"/>
        <v>367772</v>
      </c>
      <c r="O1556" s="32">
        <f t="shared" si="123"/>
        <v>7.0179350249611168E-3</v>
      </c>
      <c r="P1556">
        <f t="shared" si="124"/>
        <v>0.93</v>
      </c>
    </row>
    <row r="1557" spans="1:16" hidden="1" x14ac:dyDescent="0.3">
      <c r="A1557" s="22" t="s">
        <v>1794</v>
      </c>
      <c r="B1557" s="23">
        <v>4009384</v>
      </c>
      <c r="C1557" s="24" t="s">
        <v>2</v>
      </c>
      <c r="D1557" s="6">
        <v>9288.3013575000004</v>
      </c>
      <c r="E1557" s="27">
        <v>80.36</v>
      </c>
      <c r="F1557" s="5">
        <v>-10000</v>
      </c>
      <c r="G1557" s="5">
        <v>42000</v>
      </c>
      <c r="H1557" s="5">
        <v>19458000</v>
      </c>
      <c r="I1557" s="24" t="s">
        <v>2148</v>
      </c>
      <c r="J1557" s="24" t="s">
        <v>2149</v>
      </c>
      <c r="L1557" s="34">
        <f t="shared" si="120"/>
        <v>-10000</v>
      </c>
      <c r="M1557" s="34">
        <f t="shared" si="121"/>
        <v>42000</v>
      </c>
      <c r="N1557" s="34">
        <f t="shared" si="122"/>
        <v>19458000</v>
      </c>
      <c r="O1557" s="32">
        <f t="shared" si="123"/>
        <v>-2.6724226539212663E-3</v>
      </c>
      <c r="P1557">
        <f t="shared" si="124"/>
        <v>0.124</v>
      </c>
    </row>
    <row r="1558" spans="1:16" hidden="1" x14ac:dyDescent="0.3">
      <c r="A1558" s="22" t="s">
        <v>1795</v>
      </c>
      <c r="B1558" s="23">
        <v>4437855</v>
      </c>
      <c r="C1558" s="24" t="s">
        <v>317</v>
      </c>
      <c r="D1558" s="6">
        <v>18304.252789999999</v>
      </c>
      <c r="E1558" s="6">
        <v>98.85</v>
      </c>
      <c r="F1558" s="5">
        <v>79500</v>
      </c>
      <c r="G1558" s="5">
        <v>84200</v>
      </c>
      <c r="H1558" s="5">
        <v>6044500</v>
      </c>
      <c r="I1558" s="24" t="s">
        <v>2123</v>
      </c>
      <c r="J1558" s="24" t="s">
        <v>2125</v>
      </c>
      <c r="L1558" s="34">
        <f t="shared" si="120"/>
        <v>79500</v>
      </c>
      <c r="M1558" s="34">
        <f t="shared" si="121"/>
        <v>84200</v>
      </c>
      <c r="N1558" s="34">
        <f t="shared" si="122"/>
        <v>6044500</v>
      </c>
      <c r="O1558" s="32">
        <f t="shared" si="123"/>
        <v>-7.7756638266192411E-4</v>
      </c>
      <c r="P1558">
        <f t="shared" si="124"/>
        <v>0.25</v>
      </c>
    </row>
    <row r="1559" spans="1:16" hidden="1" x14ac:dyDescent="0.3">
      <c r="A1559" s="22" t="s">
        <v>1796</v>
      </c>
      <c r="B1559" s="23">
        <v>111568</v>
      </c>
      <c r="C1559" s="24" t="s">
        <v>2</v>
      </c>
      <c r="D1559" s="6">
        <v>566720.29572053999</v>
      </c>
      <c r="E1559" s="27">
        <v>90.17</v>
      </c>
      <c r="F1559" s="5">
        <v>1356000</v>
      </c>
      <c r="G1559" s="5">
        <v>1654000</v>
      </c>
      <c r="H1559" s="5">
        <v>245705000</v>
      </c>
      <c r="I1559" s="24" t="s">
        <v>2123</v>
      </c>
      <c r="J1559" s="24" t="s">
        <v>2129</v>
      </c>
      <c r="L1559" s="34">
        <f t="shared" si="120"/>
        <v>1356000</v>
      </c>
      <c r="M1559" s="34">
        <f t="shared" si="121"/>
        <v>1654000</v>
      </c>
      <c r="N1559" s="34">
        <f t="shared" si="122"/>
        <v>245705000</v>
      </c>
      <c r="O1559" s="32">
        <f t="shared" si="123"/>
        <v>-1.2128365316131132E-3</v>
      </c>
      <c r="P1559">
        <f t="shared" si="124"/>
        <v>0.21</v>
      </c>
    </row>
    <row r="1560" spans="1:16" hidden="1" x14ac:dyDescent="0.3">
      <c r="A1560" s="22" t="s">
        <v>1797</v>
      </c>
      <c r="B1560" s="23">
        <v>5261676</v>
      </c>
      <c r="C1560" s="24" t="s">
        <v>2</v>
      </c>
      <c r="D1560" s="6">
        <v>8258.2219884999995</v>
      </c>
      <c r="E1560" s="27">
        <v>56.48</v>
      </c>
      <c r="F1560" s="5">
        <v>6913</v>
      </c>
      <c r="G1560" s="5">
        <v>7771</v>
      </c>
      <c r="H1560" s="5">
        <v>7833985</v>
      </c>
      <c r="I1560" s="24" t="s">
        <v>2132</v>
      </c>
      <c r="J1560" s="24" t="s">
        <v>2134</v>
      </c>
      <c r="L1560" s="34">
        <f t="shared" si="120"/>
        <v>6913</v>
      </c>
      <c r="M1560" s="34">
        <f t="shared" si="121"/>
        <v>7771</v>
      </c>
      <c r="N1560" s="34">
        <f t="shared" si="122"/>
        <v>7833985</v>
      </c>
      <c r="O1560" s="32">
        <f t="shared" si="123"/>
        <v>-1.0952280352847242E-4</v>
      </c>
      <c r="P1560">
        <f t="shared" si="124"/>
        <v>0.375</v>
      </c>
    </row>
    <row r="1561" spans="1:16" x14ac:dyDescent="0.3">
      <c r="A1561" s="22" t="s">
        <v>335</v>
      </c>
      <c r="B1561" s="23">
        <v>4945122</v>
      </c>
      <c r="C1561" s="24" t="s">
        <v>317</v>
      </c>
      <c r="D1561" s="6">
        <v>3973.5082044400001</v>
      </c>
      <c r="E1561" s="6">
        <v>107.96</v>
      </c>
      <c r="F1561" s="5">
        <v>4215</v>
      </c>
      <c r="G1561" s="5">
        <v>56592</v>
      </c>
      <c r="H1561" s="5">
        <v>2569628</v>
      </c>
      <c r="I1561" s="24" t="s">
        <v>2132</v>
      </c>
      <c r="J1561" s="24" t="s">
        <v>2139</v>
      </c>
      <c r="L1561" s="34">
        <f t="shared" si="120"/>
        <v>4215</v>
      </c>
      <c r="M1561" s="34">
        <f t="shared" si="121"/>
        <v>56592</v>
      </c>
      <c r="N1561" s="34">
        <f t="shared" si="122"/>
        <v>2569628</v>
      </c>
      <c r="O1561" s="32">
        <f t="shared" si="123"/>
        <v>-2.038310603713845E-2</v>
      </c>
      <c r="P1561">
        <f t="shared" si="124"/>
        <v>0.01</v>
      </c>
    </row>
    <row r="1562" spans="1:16" hidden="1" x14ac:dyDescent="0.3">
      <c r="A1562" s="22" t="s">
        <v>1798</v>
      </c>
      <c r="B1562" s="23">
        <v>4540311</v>
      </c>
      <c r="C1562" s="24" t="s">
        <v>2</v>
      </c>
      <c r="D1562" s="6">
        <v>13687.87196</v>
      </c>
      <c r="E1562" s="27">
        <v>82.83</v>
      </c>
      <c r="F1562" s="5">
        <v>75623</v>
      </c>
      <c r="G1562" s="5">
        <v>52499</v>
      </c>
      <c r="H1562" s="5">
        <v>13494188</v>
      </c>
      <c r="I1562" s="24" t="s">
        <v>2123</v>
      </c>
      <c r="J1562" s="24" t="s">
        <v>2129</v>
      </c>
      <c r="L1562" s="34">
        <f t="shared" si="120"/>
        <v>75623</v>
      </c>
      <c r="M1562" s="34">
        <f t="shared" si="121"/>
        <v>52499</v>
      </c>
      <c r="N1562" s="34">
        <f t="shared" si="122"/>
        <v>13494188</v>
      </c>
      <c r="O1562" s="32">
        <f t="shared" si="123"/>
        <v>1.7136266368898965E-3</v>
      </c>
      <c r="P1562">
        <f t="shared" si="124"/>
        <v>0.74099999999999999</v>
      </c>
    </row>
    <row r="1563" spans="1:16" hidden="1" x14ac:dyDescent="0.3">
      <c r="A1563" s="22" t="s">
        <v>1799</v>
      </c>
      <c r="B1563" s="23">
        <v>103324</v>
      </c>
      <c r="C1563" s="24" t="s">
        <v>2</v>
      </c>
      <c r="D1563" s="6">
        <v>12676.91795916</v>
      </c>
      <c r="E1563" s="6">
        <v>90.42</v>
      </c>
      <c r="F1563" s="5">
        <v>168900</v>
      </c>
      <c r="G1563" s="5">
        <v>59700</v>
      </c>
      <c r="H1563" s="5">
        <v>61148500</v>
      </c>
      <c r="I1563" s="24" t="s">
        <v>2142</v>
      </c>
      <c r="J1563" s="24" t="s">
        <v>2145</v>
      </c>
      <c r="L1563" s="34">
        <f t="shared" si="120"/>
        <v>168900</v>
      </c>
      <c r="M1563" s="34">
        <f t="shared" si="121"/>
        <v>59700</v>
      </c>
      <c r="N1563" s="34">
        <f t="shared" si="122"/>
        <v>61148500</v>
      </c>
      <c r="O1563" s="32">
        <f t="shared" si="123"/>
        <v>1.7858164959075038E-3</v>
      </c>
      <c r="P1563">
        <f t="shared" si="124"/>
        <v>0.748</v>
      </c>
    </row>
    <row r="1564" spans="1:16" hidden="1" x14ac:dyDescent="0.3">
      <c r="A1564" s="22" t="s">
        <v>1800</v>
      </c>
      <c r="B1564" s="23">
        <v>8702919</v>
      </c>
      <c r="C1564" s="24" t="s">
        <v>317</v>
      </c>
      <c r="D1564" s="6">
        <v>7389.4701059999998</v>
      </c>
      <c r="E1564" s="6">
        <v>44.98</v>
      </c>
      <c r="F1564" s="5">
        <v>45</v>
      </c>
      <c r="G1564" s="5">
        <v>10</v>
      </c>
      <c r="H1564" s="5">
        <v>1936054</v>
      </c>
      <c r="I1564" s="24" t="s">
        <v>2142</v>
      </c>
      <c r="J1564" s="24" t="s">
        <v>2160</v>
      </c>
      <c r="L1564" s="34">
        <f t="shared" si="120"/>
        <v>45</v>
      </c>
      <c r="M1564" s="34">
        <f t="shared" si="121"/>
        <v>10</v>
      </c>
      <c r="N1564" s="34">
        <f t="shared" si="122"/>
        <v>1936054</v>
      </c>
      <c r="O1564" s="32">
        <f t="shared" si="123"/>
        <v>1.8078008154731222E-5</v>
      </c>
      <c r="P1564">
        <f t="shared" si="124"/>
        <v>0.433</v>
      </c>
    </row>
    <row r="1565" spans="1:16" hidden="1" x14ac:dyDescent="0.3">
      <c r="A1565" s="22" t="s">
        <v>1891</v>
      </c>
      <c r="B1565" s="23">
        <v>4159229</v>
      </c>
      <c r="C1565" s="24" t="s">
        <v>2</v>
      </c>
      <c r="D1565" s="6">
        <v>2370.4845188999998</v>
      </c>
      <c r="E1565" s="6">
        <v>97.73</v>
      </c>
      <c r="F1565" s="5">
        <v>2281</v>
      </c>
      <c r="G1565" s="5">
        <v>8792</v>
      </c>
      <c r="H1565" s="5">
        <v>1504448</v>
      </c>
      <c r="I1565" s="24" t="s">
        <v>2119</v>
      </c>
      <c r="J1565" s="24" t="s">
        <v>2156</v>
      </c>
      <c r="L1565" s="34">
        <f t="shared" si="120"/>
        <v>2281</v>
      </c>
      <c r="M1565" s="34">
        <f t="shared" si="121"/>
        <v>8792</v>
      </c>
      <c r="N1565" s="34">
        <f t="shared" si="122"/>
        <v>1504448</v>
      </c>
      <c r="O1565" s="32">
        <f t="shared" si="123"/>
        <v>-4.3278331986216874E-3</v>
      </c>
      <c r="P1565">
        <f t="shared" si="124"/>
        <v>7.8E-2</v>
      </c>
    </row>
    <row r="1566" spans="1:16" hidden="1" x14ac:dyDescent="0.3">
      <c r="A1566" s="22" t="s">
        <v>1802</v>
      </c>
      <c r="B1566" s="23">
        <v>4157028</v>
      </c>
      <c r="C1566" s="24" t="s">
        <v>318</v>
      </c>
      <c r="D1566" s="6">
        <v>3262.44839843</v>
      </c>
      <c r="E1566" s="27" t="s">
        <v>2089</v>
      </c>
      <c r="F1566" s="5">
        <v>-1401</v>
      </c>
      <c r="G1566" s="5">
        <v>1650</v>
      </c>
      <c r="H1566" s="5">
        <v>737589</v>
      </c>
      <c r="I1566" s="24" t="s">
        <v>2158</v>
      </c>
      <c r="J1566" s="24" t="s">
        <v>2159</v>
      </c>
      <c r="L1566" s="34">
        <f t="shared" si="120"/>
        <v>-1401</v>
      </c>
      <c r="M1566" s="34">
        <f t="shared" si="121"/>
        <v>1650</v>
      </c>
      <c r="N1566" s="34">
        <f t="shared" si="122"/>
        <v>737589</v>
      </c>
      <c r="O1566" s="32">
        <f t="shared" si="123"/>
        <v>-4.1364499741726084E-3</v>
      </c>
      <c r="P1566">
        <f t="shared" si="124"/>
        <v>7.9000000000000001E-2</v>
      </c>
    </row>
    <row r="1567" spans="1:16" hidden="1" x14ac:dyDescent="0.3">
      <c r="A1567" s="22" t="s">
        <v>1803</v>
      </c>
      <c r="B1567" s="23">
        <v>4546387</v>
      </c>
      <c r="C1567" s="24" t="s">
        <v>2</v>
      </c>
      <c r="D1567" s="6">
        <v>2933.2279410299998</v>
      </c>
      <c r="E1567" s="6">
        <v>91.31</v>
      </c>
      <c r="F1567" s="5">
        <v>518</v>
      </c>
      <c r="G1567" s="5">
        <v>17063</v>
      </c>
      <c r="H1567" s="5">
        <v>2977432</v>
      </c>
      <c r="I1567" s="24" t="s">
        <v>2130</v>
      </c>
      <c r="J1567" s="24" t="s">
        <v>2131</v>
      </c>
      <c r="L1567" s="34">
        <f t="shared" si="120"/>
        <v>518</v>
      </c>
      <c r="M1567" s="34">
        <f t="shared" si="121"/>
        <v>17063</v>
      </c>
      <c r="N1567" s="34">
        <f t="shared" si="122"/>
        <v>2977432</v>
      </c>
      <c r="O1567" s="32">
        <f t="shared" si="123"/>
        <v>-5.556801968945051E-3</v>
      </c>
      <c r="P1567">
        <f t="shared" si="124"/>
        <v>0.06</v>
      </c>
    </row>
    <row r="1568" spans="1:16" hidden="1" x14ac:dyDescent="0.3">
      <c r="A1568" s="22" t="s">
        <v>1804</v>
      </c>
      <c r="B1568" s="23">
        <v>4910609</v>
      </c>
      <c r="C1568" s="24" t="s">
        <v>317</v>
      </c>
      <c r="D1568" s="6">
        <v>3480.0578747599998</v>
      </c>
      <c r="E1568" s="27">
        <v>75.66</v>
      </c>
      <c r="F1568" s="5">
        <v>35079</v>
      </c>
      <c r="G1568" s="5">
        <v>31405</v>
      </c>
      <c r="H1568" s="5">
        <v>3682912</v>
      </c>
      <c r="I1568" s="24" t="s">
        <v>2126</v>
      </c>
      <c r="J1568" s="24" t="s">
        <v>2127</v>
      </c>
      <c r="L1568" s="34">
        <f t="shared" si="120"/>
        <v>35079</v>
      </c>
      <c r="M1568" s="34">
        <f t="shared" si="121"/>
        <v>31405</v>
      </c>
      <c r="N1568" s="34">
        <f t="shared" si="122"/>
        <v>3682912</v>
      </c>
      <c r="O1568" s="32">
        <f t="shared" si="123"/>
        <v>9.9758017568706502E-4</v>
      </c>
      <c r="P1568">
        <f t="shared" si="124"/>
        <v>0.65900000000000003</v>
      </c>
    </row>
    <row r="1569" spans="1:16" hidden="1" x14ac:dyDescent="0.3">
      <c r="A1569" s="22" t="s">
        <v>1805</v>
      </c>
      <c r="B1569" s="23">
        <v>4912674</v>
      </c>
      <c r="C1569" s="24" t="s">
        <v>2</v>
      </c>
      <c r="D1569" s="6">
        <v>15581.26890721</v>
      </c>
      <c r="E1569" s="6">
        <v>105.22</v>
      </c>
      <c r="F1569" s="5">
        <v>53000</v>
      </c>
      <c r="G1569" s="5">
        <v>34000</v>
      </c>
      <c r="H1569" s="5">
        <v>12773000</v>
      </c>
      <c r="I1569" s="24" t="s">
        <v>2153</v>
      </c>
      <c r="J1569" s="24" t="s">
        <v>2154</v>
      </c>
      <c r="L1569" s="34">
        <f t="shared" si="120"/>
        <v>53000</v>
      </c>
      <c r="M1569" s="34">
        <f t="shared" si="121"/>
        <v>34000</v>
      </c>
      <c r="N1569" s="34">
        <f t="shared" si="122"/>
        <v>12773000</v>
      </c>
      <c r="O1569" s="32">
        <f t="shared" si="123"/>
        <v>1.4875127221482816E-3</v>
      </c>
      <c r="P1569">
        <f t="shared" si="124"/>
        <v>0.72099999999999997</v>
      </c>
    </row>
    <row r="1570" spans="1:16" hidden="1" x14ac:dyDescent="0.3">
      <c r="A1570" s="22" t="s">
        <v>1806</v>
      </c>
      <c r="B1570" s="23">
        <v>4290950</v>
      </c>
      <c r="C1570" s="24" t="s">
        <v>2</v>
      </c>
      <c r="D1570" s="6">
        <v>2697.3763006499998</v>
      </c>
      <c r="E1570" s="27" t="s">
        <v>2090</v>
      </c>
      <c r="F1570" s="5">
        <v>793</v>
      </c>
      <c r="G1570" s="5">
        <v>255</v>
      </c>
      <c r="H1570" s="5">
        <v>2665724</v>
      </c>
      <c r="I1570" s="24" t="s">
        <v>2158</v>
      </c>
      <c r="J1570" s="24" t="s">
        <v>2179</v>
      </c>
      <c r="L1570" s="34">
        <f t="shared" si="120"/>
        <v>793</v>
      </c>
      <c r="M1570" s="34">
        <f t="shared" si="121"/>
        <v>255</v>
      </c>
      <c r="N1570" s="34">
        <f t="shared" si="122"/>
        <v>2665724</v>
      </c>
      <c r="O1570" s="32">
        <f t="shared" si="123"/>
        <v>2.0182134384504923E-4</v>
      </c>
      <c r="P1570">
        <f t="shared" si="124"/>
        <v>0.495</v>
      </c>
    </row>
    <row r="1571" spans="1:16" hidden="1" x14ac:dyDescent="0.3">
      <c r="A1571" s="22" t="s">
        <v>1807</v>
      </c>
      <c r="B1571" s="23">
        <v>4004426</v>
      </c>
      <c r="C1571" s="24" t="s">
        <v>2</v>
      </c>
      <c r="D1571" s="6">
        <v>8160.1190088000003</v>
      </c>
      <c r="E1571" s="6">
        <v>98.03</v>
      </c>
      <c r="F1571" s="5">
        <v>28046</v>
      </c>
      <c r="G1571" s="5">
        <v>758887</v>
      </c>
      <c r="H1571" s="5">
        <v>13990488</v>
      </c>
      <c r="I1571" s="24" t="s">
        <v>2126</v>
      </c>
      <c r="J1571" s="24" t="s">
        <v>2165</v>
      </c>
      <c r="L1571" s="34">
        <f t="shared" si="120"/>
        <v>28046</v>
      </c>
      <c r="M1571" s="34">
        <f t="shared" si="121"/>
        <v>758887</v>
      </c>
      <c r="N1571" s="34">
        <f t="shared" si="122"/>
        <v>13990488</v>
      </c>
      <c r="O1571" s="32">
        <f t="shared" si="123"/>
        <v>-5.2238420847078387E-2</v>
      </c>
      <c r="P1571">
        <f t="shared" si="124"/>
        <v>3.0000000000000001E-3</v>
      </c>
    </row>
    <row r="1572" spans="1:16" hidden="1" x14ac:dyDescent="0.3">
      <c r="A1572" s="22" t="s">
        <v>289</v>
      </c>
      <c r="B1572" s="23">
        <v>4649403</v>
      </c>
      <c r="C1572" s="24" t="s">
        <v>2</v>
      </c>
      <c r="D1572" s="6">
        <v>2099.4037948</v>
      </c>
      <c r="E1572" s="6">
        <v>39.21</v>
      </c>
      <c r="F1572" s="5">
        <v>4486</v>
      </c>
      <c r="G1572" s="5">
        <v>-4837</v>
      </c>
      <c r="H1572" s="5">
        <v>3233103</v>
      </c>
      <c r="I1572" s="24" t="s">
        <v>2119</v>
      </c>
      <c r="J1572" s="24" t="s">
        <v>2122</v>
      </c>
      <c r="L1572" s="34">
        <f t="shared" si="120"/>
        <v>4486</v>
      </c>
      <c r="M1572" s="34">
        <f t="shared" si="121"/>
        <v>-4837</v>
      </c>
      <c r="N1572" s="34">
        <f t="shared" si="122"/>
        <v>3233103</v>
      </c>
      <c r="O1572" s="32">
        <f t="shared" si="123"/>
        <v>2.8836074817288533E-3</v>
      </c>
      <c r="P1572">
        <f t="shared" si="124"/>
        <v>0.82599999999999996</v>
      </c>
    </row>
    <row r="1573" spans="1:16" hidden="1" x14ac:dyDescent="0.3">
      <c r="A1573" s="22" t="s">
        <v>1808</v>
      </c>
      <c r="B1573" s="23">
        <v>4056041</v>
      </c>
      <c r="C1573" s="24" t="s">
        <v>2</v>
      </c>
      <c r="D1573" s="6">
        <v>6663.0738470400001</v>
      </c>
      <c r="E1573" s="27">
        <v>101.31</v>
      </c>
      <c r="F1573" s="5">
        <v>-52790</v>
      </c>
      <c r="G1573" s="5">
        <v>-56901</v>
      </c>
      <c r="H1573" s="5">
        <v>5947754</v>
      </c>
      <c r="I1573" s="24" t="s">
        <v>2126</v>
      </c>
      <c r="J1573" s="24" t="s">
        <v>2151</v>
      </c>
      <c r="L1573" s="34">
        <f t="shared" si="120"/>
        <v>-52790</v>
      </c>
      <c r="M1573" s="34">
        <f t="shared" si="121"/>
        <v>-56901</v>
      </c>
      <c r="N1573" s="34">
        <f t="shared" si="122"/>
        <v>5947754</v>
      </c>
      <c r="O1573" s="32">
        <f t="shared" si="123"/>
        <v>6.9118527766952027E-4</v>
      </c>
      <c r="P1573">
        <f t="shared" si="124"/>
        <v>0.60799999999999998</v>
      </c>
    </row>
    <row r="1574" spans="1:16" hidden="1" x14ac:dyDescent="0.3">
      <c r="A1574" s="22" t="s">
        <v>290</v>
      </c>
      <c r="B1574" s="23">
        <v>4010598</v>
      </c>
      <c r="C1574" s="24" t="s">
        <v>2</v>
      </c>
      <c r="D1574" s="6">
        <v>3555.9196499999998</v>
      </c>
      <c r="E1574" s="27" t="s">
        <v>2091</v>
      </c>
      <c r="F1574" s="5">
        <v>24300</v>
      </c>
      <c r="G1574" s="5">
        <v>10700</v>
      </c>
      <c r="H1574" s="5">
        <v>2860300</v>
      </c>
      <c r="I1574" s="24" t="s">
        <v>2158</v>
      </c>
      <c r="J1574" s="24" t="s">
        <v>2179</v>
      </c>
      <c r="L1574" s="34">
        <f t="shared" si="120"/>
        <v>24300</v>
      </c>
      <c r="M1574" s="34">
        <f t="shared" si="121"/>
        <v>10700</v>
      </c>
      <c r="N1574" s="34">
        <f t="shared" si="122"/>
        <v>2860300</v>
      </c>
      <c r="O1574" s="32">
        <f t="shared" si="123"/>
        <v>4.7547460056637418E-3</v>
      </c>
      <c r="P1574">
        <f t="shared" si="124"/>
        <v>0.88700000000000001</v>
      </c>
    </row>
    <row r="1575" spans="1:16" hidden="1" x14ac:dyDescent="0.3">
      <c r="A1575" s="22" t="s">
        <v>1809</v>
      </c>
      <c r="B1575" s="23">
        <v>4011157</v>
      </c>
      <c r="C1575" s="24" t="s">
        <v>2</v>
      </c>
      <c r="D1575" s="6">
        <v>43274.034815320003</v>
      </c>
      <c r="E1575" s="6">
        <v>84.76</v>
      </c>
      <c r="F1575" s="5">
        <v>96000</v>
      </c>
      <c r="G1575" s="5">
        <v>813000</v>
      </c>
      <c r="H1575" s="5">
        <v>60982000</v>
      </c>
      <c r="I1575" s="24" t="s">
        <v>2158</v>
      </c>
      <c r="J1575" s="24" t="s">
        <v>2159</v>
      </c>
      <c r="L1575" s="34">
        <f t="shared" si="120"/>
        <v>96000</v>
      </c>
      <c r="M1575" s="34">
        <f t="shared" si="121"/>
        <v>813000</v>
      </c>
      <c r="N1575" s="34">
        <f t="shared" si="122"/>
        <v>60982000</v>
      </c>
      <c r="O1575" s="32">
        <f t="shared" si="123"/>
        <v>-1.1757567806893838E-2</v>
      </c>
      <c r="P1575">
        <f t="shared" si="124"/>
        <v>2.1000000000000001E-2</v>
      </c>
    </row>
    <row r="1576" spans="1:16" hidden="1" x14ac:dyDescent="0.3">
      <c r="A1576" s="22" t="s">
        <v>1810</v>
      </c>
      <c r="B1576" s="23">
        <v>100486</v>
      </c>
      <c r="C1576" s="24" t="s">
        <v>317</v>
      </c>
      <c r="D1576" s="6">
        <v>5072.1592425600002</v>
      </c>
      <c r="E1576" s="6">
        <v>81.260000000000005</v>
      </c>
      <c r="F1576" s="5">
        <v>28818</v>
      </c>
      <c r="G1576" s="5">
        <v>53486</v>
      </c>
      <c r="H1576" s="5">
        <v>57462749</v>
      </c>
      <c r="I1576" s="24" t="s">
        <v>2142</v>
      </c>
      <c r="J1576" s="24" t="s">
        <v>2171</v>
      </c>
      <c r="L1576" s="34">
        <f t="shared" si="120"/>
        <v>28818</v>
      </c>
      <c r="M1576" s="34">
        <f t="shared" si="121"/>
        <v>53486</v>
      </c>
      <c r="N1576" s="34">
        <f t="shared" si="122"/>
        <v>57462749</v>
      </c>
      <c r="O1576" s="32">
        <f t="shared" si="123"/>
        <v>-4.2928680630994527E-4</v>
      </c>
      <c r="P1576">
        <f t="shared" si="124"/>
        <v>0.30499999999999999</v>
      </c>
    </row>
    <row r="1577" spans="1:16" hidden="1" x14ac:dyDescent="0.3">
      <c r="A1577" s="22" t="s">
        <v>1811</v>
      </c>
      <c r="B1577" s="23">
        <v>4991474</v>
      </c>
      <c r="C1577" s="24" t="s">
        <v>2</v>
      </c>
      <c r="D1577" s="6">
        <v>6820.4648252200004</v>
      </c>
      <c r="E1577" s="6">
        <v>93.03</v>
      </c>
      <c r="F1577" s="5">
        <v>29724</v>
      </c>
      <c r="G1577" s="5">
        <v>15461</v>
      </c>
      <c r="H1577" s="5">
        <v>3556996</v>
      </c>
      <c r="I1577" s="24" t="s">
        <v>2119</v>
      </c>
      <c r="J1577" s="24" t="s">
        <v>2140</v>
      </c>
      <c r="L1577" s="34">
        <f t="shared" si="120"/>
        <v>29724</v>
      </c>
      <c r="M1577" s="34">
        <f t="shared" si="121"/>
        <v>15461</v>
      </c>
      <c r="N1577" s="34">
        <f t="shared" si="122"/>
        <v>3556996</v>
      </c>
      <c r="O1577" s="32">
        <f t="shared" si="123"/>
        <v>4.0098442618434205E-3</v>
      </c>
      <c r="P1577">
        <f t="shared" si="124"/>
        <v>0.86599999999999999</v>
      </c>
    </row>
    <row r="1578" spans="1:16" hidden="1" x14ac:dyDescent="0.3">
      <c r="A1578" s="22" t="s">
        <v>1812</v>
      </c>
      <c r="B1578" s="23">
        <v>4986602</v>
      </c>
      <c r="C1578" s="24" t="s">
        <v>2</v>
      </c>
      <c r="D1578" s="6">
        <v>5532.2322767100004</v>
      </c>
      <c r="E1578" s="6">
        <v>98.66</v>
      </c>
      <c r="F1578" s="5">
        <v>17000</v>
      </c>
      <c r="G1578" s="5">
        <v>22900</v>
      </c>
      <c r="H1578" s="5">
        <v>3416800</v>
      </c>
      <c r="I1578" s="24" t="s">
        <v>2126</v>
      </c>
      <c r="J1578" s="24" t="s">
        <v>2127</v>
      </c>
      <c r="L1578" s="34">
        <f t="shared" si="120"/>
        <v>17000</v>
      </c>
      <c r="M1578" s="34">
        <f t="shared" si="121"/>
        <v>22900</v>
      </c>
      <c r="N1578" s="34">
        <f t="shared" si="122"/>
        <v>3416800</v>
      </c>
      <c r="O1578" s="32">
        <f t="shared" si="123"/>
        <v>-1.7267618824631235E-3</v>
      </c>
      <c r="P1578">
        <f t="shared" si="124"/>
        <v>0.16800000000000001</v>
      </c>
    </row>
    <row r="1579" spans="1:16" hidden="1" x14ac:dyDescent="0.3">
      <c r="A1579" s="22" t="s">
        <v>1813</v>
      </c>
      <c r="B1579" s="23">
        <v>4970138</v>
      </c>
      <c r="C1579" s="24" t="s">
        <v>317</v>
      </c>
      <c r="D1579" s="6">
        <v>5891.2268419800002</v>
      </c>
      <c r="E1579" s="6">
        <v>103.21</v>
      </c>
      <c r="F1579" s="5">
        <v>4938</v>
      </c>
      <c r="G1579" s="5">
        <v>2504</v>
      </c>
      <c r="H1579" s="5">
        <v>1043732</v>
      </c>
      <c r="I1579" s="24" t="s">
        <v>2132</v>
      </c>
      <c r="J1579" s="24" t="s">
        <v>2134</v>
      </c>
      <c r="L1579" s="34">
        <f t="shared" si="120"/>
        <v>4938</v>
      </c>
      <c r="M1579" s="34">
        <f t="shared" si="121"/>
        <v>2504</v>
      </c>
      <c r="N1579" s="34">
        <f t="shared" si="122"/>
        <v>1043732</v>
      </c>
      <c r="O1579" s="32">
        <f t="shared" si="123"/>
        <v>2.3320162647116308E-3</v>
      </c>
      <c r="P1579">
        <f t="shared" si="124"/>
        <v>0.79200000000000004</v>
      </c>
    </row>
    <row r="1580" spans="1:16" hidden="1" x14ac:dyDescent="0.3">
      <c r="A1580" s="22" t="s">
        <v>1814</v>
      </c>
      <c r="B1580" s="23">
        <v>4066440</v>
      </c>
      <c r="C1580" s="24" t="s">
        <v>2</v>
      </c>
      <c r="D1580" s="6">
        <v>2359.7347490299999</v>
      </c>
      <c r="E1580" s="6">
        <v>0.47</v>
      </c>
      <c r="F1580" s="5">
        <v>20756</v>
      </c>
      <c r="G1580" s="5">
        <v>15094</v>
      </c>
      <c r="H1580" s="5">
        <v>908591</v>
      </c>
      <c r="I1580" s="24" t="s">
        <v>2153</v>
      </c>
      <c r="J1580" s="24" t="s">
        <v>2163</v>
      </c>
      <c r="L1580" s="34">
        <f t="shared" si="120"/>
        <v>20756</v>
      </c>
      <c r="M1580" s="34">
        <f t="shared" si="121"/>
        <v>15094</v>
      </c>
      <c r="N1580" s="34">
        <f t="shared" si="122"/>
        <v>908591</v>
      </c>
      <c r="O1580" s="32">
        <f t="shared" si="123"/>
        <v>6.2316267715616814E-3</v>
      </c>
      <c r="P1580">
        <f t="shared" si="124"/>
        <v>0.92200000000000004</v>
      </c>
    </row>
    <row r="1581" spans="1:16" hidden="1" x14ac:dyDescent="0.3">
      <c r="A1581" s="22" t="s">
        <v>1815</v>
      </c>
      <c r="B1581" s="23">
        <v>4627535</v>
      </c>
      <c r="C1581" s="24" t="s">
        <v>2</v>
      </c>
      <c r="D1581" s="6">
        <v>38054.445350000002</v>
      </c>
      <c r="E1581" s="6">
        <v>82.27</v>
      </c>
      <c r="F1581" s="5">
        <v>54019</v>
      </c>
      <c r="G1581" s="5">
        <v>31247</v>
      </c>
      <c r="H1581" s="5">
        <v>4804296</v>
      </c>
      <c r="I1581" s="24" t="s">
        <v>2123</v>
      </c>
      <c r="J1581" s="24" t="s">
        <v>2197</v>
      </c>
      <c r="L1581" s="34">
        <f t="shared" si="120"/>
        <v>54019</v>
      </c>
      <c r="M1581" s="34">
        <f t="shared" si="121"/>
        <v>31247</v>
      </c>
      <c r="N1581" s="34">
        <f t="shared" si="122"/>
        <v>4804296</v>
      </c>
      <c r="O1581" s="32">
        <f t="shared" si="123"/>
        <v>4.7399244342979704E-3</v>
      </c>
      <c r="P1581">
        <f t="shared" si="124"/>
        <v>0.88600000000000001</v>
      </c>
    </row>
    <row r="1582" spans="1:16" hidden="1" x14ac:dyDescent="0.3">
      <c r="A1582" s="22" t="s">
        <v>1816</v>
      </c>
      <c r="B1582" s="23">
        <v>4046115</v>
      </c>
      <c r="C1582" s="24" t="s">
        <v>2</v>
      </c>
      <c r="D1582" s="6">
        <v>27320.75185375</v>
      </c>
      <c r="E1582" s="6">
        <v>93.92</v>
      </c>
      <c r="F1582" s="5">
        <v>3002</v>
      </c>
      <c r="G1582" s="5">
        <v>-1662</v>
      </c>
      <c r="H1582" s="5">
        <v>24157840</v>
      </c>
      <c r="I1582" s="24" t="s">
        <v>2130</v>
      </c>
      <c r="J1582" s="24" t="s">
        <v>2167</v>
      </c>
      <c r="L1582" s="34">
        <f t="shared" si="120"/>
        <v>3002</v>
      </c>
      <c r="M1582" s="34">
        <f t="shared" si="121"/>
        <v>-1662</v>
      </c>
      <c r="N1582" s="34">
        <f t="shared" si="122"/>
        <v>24157840</v>
      </c>
      <c r="O1582" s="32">
        <f t="shared" si="123"/>
        <v>1.9306361827050762E-4</v>
      </c>
      <c r="P1582">
        <f t="shared" si="124"/>
        <v>0.49399999999999999</v>
      </c>
    </row>
    <row r="1583" spans="1:16" hidden="1" x14ac:dyDescent="0.3">
      <c r="A1583" s="22" t="s">
        <v>1817</v>
      </c>
      <c r="B1583" s="23">
        <v>4303090</v>
      </c>
      <c r="C1583" s="24" t="s">
        <v>319</v>
      </c>
      <c r="D1583" s="6">
        <v>2388.0630851999999</v>
      </c>
      <c r="E1583" s="6">
        <v>20.55</v>
      </c>
      <c r="F1583" s="5">
        <v>53000</v>
      </c>
      <c r="G1583" s="5">
        <v>40000</v>
      </c>
      <c r="H1583" s="5">
        <v>15083000</v>
      </c>
      <c r="I1583" s="24" t="s">
        <v>2161</v>
      </c>
      <c r="J1583" s="24" t="s">
        <v>2202</v>
      </c>
      <c r="L1583" s="34">
        <f t="shared" si="120"/>
        <v>53000</v>
      </c>
      <c r="M1583" s="34">
        <f t="shared" si="121"/>
        <v>40000</v>
      </c>
      <c r="N1583" s="34">
        <f t="shared" si="122"/>
        <v>15083000</v>
      </c>
      <c r="O1583" s="32">
        <f t="shared" si="123"/>
        <v>8.618975004972486E-4</v>
      </c>
      <c r="P1583">
        <f t="shared" si="124"/>
        <v>0.63900000000000001</v>
      </c>
    </row>
    <row r="1584" spans="1:16" hidden="1" x14ac:dyDescent="0.3">
      <c r="A1584" s="22" t="s">
        <v>1818</v>
      </c>
      <c r="B1584" s="23">
        <v>4270312</v>
      </c>
      <c r="C1584" s="24" t="s">
        <v>320</v>
      </c>
      <c r="D1584" s="6">
        <v>2827.18646592</v>
      </c>
      <c r="E1584" s="6">
        <v>103.44</v>
      </c>
      <c r="F1584" s="5">
        <v>1693</v>
      </c>
      <c r="G1584" s="5">
        <v>-154</v>
      </c>
      <c r="H1584" s="5">
        <v>1156422</v>
      </c>
      <c r="I1584" s="24" t="s">
        <v>2123</v>
      </c>
      <c r="J1584" s="24" t="s">
        <v>2125</v>
      </c>
      <c r="L1584" s="34">
        <f t="shared" si="120"/>
        <v>1693</v>
      </c>
      <c r="M1584" s="34">
        <f t="shared" si="121"/>
        <v>-154</v>
      </c>
      <c r="N1584" s="34">
        <f t="shared" si="122"/>
        <v>1156422</v>
      </c>
      <c r="O1584" s="32">
        <f t="shared" si="123"/>
        <v>1.5971678159011156E-3</v>
      </c>
      <c r="P1584">
        <f t="shared" si="124"/>
        <v>0.73199999999999998</v>
      </c>
    </row>
    <row r="1585" spans="1:16" hidden="1" x14ac:dyDescent="0.3">
      <c r="A1585" s="22" t="s">
        <v>1819</v>
      </c>
      <c r="B1585" s="23">
        <v>112268261</v>
      </c>
      <c r="C1585" s="24" t="s">
        <v>2</v>
      </c>
      <c r="D1585" s="6">
        <v>26103.33565125</v>
      </c>
      <c r="E1585" s="6">
        <v>96.76</v>
      </c>
      <c r="F1585" s="5">
        <v>67000</v>
      </c>
      <c r="G1585" s="5">
        <v>63000</v>
      </c>
      <c r="H1585" s="5">
        <v>4825000</v>
      </c>
      <c r="I1585" s="24" t="s">
        <v>2119</v>
      </c>
      <c r="J1585" s="24" t="s">
        <v>2128</v>
      </c>
      <c r="L1585" s="34">
        <f t="shared" si="120"/>
        <v>67000</v>
      </c>
      <c r="M1585" s="34">
        <f t="shared" si="121"/>
        <v>63000</v>
      </c>
      <c r="N1585" s="34">
        <f t="shared" si="122"/>
        <v>4825000</v>
      </c>
      <c r="O1585" s="32">
        <f t="shared" si="123"/>
        <v>8.2901554404145078E-4</v>
      </c>
      <c r="P1585">
        <f t="shared" si="124"/>
        <v>0.63100000000000001</v>
      </c>
    </row>
    <row r="1586" spans="1:16" hidden="1" x14ac:dyDescent="0.3">
      <c r="A1586" s="22" t="s">
        <v>1820</v>
      </c>
      <c r="B1586" s="23">
        <v>4811337</v>
      </c>
      <c r="C1586" s="24" t="s">
        <v>320</v>
      </c>
      <c r="D1586" s="6">
        <v>2665.3540320000002</v>
      </c>
      <c r="E1586" s="27" t="s">
        <v>2092</v>
      </c>
      <c r="F1586" s="5" t="s">
        <v>0</v>
      </c>
      <c r="G1586" s="5">
        <v>-286</v>
      </c>
      <c r="H1586" s="5">
        <v>273003</v>
      </c>
      <c r="I1586" s="24" t="s">
        <v>2123</v>
      </c>
      <c r="J1586" s="24" t="s">
        <v>2125</v>
      </c>
      <c r="L1586" s="34">
        <f t="shared" si="120"/>
        <v>0</v>
      </c>
      <c r="M1586" s="34">
        <f t="shared" si="121"/>
        <v>-286</v>
      </c>
      <c r="N1586" s="34">
        <f t="shared" si="122"/>
        <v>273003</v>
      </c>
      <c r="O1586" s="32">
        <f t="shared" si="123"/>
        <v>1.0476075354483283E-3</v>
      </c>
      <c r="P1586">
        <f t="shared" si="124"/>
        <v>0.66400000000000003</v>
      </c>
    </row>
    <row r="1587" spans="1:16" hidden="1" x14ac:dyDescent="0.3">
      <c r="A1587" s="22" t="s">
        <v>1821</v>
      </c>
      <c r="B1587" s="23">
        <v>4087927</v>
      </c>
      <c r="C1587" s="24" t="s">
        <v>317</v>
      </c>
      <c r="D1587" s="6">
        <v>17640.116000000002</v>
      </c>
      <c r="E1587" s="6">
        <v>81.58</v>
      </c>
      <c r="F1587" s="5">
        <v>59600</v>
      </c>
      <c r="G1587" s="5">
        <v>60100</v>
      </c>
      <c r="H1587" s="5">
        <v>1733400</v>
      </c>
      <c r="I1587" s="24" t="s">
        <v>2132</v>
      </c>
      <c r="J1587" s="24" t="s">
        <v>2133</v>
      </c>
      <c r="L1587" s="34">
        <f t="shared" si="120"/>
        <v>59600</v>
      </c>
      <c r="M1587" s="34">
        <f t="shared" si="121"/>
        <v>60100</v>
      </c>
      <c r="N1587" s="34">
        <f t="shared" si="122"/>
        <v>1733400</v>
      </c>
      <c r="O1587" s="32">
        <f t="shared" si="123"/>
        <v>-2.8845044421368411E-4</v>
      </c>
      <c r="P1587">
        <f t="shared" si="124"/>
        <v>0.33100000000000002</v>
      </c>
    </row>
    <row r="1588" spans="1:16" hidden="1" x14ac:dyDescent="0.3">
      <c r="A1588" s="22" t="s">
        <v>1762</v>
      </c>
      <c r="B1588" s="23">
        <v>4228223</v>
      </c>
      <c r="C1588" s="24" t="s">
        <v>2</v>
      </c>
      <c r="D1588" s="6">
        <v>4597.6800020600003</v>
      </c>
      <c r="E1588" s="6">
        <v>54.89</v>
      </c>
      <c r="F1588" s="5">
        <v>13000</v>
      </c>
      <c r="G1588" s="5">
        <v>30000</v>
      </c>
      <c r="H1588" s="5">
        <v>3443000</v>
      </c>
      <c r="I1588" s="24" t="s">
        <v>2119</v>
      </c>
      <c r="J1588" s="24" t="s">
        <v>2156</v>
      </c>
      <c r="L1588" s="34">
        <f t="shared" si="120"/>
        <v>13000</v>
      </c>
      <c r="M1588" s="34">
        <f t="shared" si="121"/>
        <v>30000</v>
      </c>
      <c r="N1588" s="34">
        <f t="shared" si="122"/>
        <v>3443000</v>
      </c>
      <c r="O1588" s="32">
        <f t="shared" si="123"/>
        <v>-4.9375544583212319E-3</v>
      </c>
      <c r="P1588">
        <f t="shared" si="124"/>
        <v>6.7000000000000004E-2</v>
      </c>
    </row>
    <row r="1589" spans="1:16" hidden="1" x14ac:dyDescent="0.3">
      <c r="A1589" s="22" t="s">
        <v>1823</v>
      </c>
      <c r="B1589" s="23">
        <v>4057229</v>
      </c>
      <c r="C1589" s="24" t="s">
        <v>2</v>
      </c>
      <c r="D1589" s="6">
        <v>170405.67140960001</v>
      </c>
      <c r="E1589" s="27">
        <v>64.430000000000007</v>
      </c>
      <c r="F1589" s="5">
        <v>891000</v>
      </c>
      <c r="G1589" s="5">
        <v>1308000</v>
      </c>
      <c r="H1589" s="5">
        <v>379680000</v>
      </c>
      <c r="I1589" s="24" t="s">
        <v>2161</v>
      </c>
      <c r="J1589" s="24" t="s">
        <v>2181</v>
      </c>
      <c r="L1589" s="34">
        <f t="shared" si="120"/>
        <v>891000</v>
      </c>
      <c r="M1589" s="34">
        <f t="shared" si="121"/>
        <v>1308000</v>
      </c>
      <c r="N1589" s="34">
        <f t="shared" si="122"/>
        <v>379680000</v>
      </c>
      <c r="O1589" s="32">
        <f t="shared" si="123"/>
        <v>-1.0982932996207331E-3</v>
      </c>
      <c r="P1589">
        <f t="shared" si="124"/>
        <v>0.218</v>
      </c>
    </row>
    <row r="1590" spans="1:16" hidden="1" x14ac:dyDescent="0.3">
      <c r="A1590" s="22" t="s">
        <v>1824</v>
      </c>
      <c r="B1590" s="23">
        <v>4812717</v>
      </c>
      <c r="C1590" s="24" t="s">
        <v>320</v>
      </c>
      <c r="D1590" s="6">
        <v>3157.0465000200002</v>
      </c>
      <c r="E1590" s="6">
        <v>60.63</v>
      </c>
      <c r="F1590" s="5">
        <v>250</v>
      </c>
      <c r="G1590" s="5">
        <v>44</v>
      </c>
      <c r="H1590" s="5">
        <v>259468</v>
      </c>
      <c r="I1590" s="24" t="s">
        <v>2123</v>
      </c>
      <c r="J1590" s="24" t="s">
        <v>2172</v>
      </c>
      <c r="L1590" s="34">
        <f t="shared" si="120"/>
        <v>250</v>
      </c>
      <c r="M1590" s="34">
        <f t="shared" si="121"/>
        <v>44</v>
      </c>
      <c r="N1590" s="34">
        <f t="shared" si="122"/>
        <v>259468</v>
      </c>
      <c r="O1590" s="32">
        <f t="shared" si="123"/>
        <v>7.9393219973175882E-4</v>
      </c>
      <c r="P1590">
        <f t="shared" si="124"/>
        <v>0.625</v>
      </c>
    </row>
    <row r="1591" spans="1:16" hidden="1" x14ac:dyDescent="0.3">
      <c r="A1591" s="22" t="s">
        <v>1119</v>
      </c>
      <c r="B1591" s="23">
        <v>4099023</v>
      </c>
      <c r="C1591" s="24" t="s">
        <v>2</v>
      </c>
      <c r="D1591" s="6">
        <v>2979.0663314100002</v>
      </c>
      <c r="E1591" s="6">
        <v>96.16</v>
      </c>
      <c r="F1591" s="5" t="s">
        <v>0</v>
      </c>
      <c r="G1591" s="5">
        <v>16000</v>
      </c>
      <c r="H1591" s="5">
        <v>2039261</v>
      </c>
      <c r="I1591" s="24" t="s">
        <v>2119</v>
      </c>
      <c r="J1591" s="24" t="s">
        <v>2156</v>
      </c>
      <c r="L1591" s="34">
        <f t="shared" si="120"/>
        <v>0</v>
      </c>
      <c r="M1591" s="34">
        <f t="shared" si="121"/>
        <v>16000</v>
      </c>
      <c r="N1591" s="34">
        <f t="shared" si="122"/>
        <v>2039261</v>
      </c>
      <c r="O1591" s="32">
        <f t="shared" si="123"/>
        <v>-7.8459794994363147E-3</v>
      </c>
      <c r="P1591">
        <f t="shared" si="124"/>
        <v>4.2000000000000003E-2</v>
      </c>
    </row>
    <row r="1592" spans="1:16" hidden="1" x14ac:dyDescent="0.3">
      <c r="A1592" s="22" t="s">
        <v>1826</v>
      </c>
      <c r="B1592" s="23">
        <v>4159057</v>
      </c>
      <c r="C1592" s="24" t="s">
        <v>317</v>
      </c>
      <c r="D1592" s="6">
        <v>133075.68531460001</v>
      </c>
      <c r="E1592" s="27" t="s">
        <v>2094</v>
      </c>
      <c r="F1592" s="5">
        <v>178700</v>
      </c>
      <c r="G1592" s="5">
        <v>143900</v>
      </c>
      <c r="H1592" s="5">
        <v>18150900</v>
      </c>
      <c r="I1592" s="24" t="s">
        <v>2123</v>
      </c>
      <c r="J1592" s="24" t="s">
        <v>2125</v>
      </c>
      <c r="L1592" s="34">
        <f t="shared" si="120"/>
        <v>178700</v>
      </c>
      <c r="M1592" s="34">
        <f t="shared" si="121"/>
        <v>143900</v>
      </c>
      <c r="N1592" s="34">
        <f t="shared" si="122"/>
        <v>18150900</v>
      </c>
      <c r="O1592" s="32">
        <f t="shared" si="123"/>
        <v>1.9172603011420922E-3</v>
      </c>
      <c r="P1592">
        <f t="shared" si="124"/>
        <v>0.76</v>
      </c>
    </row>
    <row r="1593" spans="1:16" hidden="1" x14ac:dyDescent="0.3">
      <c r="A1593" s="22" t="s">
        <v>1827</v>
      </c>
      <c r="B1593" s="23">
        <v>6216370</v>
      </c>
      <c r="C1593" s="24" t="s">
        <v>320</v>
      </c>
      <c r="D1593" s="6">
        <v>8108.3583203999997</v>
      </c>
      <c r="E1593" s="6">
        <v>43.51</v>
      </c>
      <c r="F1593" s="5">
        <v>613</v>
      </c>
      <c r="G1593" s="5">
        <v>784</v>
      </c>
      <c r="H1593" s="5">
        <v>719192</v>
      </c>
      <c r="I1593" s="24" t="s">
        <v>2132</v>
      </c>
      <c r="J1593" s="24" t="s">
        <v>2134</v>
      </c>
      <c r="L1593" s="34">
        <f t="shared" si="120"/>
        <v>613</v>
      </c>
      <c r="M1593" s="34">
        <f t="shared" si="121"/>
        <v>784</v>
      </c>
      <c r="N1593" s="34">
        <f t="shared" si="122"/>
        <v>719192</v>
      </c>
      <c r="O1593" s="32">
        <f t="shared" si="123"/>
        <v>-2.3776682721721043E-4</v>
      </c>
      <c r="P1593">
        <f t="shared" si="124"/>
        <v>0.34100000000000003</v>
      </c>
    </row>
    <row r="1594" spans="1:16" hidden="1" x14ac:dyDescent="0.3">
      <c r="A1594" s="22" t="s">
        <v>1828</v>
      </c>
      <c r="B1594" s="23">
        <v>11078438</v>
      </c>
      <c r="C1594" s="24" t="s">
        <v>2</v>
      </c>
      <c r="D1594" s="6">
        <v>47198.500994000002</v>
      </c>
      <c r="E1594" s="6">
        <v>87.18</v>
      </c>
      <c r="F1594" s="5">
        <v>91900</v>
      </c>
      <c r="G1594" s="5">
        <v>51700</v>
      </c>
      <c r="H1594" s="5">
        <v>7095700</v>
      </c>
      <c r="I1594" s="24" t="s">
        <v>2119</v>
      </c>
      <c r="J1594" s="24" t="s">
        <v>2135</v>
      </c>
      <c r="L1594" s="34">
        <f t="shared" si="120"/>
        <v>91900</v>
      </c>
      <c r="M1594" s="34">
        <f t="shared" si="121"/>
        <v>51700</v>
      </c>
      <c r="N1594" s="34">
        <f t="shared" si="122"/>
        <v>7095700</v>
      </c>
      <c r="O1594" s="32">
        <f t="shared" si="123"/>
        <v>5.665402990543569E-3</v>
      </c>
      <c r="P1594">
        <f t="shared" si="124"/>
        <v>0.91</v>
      </c>
    </row>
    <row r="1595" spans="1:16" hidden="1" x14ac:dyDescent="0.3">
      <c r="A1595" s="22" t="s">
        <v>1829</v>
      </c>
      <c r="B1595" s="23">
        <v>4761964</v>
      </c>
      <c r="C1595" s="24" t="s">
        <v>317</v>
      </c>
      <c r="D1595" s="6">
        <v>15468.964009920001</v>
      </c>
      <c r="E1595" s="27">
        <v>84.32</v>
      </c>
      <c r="F1595" s="5">
        <v>-4300</v>
      </c>
      <c r="G1595" s="5">
        <v>70600</v>
      </c>
      <c r="H1595" s="5">
        <v>50022200</v>
      </c>
      <c r="I1595" s="24" t="s">
        <v>2123</v>
      </c>
      <c r="J1595" s="24" t="s">
        <v>2172</v>
      </c>
      <c r="L1595" s="34">
        <f t="shared" si="120"/>
        <v>-4300</v>
      </c>
      <c r="M1595" s="34">
        <f t="shared" si="121"/>
        <v>70600</v>
      </c>
      <c r="N1595" s="34">
        <f t="shared" si="122"/>
        <v>50022200</v>
      </c>
      <c r="O1595" s="32">
        <f t="shared" si="123"/>
        <v>-1.4973351831786687E-3</v>
      </c>
      <c r="P1595">
        <f t="shared" si="124"/>
        <v>0.184</v>
      </c>
    </row>
    <row r="1596" spans="1:16" hidden="1" x14ac:dyDescent="0.3">
      <c r="A1596" s="22" t="s">
        <v>1830</v>
      </c>
      <c r="B1596" s="23">
        <v>4963684</v>
      </c>
      <c r="C1596" s="24" t="s">
        <v>317</v>
      </c>
      <c r="D1596" s="6">
        <v>2335.69330137</v>
      </c>
      <c r="E1596" s="6">
        <v>94.85</v>
      </c>
      <c r="F1596" s="5">
        <v>9000</v>
      </c>
      <c r="G1596" s="5">
        <v>8600</v>
      </c>
      <c r="H1596" s="5">
        <v>1850500</v>
      </c>
      <c r="I1596" s="24" t="s">
        <v>2132</v>
      </c>
      <c r="J1596" s="24" t="s">
        <v>2180</v>
      </c>
      <c r="L1596" s="34">
        <f t="shared" si="120"/>
        <v>9000</v>
      </c>
      <c r="M1596" s="34">
        <f t="shared" si="121"/>
        <v>8600</v>
      </c>
      <c r="N1596" s="34">
        <f t="shared" si="122"/>
        <v>1850500</v>
      </c>
      <c r="O1596" s="32">
        <f t="shared" si="123"/>
        <v>2.1615779519048906E-4</v>
      </c>
      <c r="P1596">
        <f t="shared" si="124"/>
        <v>0.502</v>
      </c>
    </row>
    <row r="1597" spans="1:16" hidden="1" x14ac:dyDescent="0.3">
      <c r="A1597" s="22" t="s">
        <v>1831</v>
      </c>
      <c r="B1597" s="23">
        <v>6614190</v>
      </c>
      <c r="C1597" s="24" t="s">
        <v>2</v>
      </c>
      <c r="D1597" s="6">
        <v>33090.526411550003</v>
      </c>
      <c r="E1597" s="27" t="s">
        <v>2095</v>
      </c>
      <c r="F1597" s="5">
        <v>2461</v>
      </c>
      <c r="G1597" s="5">
        <v>644</v>
      </c>
      <c r="H1597" s="5">
        <v>37575826</v>
      </c>
      <c r="I1597" s="24" t="s">
        <v>2130</v>
      </c>
      <c r="J1597" s="24" t="s">
        <v>2169</v>
      </c>
      <c r="L1597" s="34">
        <f t="shared" si="120"/>
        <v>2461</v>
      </c>
      <c r="M1597" s="34">
        <f t="shared" si="121"/>
        <v>644</v>
      </c>
      <c r="N1597" s="34">
        <f t="shared" si="122"/>
        <v>37575826</v>
      </c>
      <c r="O1597" s="32">
        <f t="shared" si="123"/>
        <v>4.8355557107380688E-5</v>
      </c>
      <c r="P1597">
        <f t="shared" si="124"/>
        <v>0.441</v>
      </c>
    </row>
    <row r="1598" spans="1:16" hidden="1" x14ac:dyDescent="0.3">
      <c r="A1598" s="22" t="s">
        <v>293</v>
      </c>
      <c r="B1598" s="23">
        <v>4991114</v>
      </c>
      <c r="C1598" s="24" t="s">
        <v>317</v>
      </c>
      <c r="D1598" s="6">
        <v>2657.9171739899998</v>
      </c>
      <c r="E1598" s="6">
        <v>44.46</v>
      </c>
      <c r="F1598" s="5">
        <v>-2455</v>
      </c>
      <c r="G1598" s="5">
        <v>1038</v>
      </c>
      <c r="H1598" s="5">
        <v>536901</v>
      </c>
      <c r="I1598" s="24" t="s">
        <v>2119</v>
      </c>
      <c r="J1598" s="24" t="s">
        <v>2135</v>
      </c>
      <c r="L1598" s="34">
        <f t="shared" si="120"/>
        <v>-2455</v>
      </c>
      <c r="M1598" s="34">
        <f t="shared" si="121"/>
        <v>1038</v>
      </c>
      <c r="N1598" s="34">
        <f t="shared" si="122"/>
        <v>536901</v>
      </c>
      <c r="O1598" s="32">
        <f t="shared" si="123"/>
        <v>-6.505854896899056E-3</v>
      </c>
      <c r="P1598">
        <f t="shared" si="124"/>
        <v>4.8000000000000001E-2</v>
      </c>
    </row>
    <row r="1599" spans="1:16" hidden="1" x14ac:dyDescent="0.3">
      <c r="A1599" s="22" t="s">
        <v>1832</v>
      </c>
      <c r="B1599" s="23">
        <v>29443409</v>
      </c>
      <c r="C1599" s="24" t="s">
        <v>2</v>
      </c>
      <c r="D1599" s="6">
        <v>2745.25085072</v>
      </c>
      <c r="E1599" s="6">
        <v>86.46</v>
      </c>
      <c r="F1599" s="5">
        <v>9000</v>
      </c>
      <c r="G1599" s="5">
        <v>3000</v>
      </c>
      <c r="H1599" s="5">
        <v>4711000</v>
      </c>
      <c r="I1599" s="24" t="s">
        <v>2126</v>
      </c>
      <c r="J1599" s="24" t="s">
        <v>2127</v>
      </c>
      <c r="L1599" s="34">
        <f t="shared" si="120"/>
        <v>9000</v>
      </c>
      <c r="M1599" s="34">
        <f t="shared" si="121"/>
        <v>3000</v>
      </c>
      <c r="N1599" s="34">
        <f t="shared" si="122"/>
        <v>4711000</v>
      </c>
      <c r="O1599" s="32">
        <f t="shared" si="123"/>
        <v>1.2736149437486733E-3</v>
      </c>
      <c r="P1599">
        <f t="shared" si="124"/>
        <v>0.69399999999999995</v>
      </c>
    </row>
    <row r="1600" spans="1:16" hidden="1" x14ac:dyDescent="0.3">
      <c r="A1600" s="22" t="s">
        <v>360</v>
      </c>
      <c r="B1600" s="23">
        <v>4415853</v>
      </c>
      <c r="C1600" s="24" t="s">
        <v>317</v>
      </c>
      <c r="D1600" s="6">
        <v>4300.0486750800001</v>
      </c>
      <c r="E1600" s="6">
        <v>60.65</v>
      </c>
      <c r="F1600" s="5">
        <v>25517</v>
      </c>
      <c r="G1600" s="5">
        <v>13914</v>
      </c>
      <c r="H1600" s="5">
        <v>2540899</v>
      </c>
      <c r="I1600" s="24" t="s">
        <v>2142</v>
      </c>
      <c r="J1600" s="24" t="s">
        <v>2143</v>
      </c>
      <c r="L1600" s="34">
        <f t="shared" si="120"/>
        <v>25517</v>
      </c>
      <c r="M1600" s="34">
        <f t="shared" si="121"/>
        <v>13914</v>
      </c>
      <c r="N1600" s="34">
        <f t="shared" si="122"/>
        <v>2540899</v>
      </c>
      <c r="O1600" s="32">
        <f t="shared" si="123"/>
        <v>4.566493985002946E-3</v>
      </c>
      <c r="P1600">
        <f t="shared" si="124"/>
        <v>0.88100000000000001</v>
      </c>
    </row>
    <row r="1601" spans="1:16" hidden="1" x14ac:dyDescent="0.3">
      <c r="A1601" s="22" t="s">
        <v>1833</v>
      </c>
      <c r="B1601" s="23">
        <v>5827239</v>
      </c>
      <c r="C1601" s="24" t="s">
        <v>2</v>
      </c>
      <c r="D1601" s="6">
        <v>18826.545891360001</v>
      </c>
      <c r="E1601" s="27">
        <v>31.63</v>
      </c>
      <c r="F1601" s="5">
        <v>7486</v>
      </c>
      <c r="G1601" s="5">
        <v>2868</v>
      </c>
      <c r="H1601" s="5">
        <v>7857455</v>
      </c>
      <c r="I1601" s="24" t="s">
        <v>2126</v>
      </c>
      <c r="J1601" s="24" t="s">
        <v>2151</v>
      </c>
      <c r="L1601" s="34">
        <f t="shared" si="120"/>
        <v>7486</v>
      </c>
      <c r="M1601" s="34">
        <f t="shared" si="121"/>
        <v>2868</v>
      </c>
      <c r="N1601" s="34">
        <f t="shared" si="122"/>
        <v>7857455</v>
      </c>
      <c r="O1601" s="32">
        <f t="shared" si="123"/>
        <v>5.877221059490637E-4</v>
      </c>
      <c r="P1601">
        <f t="shared" si="124"/>
        <v>0.59399999999999997</v>
      </c>
    </row>
    <row r="1602" spans="1:16" hidden="1" x14ac:dyDescent="0.3">
      <c r="A1602" s="22" t="s">
        <v>1834</v>
      </c>
      <c r="B1602" s="23">
        <v>106003939</v>
      </c>
      <c r="C1602" s="24" t="s">
        <v>317</v>
      </c>
      <c r="D1602" s="6">
        <v>8770.10935875</v>
      </c>
      <c r="E1602" s="6">
        <v>0.14000000000000001</v>
      </c>
      <c r="F1602" s="5">
        <v>2776.1857489364202</v>
      </c>
      <c r="G1602" s="5">
        <v>-1702.4529925214499</v>
      </c>
      <c r="H1602" s="5">
        <v>4810726.1909803096</v>
      </c>
      <c r="I1602" s="24" t="s">
        <v>2126</v>
      </c>
      <c r="J1602" s="24" t="s">
        <v>2198</v>
      </c>
      <c r="L1602" s="34">
        <f t="shared" si="120"/>
        <v>2776.1857489364202</v>
      </c>
      <c r="M1602" s="34">
        <f t="shared" si="121"/>
        <v>-1702.4529925214499</v>
      </c>
      <c r="N1602" s="34">
        <f t="shared" si="122"/>
        <v>4810726.1909803096</v>
      </c>
      <c r="O1602" s="32">
        <f t="shared" si="123"/>
        <v>9.3096937211993602E-4</v>
      </c>
      <c r="P1602">
        <f t="shared" si="124"/>
        <v>0.65200000000000002</v>
      </c>
    </row>
    <row r="1603" spans="1:16" hidden="1" x14ac:dyDescent="0.3">
      <c r="A1603" s="22" t="s">
        <v>1835</v>
      </c>
      <c r="B1603" s="23">
        <v>4897155</v>
      </c>
      <c r="C1603" s="24" t="s">
        <v>317</v>
      </c>
      <c r="D1603" s="6">
        <v>5607.1053818999999</v>
      </c>
      <c r="E1603" s="6">
        <v>84.54</v>
      </c>
      <c r="F1603" s="5">
        <v>17194</v>
      </c>
      <c r="G1603" s="5">
        <v>21879</v>
      </c>
      <c r="H1603" s="5">
        <v>2920373</v>
      </c>
      <c r="I1603" s="24" t="s">
        <v>2158</v>
      </c>
      <c r="J1603" s="24" t="s">
        <v>2159</v>
      </c>
      <c r="L1603" s="34">
        <f t="shared" si="120"/>
        <v>17194</v>
      </c>
      <c r="M1603" s="34">
        <f t="shared" si="121"/>
        <v>21879</v>
      </c>
      <c r="N1603" s="34">
        <f t="shared" si="122"/>
        <v>2920373</v>
      </c>
      <c r="O1603" s="32">
        <f t="shared" si="123"/>
        <v>-1.6042471287058195E-3</v>
      </c>
      <c r="P1603">
        <f t="shared" si="124"/>
        <v>0.17699999999999999</v>
      </c>
    </row>
    <row r="1604" spans="1:16" hidden="1" x14ac:dyDescent="0.3">
      <c r="A1604" s="22" t="s">
        <v>1836</v>
      </c>
      <c r="B1604" s="23">
        <v>4420308</v>
      </c>
      <c r="C1604" s="24" t="s">
        <v>2</v>
      </c>
      <c r="D1604" s="6">
        <v>7452.2966397</v>
      </c>
      <c r="E1604" s="6">
        <v>59.22</v>
      </c>
      <c r="F1604" s="5">
        <v>56020.481515784602</v>
      </c>
      <c r="G1604" s="5">
        <v>48335.944675905797</v>
      </c>
      <c r="H1604" s="5">
        <v>9493056.6026793495</v>
      </c>
      <c r="I1604" s="24" t="s">
        <v>2126</v>
      </c>
      <c r="J1604" s="24" t="s">
        <v>2155</v>
      </c>
      <c r="L1604" s="34">
        <f t="shared" si="120"/>
        <v>56020.481515784602</v>
      </c>
      <c r="M1604" s="34">
        <f t="shared" si="121"/>
        <v>48335.944675905797</v>
      </c>
      <c r="N1604" s="34">
        <f t="shared" si="122"/>
        <v>9493056.6026793495</v>
      </c>
      <c r="O1604" s="32">
        <f t="shared" si="123"/>
        <v>8.0949025814403106E-4</v>
      </c>
      <c r="P1604">
        <f t="shared" si="124"/>
        <v>0.628</v>
      </c>
    </row>
    <row r="1605" spans="1:16" hidden="1" x14ac:dyDescent="0.3">
      <c r="A1605" s="22" t="s">
        <v>1837</v>
      </c>
      <c r="B1605" s="23">
        <v>4435552</v>
      </c>
      <c r="C1605" s="24" t="s">
        <v>317</v>
      </c>
      <c r="D1605" s="6">
        <v>2938.76127675</v>
      </c>
      <c r="E1605" s="6">
        <v>86.87</v>
      </c>
      <c r="F1605" s="5">
        <v>28137</v>
      </c>
      <c r="G1605" s="5">
        <v>20512</v>
      </c>
      <c r="H1605" s="5">
        <v>10583241</v>
      </c>
      <c r="I1605" s="24" t="s">
        <v>2142</v>
      </c>
      <c r="J1605" s="24" t="s">
        <v>2143</v>
      </c>
      <c r="L1605" s="34">
        <f t="shared" si="120"/>
        <v>28137</v>
      </c>
      <c r="M1605" s="34">
        <f t="shared" si="121"/>
        <v>20512</v>
      </c>
      <c r="N1605" s="34">
        <f t="shared" si="122"/>
        <v>10583241</v>
      </c>
      <c r="O1605" s="32">
        <f t="shared" si="123"/>
        <v>7.2047872669629275E-4</v>
      </c>
      <c r="P1605">
        <f t="shared" si="124"/>
        <v>0.61199999999999999</v>
      </c>
    </row>
    <row r="1606" spans="1:16" hidden="1" x14ac:dyDescent="0.3">
      <c r="A1606" s="22" t="s">
        <v>1838</v>
      </c>
      <c r="B1606" s="23">
        <v>4163620</v>
      </c>
      <c r="C1606" s="24" t="s">
        <v>2</v>
      </c>
      <c r="D1606" s="6">
        <v>584337.26</v>
      </c>
      <c r="E1606" s="6">
        <v>87.93</v>
      </c>
      <c r="F1606" s="5">
        <v>1054000</v>
      </c>
      <c r="G1606" s="5">
        <v>955000</v>
      </c>
      <c r="H1606" s="5">
        <v>90499000</v>
      </c>
      <c r="I1606" s="24" t="s">
        <v>2142</v>
      </c>
      <c r="J1606" s="24" t="s">
        <v>2144</v>
      </c>
      <c r="L1606" s="34">
        <f t="shared" si="120"/>
        <v>1054000</v>
      </c>
      <c r="M1606" s="34">
        <f t="shared" si="121"/>
        <v>955000</v>
      </c>
      <c r="N1606" s="34">
        <f t="shared" si="122"/>
        <v>90499000</v>
      </c>
      <c r="O1606" s="32">
        <f t="shared" si="123"/>
        <v>1.0939347396103825E-3</v>
      </c>
      <c r="P1606">
        <f t="shared" si="124"/>
        <v>0.67100000000000004</v>
      </c>
    </row>
    <row r="1607" spans="1:16" hidden="1" x14ac:dyDescent="0.3">
      <c r="A1607" s="22" t="s">
        <v>296</v>
      </c>
      <c r="B1607" s="23">
        <v>4165163</v>
      </c>
      <c r="C1607" s="24" t="s">
        <v>2</v>
      </c>
      <c r="D1607" s="6">
        <v>2430.1462925000001</v>
      </c>
      <c r="E1607" s="6">
        <v>99.03</v>
      </c>
      <c r="F1607" s="5">
        <v>-5076</v>
      </c>
      <c r="G1607" s="5">
        <v>30557</v>
      </c>
      <c r="H1607" s="5">
        <v>3865653</v>
      </c>
      <c r="I1607" s="24" t="s">
        <v>2132</v>
      </c>
      <c r="J1607" s="24" t="s">
        <v>2138</v>
      </c>
      <c r="L1607" s="34">
        <f t="shared" si="120"/>
        <v>-5076</v>
      </c>
      <c r="M1607" s="34">
        <f t="shared" si="121"/>
        <v>30557</v>
      </c>
      <c r="N1607" s="34">
        <f t="shared" si="122"/>
        <v>3865653</v>
      </c>
      <c r="O1607" s="32">
        <f t="shared" si="123"/>
        <v>-9.2178475408941259E-3</v>
      </c>
      <c r="P1607">
        <f t="shared" si="124"/>
        <v>3.5000000000000003E-2</v>
      </c>
    </row>
    <row r="1608" spans="1:16" hidden="1" x14ac:dyDescent="0.3">
      <c r="A1608" s="22" t="s">
        <v>1839</v>
      </c>
      <c r="B1608" s="23">
        <v>4564156</v>
      </c>
      <c r="C1608" s="24" t="s">
        <v>2</v>
      </c>
      <c r="D1608" s="6">
        <v>2576.0705913199999</v>
      </c>
      <c r="E1608" s="6">
        <v>80.83</v>
      </c>
      <c r="F1608" s="5">
        <v>15945</v>
      </c>
      <c r="G1608" s="5">
        <v>13546</v>
      </c>
      <c r="H1608" s="5">
        <v>2798882</v>
      </c>
      <c r="I1608" s="24" t="s">
        <v>2126</v>
      </c>
      <c r="J1608" s="24" t="s">
        <v>2136</v>
      </c>
      <c r="L1608" s="34">
        <f t="shared" si="120"/>
        <v>15945</v>
      </c>
      <c r="M1608" s="34">
        <f t="shared" si="121"/>
        <v>13546</v>
      </c>
      <c r="N1608" s="34">
        <f t="shared" si="122"/>
        <v>2798882</v>
      </c>
      <c r="O1608" s="32">
        <f t="shared" si="123"/>
        <v>8.5712795323275505E-4</v>
      </c>
      <c r="P1608">
        <f t="shared" si="124"/>
        <v>0.63700000000000001</v>
      </c>
    </row>
    <row r="1609" spans="1:16" hidden="1" x14ac:dyDescent="0.3">
      <c r="A1609" s="22" t="s">
        <v>1840</v>
      </c>
      <c r="B1609" s="23">
        <v>4088403</v>
      </c>
      <c r="C1609" s="24" t="s">
        <v>317</v>
      </c>
      <c r="D1609" s="6">
        <v>2543.4233959200001</v>
      </c>
      <c r="E1609" s="6">
        <v>99.51</v>
      </c>
      <c r="F1609" s="5">
        <v>11000</v>
      </c>
      <c r="G1609" s="5">
        <v>21000</v>
      </c>
      <c r="H1609" s="5">
        <v>2450000</v>
      </c>
      <c r="I1609" s="24" t="s">
        <v>2126</v>
      </c>
      <c r="J1609" s="24" t="s">
        <v>2176</v>
      </c>
      <c r="L1609" s="34">
        <f t="shared" si="120"/>
        <v>11000</v>
      </c>
      <c r="M1609" s="34">
        <f t="shared" si="121"/>
        <v>21000</v>
      </c>
      <c r="N1609" s="34">
        <f t="shared" si="122"/>
        <v>2450000</v>
      </c>
      <c r="O1609" s="32">
        <f t="shared" si="123"/>
        <v>-4.0816326530612249E-3</v>
      </c>
      <c r="P1609">
        <f t="shared" si="124"/>
        <v>0.08</v>
      </c>
    </row>
    <row r="1610" spans="1:16" hidden="1" x14ac:dyDescent="0.3">
      <c r="A1610" s="22" t="s">
        <v>333</v>
      </c>
      <c r="B1610" s="23">
        <v>4085953</v>
      </c>
      <c r="C1610" s="24" t="s">
        <v>2</v>
      </c>
      <c r="D1610" s="6">
        <v>48278.1004761</v>
      </c>
      <c r="E1610" s="6">
        <v>92.13</v>
      </c>
      <c r="F1610" s="5">
        <v>555000</v>
      </c>
      <c r="G1610" s="5">
        <v>169000</v>
      </c>
      <c r="H1610" s="5">
        <v>32787000</v>
      </c>
      <c r="I1610" s="24" t="s">
        <v>1</v>
      </c>
      <c r="J1610" s="24" t="s">
        <v>2183</v>
      </c>
      <c r="L1610" s="34">
        <f t="shared" ref="L1610:L1673" si="125">IF(NOT(F1610="NA"),F1610,0)</f>
        <v>555000</v>
      </c>
      <c r="M1610" s="34">
        <f t="shared" ref="M1610:M1673" si="126">IF(NOT(G1610="NA"),G1610,0)</f>
        <v>169000</v>
      </c>
      <c r="N1610" s="34">
        <f t="shared" ref="N1610:N1673" si="127">IF(NOT(H1610="NA"),H1610,0)</f>
        <v>32787000</v>
      </c>
      <c r="O1610" s="32">
        <f t="shared" ref="O1610:O1673" si="128">(L1610-M1610)/N1610</f>
        <v>1.1772958794644219E-2</v>
      </c>
      <c r="P1610">
        <f t="shared" ref="P1610:P1673" si="129">IFERROR(_xlfn.PERCENTRANK.INC(O:O,O1610),"")</f>
        <v>0.96499999999999997</v>
      </c>
    </row>
    <row r="1611" spans="1:16" hidden="1" x14ac:dyDescent="0.3">
      <c r="A1611" s="22" t="s">
        <v>1841</v>
      </c>
      <c r="B1611" s="23">
        <v>6376635</v>
      </c>
      <c r="C1611" s="24" t="s">
        <v>2</v>
      </c>
      <c r="D1611" s="6">
        <v>2288.3075282999998</v>
      </c>
      <c r="E1611" s="6">
        <v>43.05</v>
      </c>
      <c r="F1611" s="5">
        <v>-1000</v>
      </c>
      <c r="G1611" s="5">
        <v>2300</v>
      </c>
      <c r="H1611" s="5">
        <v>915700</v>
      </c>
      <c r="I1611" s="24" t="s">
        <v>2126</v>
      </c>
      <c r="J1611" s="24" t="s">
        <v>2191</v>
      </c>
      <c r="L1611" s="34">
        <f t="shared" si="125"/>
        <v>-1000</v>
      </c>
      <c r="M1611" s="34">
        <f t="shared" si="126"/>
        <v>2300</v>
      </c>
      <c r="N1611" s="34">
        <f t="shared" si="127"/>
        <v>915700</v>
      </c>
      <c r="O1611" s="32">
        <f t="shared" si="128"/>
        <v>-3.6038003713006442E-3</v>
      </c>
      <c r="P1611">
        <f t="shared" si="129"/>
        <v>9.1999999999999998E-2</v>
      </c>
    </row>
    <row r="1612" spans="1:16" hidden="1" x14ac:dyDescent="0.3">
      <c r="A1612" s="22" t="s">
        <v>1842</v>
      </c>
      <c r="B1612" s="23">
        <v>19858759</v>
      </c>
      <c r="C1612" s="24" t="s">
        <v>2</v>
      </c>
      <c r="D1612" s="6">
        <v>6015.51</v>
      </c>
      <c r="E1612" s="6">
        <v>106.42</v>
      </c>
      <c r="F1612" s="5">
        <v>20500</v>
      </c>
      <c r="G1612" s="5">
        <v>29300</v>
      </c>
      <c r="H1612" s="5">
        <v>4343300</v>
      </c>
      <c r="I1612" s="24" t="s">
        <v>2132</v>
      </c>
      <c r="J1612" s="24" t="s">
        <v>2138</v>
      </c>
      <c r="L1612" s="34">
        <f t="shared" si="125"/>
        <v>20500</v>
      </c>
      <c r="M1612" s="34">
        <f t="shared" si="126"/>
        <v>29300</v>
      </c>
      <c r="N1612" s="34">
        <f t="shared" si="127"/>
        <v>4343300</v>
      </c>
      <c r="O1612" s="32">
        <f t="shared" si="128"/>
        <v>-2.0261091796560217E-3</v>
      </c>
      <c r="P1612">
        <f t="shared" si="129"/>
        <v>0.154</v>
      </c>
    </row>
    <row r="1613" spans="1:16" hidden="1" x14ac:dyDescent="0.3">
      <c r="A1613" s="22" t="s">
        <v>355</v>
      </c>
      <c r="B1613" s="23">
        <v>103050</v>
      </c>
      <c r="C1613" s="24" t="s">
        <v>2</v>
      </c>
      <c r="D1613" s="6">
        <v>8724.10103136</v>
      </c>
      <c r="E1613" s="6">
        <v>91.16</v>
      </c>
      <c r="F1613" s="5">
        <v>4883</v>
      </c>
      <c r="G1613" s="5">
        <v>11684</v>
      </c>
      <c r="H1613" s="5">
        <v>16493375</v>
      </c>
      <c r="I1613" s="24" t="s">
        <v>2130</v>
      </c>
      <c r="J1613" s="24" t="s">
        <v>2194</v>
      </c>
      <c r="L1613" s="34">
        <f t="shared" si="125"/>
        <v>4883</v>
      </c>
      <c r="M1613" s="34">
        <f t="shared" si="126"/>
        <v>11684</v>
      </c>
      <c r="N1613" s="34">
        <f t="shared" si="127"/>
        <v>16493375</v>
      </c>
      <c r="O1613" s="32">
        <f t="shared" si="128"/>
        <v>-4.1234738190333998E-4</v>
      </c>
      <c r="P1613">
        <f t="shared" si="129"/>
        <v>0.31</v>
      </c>
    </row>
    <row r="1614" spans="1:16" hidden="1" x14ac:dyDescent="0.3">
      <c r="A1614" s="22" t="s">
        <v>1843</v>
      </c>
      <c r="B1614" s="23">
        <v>4041737</v>
      </c>
      <c r="C1614" s="24" t="s">
        <v>2</v>
      </c>
      <c r="D1614" s="6">
        <v>7820.6289510400002</v>
      </c>
      <c r="E1614" s="27" t="s">
        <v>2096</v>
      </c>
      <c r="F1614" s="5">
        <v>18000</v>
      </c>
      <c r="G1614" s="5">
        <v>-74000</v>
      </c>
      <c r="H1614" s="5">
        <v>146606000</v>
      </c>
      <c r="I1614" s="24" t="s">
        <v>2142</v>
      </c>
      <c r="J1614" s="24" t="s">
        <v>2144</v>
      </c>
      <c r="L1614" s="34">
        <f t="shared" si="125"/>
        <v>18000</v>
      </c>
      <c r="M1614" s="34">
        <f t="shared" si="126"/>
        <v>-74000</v>
      </c>
      <c r="N1614" s="34">
        <f t="shared" si="127"/>
        <v>146606000</v>
      </c>
      <c r="O1614" s="32">
        <f t="shared" si="128"/>
        <v>6.2753229745030894E-4</v>
      </c>
      <c r="P1614">
        <f t="shared" si="129"/>
        <v>0.6</v>
      </c>
    </row>
    <row r="1615" spans="1:16" hidden="1" x14ac:dyDescent="0.3">
      <c r="A1615" s="22" t="s">
        <v>1844</v>
      </c>
      <c r="B1615" s="23">
        <v>4988369</v>
      </c>
      <c r="C1615" s="24" t="s">
        <v>317</v>
      </c>
      <c r="D1615" s="6">
        <v>2404.4996735999998</v>
      </c>
      <c r="E1615" s="6">
        <v>84.37</v>
      </c>
      <c r="F1615" s="5">
        <v>3065</v>
      </c>
      <c r="G1615" s="5">
        <v>4694</v>
      </c>
      <c r="H1615" s="5">
        <v>999789</v>
      </c>
      <c r="I1615" s="24" t="s">
        <v>2119</v>
      </c>
      <c r="J1615" s="24" t="s">
        <v>2128</v>
      </c>
      <c r="L1615" s="34">
        <f t="shared" si="125"/>
        <v>3065</v>
      </c>
      <c r="M1615" s="34">
        <f t="shared" si="126"/>
        <v>4694</v>
      </c>
      <c r="N1615" s="34">
        <f t="shared" si="127"/>
        <v>999789</v>
      </c>
      <c r="O1615" s="32">
        <f t="shared" si="128"/>
        <v>-1.6293437915400149E-3</v>
      </c>
      <c r="P1615">
        <f t="shared" si="129"/>
        <v>0.17399999999999999</v>
      </c>
    </row>
    <row r="1616" spans="1:16" hidden="1" x14ac:dyDescent="0.3">
      <c r="A1616" s="22" t="s">
        <v>1845</v>
      </c>
      <c r="B1616" s="23">
        <v>4063773</v>
      </c>
      <c r="C1616" s="24" t="s">
        <v>2</v>
      </c>
      <c r="D1616" s="6">
        <v>38602.826618289997</v>
      </c>
      <c r="E1616" s="6">
        <v>94.56</v>
      </c>
      <c r="F1616" s="5">
        <v>85200</v>
      </c>
      <c r="G1616" s="5">
        <v>85800</v>
      </c>
      <c r="H1616" s="5">
        <v>14234600</v>
      </c>
      <c r="I1616" s="24" t="s">
        <v>2148</v>
      </c>
      <c r="J1616" s="24" t="s">
        <v>2196</v>
      </c>
      <c r="L1616" s="34">
        <f t="shared" si="125"/>
        <v>85200</v>
      </c>
      <c r="M1616" s="34">
        <f t="shared" si="126"/>
        <v>85800</v>
      </c>
      <c r="N1616" s="34">
        <f t="shared" si="127"/>
        <v>14234600</v>
      </c>
      <c r="O1616" s="32">
        <f t="shared" si="128"/>
        <v>-4.215081561828221E-5</v>
      </c>
      <c r="P1616">
        <f t="shared" si="129"/>
        <v>0.39400000000000002</v>
      </c>
    </row>
    <row r="1617" spans="1:16" hidden="1" x14ac:dyDescent="0.3">
      <c r="A1617" s="22" t="s">
        <v>1846</v>
      </c>
      <c r="B1617" s="23">
        <v>4054624</v>
      </c>
      <c r="C1617" s="24" t="s">
        <v>2</v>
      </c>
      <c r="D1617" s="6">
        <v>12415.21890192</v>
      </c>
      <c r="E1617" s="27">
        <v>69.239999999999995</v>
      </c>
      <c r="F1617" s="5">
        <v>9044</v>
      </c>
      <c r="G1617" s="5">
        <v>5090</v>
      </c>
      <c r="H1617" s="5">
        <v>18102035</v>
      </c>
      <c r="I1617" s="24" t="s">
        <v>2130</v>
      </c>
      <c r="J1617" s="24" t="s">
        <v>2187</v>
      </c>
      <c r="L1617" s="34">
        <f t="shared" si="125"/>
        <v>9044</v>
      </c>
      <c r="M1617" s="34">
        <f t="shared" si="126"/>
        <v>5090</v>
      </c>
      <c r="N1617" s="34">
        <f t="shared" si="127"/>
        <v>18102035</v>
      </c>
      <c r="O1617" s="32">
        <f t="shared" si="128"/>
        <v>2.1842848055481055E-4</v>
      </c>
      <c r="P1617">
        <f t="shared" si="129"/>
        <v>0.504</v>
      </c>
    </row>
    <row r="1618" spans="1:16" hidden="1" x14ac:dyDescent="0.3">
      <c r="A1618" s="22" t="s">
        <v>1847</v>
      </c>
      <c r="B1618" s="23">
        <v>103336</v>
      </c>
      <c r="C1618" s="24" t="s">
        <v>2</v>
      </c>
      <c r="D1618" s="6">
        <v>23073.735216000001</v>
      </c>
      <c r="E1618" s="27" t="s">
        <v>2097</v>
      </c>
      <c r="F1618" s="5">
        <v>109135</v>
      </c>
      <c r="G1618" s="5">
        <v>86519</v>
      </c>
      <c r="H1618" s="5">
        <v>33861099</v>
      </c>
      <c r="I1618" s="24" t="s">
        <v>2142</v>
      </c>
      <c r="J1618" s="24" t="s">
        <v>2145</v>
      </c>
      <c r="L1618" s="34">
        <f t="shared" si="125"/>
        <v>109135</v>
      </c>
      <c r="M1618" s="34">
        <f t="shared" si="126"/>
        <v>86519</v>
      </c>
      <c r="N1618" s="34">
        <f t="shared" si="127"/>
        <v>33861099</v>
      </c>
      <c r="O1618" s="32">
        <f t="shared" si="128"/>
        <v>6.6790507892257127E-4</v>
      </c>
      <c r="P1618">
        <f t="shared" si="129"/>
        <v>0.60499999999999998</v>
      </c>
    </row>
    <row r="1619" spans="1:16" hidden="1" x14ac:dyDescent="0.3">
      <c r="A1619" s="22" t="s">
        <v>1848</v>
      </c>
      <c r="B1619" s="23">
        <v>4071818</v>
      </c>
      <c r="C1619" s="24" t="s">
        <v>2</v>
      </c>
      <c r="D1619" s="6">
        <v>58554.643387750002</v>
      </c>
      <c r="E1619" s="6">
        <v>74.12</v>
      </c>
      <c r="F1619" s="5">
        <v>166000</v>
      </c>
      <c r="G1619" s="5">
        <v>159000</v>
      </c>
      <c r="H1619" s="5">
        <v>7588000</v>
      </c>
      <c r="I1619" s="24" t="s">
        <v>2119</v>
      </c>
      <c r="J1619" s="24" t="s">
        <v>2141</v>
      </c>
      <c r="L1619" s="34">
        <f t="shared" si="125"/>
        <v>166000</v>
      </c>
      <c r="M1619" s="34">
        <f t="shared" si="126"/>
        <v>159000</v>
      </c>
      <c r="N1619" s="34">
        <f t="shared" si="127"/>
        <v>7588000</v>
      </c>
      <c r="O1619" s="32">
        <f t="shared" si="128"/>
        <v>9.225092250922509E-4</v>
      </c>
      <c r="P1619">
        <f t="shared" si="129"/>
        <v>0.64900000000000002</v>
      </c>
    </row>
    <row r="1620" spans="1:16" hidden="1" x14ac:dyDescent="0.3">
      <c r="A1620" s="22" t="s">
        <v>1849</v>
      </c>
      <c r="B1620" s="23">
        <v>102038</v>
      </c>
      <c r="C1620" s="24" t="s">
        <v>317</v>
      </c>
      <c r="D1620" s="6">
        <v>2974.28625078</v>
      </c>
      <c r="E1620" s="27" t="s">
        <v>2042</v>
      </c>
      <c r="F1620" s="5">
        <v>19526</v>
      </c>
      <c r="G1620" s="5">
        <v>8911</v>
      </c>
      <c r="H1620" s="5">
        <v>22474675</v>
      </c>
      <c r="I1620" s="24" t="s">
        <v>2142</v>
      </c>
      <c r="J1620" s="24" t="s">
        <v>2171</v>
      </c>
      <c r="L1620" s="34">
        <f t="shared" si="125"/>
        <v>19526</v>
      </c>
      <c r="M1620" s="34">
        <f t="shared" si="126"/>
        <v>8911</v>
      </c>
      <c r="N1620" s="34">
        <f t="shared" si="127"/>
        <v>22474675</v>
      </c>
      <c r="O1620" s="32">
        <f t="shared" si="128"/>
        <v>4.7230938823364518E-4</v>
      </c>
      <c r="P1620">
        <f t="shared" si="129"/>
        <v>0.56799999999999995</v>
      </c>
    </row>
    <row r="1621" spans="1:16" hidden="1" x14ac:dyDescent="0.3">
      <c r="A1621" s="22" t="s">
        <v>1850</v>
      </c>
      <c r="B1621" s="23">
        <v>4695380</v>
      </c>
      <c r="C1621" s="24" t="s">
        <v>317</v>
      </c>
      <c r="D1621" s="6">
        <v>7842.0773691000004</v>
      </c>
      <c r="E1621" s="6">
        <v>61.88</v>
      </c>
      <c r="F1621" s="5">
        <v>2082000</v>
      </c>
      <c r="G1621" s="5">
        <v>-151000</v>
      </c>
      <c r="H1621" s="5">
        <v>96628000</v>
      </c>
      <c r="I1621" s="24" t="s">
        <v>2153</v>
      </c>
      <c r="J1621" s="24" t="s">
        <v>2154</v>
      </c>
      <c r="L1621" s="34">
        <f t="shared" si="125"/>
        <v>2082000</v>
      </c>
      <c r="M1621" s="34">
        <f t="shared" si="126"/>
        <v>-151000</v>
      </c>
      <c r="N1621" s="34">
        <f t="shared" si="127"/>
        <v>96628000</v>
      </c>
      <c r="O1621" s="32">
        <f t="shared" si="128"/>
        <v>2.3109243697478993E-2</v>
      </c>
      <c r="P1621">
        <f t="shared" si="129"/>
        <v>0.98499999999999999</v>
      </c>
    </row>
    <row r="1622" spans="1:16" hidden="1" x14ac:dyDescent="0.3">
      <c r="A1622" s="22" t="s">
        <v>1851</v>
      </c>
      <c r="B1622" s="23">
        <v>104019</v>
      </c>
      <c r="C1622" s="24" t="s">
        <v>2</v>
      </c>
      <c r="D1622" s="6">
        <v>3779.49229203</v>
      </c>
      <c r="E1622" s="27" t="s">
        <v>2049</v>
      </c>
      <c r="F1622" s="5">
        <v>8822</v>
      </c>
      <c r="G1622" s="5">
        <v>7069</v>
      </c>
      <c r="H1622" s="5">
        <v>4045359</v>
      </c>
      <c r="I1622" s="24" t="s">
        <v>2142</v>
      </c>
      <c r="J1622" s="24" t="s">
        <v>2144</v>
      </c>
      <c r="L1622" s="34">
        <f t="shared" si="125"/>
        <v>8822</v>
      </c>
      <c r="M1622" s="34">
        <f t="shared" si="126"/>
        <v>7069</v>
      </c>
      <c r="N1622" s="34">
        <f t="shared" si="127"/>
        <v>4045359</v>
      </c>
      <c r="O1622" s="32">
        <f t="shared" si="128"/>
        <v>4.3333607721836309E-4</v>
      </c>
      <c r="P1622">
        <f t="shared" si="129"/>
        <v>0.55800000000000005</v>
      </c>
    </row>
    <row r="1623" spans="1:16" hidden="1" x14ac:dyDescent="0.3">
      <c r="A1623" s="22" t="s">
        <v>1852</v>
      </c>
      <c r="B1623" s="23">
        <v>3005566</v>
      </c>
      <c r="C1623" s="24" t="s">
        <v>2</v>
      </c>
      <c r="D1623" s="6">
        <v>681884.84709041996</v>
      </c>
      <c r="E1623" s="6">
        <v>35.25</v>
      </c>
      <c r="F1623" s="5">
        <v>1502000</v>
      </c>
      <c r="G1623" s="5">
        <v>2674000</v>
      </c>
      <c r="H1623" s="5">
        <v>243197000</v>
      </c>
      <c r="I1623" s="24" t="s">
        <v>2153</v>
      </c>
      <c r="J1623" s="24" t="s">
        <v>2154</v>
      </c>
      <c r="L1623" s="34">
        <f t="shared" si="125"/>
        <v>1502000</v>
      </c>
      <c r="M1623" s="34">
        <f t="shared" si="126"/>
        <v>2674000</v>
      </c>
      <c r="N1623" s="34">
        <f t="shared" si="127"/>
        <v>243197000</v>
      </c>
      <c r="O1623" s="32">
        <f t="shared" si="128"/>
        <v>-4.8191383939768994E-3</v>
      </c>
      <c r="P1623">
        <f t="shared" si="129"/>
        <v>7.0000000000000007E-2</v>
      </c>
    </row>
    <row r="1624" spans="1:16" hidden="1" x14ac:dyDescent="0.3">
      <c r="A1624" s="22" t="s">
        <v>1853</v>
      </c>
      <c r="B1624" s="23">
        <v>4535191</v>
      </c>
      <c r="C1624" s="24" t="s">
        <v>2</v>
      </c>
      <c r="D1624" s="6">
        <v>2347.77332871</v>
      </c>
      <c r="E1624" s="6">
        <v>68.430000000000007</v>
      </c>
      <c r="F1624" s="5">
        <v>301</v>
      </c>
      <c r="G1624" s="5">
        <v>301</v>
      </c>
      <c r="H1624" s="5">
        <v>568707</v>
      </c>
      <c r="I1624" s="24" t="s">
        <v>2126</v>
      </c>
      <c r="J1624" s="24" t="s">
        <v>2127</v>
      </c>
      <c r="L1624" s="34">
        <f t="shared" si="125"/>
        <v>301</v>
      </c>
      <c r="M1624" s="34">
        <f t="shared" si="126"/>
        <v>301</v>
      </c>
      <c r="N1624" s="34">
        <f t="shared" si="127"/>
        <v>568707</v>
      </c>
      <c r="O1624" s="32">
        <f t="shared" si="128"/>
        <v>0</v>
      </c>
      <c r="P1624">
        <f t="shared" si="129"/>
        <v>0.42199999999999999</v>
      </c>
    </row>
    <row r="1625" spans="1:16" hidden="1" x14ac:dyDescent="0.3">
      <c r="A1625" s="22" t="s">
        <v>1854</v>
      </c>
      <c r="B1625" s="23">
        <v>4216584</v>
      </c>
      <c r="C1625" s="24" t="s">
        <v>317</v>
      </c>
      <c r="D1625" s="6">
        <v>22520.055590460001</v>
      </c>
      <c r="E1625" s="6">
        <v>60.81</v>
      </c>
      <c r="F1625" s="5">
        <v>-319000</v>
      </c>
      <c r="G1625" s="5">
        <v>-125000</v>
      </c>
      <c r="H1625" s="5">
        <v>134001000</v>
      </c>
      <c r="I1625" s="24" t="s">
        <v>2161</v>
      </c>
      <c r="J1625" s="24" t="s">
        <v>2182</v>
      </c>
      <c r="L1625" s="34">
        <f t="shared" si="125"/>
        <v>-319000</v>
      </c>
      <c r="M1625" s="34">
        <f t="shared" si="126"/>
        <v>-125000</v>
      </c>
      <c r="N1625" s="34">
        <f t="shared" si="127"/>
        <v>134001000</v>
      </c>
      <c r="O1625" s="32">
        <f t="shared" si="128"/>
        <v>-1.4477503899224633E-3</v>
      </c>
      <c r="P1625">
        <f t="shared" si="129"/>
        <v>0.19</v>
      </c>
    </row>
    <row r="1626" spans="1:16" hidden="1" x14ac:dyDescent="0.3">
      <c r="A1626" s="22" t="s">
        <v>1855</v>
      </c>
      <c r="B1626" s="23">
        <v>4121664</v>
      </c>
      <c r="C1626" s="24" t="s">
        <v>317</v>
      </c>
      <c r="D1626" s="6">
        <v>17091.322611</v>
      </c>
      <c r="E1626" s="6">
        <v>29.55</v>
      </c>
      <c r="F1626" s="5">
        <v>30000</v>
      </c>
      <c r="G1626" s="5">
        <v>43000</v>
      </c>
      <c r="H1626" s="5">
        <v>7828000</v>
      </c>
      <c r="I1626" s="24" t="s">
        <v>2161</v>
      </c>
      <c r="J1626" s="24" t="s">
        <v>2182</v>
      </c>
      <c r="L1626" s="34">
        <f t="shared" si="125"/>
        <v>30000</v>
      </c>
      <c r="M1626" s="34">
        <f t="shared" si="126"/>
        <v>43000</v>
      </c>
      <c r="N1626" s="34">
        <f t="shared" si="127"/>
        <v>7828000</v>
      </c>
      <c r="O1626" s="32">
        <f t="shared" si="128"/>
        <v>-1.660705160960654E-3</v>
      </c>
      <c r="P1626">
        <f t="shared" si="129"/>
        <v>0.17199999999999999</v>
      </c>
    </row>
    <row r="1627" spans="1:16" hidden="1" x14ac:dyDescent="0.3">
      <c r="A1627" s="22" t="s">
        <v>1856</v>
      </c>
      <c r="B1627" s="23">
        <v>4641273</v>
      </c>
      <c r="C1627" s="24" t="s">
        <v>2</v>
      </c>
      <c r="D1627" s="6">
        <v>3908.19463043</v>
      </c>
      <c r="E1627" s="6">
        <v>96.67</v>
      </c>
      <c r="F1627" s="5">
        <v>4607</v>
      </c>
      <c r="G1627" s="5">
        <v>16841</v>
      </c>
      <c r="H1627" s="5">
        <v>2028095</v>
      </c>
      <c r="I1627" s="24" t="s">
        <v>2148</v>
      </c>
      <c r="J1627" s="24" t="s">
        <v>2149</v>
      </c>
      <c r="L1627" s="34">
        <f t="shared" si="125"/>
        <v>4607</v>
      </c>
      <c r="M1627" s="34">
        <f t="shared" si="126"/>
        <v>16841</v>
      </c>
      <c r="N1627" s="34">
        <f t="shared" si="127"/>
        <v>2028095</v>
      </c>
      <c r="O1627" s="32">
        <f t="shared" si="128"/>
        <v>-6.032261802331745E-3</v>
      </c>
      <c r="P1627">
        <f t="shared" si="129"/>
        <v>5.3999999999999999E-2</v>
      </c>
    </row>
    <row r="1628" spans="1:16" hidden="1" x14ac:dyDescent="0.3">
      <c r="A1628" s="22" t="s">
        <v>1857</v>
      </c>
      <c r="B1628" s="23">
        <v>4173015</v>
      </c>
      <c r="C1628" s="24" t="s">
        <v>2</v>
      </c>
      <c r="D1628" s="6">
        <v>47493.936788840001</v>
      </c>
      <c r="E1628" s="27" t="s">
        <v>2098</v>
      </c>
      <c r="F1628" s="5">
        <v>92012</v>
      </c>
      <c r="G1628" s="5">
        <v>62975</v>
      </c>
      <c r="H1628" s="5">
        <v>17134603</v>
      </c>
      <c r="I1628" s="24" t="s">
        <v>2119</v>
      </c>
      <c r="J1628" s="24" t="s">
        <v>2128</v>
      </c>
      <c r="L1628" s="34">
        <f t="shared" si="125"/>
        <v>92012</v>
      </c>
      <c r="M1628" s="34">
        <f t="shared" si="126"/>
        <v>62975</v>
      </c>
      <c r="N1628" s="34">
        <f t="shared" si="127"/>
        <v>17134603</v>
      </c>
      <c r="O1628" s="32">
        <f t="shared" si="128"/>
        <v>1.6946409554980644E-3</v>
      </c>
      <c r="P1628">
        <f t="shared" si="129"/>
        <v>0.74</v>
      </c>
    </row>
    <row r="1629" spans="1:16" hidden="1" x14ac:dyDescent="0.3">
      <c r="A1629" s="22" t="s">
        <v>1858</v>
      </c>
      <c r="B1629" s="23">
        <v>4063852</v>
      </c>
      <c r="C1629" s="24" t="s">
        <v>2</v>
      </c>
      <c r="D1629" s="6">
        <v>89954.045048920001</v>
      </c>
      <c r="E1629" s="6">
        <v>83.72</v>
      </c>
      <c r="F1629" s="5">
        <v>235000</v>
      </c>
      <c r="G1629" s="5">
        <v>210000</v>
      </c>
      <c r="H1629" s="5">
        <v>31367000</v>
      </c>
      <c r="I1629" s="24" t="s">
        <v>2119</v>
      </c>
      <c r="J1629" s="24" t="s">
        <v>2128</v>
      </c>
      <c r="L1629" s="34">
        <f t="shared" si="125"/>
        <v>235000</v>
      </c>
      <c r="M1629" s="34">
        <f t="shared" si="126"/>
        <v>210000</v>
      </c>
      <c r="N1629" s="34">
        <f t="shared" si="127"/>
        <v>31367000</v>
      </c>
      <c r="O1629" s="32">
        <f t="shared" si="128"/>
        <v>7.970159722000829E-4</v>
      </c>
      <c r="P1629">
        <f t="shared" si="129"/>
        <v>0.625</v>
      </c>
    </row>
    <row r="1630" spans="1:16" hidden="1" x14ac:dyDescent="0.3">
      <c r="A1630" s="22" t="s">
        <v>1859</v>
      </c>
      <c r="B1630" s="23">
        <v>4337758</v>
      </c>
      <c r="C1630" s="24" t="s">
        <v>2</v>
      </c>
      <c r="D1630" s="6">
        <v>22830.73266474</v>
      </c>
      <c r="E1630" s="27">
        <v>99.37</v>
      </c>
      <c r="F1630" s="5">
        <v>32114</v>
      </c>
      <c r="G1630" s="5">
        <v>18643</v>
      </c>
      <c r="H1630" s="5">
        <v>3281453</v>
      </c>
      <c r="I1630" s="24" t="s">
        <v>2123</v>
      </c>
      <c r="J1630" s="24" t="s">
        <v>2147</v>
      </c>
      <c r="L1630" s="34">
        <f t="shared" si="125"/>
        <v>32114</v>
      </c>
      <c r="M1630" s="34">
        <f t="shared" si="126"/>
        <v>18643</v>
      </c>
      <c r="N1630" s="34">
        <f t="shared" si="127"/>
        <v>3281453</v>
      </c>
      <c r="O1630" s="32">
        <f t="shared" si="128"/>
        <v>4.1051936444008192E-3</v>
      </c>
      <c r="P1630">
        <f t="shared" si="129"/>
        <v>0.86899999999999999</v>
      </c>
    </row>
    <row r="1631" spans="1:16" hidden="1" x14ac:dyDescent="0.3">
      <c r="A1631" s="22" t="s">
        <v>1860</v>
      </c>
      <c r="B1631" s="23">
        <v>4021623</v>
      </c>
      <c r="C1631" s="24" t="s">
        <v>2</v>
      </c>
      <c r="D1631" s="6">
        <v>19842.4672355</v>
      </c>
      <c r="E1631" s="6">
        <v>94.12</v>
      </c>
      <c r="F1631" s="5">
        <v>55373</v>
      </c>
      <c r="G1631" s="5">
        <v>54103</v>
      </c>
      <c r="H1631" s="5">
        <v>3488214</v>
      </c>
      <c r="I1631" s="24" t="s">
        <v>2119</v>
      </c>
      <c r="J1631" s="24" t="s">
        <v>2141</v>
      </c>
      <c r="L1631" s="34">
        <f t="shared" si="125"/>
        <v>55373</v>
      </c>
      <c r="M1631" s="34">
        <f t="shared" si="126"/>
        <v>54103</v>
      </c>
      <c r="N1631" s="34">
        <f t="shared" si="127"/>
        <v>3488214</v>
      </c>
      <c r="O1631" s="32">
        <f t="shared" si="128"/>
        <v>3.6408316691579126E-4</v>
      </c>
      <c r="P1631">
        <f t="shared" si="129"/>
        <v>0.54300000000000004</v>
      </c>
    </row>
    <row r="1632" spans="1:16" hidden="1" x14ac:dyDescent="0.3">
      <c r="A1632" s="22" t="s">
        <v>1861</v>
      </c>
      <c r="B1632" s="23">
        <v>4992863</v>
      </c>
      <c r="C1632" s="24" t="s">
        <v>2</v>
      </c>
      <c r="D1632" s="6">
        <v>6948.3378497499998</v>
      </c>
      <c r="E1632" s="6">
        <v>82.42</v>
      </c>
      <c r="F1632" s="5">
        <v>23200</v>
      </c>
      <c r="G1632" s="5">
        <v>22300</v>
      </c>
      <c r="H1632" s="5">
        <v>1930900</v>
      </c>
      <c r="I1632" s="24" t="s">
        <v>2119</v>
      </c>
      <c r="J1632" s="24" t="s">
        <v>2146</v>
      </c>
      <c r="L1632" s="34">
        <f t="shared" si="125"/>
        <v>23200</v>
      </c>
      <c r="M1632" s="34">
        <f t="shared" si="126"/>
        <v>22300</v>
      </c>
      <c r="N1632" s="34">
        <f t="shared" si="127"/>
        <v>1930900</v>
      </c>
      <c r="O1632" s="32">
        <f t="shared" si="128"/>
        <v>4.6610388937801025E-4</v>
      </c>
      <c r="P1632">
        <f t="shared" si="129"/>
        <v>0.56499999999999995</v>
      </c>
    </row>
    <row r="1633" spans="1:16" hidden="1" x14ac:dyDescent="0.3">
      <c r="A1633" s="22" t="s">
        <v>1862</v>
      </c>
      <c r="B1633" s="23">
        <v>4647961</v>
      </c>
      <c r="C1633" s="24" t="s">
        <v>2</v>
      </c>
      <c r="D1633" s="6">
        <v>4868.6273768999999</v>
      </c>
      <c r="E1633" s="6">
        <v>92.32</v>
      </c>
      <c r="F1633" s="5">
        <v>3000</v>
      </c>
      <c r="G1633" s="5">
        <v>2000</v>
      </c>
      <c r="H1633" s="5">
        <v>3580000</v>
      </c>
      <c r="I1633" s="24" t="s">
        <v>2126</v>
      </c>
      <c r="J1633" s="24" t="s">
        <v>2127</v>
      </c>
      <c r="L1633" s="34">
        <f t="shared" si="125"/>
        <v>3000</v>
      </c>
      <c r="M1633" s="34">
        <f t="shared" si="126"/>
        <v>2000</v>
      </c>
      <c r="N1633" s="34">
        <f t="shared" si="127"/>
        <v>3580000</v>
      </c>
      <c r="O1633" s="32">
        <f t="shared" si="128"/>
        <v>2.7932960893854746E-4</v>
      </c>
      <c r="P1633">
        <f t="shared" si="129"/>
        <v>0.52100000000000002</v>
      </c>
    </row>
    <row r="1634" spans="1:16" hidden="1" x14ac:dyDescent="0.3">
      <c r="A1634" s="22" t="s">
        <v>1863</v>
      </c>
      <c r="B1634" s="23">
        <v>114218673</v>
      </c>
      <c r="C1634" s="24" t="s">
        <v>317</v>
      </c>
      <c r="D1634" s="6">
        <v>5441.3633989800001</v>
      </c>
      <c r="E1634" s="6">
        <v>55.68</v>
      </c>
      <c r="F1634" s="5">
        <v>3274</v>
      </c>
      <c r="G1634" s="5">
        <v>-4709</v>
      </c>
      <c r="H1634" s="5">
        <v>4694392</v>
      </c>
      <c r="I1634" s="24" t="s">
        <v>2123</v>
      </c>
      <c r="J1634" s="24" t="s">
        <v>2197</v>
      </c>
      <c r="L1634" s="34">
        <f t="shared" si="125"/>
        <v>3274</v>
      </c>
      <c r="M1634" s="34">
        <f t="shared" si="126"/>
        <v>-4709</v>
      </c>
      <c r="N1634" s="34">
        <f t="shared" si="127"/>
        <v>4694392</v>
      </c>
      <c r="O1634" s="32">
        <f t="shared" si="128"/>
        <v>1.7005397078045464E-3</v>
      </c>
      <c r="P1634">
        <f t="shared" si="129"/>
        <v>0.74099999999999999</v>
      </c>
    </row>
    <row r="1635" spans="1:16" hidden="1" x14ac:dyDescent="0.3">
      <c r="A1635" s="22" t="s">
        <v>1864</v>
      </c>
      <c r="B1635" s="23">
        <v>4912147</v>
      </c>
      <c r="C1635" s="24" t="s">
        <v>317</v>
      </c>
      <c r="D1635" s="6">
        <v>3758.05620993</v>
      </c>
      <c r="E1635" s="27">
        <v>91.88</v>
      </c>
      <c r="F1635" s="5">
        <v>5999</v>
      </c>
      <c r="G1635" s="5">
        <v>5645</v>
      </c>
      <c r="H1635" s="5">
        <v>437966</v>
      </c>
      <c r="I1635" s="24" t="s">
        <v>2153</v>
      </c>
      <c r="J1635" s="24" t="s">
        <v>2193</v>
      </c>
      <c r="L1635" s="34">
        <f t="shared" si="125"/>
        <v>5999</v>
      </c>
      <c r="M1635" s="34">
        <f t="shared" si="126"/>
        <v>5645</v>
      </c>
      <c r="N1635" s="34">
        <f t="shared" si="127"/>
        <v>437966</v>
      </c>
      <c r="O1635" s="32">
        <f t="shared" si="128"/>
        <v>8.0828192142769076E-4</v>
      </c>
      <c r="P1635">
        <f t="shared" si="129"/>
        <v>0.627</v>
      </c>
    </row>
    <row r="1636" spans="1:16" hidden="1" x14ac:dyDescent="0.3">
      <c r="A1636" s="22" t="s">
        <v>1865</v>
      </c>
      <c r="B1636" s="23">
        <v>4091447</v>
      </c>
      <c r="C1636" s="24" t="s">
        <v>317</v>
      </c>
      <c r="D1636" s="6">
        <v>6356.3231300400003</v>
      </c>
      <c r="E1636" s="27">
        <v>97.51</v>
      </c>
      <c r="F1636" s="5">
        <v>12000</v>
      </c>
      <c r="G1636" s="5">
        <v>33000</v>
      </c>
      <c r="H1636" s="5">
        <v>4720000</v>
      </c>
      <c r="I1636" s="24" t="s">
        <v>2158</v>
      </c>
      <c r="J1636" s="24" t="s">
        <v>2179</v>
      </c>
      <c r="L1636" s="34">
        <f t="shared" si="125"/>
        <v>12000</v>
      </c>
      <c r="M1636" s="34">
        <f t="shared" si="126"/>
        <v>33000</v>
      </c>
      <c r="N1636" s="34">
        <f t="shared" si="127"/>
        <v>4720000</v>
      </c>
      <c r="O1636" s="32">
        <f t="shared" si="128"/>
        <v>-4.4491525423728815E-3</v>
      </c>
      <c r="P1636">
        <f t="shared" si="129"/>
        <v>7.4999999999999997E-2</v>
      </c>
    </row>
    <row r="1637" spans="1:16" hidden="1" x14ac:dyDescent="0.3">
      <c r="A1637" s="22" t="s">
        <v>1866</v>
      </c>
      <c r="B1637" s="23">
        <v>102030</v>
      </c>
      <c r="C1637" s="24" t="s">
        <v>2</v>
      </c>
      <c r="D1637" s="6">
        <v>9890.3780604999993</v>
      </c>
      <c r="E1637" s="6">
        <v>87.26</v>
      </c>
      <c r="F1637" s="5">
        <v>51681</v>
      </c>
      <c r="G1637" s="5">
        <v>51965</v>
      </c>
      <c r="H1637" s="5">
        <v>71277521</v>
      </c>
      <c r="I1637" s="24" t="s">
        <v>2142</v>
      </c>
      <c r="J1637" s="24" t="s">
        <v>2171</v>
      </c>
      <c r="L1637" s="34">
        <f t="shared" si="125"/>
        <v>51681</v>
      </c>
      <c r="M1637" s="34">
        <f t="shared" si="126"/>
        <v>51965</v>
      </c>
      <c r="N1637" s="34">
        <f t="shared" si="127"/>
        <v>71277521</v>
      </c>
      <c r="O1637" s="32">
        <f t="shared" si="128"/>
        <v>-3.9844258893347319E-6</v>
      </c>
      <c r="P1637">
        <f t="shared" si="129"/>
        <v>0.41799999999999998</v>
      </c>
    </row>
    <row r="1638" spans="1:16" hidden="1" x14ac:dyDescent="0.3">
      <c r="A1638" s="22" t="s">
        <v>1867</v>
      </c>
      <c r="B1638" s="23">
        <v>4009725</v>
      </c>
      <c r="C1638" s="24" t="s">
        <v>2</v>
      </c>
      <c r="D1638" s="6">
        <v>30873.030385139999</v>
      </c>
      <c r="E1638" s="6">
        <v>79.11</v>
      </c>
      <c r="F1638" s="5">
        <v>31600</v>
      </c>
      <c r="G1638" s="5">
        <v>60400</v>
      </c>
      <c r="H1638" s="5">
        <v>41872100</v>
      </c>
      <c r="I1638" s="24" t="s">
        <v>1</v>
      </c>
      <c r="J1638" s="24" t="s">
        <v>2166</v>
      </c>
      <c r="L1638" s="34">
        <f t="shared" si="125"/>
        <v>31600</v>
      </c>
      <c r="M1638" s="34">
        <f t="shared" si="126"/>
        <v>60400</v>
      </c>
      <c r="N1638" s="34">
        <f t="shared" si="127"/>
        <v>41872100</v>
      </c>
      <c r="O1638" s="32">
        <f t="shared" si="128"/>
        <v>-6.878088273575961E-4</v>
      </c>
      <c r="P1638">
        <f t="shared" si="129"/>
        <v>0.26400000000000001</v>
      </c>
    </row>
    <row r="1639" spans="1:16" hidden="1" x14ac:dyDescent="0.3">
      <c r="A1639" s="22" t="s">
        <v>1868</v>
      </c>
      <c r="B1639" s="23">
        <v>4972896</v>
      </c>
      <c r="C1639" s="24" t="s">
        <v>317</v>
      </c>
      <c r="D1639" s="6">
        <v>2097.37338636</v>
      </c>
      <c r="E1639" s="6">
        <v>25.62</v>
      </c>
      <c r="F1639" s="5">
        <v>33275</v>
      </c>
      <c r="G1639" s="5">
        <v>25450</v>
      </c>
      <c r="H1639" s="5">
        <v>7129454</v>
      </c>
      <c r="I1639" s="24" t="s">
        <v>2161</v>
      </c>
      <c r="J1639" s="24" t="s">
        <v>2162</v>
      </c>
      <c r="L1639" s="34">
        <f t="shared" si="125"/>
        <v>33275</v>
      </c>
      <c r="M1639" s="34">
        <f t="shared" si="126"/>
        <v>25450</v>
      </c>
      <c r="N1639" s="34">
        <f t="shared" si="127"/>
        <v>7129454</v>
      </c>
      <c r="O1639" s="32">
        <f t="shared" si="128"/>
        <v>1.0975595045567305E-3</v>
      </c>
      <c r="P1639">
        <f t="shared" si="129"/>
        <v>0.67100000000000004</v>
      </c>
    </row>
    <row r="1640" spans="1:16" hidden="1" x14ac:dyDescent="0.3">
      <c r="A1640" s="22" t="s">
        <v>1869</v>
      </c>
      <c r="B1640" s="23">
        <v>4058144</v>
      </c>
      <c r="C1640" s="24" t="s">
        <v>2</v>
      </c>
      <c r="D1640" s="6">
        <v>2005.27892565</v>
      </c>
      <c r="E1640" s="27">
        <v>38.630000000000003</v>
      </c>
      <c r="F1640" s="5">
        <v>9945</v>
      </c>
      <c r="G1640" s="5">
        <v>8630</v>
      </c>
      <c r="H1640" s="5">
        <v>1959150</v>
      </c>
      <c r="I1640" s="24" t="s">
        <v>2153</v>
      </c>
      <c r="J1640" s="24" t="s">
        <v>2154</v>
      </c>
      <c r="L1640" s="34">
        <f t="shared" si="125"/>
        <v>9945</v>
      </c>
      <c r="M1640" s="34">
        <f t="shared" si="126"/>
        <v>8630</v>
      </c>
      <c r="N1640" s="34">
        <f t="shared" si="127"/>
        <v>1959150</v>
      </c>
      <c r="O1640" s="32">
        <f t="shared" si="128"/>
        <v>6.7120945307914146E-4</v>
      </c>
      <c r="P1640">
        <f t="shared" si="129"/>
        <v>0.60599999999999998</v>
      </c>
    </row>
    <row r="1641" spans="1:16" hidden="1" x14ac:dyDescent="0.3">
      <c r="A1641" s="22" t="s">
        <v>1870</v>
      </c>
      <c r="B1641" s="23">
        <v>100382</v>
      </c>
      <c r="C1641" s="24" t="s">
        <v>2</v>
      </c>
      <c r="D1641" s="6">
        <v>233197.52575636</v>
      </c>
      <c r="E1641" s="27">
        <v>78.680000000000007</v>
      </c>
      <c r="F1641" s="5">
        <v>1064000</v>
      </c>
      <c r="G1641" s="5">
        <v>811000</v>
      </c>
      <c r="H1641" s="5">
        <v>1881020000</v>
      </c>
      <c r="I1641" s="24" t="s">
        <v>2142</v>
      </c>
      <c r="J1641" s="24" t="s">
        <v>2171</v>
      </c>
      <c r="L1641" s="34">
        <f t="shared" si="125"/>
        <v>1064000</v>
      </c>
      <c r="M1641" s="34">
        <f t="shared" si="126"/>
        <v>811000</v>
      </c>
      <c r="N1641" s="34">
        <f t="shared" si="127"/>
        <v>1881020000</v>
      </c>
      <c r="O1641" s="32">
        <f t="shared" si="128"/>
        <v>1.3450149387034694E-4</v>
      </c>
      <c r="P1641">
        <f t="shared" si="129"/>
        <v>0.47799999999999998</v>
      </c>
    </row>
    <row r="1642" spans="1:16" hidden="1" x14ac:dyDescent="0.3">
      <c r="A1642" s="22" t="s">
        <v>1871</v>
      </c>
      <c r="B1642" s="23">
        <v>102952</v>
      </c>
      <c r="C1642" s="24" t="s">
        <v>2</v>
      </c>
      <c r="D1642" s="6">
        <v>86055.692078599997</v>
      </c>
      <c r="E1642" s="6">
        <v>95.52</v>
      </c>
      <c r="F1642" s="5">
        <v>-4706</v>
      </c>
      <c r="G1642" s="5">
        <v>4584</v>
      </c>
      <c r="H1642" s="5">
        <v>37893233</v>
      </c>
      <c r="I1642" s="24" t="s">
        <v>2130</v>
      </c>
      <c r="J1642" s="24" t="s">
        <v>2167</v>
      </c>
      <c r="L1642" s="34">
        <f t="shared" si="125"/>
        <v>-4706</v>
      </c>
      <c r="M1642" s="34">
        <f t="shared" si="126"/>
        <v>4584</v>
      </c>
      <c r="N1642" s="34">
        <f t="shared" si="127"/>
        <v>37893233</v>
      </c>
      <c r="O1642" s="32">
        <f t="shared" si="128"/>
        <v>-2.4516250698376676E-4</v>
      </c>
      <c r="P1642">
        <f t="shared" si="129"/>
        <v>0.33700000000000002</v>
      </c>
    </row>
    <row r="1643" spans="1:16" hidden="1" x14ac:dyDescent="0.3">
      <c r="A1643" s="22" t="s">
        <v>1872</v>
      </c>
      <c r="B1643" s="23">
        <v>4994161</v>
      </c>
      <c r="C1643" s="24" t="s">
        <v>317</v>
      </c>
      <c r="D1643" s="6">
        <v>2513.1052699799998</v>
      </c>
      <c r="E1643" s="6">
        <v>94.72</v>
      </c>
      <c r="F1643" s="5">
        <v>2004</v>
      </c>
      <c r="G1643" s="5">
        <v>7034</v>
      </c>
      <c r="H1643" s="5">
        <v>3097255</v>
      </c>
      <c r="I1643" s="24" t="s">
        <v>2119</v>
      </c>
      <c r="J1643" s="24" t="s">
        <v>2177</v>
      </c>
      <c r="L1643" s="34">
        <f t="shared" si="125"/>
        <v>2004</v>
      </c>
      <c r="M1643" s="34">
        <f t="shared" si="126"/>
        <v>7034</v>
      </c>
      <c r="N1643" s="34">
        <f t="shared" si="127"/>
        <v>3097255</v>
      </c>
      <c r="O1643" s="32">
        <f t="shared" si="128"/>
        <v>-1.6240186875152354E-3</v>
      </c>
      <c r="P1643">
        <f t="shared" si="129"/>
        <v>0.17499999999999999</v>
      </c>
    </row>
    <row r="1644" spans="1:16" hidden="1" x14ac:dyDescent="0.3">
      <c r="A1644" s="22" t="s">
        <v>1873</v>
      </c>
      <c r="B1644" s="23">
        <v>100499</v>
      </c>
      <c r="C1644" s="24" t="s">
        <v>317</v>
      </c>
      <c r="D1644" s="6">
        <v>2350.5588493499999</v>
      </c>
      <c r="E1644" s="6">
        <v>56.59</v>
      </c>
      <c r="F1644" s="5">
        <v>7501</v>
      </c>
      <c r="G1644" s="5">
        <v>7453</v>
      </c>
      <c r="H1644" s="5">
        <v>16931905</v>
      </c>
      <c r="I1644" s="24" t="s">
        <v>2142</v>
      </c>
      <c r="J1644" s="24" t="s">
        <v>2171</v>
      </c>
      <c r="L1644" s="34">
        <f t="shared" si="125"/>
        <v>7501</v>
      </c>
      <c r="M1644" s="34">
        <f t="shared" si="126"/>
        <v>7453</v>
      </c>
      <c r="N1644" s="34">
        <f t="shared" si="127"/>
        <v>16931905</v>
      </c>
      <c r="O1644" s="32">
        <f t="shared" si="128"/>
        <v>2.8348847929397196E-6</v>
      </c>
      <c r="P1644">
        <f t="shared" si="129"/>
        <v>0.42899999999999999</v>
      </c>
    </row>
    <row r="1645" spans="1:16" hidden="1" x14ac:dyDescent="0.3">
      <c r="A1645" s="22" t="s">
        <v>1874</v>
      </c>
      <c r="B1645" s="23">
        <v>4298486</v>
      </c>
      <c r="C1645" s="24" t="s">
        <v>2</v>
      </c>
      <c r="D1645" s="6">
        <v>10083.56097746</v>
      </c>
      <c r="E1645" s="6">
        <v>91.17</v>
      </c>
      <c r="F1645" s="5">
        <v>69300</v>
      </c>
      <c r="G1645" s="5">
        <v>44300</v>
      </c>
      <c r="H1645" s="5">
        <v>14811700</v>
      </c>
      <c r="I1645" s="24" t="s">
        <v>2119</v>
      </c>
      <c r="J1645" s="24" t="s">
        <v>2141</v>
      </c>
      <c r="L1645" s="34">
        <f t="shared" si="125"/>
        <v>69300</v>
      </c>
      <c r="M1645" s="34">
        <f t="shared" si="126"/>
        <v>44300</v>
      </c>
      <c r="N1645" s="34">
        <f t="shared" si="127"/>
        <v>14811700</v>
      </c>
      <c r="O1645" s="32">
        <f t="shared" si="128"/>
        <v>1.6878548714867301E-3</v>
      </c>
      <c r="P1645">
        <f t="shared" si="129"/>
        <v>0.73899999999999999</v>
      </c>
    </row>
    <row r="1646" spans="1:16" hidden="1" x14ac:dyDescent="0.3">
      <c r="A1646" s="22" t="s">
        <v>1875</v>
      </c>
      <c r="B1646" s="23">
        <v>4102413</v>
      </c>
      <c r="C1646" s="24" t="s">
        <v>2</v>
      </c>
      <c r="D1646" s="6">
        <v>23472.083310900001</v>
      </c>
      <c r="E1646" s="27">
        <v>95.42</v>
      </c>
      <c r="F1646" s="5">
        <v>32400</v>
      </c>
      <c r="G1646" s="5">
        <v>29400</v>
      </c>
      <c r="H1646" s="5">
        <v>3616800</v>
      </c>
      <c r="I1646" s="24" t="s">
        <v>2123</v>
      </c>
      <c r="J1646" s="24" t="s">
        <v>2147</v>
      </c>
      <c r="L1646" s="34">
        <f t="shared" si="125"/>
        <v>32400</v>
      </c>
      <c r="M1646" s="34">
        <f t="shared" si="126"/>
        <v>29400</v>
      </c>
      <c r="N1646" s="34">
        <f t="shared" si="127"/>
        <v>3616800</v>
      </c>
      <c r="O1646" s="32">
        <f t="shared" si="128"/>
        <v>8.2946250829462513E-4</v>
      </c>
      <c r="P1646">
        <f t="shared" si="129"/>
        <v>0.63200000000000001</v>
      </c>
    </row>
    <row r="1647" spans="1:16" hidden="1" x14ac:dyDescent="0.3">
      <c r="A1647" s="22" t="s">
        <v>1876</v>
      </c>
      <c r="B1647" s="23">
        <v>1025038</v>
      </c>
      <c r="C1647" s="24" t="s">
        <v>2</v>
      </c>
      <c r="D1647" s="6">
        <v>9802.0572720399996</v>
      </c>
      <c r="E1647" s="6">
        <v>87.67</v>
      </c>
      <c r="F1647" s="5">
        <v>52300</v>
      </c>
      <c r="G1647" s="5">
        <v>61300</v>
      </c>
      <c r="H1647" s="5">
        <v>67734000</v>
      </c>
      <c r="I1647" s="24" t="s">
        <v>2142</v>
      </c>
      <c r="J1647" s="24" t="s">
        <v>2171</v>
      </c>
      <c r="L1647" s="34">
        <f t="shared" si="125"/>
        <v>52300</v>
      </c>
      <c r="M1647" s="34">
        <f t="shared" si="126"/>
        <v>61300</v>
      </c>
      <c r="N1647" s="34">
        <f t="shared" si="127"/>
        <v>67734000</v>
      </c>
      <c r="O1647" s="32">
        <f t="shared" si="128"/>
        <v>-1.3287270794578793E-4</v>
      </c>
      <c r="P1647">
        <f t="shared" si="129"/>
        <v>0.36699999999999999</v>
      </c>
    </row>
    <row r="1648" spans="1:16" hidden="1" x14ac:dyDescent="0.3">
      <c r="A1648" s="22" t="s">
        <v>1877</v>
      </c>
      <c r="B1648" s="23">
        <v>4071659</v>
      </c>
      <c r="C1648" s="24" t="s">
        <v>317</v>
      </c>
      <c r="D1648" s="6">
        <v>24064.765413329998</v>
      </c>
      <c r="E1648" s="6">
        <v>103.57</v>
      </c>
      <c r="F1648" s="5">
        <v>135000</v>
      </c>
      <c r="G1648" s="5">
        <v>3000</v>
      </c>
      <c r="H1648" s="5">
        <v>24546000</v>
      </c>
      <c r="I1648" s="24" t="s">
        <v>2132</v>
      </c>
      <c r="J1648" s="24" t="s">
        <v>2175</v>
      </c>
      <c r="L1648" s="34">
        <f t="shared" si="125"/>
        <v>135000</v>
      </c>
      <c r="M1648" s="34">
        <f t="shared" si="126"/>
        <v>3000</v>
      </c>
      <c r="N1648" s="34">
        <f t="shared" si="127"/>
        <v>24546000</v>
      </c>
      <c r="O1648" s="32">
        <f t="shared" si="128"/>
        <v>5.3776582742605722E-3</v>
      </c>
      <c r="P1648">
        <f t="shared" si="129"/>
        <v>0.90200000000000002</v>
      </c>
    </row>
    <row r="1649" spans="1:16" hidden="1" x14ac:dyDescent="0.3">
      <c r="A1649" s="22" t="s">
        <v>1878</v>
      </c>
      <c r="B1649" s="23">
        <v>4344540</v>
      </c>
      <c r="C1649" s="24" t="s">
        <v>2</v>
      </c>
      <c r="D1649" s="6">
        <v>13728.66099</v>
      </c>
      <c r="E1649" s="6">
        <v>40.22</v>
      </c>
      <c r="F1649" s="5">
        <v>15390</v>
      </c>
      <c r="G1649" s="5">
        <v>905</v>
      </c>
      <c r="H1649" s="5">
        <v>11271628</v>
      </c>
      <c r="I1649" s="24" t="s">
        <v>2158</v>
      </c>
      <c r="J1649" s="24" t="s">
        <v>2159</v>
      </c>
      <c r="L1649" s="34">
        <f t="shared" si="125"/>
        <v>15390</v>
      </c>
      <c r="M1649" s="34">
        <f t="shared" si="126"/>
        <v>905</v>
      </c>
      <c r="N1649" s="34">
        <f t="shared" si="127"/>
        <v>11271628</v>
      </c>
      <c r="O1649" s="32">
        <f t="shared" si="128"/>
        <v>1.2850849939334407E-3</v>
      </c>
      <c r="P1649">
        <f t="shared" si="129"/>
        <v>0.69499999999999995</v>
      </c>
    </row>
    <row r="1650" spans="1:16" hidden="1" x14ac:dyDescent="0.3">
      <c r="A1650" s="22" t="s">
        <v>1879</v>
      </c>
      <c r="B1650" s="23">
        <v>4994265</v>
      </c>
      <c r="C1650" s="24" t="s">
        <v>2</v>
      </c>
      <c r="D1650" s="6">
        <v>35157.522830080001</v>
      </c>
      <c r="E1650" s="6">
        <v>93.87</v>
      </c>
      <c r="F1650" s="5">
        <v>92000</v>
      </c>
      <c r="G1650" s="5">
        <v>78000</v>
      </c>
      <c r="H1650" s="5">
        <v>18516000</v>
      </c>
      <c r="I1650" s="24" t="s">
        <v>2119</v>
      </c>
      <c r="J1650" s="24" t="s">
        <v>2146</v>
      </c>
      <c r="L1650" s="34">
        <f t="shared" si="125"/>
        <v>92000</v>
      </c>
      <c r="M1650" s="34">
        <f t="shared" si="126"/>
        <v>78000</v>
      </c>
      <c r="N1650" s="34">
        <f t="shared" si="127"/>
        <v>18516000</v>
      </c>
      <c r="O1650" s="32">
        <f t="shared" si="128"/>
        <v>7.5610282998487795E-4</v>
      </c>
      <c r="P1650">
        <f t="shared" si="129"/>
        <v>0.61799999999999999</v>
      </c>
    </row>
    <row r="1651" spans="1:16" hidden="1" x14ac:dyDescent="0.3">
      <c r="A1651" s="22" t="s">
        <v>1880</v>
      </c>
      <c r="B1651" s="23">
        <v>4121144</v>
      </c>
      <c r="C1651" s="24" t="s">
        <v>2</v>
      </c>
      <c r="D1651" s="6">
        <v>17008.471337849998</v>
      </c>
      <c r="E1651" s="27">
        <v>26.85</v>
      </c>
      <c r="F1651" s="5">
        <v>65000</v>
      </c>
      <c r="G1651" s="5">
        <v>70000</v>
      </c>
      <c r="H1651" s="5">
        <v>20550000</v>
      </c>
      <c r="I1651" s="24" t="s">
        <v>2148</v>
      </c>
      <c r="J1651" s="24" t="s">
        <v>2150</v>
      </c>
      <c r="L1651" s="34">
        <f t="shared" si="125"/>
        <v>65000</v>
      </c>
      <c r="M1651" s="34">
        <f t="shared" si="126"/>
        <v>70000</v>
      </c>
      <c r="N1651" s="34">
        <f t="shared" si="127"/>
        <v>20550000</v>
      </c>
      <c r="O1651" s="32">
        <f t="shared" si="128"/>
        <v>-2.4330900243309004E-4</v>
      </c>
      <c r="P1651">
        <f t="shared" si="129"/>
        <v>0.33900000000000002</v>
      </c>
    </row>
    <row r="1652" spans="1:16" hidden="1" x14ac:dyDescent="0.3">
      <c r="A1652" s="22" t="s">
        <v>1881</v>
      </c>
      <c r="B1652" s="23">
        <v>4093136</v>
      </c>
      <c r="C1652" s="24" t="s">
        <v>2</v>
      </c>
      <c r="D1652" s="6">
        <v>7322.5167748399999</v>
      </c>
      <c r="E1652" s="6">
        <v>111.26</v>
      </c>
      <c r="F1652" s="5">
        <v>38200</v>
      </c>
      <c r="G1652" s="5">
        <v>26000</v>
      </c>
      <c r="H1652" s="5">
        <v>11529200</v>
      </c>
      <c r="I1652" s="24" t="s">
        <v>2142</v>
      </c>
      <c r="J1652" s="24" t="s">
        <v>2144</v>
      </c>
      <c r="L1652" s="34">
        <f t="shared" si="125"/>
        <v>38200</v>
      </c>
      <c r="M1652" s="34">
        <f t="shared" si="126"/>
        <v>26000</v>
      </c>
      <c r="N1652" s="34">
        <f t="shared" si="127"/>
        <v>11529200</v>
      </c>
      <c r="O1652" s="32">
        <f t="shared" si="128"/>
        <v>1.0581827013149221E-3</v>
      </c>
      <c r="P1652">
        <f t="shared" si="129"/>
        <v>0.66500000000000004</v>
      </c>
    </row>
    <row r="1653" spans="1:16" hidden="1" x14ac:dyDescent="0.3">
      <c r="A1653" s="22" t="s">
        <v>1882</v>
      </c>
      <c r="B1653" s="23">
        <v>4006248</v>
      </c>
      <c r="C1653" s="24" t="s">
        <v>2</v>
      </c>
      <c r="D1653" s="6">
        <v>23170.699980000001</v>
      </c>
      <c r="E1653" s="6">
        <v>86.46</v>
      </c>
      <c r="F1653" s="5">
        <v>-15000</v>
      </c>
      <c r="G1653" s="28">
        <v>54000</v>
      </c>
      <c r="H1653" s="5">
        <v>17340000</v>
      </c>
      <c r="I1653" s="24" t="s">
        <v>2130</v>
      </c>
      <c r="J1653" s="24" t="s">
        <v>2169</v>
      </c>
      <c r="L1653" s="34">
        <f t="shared" si="125"/>
        <v>-15000</v>
      </c>
      <c r="M1653" s="34">
        <f t="shared" si="126"/>
        <v>54000</v>
      </c>
      <c r="N1653" s="34">
        <f t="shared" si="127"/>
        <v>17340000</v>
      </c>
      <c r="O1653" s="32">
        <f t="shared" si="128"/>
        <v>-3.9792387543252598E-3</v>
      </c>
      <c r="P1653">
        <f t="shared" si="129"/>
        <v>8.3000000000000004E-2</v>
      </c>
    </row>
    <row r="1654" spans="1:16" hidden="1" x14ac:dyDescent="0.3">
      <c r="A1654" s="22" t="s">
        <v>1883</v>
      </c>
      <c r="B1654" s="23">
        <v>4001601</v>
      </c>
      <c r="C1654" s="24" t="s">
        <v>2</v>
      </c>
      <c r="D1654" s="6">
        <v>6093.4890205700003</v>
      </c>
      <c r="E1654" s="27">
        <v>87.31</v>
      </c>
      <c r="F1654" s="5">
        <v>45000</v>
      </c>
      <c r="G1654" s="5">
        <v>86000</v>
      </c>
      <c r="H1654" s="5">
        <v>17124000</v>
      </c>
      <c r="I1654" s="24" t="s">
        <v>2126</v>
      </c>
      <c r="J1654" s="24" t="s">
        <v>2191</v>
      </c>
      <c r="L1654" s="34">
        <f t="shared" si="125"/>
        <v>45000</v>
      </c>
      <c r="M1654" s="34">
        <f t="shared" si="126"/>
        <v>86000</v>
      </c>
      <c r="N1654" s="34">
        <f t="shared" si="127"/>
        <v>17124000</v>
      </c>
      <c r="O1654" s="32">
        <f t="shared" si="128"/>
        <v>-2.3943003971034806E-3</v>
      </c>
      <c r="P1654">
        <f t="shared" si="129"/>
        <v>0.13800000000000001</v>
      </c>
    </row>
    <row r="1655" spans="1:16" hidden="1" x14ac:dyDescent="0.3">
      <c r="A1655" s="22" t="s">
        <v>1884</v>
      </c>
      <c r="B1655" s="23">
        <v>4050763</v>
      </c>
      <c r="C1655" s="24" t="s">
        <v>2</v>
      </c>
      <c r="D1655" s="6">
        <v>4724.9866868999998</v>
      </c>
      <c r="E1655" s="27">
        <v>91.99</v>
      </c>
      <c r="F1655" s="5">
        <v>11600</v>
      </c>
      <c r="G1655" s="5">
        <v>7300</v>
      </c>
      <c r="H1655" s="5">
        <v>7389300</v>
      </c>
      <c r="I1655" s="24" t="s">
        <v>2142</v>
      </c>
      <c r="J1655" s="24" t="s">
        <v>2145</v>
      </c>
      <c r="L1655" s="34">
        <f t="shared" si="125"/>
        <v>11600</v>
      </c>
      <c r="M1655" s="34">
        <f t="shared" si="126"/>
        <v>7300</v>
      </c>
      <c r="N1655" s="34">
        <f t="shared" si="127"/>
        <v>7389300</v>
      </c>
      <c r="O1655" s="32">
        <f t="shared" si="128"/>
        <v>5.8192250957465527E-4</v>
      </c>
      <c r="P1655">
        <f t="shared" si="129"/>
        <v>0.59</v>
      </c>
    </row>
    <row r="1656" spans="1:16" hidden="1" x14ac:dyDescent="0.3">
      <c r="A1656" s="22" t="s">
        <v>1885</v>
      </c>
      <c r="B1656" s="23">
        <v>4252151</v>
      </c>
      <c r="C1656" s="24" t="s">
        <v>2</v>
      </c>
      <c r="D1656" s="6">
        <v>16398.846591599999</v>
      </c>
      <c r="E1656" s="6">
        <v>99.69</v>
      </c>
      <c r="F1656" s="5">
        <v>79379</v>
      </c>
      <c r="G1656" s="5">
        <v>73376</v>
      </c>
      <c r="H1656" s="5">
        <v>4663016</v>
      </c>
      <c r="I1656" s="24" t="s">
        <v>2126</v>
      </c>
      <c r="J1656" s="24" t="s">
        <v>2127</v>
      </c>
      <c r="L1656" s="34">
        <f t="shared" si="125"/>
        <v>79379</v>
      </c>
      <c r="M1656" s="34">
        <f t="shared" si="126"/>
        <v>73376</v>
      </c>
      <c r="N1656" s="34">
        <f t="shared" si="127"/>
        <v>4663016</v>
      </c>
      <c r="O1656" s="32">
        <f t="shared" si="128"/>
        <v>1.2873642295029655E-3</v>
      </c>
      <c r="P1656">
        <f t="shared" si="129"/>
        <v>0.69499999999999995</v>
      </c>
    </row>
    <row r="1657" spans="1:16" hidden="1" x14ac:dyDescent="0.3">
      <c r="A1657" s="22" t="s">
        <v>1886</v>
      </c>
      <c r="B1657" s="23">
        <v>4248534</v>
      </c>
      <c r="C1657" s="24" t="s">
        <v>317</v>
      </c>
      <c r="D1657" s="6">
        <v>31859.466793600001</v>
      </c>
      <c r="E1657" s="6">
        <v>95.47</v>
      </c>
      <c r="F1657" s="5">
        <v>-322000</v>
      </c>
      <c r="G1657" s="5">
        <v>25000</v>
      </c>
      <c r="H1657" s="5">
        <v>31769000</v>
      </c>
      <c r="I1657" s="24" t="s">
        <v>2142</v>
      </c>
      <c r="J1657" s="24" t="s">
        <v>2145</v>
      </c>
      <c r="L1657" s="34">
        <f t="shared" si="125"/>
        <v>-322000</v>
      </c>
      <c r="M1657" s="34">
        <f t="shared" si="126"/>
        <v>25000</v>
      </c>
      <c r="N1657" s="34">
        <f t="shared" si="127"/>
        <v>31769000</v>
      </c>
      <c r="O1657" s="32">
        <f t="shared" si="128"/>
        <v>-1.0922597500708238E-2</v>
      </c>
      <c r="P1657">
        <f t="shared" si="129"/>
        <v>2.3E-2</v>
      </c>
    </row>
    <row r="1658" spans="1:16" hidden="1" x14ac:dyDescent="0.3">
      <c r="A1658" s="22" t="s">
        <v>1887</v>
      </c>
      <c r="B1658" s="23">
        <v>4020424</v>
      </c>
      <c r="C1658" s="24" t="s">
        <v>319</v>
      </c>
      <c r="D1658" s="6">
        <v>7240.7258631300001</v>
      </c>
      <c r="E1658" s="6">
        <v>105.98</v>
      </c>
      <c r="F1658" s="5">
        <v>-20566</v>
      </c>
      <c r="G1658" s="5">
        <v>32780</v>
      </c>
      <c r="H1658" s="5">
        <v>5827651</v>
      </c>
      <c r="I1658" s="24" t="s">
        <v>2119</v>
      </c>
      <c r="J1658" s="24" t="s">
        <v>2140</v>
      </c>
      <c r="L1658" s="34">
        <f t="shared" si="125"/>
        <v>-20566</v>
      </c>
      <c r="M1658" s="34">
        <f t="shared" si="126"/>
        <v>32780</v>
      </c>
      <c r="N1658" s="34">
        <f t="shared" si="127"/>
        <v>5827651</v>
      </c>
      <c r="O1658" s="32">
        <f t="shared" si="128"/>
        <v>-9.153945560569773E-3</v>
      </c>
      <c r="P1658">
        <f t="shared" si="129"/>
        <v>3.5000000000000003E-2</v>
      </c>
    </row>
    <row r="1659" spans="1:16" hidden="1" x14ac:dyDescent="0.3">
      <c r="A1659" s="22" t="s">
        <v>1888</v>
      </c>
      <c r="B1659" s="23">
        <v>4227527</v>
      </c>
      <c r="C1659" s="24" t="s">
        <v>317</v>
      </c>
      <c r="D1659" s="6">
        <v>9931.5923143199998</v>
      </c>
      <c r="E1659" s="6">
        <v>103.13</v>
      </c>
      <c r="F1659" s="5">
        <v>9756</v>
      </c>
      <c r="G1659" s="5">
        <v>6640</v>
      </c>
      <c r="H1659" s="5">
        <v>424190</v>
      </c>
      <c r="I1659" s="24" t="s">
        <v>2126</v>
      </c>
      <c r="J1659" s="24" t="s">
        <v>2151</v>
      </c>
      <c r="L1659" s="34">
        <f t="shared" si="125"/>
        <v>9756</v>
      </c>
      <c r="M1659" s="34">
        <f t="shared" si="126"/>
        <v>6640</v>
      </c>
      <c r="N1659" s="34">
        <f t="shared" si="127"/>
        <v>424190</v>
      </c>
      <c r="O1659" s="32">
        <f t="shared" si="128"/>
        <v>7.3457648695160185E-3</v>
      </c>
      <c r="P1659">
        <f t="shared" si="129"/>
        <v>0.93300000000000005</v>
      </c>
    </row>
    <row r="1660" spans="1:16" hidden="1" x14ac:dyDescent="0.3">
      <c r="A1660" s="22" t="s">
        <v>1889</v>
      </c>
      <c r="B1660" s="23">
        <v>1024452</v>
      </c>
      <c r="C1660" s="24" t="s">
        <v>317</v>
      </c>
      <c r="D1660" s="6">
        <v>8550.8974343999998</v>
      </c>
      <c r="E1660" s="27" t="s">
        <v>2099</v>
      </c>
      <c r="F1660" s="5">
        <v>62708</v>
      </c>
      <c r="G1660" s="5">
        <v>60660</v>
      </c>
      <c r="H1660" s="5">
        <v>52949649</v>
      </c>
      <c r="I1660" s="24" t="s">
        <v>2142</v>
      </c>
      <c r="J1660" s="24" t="s">
        <v>2171</v>
      </c>
      <c r="L1660" s="34">
        <f t="shared" si="125"/>
        <v>62708</v>
      </c>
      <c r="M1660" s="34">
        <f t="shared" si="126"/>
        <v>60660</v>
      </c>
      <c r="N1660" s="34">
        <f t="shared" si="127"/>
        <v>52949649</v>
      </c>
      <c r="O1660" s="32">
        <f t="shared" si="128"/>
        <v>3.8678254505520897E-5</v>
      </c>
      <c r="P1660">
        <f t="shared" si="129"/>
        <v>0.439</v>
      </c>
    </row>
    <row r="1661" spans="1:16" hidden="1" x14ac:dyDescent="0.3">
      <c r="A1661" s="22" t="s">
        <v>1890</v>
      </c>
      <c r="B1661" s="23">
        <v>4971504</v>
      </c>
      <c r="C1661" s="24" t="s">
        <v>317</v>
      </c>
      <c r="D1661" s="6">
        <v>9655.3090350000002</v>
      </c>
      <c r="E1661" s="6">
        <v>82.71</v>
      </c>
      <c r="F1661" s="5">
        <v>1508</v>
      </c>
      <c r="G1661" s="5">
        <v>-430</v>
      </c>
      <c r="H1661" s="5">
        <v>1758367</v>
      </c>
      <c r="I1661" s="24" t="s">
        <v>2132</v>
      </c>
      <c r="J1661" s="24" t="s">
        <v>2133</v>
      </c>
      <c r="L1661" s="34">
        <f t="shared" si="125"/>
        <v>1508</v>
      </c>
      <c r="M1661" s="34">
        <f t="shared" si="126"/>
        <v>-430</v>
      </c>
      <c r="N1661" s="34">
        <f t="shared" si="127"/>
        <v>1758367</v>
      </c>
      <c r="O1661" s="32">
        <f t="shared" si="128"/>
        <v>1.1021589918373126E-3</v>
      </c>
      <c r="P1661">
        <f t="shared" si="129"/>
        <v>0.67300000000000004</v>
      </c>
    </row>
    <row r="1662" spans="1:16" hidden="1" x14ac:dyDescent="0.3">
      <c r="A1662" s="22" t="s">
        <v>231</v>
      </c>
      <c r="B1662" s="23">
        <v>4070675</v>
      </c>
      <c r="C1662" s="24" t="s">
        <v>317</v>
      </c>
      <c r="D1662" s="6">
        <v>7525.5700529100004</v>
      </c>
      <c r="E1662" s="6">
        <v>79.53</v>
      </c>
      <c r="F1662" s="5">
        <v>19000</v>
      </c>
      <c r="G1662" s="5">
        <v>88000</v>
      </c>
      <c r="H1662" s="5">
        <v>5543000</v>
      </c>
      <c r="I1662" s="24" t="s">
        <v>2119</v>
      </c>
      <c r="J1662" s="24" t="s">
        <v>2156</v>
      </c>
      <c r="L1662" s="34">
        <f t="shared" si="125"/>
        <v>19000</v>
      </c>
      <c r="M1662" s="34">
        <f t="shared" si="126"/>
        <v>88000</v>
      </c>
      <c r="N1662" s="34">
        <f t="shared" si="127"/>
        <v>5543000</v>
      </c>
      <c r="O1662" s="32">
        <f t="shared" si="128"/>
        <v>-1.2448132780082987E-2</v>
      </c>
      <c r="P1662">
        <f t="shared" si="129"/>
        <v>1.9E-2</v>
      </c>
    </row>
    <row r="1663" spans="1:16" hidden="1" x14ac:dyDescent="0.3">
      <c r="A1663" s="22" t="s">
        <v>1892</v>
      </c>
      <c r="B1663" s="23">
        <v>4992242</v>
      </c>
      <c r="C1663" s="24" t="s">
        <v>317</v>
      </c>
      <c r="D1663" s="6">
        <v>10646.188701249999</v>
      </c>
      <c r="E1663" s="6">
        <v>87.82</v>
      </c>
      <c r="F1663" s="5">
        <v>20021</v>
      </c>
      <c r="G1663" s="5">
        <v>21139</v>
      </c>
      <c r="H1663" s="5">
        <v>3806446</v>
      </c>
      <c r="I1663" s="24" t="s">
        <v>2119</v>
      </c>
      <c r="J1663" s="24" t="s">
        <v>2122</v>
      </c>
      <c r="L1663" s="34">
        <f t="shared" si="125"/>
        <v>20021</v>
      </c>
      <c r="M1663" s="34">
        <f t="shared" si="126"/>
        <v>21139</v>
      </c>
      <c r="N1663" s="34">
        <f t="shared" si="127"/>
        <v>3806446</v>
      </c>
      <c r="O1663" s="32">
        <f t="shared" si="128"/>
        <v>-2.9371229750796413E-4</v>
      </c>
      <c r="P1663">
        <f t="shared" si="129"/>
        <v>0.33</v>
      </c>
    </row>
    <row r="1664" spans="1:16" hidden="1" x14ac:dyDescent="0.3">
      <c r="A1664" s="22" t="s">
        <v>300</v>
      </c>
      <c r="B1664" s="23">
        <v>4334777</v>
      </c>
      <c r="C1664" s="24" t="s">
        <v>317</v>
      </c>
      <c r="D1664" s="6">
        <v>67701.981928759997</v>
      </c>
      <c r="E1664" s="6">
        <v>71.540000000000006</v>
      </c>
      <c r="F1664" s="5">
        <v>36000</v>
      </c>
      <c r="G1664" s="5">
        <v>3000</v>
      </c>
      <c r="H1664" s="5">
        <v>13486000</v>
      </c>
      <c r="I1664" s="24" t="s">
        <v>2132</v>
      </c>
      <c r="J1664" s="24" t="s">
        <v>2134</v>
      </c>
      <c r="L1664" s="34">
        <f t="shared" si="125"/>
        <v>36000</v>
      </c>
      <c r="M1664" s="34">
        <f t="shared" si="126"/>
        <v>3000</v>
      </c>
      <c r="N1664" s="34">
        <f t="shared" si="127"/>
        <v>13486000</v>
      </c>
      <c r="O1664" s="32">
        <f t="shared" si="128"/>
        <v>2.4469820554649264E-3</v>
      </c>
      <c r="P1664">
        <f t="shared" si="129"/>
        <v>0.80100000000000005</v>
      </c>
    </row>
    <row r="1665" spans="1:16" hidden="1" x14ac:dyDescent="0.3">
      <c r="A1665" s="22" t="s">
        <v>1893</v>
      </c>
      <c r="B1665" s="23">
        <v>4564565</v>
      </c>
      <c r="C1665" s="24" t="s">
        <v>2</v>
      </c>
      <c r="D1665" s="6">
        <v>5248.2960182500001</v>
      </c>
      <c r="E1665" s="6">
        <v>86.02</v>
      </c>
      <c r="F1665" s="5">
        <v>959</v>
      </c>
      <c r="G1665" s="5">
        <v>530</v>
      </c>
      <c r="H1665" s="5">
        <v>819620</v>
      </c>
      <c r="I1665" s="24" t="s">
        <v>2132</v>
      </c>
      <c r="J1665" s="24" t="s">
        <v>2134</v>
      </c>
      <c r="L1665" s="34">
        <f t="shared" si="125"/>
        <v>959</v>
      </c>
      <c r="M1665" s="34">
        <f t="shared" si="126"/>
        <v>530</v>
      </c>
      <c r="N1665" s="34">
        <f t="shared" si="127"/>
        <v>819620</v>
      </c>
      <c r="O1665" s="32">
        <f t="shared" si="128"/>
        <v>5.2341328908518583E-4</v>
      </c>
      <c r="P1665">
        <f t="shared" si="129"/>
        <v>0.57699999999999996</v>
      </c>
    </row>
    <row r="1666" spans="1:16" hidden="1" x14ac:dyDescent="0.3">
      <c r="A1666" s="22" t="s">
        <v>1894</v>
      </c>
      <c r="B1666" s="23">
        <v>4121147</v>
      </c>
      <c r="C1666" s="24" t="s">
        <v>2</v>
      </c>
      <c r="D1666" s="6">
        <v>2131.0352360000002</v>
      </c>
      <c r="E1666" s="27">
        <v>51.66</v>
      </c>
      <c r="F1666" s="5">
        <v>6782</v>
      </c>
      <c r="G1666" s="5">
        <v>8960</v>
      </c>
      <c r="H1666" s="5">
        <v>3650918</v>
      </c>
      <c r="I1666" s="24" t="s">
        <v>2126</v>
      </c>
      <c r="J1666" s="24" t="s">
        <v>2191</v>
      </c>
      <c r="L1666" s="34">
        <f t="shared" si="125"/>
        <v>6782</v>
      </c>
      <c r="M1666" s="34">
        <f t="shared" si="126"/>
        <v>8960</v>
      </c>
      <c r="N1666" s="34">
        <f t="shared" si="127"/>
        <v>3650918</v>
      </c>
      <c r="O1666" s="32">
        <f t="shared" si="128"/>
        <v>-5.9656228926533003E-4</v>
      </c>
      <c r="P1666">
        <f t="shared" si="129"/>
        <v>0.27900000000000003</v>
      </c>
    </row>
    <row r="1667" spans="1:16" hidden="1" x14ac:dyDescent="0.3">
      <c r="A1667" s="22" t="s">
        <v>1895</v>
      </c>
      <c r="B1667" s="23">
        <v>107569565</v>
      </c>
      <c r="C1667" s="24" t="s">
        <v>2</v>
      </c>
      <c r="D1667" s="6">
        <v>2352.4596781199998</v>
      </c>
      <c r="E1667" s="6">
        <v>51.87</v>
      </c>
      <c r="F1667" s="5">
        <v>4000</v>
      </c>
      <c r="G1667" s="5">
        <v>17000</v>
      </c>
      <c r="H1667" s="5">
        <v>1764400</v>
      </c>
      <c r="I1667" s="24" t="s">
        <v>2148</v>
      </c>
      <c r="J1667" s="24" t="s">
        <v>2149</v>
      </c>
      <c r="L1667" s="34">
        <f t="shared" si="125"/>
        <v>4000</v>
      </c>
      <c r="M1667" s="34">
        <f t="shared" si="126"/>
        <v>17000</v>
      </c>
      <c r="N1667" s="34">
        <f t="shared" si="127"/>
        <v>1764400</v>
      </c>
      <c r="O1667" s="32">
        <f t="shared" si="128"/>
        <v>-7.3679437769213329E-3</v>
      </c>
      <c r="P1667">
        <f t="shared" si="129"/>
        <v>4.3999999999999997E-2</v>
      </c>
    </row>
    <row r="1668" spans="1:16" hidden="1" x14ac:dyDescent="0.3">
      <c r="A1668" s="22" t="s">
        <v>1896</v>
      </c>
      <c r="B1668" s="23">
        <v>101999</v>
      </c>
      <c r="C1668" s="24" t="s">
        <v>317</v>
      </c>
      <c r="D1668" s="6">
        <v>3295.9236860000001</v>
      </c>
      <c r="E1668" s="27" t="s">
        <v>2100</v>
      </c>
      <c r="F1668" s="5">
        <v>21108</v>
      </c>
      <c r="G1668" s="5">
        <v>22904</v>
      </c>
      <c r="H1668" s="5">
        <v>19914755</v>
      </c>
      <c r="I1668" s="24" t="s">
        <v>2142</v>
      </c>
      <c r="J1668" s="24" t="s">
        <v>2171</v>
      </c>
      <c r="L1668" s="34">
        <f t="shared" si="125"/>
        <v>21108</v>
      </c>
      <c r="M1668" s="34">
        <f t="shared" si="126"/>
        <v>22904</v>
      </c>
      <c r="N1668" s="34">
        <f t="shared" si="127"/>
        <v>19914755</v>
      </c>
      <c r="O1668" s="32">
        <f t="shared" si="128"/>
        <v>-9.0184388409498387E-5</v>
      </c>
      <c r="P1668">
        <f t="shared" si="129"/>
        <v>0.38</v>
      </c>
    </row>
    <row r="1669" spans="1:16" hidden="1" x14ac:dyDescent="0.3">
      <c r="A1669" s="22" t="s">
        <v>1897</v>
      </c>
      <c r="B1669" s="23">
        <v>10348007</v>
      </c>
      <c r="C1669" s="24" t="s">
        <v>2</v>
      </c>
      <c r="D1669" s="6">
        <v>7461.5504233600004</v>
      </c>
      <c r="E1669" s="27" t="s">
        <v>2101</v>
      </c>
      <c r="F1669" s="5">
        <v>35000</v>
      </c>
      <c r="G1669" s="5">
        <v>33000</v>
      </c>
      <c r="H1669" s="5">
        <v>4123000</v>
      </c>
      <c r="I1669" s="24" t="s">
        <v>2126</v>
      </c>
      <c r="J1669" s="24" t="s">
        <v>2151</v>
      </c>
      <c r="L1669" s="34">
        <f t="shared" si="125"/>
        <v>35000</v>
      </c>
      <c r="M1669" s="34">
        <f t="shared" si="126"/>
        <v>33000</v>
      </c>
      <c r="N1669" s="34">
        <f t="shared" si="127"/>
        <v>4123000</v>
      </c>
      <c r="O1669" s="32">
        <f t="shared" si="128"/>
        <v>4.8508367693427115E-4</v>
      </c>
      <c r="P1669">
        <f t="shared" si="129"/>
        <v>0.57199999999999995</v>
      </c>
    </row>
    <row r="1670" spans="1:16" hidden="1" x14ac:dyDescent="0.3">
      <c r="A1670" s="22" t="s">
        <v>1898</v>
      </c>
      <c r="B1670" s="23">
        <v>4107971</v>
      </c>
      <c r="C1670" s="24" t="s">
        <v>317</v>
      </c>
      <c r="D1670" s="6">
        <v>9174.9855702000004</v>
      </c>
      <c r="E1670" s="6">
        <v>62.77</v>
      </c>
      <c r="F1670" s="5">
        <v>17127</v>
      </c>
      <c r="G1670" s="5">
        <v>-2749</v>
      </c>
      <c r="H1670" s="5">
        <v>13415100</v>
      </c>
      <c r="I1670" s="24" t="s">
        <v>2126</v>
      </c>
      <c r="J1670" s="24" t="s">
        <v>2151</v>
      </c>
      <c r="L1670" s="34">
        <f t="shared" si="125"/>
        <v>17127</v>
      </c>
      <c r="M1670" s="34">
        <f t="shared" si="126"/>
        <v>-2749</v>
      </c>
      <c r="N1670" s="34">
        <f t="shared" si="127"/>
        <v>13415100</v>
      </c>
      <c r="O1670" s="32">
        <f t="shared" si="128"/>
        <v>1.481614002131926E-3</v>
      </c>
      <c r="P1670">
        <f t="shared" si="129"/>
        <v>0.71899999999999997</v>
      </c>
    </row>
    <row r="1671" spans="1:16" hidden="1" x14ac:dyDescent="0.3">
      <c r="A1671" s="22" t="s">
        <v>1899</v>
      </c>
      <c r="B1671" s="23">
        <v>4025308</v>
      </c>
      <c r="C1671" s="24" t="s">
        <v>317</v>
      </c>
      <c r="D1671" s="6">
        <v>38686.666360650001</v>
      </c>
      <c r="E1671" s="27" t="s">
        <v>2102</v>
      </c>
      <c r="F1671" s="5">
        <v>10000</v>
      </c>
      <c r="G1671" s="5">
        <v>40000</v>
      </c>
      <c r="H1671" s="5">
        <v>61188000</v>
      </c>
      <c r="I1671" s="24" t="s">
        <v>1</v>
      </c>
      <c r="J1671" s="24" t="s">
        <v>2157</v>
      </c>
      <c r="L1671" s="34">
        <f t="shared" si="125"/>
        <v>10000</v>
      </c>
      <c r="M1671" s="34">
        <f t="shared" si="126"/>
        <v>40000</v>
      </c>
      <c r="N1671" s="34">
        <f t="shared" si="127"/>
        <v>61188000</v>
      </c>
      <c r="O1671" s="32">
        <f t="shared" si="128"/>
        <v>-4.9029221415963916E-4</v>
      </c>
      <c r="P1671">
        <f t="shared" si="129"/>
        <v>0.29299999999999998</v>
      </c>
    </row>
    <row r="1672" spans="1:16" hidden="1" x14ac:dyDescent="0.3">
      <c r="A1672" s="22" t="s">
        <v>1900</v>
      </c>
      <c r="B1672" s="23">
        <v>4812206</v>
      </c>
      <c r="C1672" s="24" t="s">
        <v>320</v>
      </c>
      <c r="D1672" s="6">
        <v>3409.4027249999999</v>
      </c>
      <c r="E1672" s="6">
        <v>93.26</v>
      </c>
      <c r="F1672" s="5">
        <v>-333</v>
      </c>
      <c r="G1672" s="5">
        <v>-220</v>
      </c>
      <c r="H1672" s="5">
        <v>754146</v>
      </c>
      <c r="I1672" s="24" t="s">
        <v>2123</v>
      </c>
      <c r="J1672" s="24" t="s">
        <v>2125</v>
      </c>
      <c r="L1672" s="34">
        <f t="shared" si="125"/>
        <v>-333</v>
      </c>
      <c r="M1672" s="34">
        <f t="shared" si="126"/>
        <v>-220</v>
      </c>
      <c r="N1672" s="34">
        <f t="shared" si="127"/>
        <v>754146</v>
      </c>
      <c r="O1672" s="32">
        <f t="shared" si="128"/>
        <v>-1.4983836021141794E-4</v>
      </c>
      <c r="P1672">
        <f t="shared" si="129"/>
        <v>0.36099999999999999</v>
      </c>
    </row>
    <row r="1673" spans="1:16" hidden="1" x14ac:dyDescent="0.3">
      <c r="A1673" s="22" t="s">
        <v>1901</v>
      </c>
      <c r="B1673" s="23">
        <v>19238877</v>
      </c>
      <c r="C1673" s="24" t="s">
        <v>317</v>
      </c>
      <c r="D1673" s="6">
        <v>9148.0354391700002</v>
      </c>
      <c r="E1673" s="6">
        <v>64.42</v>
      </c>
      <c r="F1673" s="5">
        <v>51019.077949615697</v>
      </c>
      <c r="G1673" s="5">
        <v>-1848.90137218102</v>
      </c>
      <c r="H1673" s="5">
        <v>36324785.8737185</v>
      </c>
      <c r="I1673" s="24" t="s">
        <v>2142</v>
      </c>
      <c r="J1673" s="24" t="s">
        <v>2143</v>
      </c>
      <c r="L1673" s="34">
        <f t="shared" si="125"/>
        <v>51019.077949615697</v>
      </c>
      <c r="M1673" s="34">
        <f t="shared" si="126"/>
        <v>-1848.90137218102</v>
      </c>
      <c r="N1673" s="34">
        <f t="shared" si="127"/>
        <v>36324785.8737185</v>
      </c>
      <c r="O1673" s="32">
        <f t="shared" si="128"/>
        <v>1.4554243899906221E-3</v>
      </c>
      <c r="P1673">
        <f t="shared" si="129"/>
        <v>0.71399999999999997</v>
      </c>
    </row>
    <row r="1674" spans="1:16" hidden="1" x14ac:dyDescent="0.3">
      <c r="A1674" s="22" t="s">
        <v>1902</v>
      </c>
      <c r="B1674" s="23">
        <v>23604476</v>
      </c>
      <c r="C1674" s="24" t="s">
        <v>2</v>
      </c>
      <c r="D1674" s="6">
        <v>13739.253205229999</v>
      </c>
      <c r="E1674" s="6">
        <v>27.51</v>
      </c>
      <c r="F1674" s="5">
        <v>-4664.1153178697496</v>
      </c>
      <c r="G1674" s="5">
        <v>1171.4184600830499</v>
      </c>
      <c r="H1674" s="5">
        <v>10365221.5391753</v>
      </c>
      <c r="I1674" s="24" t="s">
        <v>2126</v>
      </c>
      <c r="J1674" s="24" t="s">
        <v>2198</v>
      </c>
      <c r="L1674" s="34">
        <f t="shared" ref="L1674:L1694" si="130">IF(NOT(F1674="NA"),F1674,0)</f>
        <v>-4664.1153178697496</v>
      </c>
      <c r="M1674" s="34">
        <f t="shared" ref="M1674:M1694" si="131">IF(NOT(G1674="NA"),G1674,0)</f>
        <v>1171.4184600830499</v>
      </c>
      <c r="N1674" s="34">
        <f t="shared" ref="N1674:N1694" si="132">IF(NOT(H1674="NA"),H1674,0)</f>
        <v>10365221.5391753</v>
      </c>
      <c r="O1674" s="32">
        <f t="shared" ref="O1674:O1694" si="133">(L1674-M1674)/N1674</f>
        <v>-5.6299170798206587E-4</v>
      </c>
      <c r="P1674">
        <f t="shared" ref="P1674:P1694" si="134">IFERROR(_xlfn.PERCENTRANK.INC(O:O,O1674),"")</f>
        <v>0.28299999999999997</v>
      </c>
    </row>
    <row r="1675" spans="1:16" hidden="1" x14ac:dyDescent="0.3">
      <c r="A1675" s="22" t="s">
        <v>1903</v>
      </c>
      <c r="B1675" s="23">
        <v>4631409</v>
      </c>
      <c r="C1675" s="24" t="s">
        <v>2</v>
      </c>
      <c r="D1675" s="6">
        <v>17719.8597147</v>
      </c>
      <c r="E1675" s="6">
        <v>87.31</v>
      </c>
      <c r="F1675" s="5">
        <v>40000</v>
      </c>
      <c r="G1675" s="5">
        <v>31000</v>
      </c>
      <c r="H1675" s="5">
        <v>6269000</v>
      </c>
      <c r="I1675" s="24" t="s">
        <v>2119</v>
      </c>
      <c r="J1675" s="24" t="s">
        <v>2177</v>
      </c>
      <c r="L1675" s="34">
        <f t="shared" si="130"/>
        <v>40000</v>
      </c>
      <c r="M1675" s="34">
        <f t="shared" si="131"/>
        <v>31000</v>
      </c>
      <c r="N1675" s="34">
        <f t="shared" si="132"/>
        <v>6269000</v>
      </c>
      <c r="O1675" s="32">
        <f t="shared" si="133"/>
        <v>1.4356356675705854E-3</v>
      </c>
      <c r="P1675">
        <f t="shared" si="134"/>
        <v>0.71199999999999997</v>
      </c>
    </row>
    <row r="1676" spans="1:16" hidden="1" x14ac:dyDescent="0.3">
      <c r="A1676" s="22" t="s">
        <v>302</v>
      </c>
      <c r="B1676" s="23">
        <v>4317520</v>
      </c>
      <c r="C1676" s="24" t="s">
        <v>2</v>
      </c>
      <c r="D1676" s="6">
        <v>30215.032712110002</v>
      </c>
      <c r="E1676" s="27" t="s">
        <v>2103</v>
      </c>
      <c r="F1676" s="5">
        <v>52000</v>
      </c>
      <c r="G1676" s="5">
        <v>33000</v>
      </c>
      <c r="H1676" s="5">
        <v>7952000</v>
      </c>
      <c r="I1676" s="24" t="s">
        <v>2119</v>
      </c>
      <c r="J1676" s="24" t="s">
        <v>2146</v>
      </c>
      <c r="L1676" s="34">
        <f t="shared" si="130"/>
        <v>52000</v>
      </c>
      <c r="M1676" s="34">
        <f t="shared" si="131"/>
        <v>33000</v>
      </c>
      <c r="N1676" s="34">
        <f t="shared" si="132"/>
        <v>7952000</v>
      </c>
      <c r="O1676" s="32">
        <f t="shared" si="133"/>
        <v>2.3893360160965795E-3</v>
      </c>
      <c r="P1676">
        <f t="shared" si="134"/>
        <v>0.79600000000000004</v>
      </c>
    </row>
    <row r="1677" spans="1:16" hidden="1" x14ac:dyDescent="0.3">
      <c r="A1677" s="22" t="s">
        <v>1904</v>
      </c>
      <c r="B1677" s="23">
        <v>4307276</v>
      </c>
      <c r="C1677" s="24" t="s">
        <v>2</v>
      </c>
      <c r="D1677" s="6">
        <v>2364.8296016999998</v>
      </c>
      <c r="E1677" s="6">
        <v>95.15</v>
      </c>
      <c r="F1677" s="5">
        <v>15443</v>
      </c>
      <c r="G1677" s="5">
        <v>-10189</v>
      </c>
      <c r="H1677" s="5">
        <v>1015922</v>
      </c>
      <c r="I1677" s="24" t="s">
        <v>2161</v>
      </c>
      <c r="J1677" s="24" t="s">
        <v>2162</v>
      </c>
      <c r="L1677" s="34">
        <f t="shared" si="130"/>
        <v>15443</v>
      </c>
      <c r="M1677" s="34">
        <f t="shared" si="131"/>
        <v>-10189</v>
      </c>
      <c r="N1677" s="34">
        <f t="shared" si="132"/>
        <v>1015922</v>
      </c>
      <c r="O1677" s="32">
        <f t="shared" si="133"/>
        <v>2.5230283427270992E-2</v>
      </c>
      <c r="P1677">
        <f t="shared" si="134"/>
        <v>0.98899999999999999</v>
      </c>
    </row>
    <row r="1678" spans="1:16" hidden="1" x14ac:dyDescent="0.3">
      <c r="A1678" s="22" t="s">
        <v>1905</v>
      </c>
      <c r="B1678" s="23">
        <v>7177179</v>
      </c>
      <c r="C1678" s="24" t="s">
        <v>2</v>
      </c>
      <c r="D1678" s="6">
        <v>3279.351897</v>
      </c>
      <c r="E1678" s="6">
        <v>97.91</v>
      </c>
      <c r="F1678" s="5">
        <v>17796</v>
      </c>
      <c r="G1678" s="5">
        <v>14903</v>
      </c>
      <c r="H1678" s="5">
        <v>1076765</v>
      </c>
      <c r="I1678" s="24" t="s">
        <v>2126</v>
      </c>
      <c r="J1678" s="24" t="s">
        <v>2136</v>
      </c>
      <c r="L1678" s="34">
        <f t="shared" si="130"/>
        <v>17796</v>
      </c>
      <c r="M1678" s="34">
        <f t="shared" si="131"/>
        <v>14903</v>
      </c>
      <c r="N1678" s="34">
        <f t="shared" si="132"/>
        <v>1076765</v>
      </c>
      <c r="O1678" s="32">
        <f t="shared" si="133"/>
        <v>2.6867515195980554E-3</v>
      </c>
      <c r="P1678">
        <f t="shared" si="134"/>
        <v>0.81399999999999995</v>
      </c>
    </row>
    <row r="1679" spans="1:16" hidden="1" x14ac:dyDescent="0.3">
      <c r="A1679" s="22" t="s">
        <v>1906</v>
      </c>
      <c r="B1679" s="23">
        <v>4912608</v>
      </c>
      <c r="C1679" s="24" t="s">
        <v>2</v>
      </c>
      <c r="D1679" s="6">
        <v>18742.848505729999</v>
      </c>
      <c r="E1679" s="6">
        <v>84.89</v>
      </c>
      <c r="F1679" s="5">
        <v>119000</v>
      </c>
      <c r="G1679" s="5">
        <v>100000</v>
      </c>
      <c r="H1679" s="5">
        <v>11826000</v>
      </c>
      <c r="I1679" s="24" t="s">
        <v>2126</v>
      </c>
      <c r="J1679" s="24" t="s">
        <v>2151</v>
      </c>
      <c r="L1679" s="34">
        <f t="shared" si="130"/>
        <v>119000</v>
      </c>
      <c r="M1679" s="34">
        <f t="shared" si="131"/>
        <v>100000</v>
      </c>
      <c r="N1679" s="34">
        <f t="shared" si="132"/>
        <v>11826000</v>
      </c>
      <c r="O1679" s="32">
        <f t="shared" si="133"/>
        <v>1.606629460510739E-3</v>
      </c>
      <c r="P1679">
        <f t="shared" si="134"/>
        <v>0.73499999999999999</v>
      </c>
    </row>
    <row r="1680" spans="1:16" hidden="1" x14ac:dyDescent="0.3">
      <c r="A1680" s="22" t="s">
        <v>1907</v>
      </c>
      <c r="B1680" s="23">
        <v>4025819</v>
      </c>
      <c r="C1680" s="24" t="s">
        <v>2</v>
      </c>
      <c r="D1680" s="6">
        <v>38291.449087339999</v>
      </c>
      <c r="E1680" s="6">
        <v>90.22</v>
      </c>
      <c r="F1680" s="5">
        <v>120000</v>
      </c>
      <c r="G1680" s="5">
        <v>89000</v>
      </c>
      <c r="H1680" s="5">
        <v>5846000</v>
      </c>
      <c r="I1680" s="24" t="s">
        <v>2126</v>
      </c>
      <c r="J1680" s="24" t="s">
        <v>2151</v>
      </c>
      <c r="L1680" s="34">
        <f t="shared" si="130"/>
        <v>120000</v>
      </c>
      <c r="M1680" s="34">
        <f t="shared" si="131"/>
        <v>89000</v>
      </c>
      <c r="N1680" s="34">
        <f t="shared" si="132"/>
        <v>5846000</v>
      </c>
      <c r="O1680" s="32">
        <f t="shared" si="133"/>
        <v>5.3027711255559358E-3</v>
      </c>
      <c r="P1680">
        <f t="shared" si="134"/>
        <v>0.90100000000000002</v>
      </c>
    </row>
    <row r="1681" spans="1:16" hidden="1" x14ac:dyDescent="0.3">
      <c r="A1681" s="22" t="s">
        <v>380</v>
      </c>
      <c r="B1681" s="23">
        <v>4376897</v>
      </c>
      <c r="C1681" s="24" t="s">
        <v>317</v>
      </c>
      <c r="D1681" s="6">
        <v>20596.420980679999</v>
      </c>
      <c r="E1681" s="6">
        <v>93.43</v>
      </c>
      <c r="F1681" s="5">
        <v>12000</v>
      </c>
      <c r="G1681" s="5">
        <v>-9000</v>
      </c>
      <c r="H1681" s="5">
        <v>7529000</v>
      </c>
      <c r="I1681" s="24" t="s">
        <v>2132</v>
      </c>
      <c r="J1681" s="24" t="s">
        <v>2138</v>
      </c>
      <c r="L1681" s="34">
        <f t="shared" si="130"/>
        <v>12000</v>
      </c>
      <c r="M1681" s="34">
        <f t="shared" si="131"/>
        <v>-9000</v>
      </c>
      <c r="N1681" s="34">
        <f t="shared" si="132"/>
        <v>7529000</v>
      </c>
      <c r="O1681" s="32">
        <f t="shared" si="133"/>
        <v>2.7892150351972373E-3</v>
      </c>
      <c r="P1681">
        <f t="shared" si="134"/>
        <v>0.82</v>
      </c>
    </row>
    <row r="1682" spans="1:16" hidden="1" x14ac:dyDescent="0.3">
      <c r="A1682" s="22" t="s">
        <v>1908</v>
      </c>
      <c r="B1682" s="23">
        <v>29331846</v>
      </c>
      <c r="C1682" s="24" t="s">
        <v>2</v>
      </c>
      <c r="D1682" s="6">
        <v>6147.5262387499997</v>
      </c>
      <c r="E1682" s="6">
        <v>2.39</v>
      </c>
      <c r="F1682" s="5">
        <v>25546.088635879201</v>
      </c>
      <c r="G1682" s="5">
        <v>-2662.7423630803401</v>
      </c>
      <c r="H1682" s="5">
        <v>2823945.3691353002</v>
      </c>
      <c r="I1682" s="24" t="s">
        <v>2126</v>
      </c>
      <c r="J1682" s="24" t="s">
        <v>2198</v>
      </c>
      <c r="L1682" s="34">
        <f t="shared" si="130"/>
        <v>25546.088635879201</v>
      </c>
      <c r="M1682" s="34">
        <f t="shared" si="131"/>
        <v>-2662.7423630803401</v>
      </c>
      <c r="N1682" s="34">
        <f t="shared" si="132"/>
        <v>2823945.3691353002</v>
      </c>
      <c r="O1682" s="32">
        <f t="shared" si="133"/>
        <v>9.9891560606206638E-3</v>
      </c>
      <c r="P1682">
        <f t="shared" si="134"/>
        <v>0.95599999999999996</v>
      </c>
    </row>
    <row r="1683" spans="1:16" hidden="1" x14ac:dyDescent="0.3">
      <c r="A1683" s="22" t="s">
        <v>1909</v>
      </c>
      <c r="B1683" s="23">
        <v>28766501</v>
      </c>
      <c r="C1683" s="24" t="s">
        <v>2</v>
      </c>
      <c r="D1683" s="6">
        <v>8402.2169644200003</v>
      </c>
      <c r="E1683" s="6">
        <v>63.66</v>
      </c>
      <c r="F1683" s="5">
        <v>486</v>
      </c>
      <c r="G1683" s="5">
        <v>309</v>
      </c>
      <c r="H1683" s="5">
        <v>466502</v>
      </c>
      <c r="I1683" s="24" t="s">
        <v>2132</v>
      </c>
      <c r="J1683" s="24" t="s">
        <v>2134</v>
      </c>
      <c r="L1683" s="34">
        <f t="shared" si="130"/>
        <v>486</v>
      </c>
      <c r="M1683" s="34">
        <f t="shared" si="131"/>
        <v>309</v>
      </c>
      <c r="N1683" s="34">
        <f t="shared" si="132"/>
        <v>466502</v>
      </c>
      <c r="O1683" s="32">
        <f t="shared" si="133"/>
        <v>3.794195952000206E-4</v>
      </c>
      <c r="P1683">
        <f t="shared" si="134"/>
        <v>0.54600000000000004</v>
      </c>
    </row>
    <row r="1684" spans="1:16" hidden="1" x14ac:dyDescent="0.3">
      <c r="A1684" s="22" t="s">
        <v>1910</v>
      </c>
      <c r="B1684" s="23">
        <v>4154619</v>
      </c>
      <c r="C1684" s="24" t="s">
        <v>317</v>
      </c>
      <c r="D1684" s="6">
        <v>2421.2954381</v>
      </c>
      <c r="E1684" s="6">
        <v>112.58</v>
      </c>
      <c r="F1684" s="5">
        <v>12539</v>
      </c>
      <c r="G1684" s="5">
        <v>5335</v>
      </c>
      <c r="H1684" s="5">
        <v>3533270</v>
      </c>
      <c r="I1684" s="24" t="s">
        <v>2161</v>
      </c>
      <c r="J1684" s="24" t="s">
        <v>2162</v>
      </c>
      <c r="L1684" s="34">
        <f t="shared" si="130"/>
        <v>12539</v>
      </c>
      <c r="M1684" s="34">
        <f t="shared" si="131"/>
        <v>5335</v>
      </c>
      <c r="N1684" s="34">
        <f t="shared" si="132"/>
        <v>3533270</v>
      </c>
      <c r="O1684" s="32">
        <f t="shared" si="133"/>
        <v>2.038904470929196E-3</v>
      </c>
      <c r="P1684">
        <f t="shared" si="134"/>
        <v>0.76600000000000001</v>
      </c>
    </row>
    <row r="1685" spans="1:16" hidden="1" x14ac:dyDescent="0.3">
      <c r="A1685" s="22" t="s">
        <v>1911</v>
      </c>
      <c r="B1685" s="23">
        <v>6358692</v>
      </c>
      <c r="C1685" s="24" t="s">
        <v>2</v>
      </c>
      <c r="D1685" s="6">
        <v>2981.1928545999999</v>
      </c>
      <c r="E1685" s="6">
        <v>42.87</v>
      </c>
      <c r="F1685" s="5">
        <v>2100</v>
      </c>
      <c r="G1685" s="5">
        <v>-59400</v>
      </c>
      <c r="H1685" s="5">
        <v>11625300</v>
      </c>
      <c r="I1685" s="24" t="s">
        <v>2119</v>
      </c>
      <c r="J1685" s="24" t="s">
        <v>2200</v>
      </c>
      <c r="L1685" s="34">
        <f t="shared" si="130"/>
        <v>2100</v>
      </c>
      <c r="M1685" s="34">
        <f t="shared" si="131"/>
        <v>-59400</v>
      </c>
      <c r="N1685" s="34">
        <f t="shared" si="132"/>
        <v>11625300</v>
      </c>
      <c r="O1685" s="32">
        <f t="shared" si="133"/>
        <v>5.290186059714588E-3</v>
      </c>
      <c r="P1685">
        <f t="shared" si="134"/>
        <v>0.9</v>
      </c>
    </row>
    <row r="1686" spans="1:16" hidden="1" x14ac:dyDescent="0.3">
      <c r="A1686" s="22" t="s">
        <v>1912</v>
      </c>
      <c r="B1686" s="23">
        <v>4812735</v>
      </c>
      <c r="C1686" s="24" t="s">
        <v>2</v>
      </c>
      <c r="D1686" s="6">
        <v>21535.794164160001</v>
      </c>
      <c r="E1686" s="6">
        <v>95.38</v>
      </c>
      <c r="F1686" s="5">
        <v>-18900</v>
      </c>
      <c r="G1686" s="5">
        <v>56400</v>
      </c>
      <c r="H1686" s="5">
        <v>21066000</v>
      </c>
      <c r="I1686" s="24" t="s">
        <v>2123</v>
      </c>
      <c r="J1686" s="24" t="s">
        <v>2124</v>
      </c>
      <c r="L1686" s="34">
        <f t="shared" si="130"/>
        <v>-18900</v>
      </c>
      <c r="M1686" s="34">
        <f t="shared" si="131"/>
        <v>56400</v>
      </c>
      <c r="N1686" s="34">
        <f t="shared" si="132"/>
        <v>21066000</v>
      </c>
      <c r="O1686" s="32">
        <f t="shared" si="133"/>
        <v>-3.5744802050697807E-3</v>
      </c>
      <c r="P1686">
        <f t="shared" si="134"/>
        <v>9.2999999999999999E-2</v>
      </c>
    </row>
    <row r="1687" spans="1:16" hidden="1" x14ac:dyDescent="0.3">
      <c r="A1687" s="22" t="s">
        <v>1913</v>
      </c>
      <c r="B1687" s="23">
        <v>100501</v>
      </c>
      <c r="C1687" s="24" t="s">
        <v>317</v>
      </c>
      <c r="D1687" s="6">
        <v>8586.4531023399995</v>
      </c>
      <c r="E1687" s="27" t="s">
        <v>1978</v>
      </c>
      <c r="F1687" s="5">
        <v>63000</v>
      </c>
      <c r="G1687" s="5">
        <v>53000</v>
      </c>
      <c r="H1687" s="5">
        <v>89545000</v>
      </c>
      <c r="I1687" s="24" t="s">
        <v>2142</v>
      </c>
      <c r="J1687" s="24" t="s">
        <v>2171</v>
      </c>
      <c r="L1687" s="34">
        <f t="shared" si="130"/>
        <v>63000</v>
      </c>
      <c r="M1687" s="34">
        <f t="shared" si="131"/>
        <v>53000</v>
      </c>
      <c r="N1687" s="34">
        <f t="shared" si="132"/>
        <v>89545000</v>
      </c>
      <c r="O1687" s="32">
        <f t="shared" si="133"/>
        <v>1.1167569378524764E-4</v>
      </c>
      <c r="P1687">
        <f t="shared" si="134"/>
        <v>0.46899999999999997</v>
      </c>
    </row>
    <row r="1688" spans="1:16" hidden="1" x14ac:dyDescent="0.3">
      <c r="A1688" s="22" t="s">
        <v>1914</v>
      </c>
      <c r="B1688" s="23">
        <v>4810470</v>
      </c>
      <c r="C1688" s="24" t="s">
        <v>2</v>
      </c>
      <c r="D1688" s="6">
        <v>79774.99724502</v>
      </c>
      <c r="E1688" s="6">
        <v>96.45</v>
      </c>
      <c r="F1688" s="5">
        <v>182000</v>
      </c>
      <c r="G1688" s="5">
        <v>121000</v>
      </c>
      <c r="H1688" s="5">
        <v>14925000</v>
      </c>
      <c r="I1688" s="24" t="s">
        <v>2123</v>
      </c>
      <c r="J1688" s="24" t="s">
        <v>2172</v>
      </c>
      <c r="L1688" s="34">
        <f t="shared" si="130"/>
        <v>182000</v>
      </c>
      <c r="M1688" s="34">
        <f t="shared" si="131"/>
        <v>121000</v>
      </c>
      <c r="N1688" s="34">
        <f t="shared" si="132"/>
        <v>14925000</v>
      </c>
      <c r="O1688" s="32">
        <f t="shared" si="133"/>
        <v>4.0871021775544386E-3</v>
      </c>
      <c r="P1688">
        <f t="shared" si="134"/>
        <v>0.86799999999999999</v>
      </c>
    </row>
    <row r="1689" spans="1:16" hidden="1" x14ac:dyDescent="0.3">
      <c r="A1689" s="22" t="s">
        <v>1915</v>
      </c>
      <c r="B1689" s="23">
        <v>5248785</v>
      </c>
      <c r="C1689" s="24" t="s">
        <v>317</v>
      </c>
      <c r="D1689" s="6">
        <v>25072.509453899998</v>
      </c>
      <c r="E1689" s="27">
        <v>59.19</v>
      </c>
      <c r="F1689" s="5">
        <v>73874</v>
      </c>
      <c r="G1689" s="5">
        <v>68399</v>
      </c>
      <c r="H1689" s="5">
        <v>8128065</v>
      </c>
      <c r="I1689" s="24" t="s">
        <v>2132</v>
      </c>
      <c r="J1689" s="24" t="s">
        <v>2134</v>
      </c>
      <c r="L1689" s="34">
        <f t="shared" si="130"/>
        <v>73874</v>
      </c>
      <c r="M1689" s="34">
        <f t="shared" si="131"/>
        <v>68399</v>
      </c>
      <c r="N1689" s="34">
        <f t="shared" si="132"/>
        <v>8128065</v>
      </c>
      <c r="O1689" s="32">
        <f t="shared" si="133"/>
        <v>6.7359205419740122E-4</v>
      </c>
      <c r="P1689">
        <f t="shared" si="134"/>
        <v>0.60599999999999998</v>
      </c>
    </row>
    <row r="1690" spans="1:16" hidden="1" x14ac:dyDescent="0.3">
      <c r="A1690" s="22" t="s">
        <v>1916</v>
      </c>
      <c r="B1690" s="23">
        <v>19912563</v>
      </c>
      <c r="C1690" s="24" t="s">
        <v>317</v>
      </c>
      <c r="D1690" s="6">
        <v>4379.7070201500001</v>
      </c>
      <c r="E1690" s="6">
        <v>79.25</v>
      </c>
      <c r="F1690" s="5">
        <v>-200</v>
      </c>
      <c r="G1690" s="5">
        <v>16600</v>
      </c>
      <c r="H1690" s="5">
        <v>7136400</v>
      </c>
      <c r="I1690" s="24" t="s">
        <v>2161</v>
      </c>
      <c r="J1690" s="24" t="s">
        <v>2162</v>
      </c>
      <c r="L1690" s="34">
        <f t="shared" si="130"/>
        <v>-200</v>
      </c>
      <c r="M1690" s="34">
        <f t="shared" si="131"/>
        <v>16600</v>
      </c>
      <c r="N1690" s="34">
        <f t="shared" si="132"/>
        <v>7136400</v>
      </c>
      <c r="O1690" s="32">
        <f t="shared" si="133"/>
        <v>-2.3541281318311754E-3</v>
      </c>
      <c r="P1690">
        <f t="shared" si="134"/>
        <v>0.14099999999999999</v>
      </c>
    </row>
    <row r="1691" spans="1:16" hidden="1" x14ac:dyDescent="0.3">
      <c r="A1691" s="22" t="s">
        <v>1917</v>
      </c>
      <c r="B1691" s="23">
        <v>5174695</v>
      </c>
      <c r="C1691" s="24" t="s">
        <v>317</v>
      </c>
      <c r="D1691" s="6">
        <v>29846.86867865</v>
      </c>
      <c r="E1691" s="6">
        <v>48.79</v>
      </c>
      <c r="F1691" s="5">
        <v>9774</v>
      </c>
      <c r="G1691" s="5">
        <v>4648</v>
      </c>
      <c r="H1691" s="5">
        <v>3608317</v>
      </c>
      <c r="I1691" s="24" t="s">
        <v>2132</v>
      </c>
      <c r="J1691" s="24" t="s">
        <v>2134</v>
      </c>
      <c r="L1691" s="34">
        <f t="shared" si="130"/>
        <v>9774</v>
      </c>
      <c r="M1691" s="34">
        <f t="shared" si="131"/>
        <v>4648</v>
      </c>
      <c r="N1691" s="34">
        <f t="shared" si="132"/>
        <v>3608317</v>
      </c>
      <c r="O1691" s="32">
        <f t="shared" si="133"/>
        <v>1.4206068923545243E-3</v>
      </c>
      <c r="P1691">
        <f t="shared" si="134"/>
        <v>0.71</v>
      </c>
    </row>
    <row r="1692" spans="1:16" hidden="1" x14ac:dyDescent="0.3">
      <c r="A1692" s="22" t="s">
        <v>1918</v>
      </c>
      <c r="B1692" s="23">
        <v>4995227</v>
      </c>
      <c r="C1692" s="24" t="s">
        <v>2</v>
      </c>
      <c r="D1692" s="6">
        <v>17650.886609000001</v>
      </c>
      <c r="E1692" s="27" t="s">
        <v>2104</v>
      </c>
      <c r="F1692" s="5">
        <v>91839.279650960307</v>
      </c>
      <c r="G1692" s="5">
        <v>82055.603547146296</v>
      </c>
      <c r="H1692" s="5">
        <v>11384849.794119401</v>
      </c>
      <c r="I1692" s="24" t="s">
        <v>2119</v>
      </c>
      <c r="J1692" s="24" t="s">
        <v>2189</v>
      </c>
      <c r="L1692" s="34">
        <f t="shared" si="130"/>
        <v>91839.279650960307</v>
      </c>
      <c r="M1692" s="34">
        <f t="shared" si="131"/>
        <v>82055.603547146296</v>
      </c>
      <c r="N1692" s="34">
        <f t="shared" si="132"/>
        <v>11384849.794119401</v>
      </c>
      <c r="O1692" s="32">
        <f t="shared" si="133"/>
        <v>8.5935926083693763E-4</v>
      </c>
      <c r="P1692">
        <f t="shared" si="134"/>
        <v>0.63800000000000001</v>
      </c>
    </row>
    <row r="1693" spans="1:16" hidden="1" x14ac:dyDescent="0.3">
      <c r="A1693" s="22" t="s">
        <v>303</v>
      </c>
      <c r="B1693" s="23">
        <v>4992124</v>
      </c>
      <c r="C1693" s="24" t="s">
        <v>2</v>
      </c>
      <c r="D1693" s="6">
        <v>6647.6931496400002</v>
      </c>
      <c r="E1693" s="27" t="s">
        <v>2105</v>
      </c>
      <c r="F1693" s="5">
        <v>16900</v>
      </c>
      <c r="G1693" s="5">
        <v>12500</v>
      </c>
      <c r="H1693" s="5">
        <v>2864000</v>
      </c>
      <c r="I1693" s="24" t="s">
        <v>2119</v>
      </c>
      <c r="J1693" s="24" t="s">
        <v>2121</v>
      </c>
      <c r="L1693" s="34">
        <f t="shared" si="130"/>
        <v>16900</v>
      </c>
      <c r="M1693" s="34">
        <f t="shared" si="131"/>
        <v>12500</v>
      </c>
      <c r="N1693" s="34">
        <f t="shared" si="132"/>
        <v>2864000</v>
      </c>
      <c r="O1693" s="32">
        <f t="shared" si="133"/>
        <v>1.5363128491620111E-3</v>
      </c>
      <c r="P1693">
        <f t="shared" si="134"/>
        <v>0.72599999999999998</v>
      </c>
    </row>
    <row r="1694" spans="1:16" hidden="1" x14ac:dyDescent="0.3">
      <c r="A1694" s="22" t="s">
        <v>1078</v>
      </c>
      <c r="B1694" s="23">
        <v>9098887</v>
      </c>
      <c r="C1694" s="24" t="s">
        <v>2</v>
      </c>
      <c r="D1694" s="6">
        <v>5114.5960587400004</v>
      </c>
      <c r="E1694" s="6">
        <v>71.53</v>
      </c>
      <c r="F1694" s="5">
        <v>-51995</v>
      </c>
      <c r="G1694" s="5">
        <v>651</v>
      </c>
      <c r="H1694" s="5">
        <v>366341</v>
      </c>
      <c r="I1694" s="5"/>
      <c r="J1694" s="5"/>
      <c r="L1694" s="34">
        <f t="shared" si="130"/>
        <v>-51995</v>
      </c>
      <c r="M1694" s="34">
        <f t="shared" si="131"/>
        <v>651</v>
      </c>
      <c r="N1694" s="34">
        <f t="shared" si="132"/>
        <v>366341</v>
      </c>
      <c r="O1694" s="32">
        <f t="shared" si="133"/>
        <v>-0.14370763851165991</v>
      </c>
      <c r="P1694">
        <f t="shared" si="134"/>
        <v>0</v>
      </c>
    </row>
  </sheetData>
  <autoFilter ref="A9:P1694" xr:uid="{886AF895-FB3E-4BA3-8C30-22D5ED41D42F}">
    <filterColumn colId="9">
      <filters>
        <filter val="Semiconductors and Semiconductor Equipment"/>
      </filters>
    </filterColumn>
    <sortState xmlns:xlrd2="http://schemas.microsoft.com/office/spreadsheetml/2017/richdata2" ref="A35:P1561">
      <sortCondition descending="1" ref="P9:P169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Mom6m.Junk</vt:lpstr>
      <vt:lpstr>Mom6m.Vol</vt:lpstr>
      <vt:lpstr>Mom6m.FirmAge</vt:lpstr>
      <vt:lpstr>Mom1m.Vol1m</vt:lpstr>
      <vt:lpstr>Scoring</vt:lpstr>
      <vt:lpstr>IO_short.interest</vt:lpstr>
      <vt:lpstr>order.backlog.chg</vt:lpstr>
      <vt:lpstr>ChTax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2024-11-06T18:46:20Z</dcterms:created>
  <dcterms:modified xsi:type="dcterms:W3CDTF">2024-11-15T03:35:52Z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{13015884-095A-4DEB-843A-759A14CBD184}</vt:lpwstr>
  </property>
</Properties>
</file>