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ngh\Desktop\X\analyst\2024.10.16_LB\"/>
    </mc:Choice>
  </mc:AlternateContent>
  <xr:revisionPtr revIDLastSave="0" documentId="13_ncr:1_{3D6B49E0-E6FF-44A5-AD00-09D3BF9A2982}" xr6:coauthVersionLast="47" xr6:coauthVersionMax="47" xr10:uidLastSave="{00000000-0000-0000-0000-000000000000}"/>
  <bookViews>
    <workbookView xWindow="-108" yWindow="-108" windowWidth="23256" windowHeight="14016" activeTab="5" xr2:uid="{00000000-000D-0000-FFFF-FFFF00000000}"/>
  </bookViews>
  <sheets>
    <sheet name="Dashboard" sheetId="1" r:id="rId1"/>
    <sheet name="S&amp;U" sheetId="2" r:id="rId2"/>
    <sheet name="Cap" sheetId="3" r:id="rId3"/>
    <sheet name="ebitda Rec." sheetId="4" r:id="rId4"/>
    <sheet name="Hist Perf" sheetId="5" r:id="rId5"/>
    <sheet name="Industry Group" sheetId="8" r:id="rId6"/>
    <sheet name="Industry Group, refined" sheetId="6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3" l="1"/>
  <c r="E15" i="3"/>
  <c r="E18" i="3" s="1"/>
  <c r="H12" i="3"/>
  <c r="G12" i="3"/>
  <c r="H11" i="3"/>
  <c r="G11" i="3"/>
  <c r="H13" i="3"/>
  <c r="G13" i="3"/>
  <c r="C22" i="3"/>
  <c r="L17" i="8"/>
  <c r="M45" i="8"/>
  <c r="L45" i="8" s="1"/>
  <c r="M44" i="8"/>
  <c r="L44" i="8" s="1"/>
  <c r="M43" i="8"/>
  <c r="L43" i="8" s="1"/>
  <c r="M42" i="8"/>
  <c r="L42" i="8" s="1"/>
  <c r="M41" i="8"/>
  <c r="L41" i="8" s="1"/>
  <c r="M40" i="8"/>
  <c r="L40" i="8" s="1"/>
  <c r="M34" i="8"/>
  <c r="L34" i="8" s="1"/>
  <c r="M33" i="8"/>
  <c r="L33" i="8" s="1"/>
  <c r="M32" i="8"/>
  <c r="M35" i="8" s="1"/>
  <c r="M19" i="8"/>
  <c r="E22" i="3" l="1"/>
  <c r="L19" i="8"/>
  <c r="L32" i="8"/>
  <c r="M17" i="8"/>
  <c r="M37" i="8"/>
  <c r="L37" i="8" l="1"/>
  <c r="L35" i="8"/>
  <c r="AU9" i="8" l="1"/>
  <c r="AG40" i="8"/>
  <c r="O42" i="8"/>
  <c r="J42" i="8"/>
  <c r="AU41" i="8"/>
  <c r="AS41" i="8"/>
  <c r="AQ41" i="8"/>
  <c r="AO41" i="8"/>
  <c r="AM41" i="8"/>
  <c r="AK41" i="8"/>
  <c r="AI41" i="8"/>
  <c r="AG41" i="8"/>
  <c r="O41" i="8"/>
  <c r="J41" i="8"/>
  <c r="AU40" i="8"/>
  <c r="AS40" i="8"/>
  <c r="AQ40" i="8"/>
  <c r="AO40" i="8"/>
  <c r="AM40" i="8"/>
  <c r="AK40" i="8"/>
  <c r="AI40" i="8"/>
  <c r="O40" i="8"/>
  <c r="J40" i="8"/>
  <c r="O45" i="8"/>
  <c r="J45" i="8"/>
  <c r="O44" i="8"/>
  <c r="J44" i="8"/>
  <c r="AU43" i="8"/>
  <c r="AS43" i="8"/>
  <c r="AQ43" i="8"/>
  <c r="AO43" i="8"/>
  <c r="AM43" i="8"/>
  <c r="AK43" i="8"/>
  <c r="AI43" i="8"/>
  <c r="AG43" i="8"/>
  <c r="O43" i="8"/>
  <c r="J43" i="8"/>
  <c r="AT37" i="8"/>
  <c r="AR37" i="8"/>
  <c r="AP37" i="8"/>
  <c r="AN37" i="8"/>
  <c r="AL37" i="8"/>
  <c r="S37" i="8"/>
  <c r="N37" i="8"/>
  <c r="H37" i="8"/>
  <c r="G37" i="8"/>
  <c r="AT35" i="8"/>
  <c r="AR35" i="8"/>
  <c r="AP35" i="8"/>
  <c r="AN35" i="8"/>
  <c r="AL35" i="8"/>
  <c r="S35" i="8"/>
  <c r="H35" i="8"/>
  <c r="G35" i="8"/>
  <c r="O34" i="8"/>
  <c r="J34" i="8"/>
  <c r="AG34" i="8"/>
  <c r="AU34" i="8"/>
  <c r="AS34" i="8"/>
  <c r="AQ34" i="8"/>
  <c r="AO34" i="8"/>
  <c r="AM34" i="8"/>
  <c r="AK34" i="8"/>
  <c r="AI34" i="8"/>
  <c r="AU33" i="8"/>
  <c r="AS33" i="8"/>
  <c r="AQ33" i="8"/>
  <c r="AO33" i="8"/>
  <c r="AM33" i="8"/>
  <c r="AK33" i="8"/>
  <c r="AI33" i="8"/>
  <c r="AG33" i="8"/>
  <c r="O33" i="8"/>
  <c r="J33" i="8"/>
  <c r="AU32" i="8"/>
  <c r="AS32" i="8"/>
  <c r="AQ32" i="8"/>
  <c r="AO32" i="8"/>
  <c r="AM32" i="8"/>
  <c r="AK32" i="8"/>
  <c r="AI32" i="8"/>
  <c r="AG32" i="8"/>
  <c r="O32" i="8"/>
  <c r="J32" i="8"/>
  <c r="J13" i="8"/>
  <c r="AU13" i="8"/>
  <c r="AS13" i="8"/>
  <c r="AQ13" i="8"/>
  <c r="AO13" i="8"/>
  <c r="AM13" i="8"/>
  <c r="AK13" i="8"/>
  <c r="AI13" i="8"/>
  <c r="AG13" i="8"/>
  <c r="O13" i="8"/>
  <c r="G19" i="8"/>
  <c r="G17" i="8"/>
  <c r="AL19" i="8"/>
  <c r="AN19" i="8"/>
  <c r="AP19" i="8"/>
  <c r="AR19" i="8"/>
  <c r="AT19" i="8"/>
  <c r="S19" i="8"/>
  <c r="AL17" i="8"/>
  <c r="AN17" i="8"/>
  <c r="AP17" i="8"/>
  <c r="AR17" i="8"/>
  <c r="AT17" i="8"/>
  <c r="AU16" i="8"/>
  <c r="AS16" i="8"/>
  <c r="AQ16" i="8"/>
  <c r="AO16" i="8"/>
  <c r="AM16" i="8"/>
  <c r="AK16" i="8"/>
  <c r="AU15" i="8"/>
  <c r="AS15" i="8"/>
  <c r="AQ15" i="8"/>
  <c r="AO15" i="8"/>
  <c r="AM15" i="8"/>
  <c r="AK15" i="8"/>
  <c r="AU14" i="8"/>
  <c r="AS14" i="8"/>
  <c r="AQ14" i="8"/>
  <c r="AO14" i="8"/>
  <c r="AM14" i="8"/>
  <c r="AK14" i="8"/>
  <c r="AU12" i="8"/>
  <c r="AS12" i="8"/>
  <c r="AQ12" i="8"/>
  <c r="AO12" i="8"/>
  <c r="AM12" i="8"/>
  <c r="AK12" i="8"/>
  <c r="AS9" i="8"/>
  <c r="AQ9" i="8"/>
  <c r="AO9" i="8"/>
  <c r="AM9" i="8"/>
  <c r="AK9" i="8"/>
  <c r="S17" i="8"/>
  <c r="AI16" i="8"/>
  <c r="AG16" i="8"/>
  <c r="AI15" i="8"/>
  <c r="AG15" i="8"/>
  <c r="AI14" i="8"/>
  <c r="AG14" i="8"/>
  <c r="J16" i="8"/>
  <c r="J15" i="8"/>
  <c r="J14" i="8"/>
  <c r="J12" i="8"/>
  <c r="J9" i="8"/>
  <c r="AI12" i="8"/>
  <c r="AG12" i="8"/>
  <c r="O16" i="8"/>
  <c r="O15" i="8"/>
  <c r="O14" i="8"/>
  <c r="O12" i="8"/>
  <c r="AI9" i="8"/>
  <c r="AG9" i="8"/>
  <c r="O9" i="8"/>
  <c r="N19" i="8"/>
  <c r="H19" i="8"/>
  <c r="H17" i="8"/>
  <c r="O37" i="8" l="1"/>
  <c r="AU35" i="8"/>
  <c r="AI37" i="8"/>
  <c r="AK37" i="8"/>
  <c r="AI35" i="8"/>
  <c r="AQ35" i="8"/>
  <c r="AM35" i="8"/>
  <c r="J35" i="8"/>
  <c r="AS37" i="8"/>
  <c r="AG35" i="8"/>
  <c r="AG37" i="8"/>
  <c r="AM37" i="8"/>
  <c r="AO37" i="8"/>
  <c r="AQ37" i="8"/>
  <c r="O35" i="8"/>
  <c r="J37" i="8"/>
  <c r="AU37" i="8"/>
  <c r="AO35" i="8"/>
  <c r="AK35" i="8"/>
  <c r="AS35" i="8"/>
  <c r="O17" i="8"/>
  <c r="AU17" i="8"/>
  <c r="AI17" i="8"/>
  <c r="AK19" i="8"/>
  <c r="AO19" i="8"/>
  <c r="AM19" i="8"/>
  <c r="AG19" i="8"/>
  <c r="AS19" i="8"/>
  <c r="AO17" i="8"/>
  <c r="AQ19" i="8"/>
  <c r="AU19" i="8"/>
  <c r="AI19" i="8"/>
  <c r="AM17" i="8"/>
  <c r="AS17" i="8"/>
  <c r="AG17" i="8"/>
  <c r="AQ17" i="8"/>
  <c r="AK17" i="8"/>
  <c r="O19" i="8"/>
  <c r="F42" i="5" l="1"/>
  <c r="G42" i="5"/>
  <c r="H42" i="5"/>
  <c r="I42" i="5"/>
  <c r="J42" i="5"/>
  <c r="K42" i="5"/>
  <c r="L42" i="5"/>
  <c r="M42" i="5"/>
  <c r="N42" i="5"/>
  <c r="O42" i="5"/>
  <c r="P42" i="5"/>
  <c r="Q42" i="5"/>
  <c r="R42" i="5"/>
  <c r="E42" i="5"/>
  <c r="P73" i="5"/>
  <c r="Q71" i="5"/>
  <c r="Q69" i="5"/>
  <c r="P69" i="5"/>
  <c r="G69" i="5"/>
  <c r="J69" i="5"/>
  <c r="I70" i="5"/>
  <c r="K70" i="5"/>
  <c r="J71" i="5"/>
  <c r="K71" i="5"/>
  <c r="F73" i="5"/>
  <c r="G73" i="5"/>
  <c r="H74" i="5"/>
  <c r="I74" i="5"/>
  <c r="K74" i="5"/>
  <c r="Q38" i="5"/>
  <c r="Q70" i="5" s="1"/>
  <c r="P38" i="5"/>
  <c r="P71" i="5" s="1"/>
  <c r="N38" i="5"/>
  <c r="M38" i="5"/>
  <c r="F38" i="5"/>
  <c r="F71" i="5" s="1"/>
  <c r="G38" i="5"/>
  <c r="G71" i="5" s="1"/>
  <c r="H38" i="5"/>
  <c r="H71" i="5" s="1"/>
  <c r="I38" i="5"/>
  <c r="I71" i="5" s="1"/>
  <c r="J38" i="5"/>
  <c r="J70" i="5" s="1"/>
  <c r="K38" i="5"/>
  <c r="K69" i="5" s="1"/>
  <c r="E38" i="5"/>
  <c r="Q26" i="5"/>
  <c r="Q32" i="5" s="1"/>
  <c r="P26" i="5"/>
  <c r="P29" i="5" s="1"/>
  <c r="N26" i="5"/>
  <c r="N29" i="5" s="1"/>
  <c r="M26" i="5"/>
  <c r="M29" i="5" s="1"/>
  <c r="F26" i="5"/>
  <c r="F74" i="5" s="1"/>
  <c r="G26" i="5"/>
  <c r="G29" i="5" s="1"/>
  <c r="H26" i="5"/>
  <c r="H29" i="5" s="1"/>
  <c r="I26" i="5"/>
  <c r="I32" i="5" s="1"/>
  <c r="J26" i="5"/>
  <c r="J32" i="5" s="1"/>
  <c r="K26" i="5"/>
  <c r="K29" i="5" s="1"/>
  <c r="E26" i="5"/>
  <c r="E73" i="5" s="1"/>
  <c r="Q24" i="5"/>
  <c r="N24" i="5"/>
  <c r="K24" i="5"/>
  <c r="J24" i="5"/>
  <c r="I24" i="5"/>
  <c r="H24" i="5"/>
  <c r="G24" i="5"/>
  <c r="F24" i="5"/>
  <c r="Q22" i="5"/>
  <c r="N22" i="5"/>
  <c r="K22" i="5"/>
  <c r="J22" i="5"/>
  <c r="I22" i="5"/>
  <c r="H22" i="5"/>
  <c r="G22" i="5"/>
  <c r="F22" i="5"/>
  <c r="Q20" i="5"/>
  <c r="N20" i="5"/>
  <c r="K20" i="5"/>
  <c r="J20" i="5"/>
  <c r="I20" i="5"/>
  <c r="H20" i="5"/>
  <c r="G20" i="5"/>
  <c r="F20" i="5"/>
  <c r="Q15" i="5"/>
  <c r="N15" i="5"/>
  <c r="K15" i="5"/>
  <c r="J15" i="5"/>
  <c r="I15" i="5"/>
  <c r="H15" i="5"/>
  <c r="G15" i="5"/>
  <c r="F15" i="5"/>
  <c r="Q13" i="5"/>
  <c r="N13" i="5"/>
  <c r="K13" i="5"/>
  <c r="J13" i="5"/>
  <c r="I13" i="5"/>
  <c r="H13" i="5"/>
  <c r="G13" i="5"/>
  <c r="F13" i="5"/>
  <c r="Q11" i="5"/>
  <c r="N11" i="5"/>
  <c r="K11" i="5"/>
  <c r="J11" i="5"/>
  <c r="I11" i="5"/>
  <c r="H11" i="5"/>
  <c r="G11" i="5"/>
  <c r="F11" i="5"/>
  <c r="F62" i="5"/>
  <c r="G62" i="5"/>
  <c r="H62" i="5"/>
  <c r="I62" i="5"/>
  <c r="J62" i="5"/>
  <c r="K62" i="5"/>
  <c r="L62" i="5"/>
  <c r="M62" i="5"/>
  <c r="N62" i="5"/>
  <c r="E62" i="5"/>
  <c r="I73" i="5" l="1"/>
  <c r="I69" i="5"/>
  <c r="J74" i="5"/>
  <c r="H73" i="5"/>
  <c r="H69" i="5"/>
  <c r="Q29" i="5"/>
  <c r="H70" i="5"/>
  <c r="Q73" i="5"/>
  <c r="G74" i="5"/>
  <c r="G70" i="5"/>
  <c r="P70" i="5"/>
  <c r="P74" i="5"/>
  <c r="F70" i="5"/>
  <c r="Q74" i="5"/>
  <c r="F69" i="5"/>
  <c r="K73" i="5"/>
  <c r="E74" i="5"/>
  <c r="J73" i="5"/>
  <c r="M39" i="5"/>
  <c r="E39" i="5"/>
  <c r="N39" i="5"/>
  <c r="J27" i="5"/>
  <c r="H32" i="5"/>
  <c r="I27" i="5"/>
  <c r="K39" i="5"/>
  <c r="J29" i="5"/>
  <c r="P39" i="5"/>
  <c r="F27" i="5"/>
  <c r="I29" i="5"/>
  <c r="G32" i="5"/>
  <c r="J39" i="5"/>
  <c r="Q39" i="5"/>
  <c r="H27" i="5"/>
  <c r="F32" i="5"/>
  <c r="I39" i="5"/>
  <c r="G27" i="5"/>
  <c r="M32" i="5"/>
  <c r="H39" i="5"/>
  <c r="N27" i="5"/>
  <c r="F29" i="5"/>
  <c r="E32" i="5"/>
  <c r="N32" i="5"/>
  <c r="G39" i="5"/>
  <c r="E69" i="5"/>
  <c r="Q27" i="5"/>
  <c r="K32" i="5"/>
  <c r="P32" i="5"/>
  <c r="F39" i="5"/>
  <c r="E70" i="5"/>
  <c r="E29" i="5"/>
  <c r="E71" i="5"/>
  <c r="K27" i="5"/>
  <c r="Q51" i="5" l="1"/>
  <c r="P51" i="5"/>
  <c r="S51" i="5"/>
  <c r="N51" i="5"/>
  <c r="M51" i="5"/>
  <c r="K51" i="5"/>
  <c r="J51" i="5"/>
  <c r="I51" i="5"/>
  <c r="H51" i="5"/>
  <c r="G51" i="5"/>
  <c r="F51" i="5"/>
  <c r="E51" i="5"/>
  <c r="P41" i="4"/>
  <c r="P45" i="4" s="1"/>
  <c r="N41" i="4"/>
  <c r="N45" i="4" s="1"/>
  <c r="M41" i="4"/>
  <c r="M45" i="4" s="1"/>
  <c r="F41" i="4"/>
  <c r="F45" i="4" s="1"/>
  <c r="G41" i="4"/>
  <c r="G45" i="4" s="1"/>
  <c r="H41" i="4"/>
  <c r="H45" i="4" s="1"/>
  <c r="I41" i="4"/>
  <c r="I45" i="4" s="1"/>
  <c r="J41" i="4"/>
  <c r="J45" i="4" s="1"/>
  <c r="K41" i="4"/>
  <c r="K45" i="4" s="1"/>
  <c r="E41" i="4"/>
  <c r="E45" i="4" s="1"/>
  <c r="E12" i="4"/>
  <c r="E19" i="4" s="1"/>
  <c r="E28" i="4" s="1"/>
  <c r="F12" i="4"/>
  <c r="F19" i="4" s="1"/>
  <c r="G12" i="4"/>
  <c r="G19" i="4" s="1"/>
  <c r="G28" i="4" s="1"/>
  <c r="H12" i="4"/>
  <c r="H19" i="4" s="1"/>
  <c r="H28" i="4" s="1"/>
  <c r="I12" i="4"/>
  <c r="I19" i="4" s="1"/>
  <c r="J12" i="4"/>
  <c r="J19" i="4" s="1"/>
  <c r="K12" i="4"/>
  <c r="K19" i="4" s="1"/>
  <c r="M12" i="4"/>
  <c r="M19" i="4" s="1"/>
  <c r="N12" i="4"/>
  <c r="N19" i="4" s="1"/>
  <c r="P12" i="4"/>
  <c r="P19" i="4" s="1"/>
  <c r="G21" i="3"/>
  <c r="G18" i="3"/>
  <c r="G14" i="3"/>
  <c r="H14" i="3"/>
  <c r="C18" i="3"/>
  <c r="C19" i="3" s="1"/>
  <c r="G17" i="3"/>
  <c r="H17" i="3"/>
  <c r="H21" i="3"/>
  <c r="E7" i="3"/>
  <c r="C8" i="3"/>
  <c r="F13" i="2"/>
  <c r="C13" i="2"/>
  <c r="Q75" i="5" l="1"/>
  <c r="Q72" i="5"/>
  <c r="I72" i="5"/>
  <c r="I75" i="5"/>
  <c r="F75" i="5"/>
  <c r="F72" i="5"/>
  <c r="P75" i="5"/>
  <c r="P72" i="5"/>
  <c r="J72" i="5"/>
  <c r="J75" i="5"/>
  <c r="E72" i="5"/>
  <c r="E75" i="5"/>
  <c r="G75" i="5"/>
  <c r="G72" i="5"/>
  <c r="H72" i="5"/>
  <c r="H75" i="5"/>
  <c r="K75" i="5"/>
  <c r="K72" i="5"/>
  <c r="P56" i="5"/>
  <c r="P62" i="5" s="1"/>
  <c r="Q56" i="5"/>
  <c r="Q62" i="5" s="1"/>
  <c r="S56" i="5"/>
  <c r="S62" i="5" s="1"/>
  <c r="E56" i="5"/>
  <c r="N56" i="5"/>
  <c r="M56" i="5"/>
  <c r="G56" i="5"/>
  <c r="H56" i="5"/>
  <c r="I56" i="5"/>
  <c r="J56" i="5"/>
  <c r="K56" i="5"/>
  <c r="F56" i="5"/>
  <c r="M23" i="4"/>
  <c r="M28" i="4"/>
  <c r="K23" i="4"/>
  <c r="K28" i="4"/>
  <c r="P28" i="4"/>
  <c r="P23" i="4"/>
  <c r="I28" i="4"/>
  <c r="I23" i="4"/>
  <c r="F23" i="4"/>
  <c r="F28" i="4"/>
  <c r="E23" i="4"/>
  <c r="N23" i="4"/>
  <c r="N28" i="4"/>
  <c r="J28" i="4"/>
  <c r="J23" i="4"/>
  <c r="G23" i="4"/>
  <c r="H23" i="4"/>
  <c r="E19" i="3"/>
  <c r="G19" i="3" s="1"/>
  <c r="G15" i="3"/>
  <c r="H15" i="3"/>
  <c r="H18" i="3"/>
  <c r="F12" i="3" l="1"/>
  <c r="F11" i="3"/>
  <c r="H19" i="3"/>
  <c r="G22" i="3"/>
  <c r="F13" i="3"/>
  <c r="F17" i="3"/>
  <c r="H22" i="3"/>
  <c r="F15" i="3"/>
  <c r="F21" i="3"/>
  <c r="F18" i="3"/>
  <c r="F22" i="3"/>
  <c r="F14" i="3"/>
  <c r="J17" i="8"/>
  <c r="J1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</author>
  </authors>
  <commentList>
    <comment ref="D7" authorId="0" shapeId="0" xr:uid="{3AD97468-A861-408E-BF55-AEA2B0218E0A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link to S&amp;U table
</t>
        </r>
      </text>
    </comment>
    <comment ref="H8" authorId="0" shapeId="0" xr:uid="{F633E9FC-8171-46AB-8225-1CEB74C10741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use EBITDA if positive, otherwise, use Revenue.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</author>
  </authors>
  <commentList>
    <comment ref="C29" authorId="0" shapeId="0" xr:uid="{F014317D-82F9-4A2C-A439-8377E7A944C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negative, 
GP - Revenue</t>
        </r>
      </text>
    </comment>
  </commentList>
</comments>
</file>

<file path=xl/sharedStrings.xml><?xml version="1.0" encoding="utf-8"?>
<sst xmlns="http://schemas.openxmlformats.org/spreadsheetml/2006/main" count="358" uniqueCount="243">
  <si>
    <t>180 45 24</t>
  </si>
  <si>
    <t>90 70 155</t>
  </si>
  <si>
    <t>107 104 103</t>
  </si>
  <si>
    <t>154 137 217</t>
  </si>
  <si>
    <t>186 185 184</t>
  </si>
  <si>
    <t>64 60 58</t>
  </si>
  <si>
    <t>215 30 40</t>
  </si>
  <si>
    <t>255 205 65</t>
  </si>
  <si>
    <t>20 20 20</t>
  </si>
  <si>
    <t>53 43 107</t>
  </si>
  <si>
    <t>ssssssssssssssssssssssssssssssssssssssssssssss</t>
  </si>
  <si>
    <t>sssssssssssssssssssssssssssssssssssssssssssssssssssssssssssssssssssssssssssssssss</t>
  </si>
  <si>
    <t>ssssssssssssssssssssssssss</t>
  </si>
  <si>
    <t>Sources &amp; Uses</t>
  </si>
  <si>
    <t>Sources</t>
  </si>
  <si>
    <t>Uses</t>
  </si>
  <si>
    <t>Source 2</t>
  </si>
  <si>
    <t>Source 3</t>
  </si>
  <si>
    <t>Source 4</t>
  </si>
  <si>
    <t>Source 5</t>
  </si>
  <si>
    <t>-</t>
  </si>
  <si>
    <t>Use 4</t>
  </si>
  <si>
    <t>Use 5</t>
  </si>
  <si>
    <t>Source 6</t>
  </si>
  <si>
    <t>Source 7</t>
  </si>
  <si>
    <t>Use 6</t>
  </si>
  <si>
    <t>Use 7</t>
  </si>
  <si>
    <t xml:space="preserve">   Total Sources</t>
  </si>
  <si>
    <t>Date</t>
  </si>
  <si>
    <t>Actuals</t>
  </si>
  <si>
    <t>Adj.</t>
  </si>
  <si>
    <t>+ / -</t>
  </si>
  <si>
    <t>$</t>
  </si>
  <si>
    <t>%</t>
  </si>
  <si>
    <t xml:space="preserve">Cumulative Multiple of </t>
  </si>
  <si>
    <t>LTM</t>
  </si>
  <si>
    <t>NTM</t>
  </si>
  <si>
    <t>Cahs &amp; Equivalents</t>
  </si>
  <si>
    <t>Undrawn Revolver</t>
  </si>
  <si>
    <t>Equity</t>
  </si>
  <si>
    <t xml:space="preserve">   Comitted Capital</t>
  </si>
  <si>
    <t xml:space="preserve">   Committed Debt</t>
  </si>
  <si>
    <t xml:space="preserve">   Committed Net Debt</t>
  </si>
  <si>
    <t xml:space="preserve">   Funded Debt</t>
  </si>
  <si>
    <t>EBITDA</t>
  </si>
  <si>
    <r>
      <t>[EBITDA]</t>
    </r>
    <r>
      <rPr>
        <b/>
        <vertAlign val="superscript"/>
        <sz val="11"/>
        <color theme="1"/>
        <rFont val="Corbel"/>
        <family val="2"/>
        <scheme val="minor"/>
      </rPr>
      <t>1</t>
    </r>
  </si>
  <si>
    <t xml:space="preserve">2 Based on NTM 9/30/2024 [EBITDA or Revenue] of </t>
  </si>
  <si>
    <t>Capitalization Table</t>
  </si>
  <si>
    <r>
      <t>[EBITDA]</t>
    </r>
    <r>
      <rPr>
        <b/>
        <vertAlign val="superscript"/>
        <sz val="11"/>
        <color theme="1"/>
        <rFont val="Corbel"/>
        <family val="2"/>
        <scheme val="minor"/>
      </rPr>
      <t>2</t>
    </r>
  </si>
  <si>
    <t>$ in Millions</t>
  </si>
  <si>
    <t>Bottoms Up EBITDA Reconcillation</t>
  </si>
  <si>
    <t>($ In Millions)</t>
  </si>
  <si>
    <t>Interest Expense, Net</t>
  </si>
  <si>
    <t>Depreciation &amp; Amortization</t>
  </si>
  <si>
    <t>Adjustment 1</t>
  </si>
  <si>
    <t>Adjustment 2</t>
  </si>
  <si>
    <t>Adjustment 3</t>
  </si>
  <si>
    <t>Adjustment 4</t>
  </si>
  <si>
    <t>Adjustment 5</t>
  </si>
  <si>
    <t>Adjustment 6</t>
  </si>
  <si>
    <t>Adj. EBITDA</t>
  </si>
  <si>
    <t>Future Cost Saves</t>
  </si>
  <si>
    <t>Cost Synergies</t>
  </si>
  <si>
    <t>Covenant Adjustment</t>
  </si>
  <si>
    <t>Marketing EBITDA</t>
  </si>
  <si>
    <t>Cash Adjustments to EBITDA</t>
  </si>
  <si>
    <t>Cash Adjustments as (%) of Adj. EBITDA</t>
  </si>
  <si>
    <t>YTD</t>
  </si>
  <si>
    <t>4Q23</t>
  </si>
  <si>
    <t>4Q24</t>
  </si>
  <si>
    <t>Top Down EBITDA Reconcillation</t>
  </si>
  <si>
    <t>Total Revenue</t>
  </si>
  <si>
    <t>(-)</t>
  </si>
  <si>
    <t>Research &amp; Development</t>
  </si>
  <si>
    <t>Other Cash Expenses</t>
  </si>
  <si>
    <t>Non-Cash Expenses</t>
  </si>
  <si>
    <t>(+)</t>
  </si>
  <si>
    <t>Historical Financial Performance</t>
  </si>
  <si>
    <t>Fiscal Year Ended [12/31]</t>
  </si>
  <si>
    <t>Budget</t>
  </si>
  <si>
    <t>2024E</t>
  </si>
  <si>
    <t>KPI Performance</t>
  </si>
  <si>
    <t>Operating Metric 1</t>
  </si>
  <si>
    <t>Growth %</t>
  </si>
  <si>
    <t>Operating Metric 2</t>
  </si>
  <si>
    <t>Operating Metric 3</t>
  </si>
  <si>
    <t>Operating Performance</t>
  </si>
  <si>
    <t>Segment A</t>
  </si>
  <si>
    <t>Segment B</t>
  </si>
  <si>
    <t>Segment C</t>
  </si>
  <si>
    <t>Cost of Revenus</t>
  </si>
  <si>
    <t>Gross Profit</t>
  </si>
  <si>
    <t>Margin %</t>
  </si>
  <si>
    <t>OpEx 1</t>
  </si>
  <si>
    <t>OpEx 3</t>
  </si>
  <si>
    <t>OpEx 2</t>
  </si>
  <si>
    <t>Free Cash Flow Summary</t>
  </si>
  <si>
    <t>Cash Adj. to EBITDA</t>
  </si>
  <si>
    <t>Cash Interest</t>
  </si>
  <si>
    <t>Cash Taxes</t>
  </si>
  <si>
    <t>CapEx</t>
  </si>
  <si>
    <t>Working Captial (Use) / Source</t>
  </si>
  <si>
    <t>Free Cash Flow / (Burn)</t>
  </si>
  <si>
    <t>(Acquisitions) / Dispositions, Net</t>
  </si>
  <si>
    <t>Stock Issuance / (Repurchase)</t>
  </si>
  <si>
    <t>Debt Issuance / (Repayment)</t>
  </si>
  <si>
    <t>Other Cash Flow</t>
  </si>
  <si>
    <t>Change in Cash</t>
  </si>
  <si>
    <t>Balance Sheet Summary</t>
  </si>
  <si>
    <t>Cash &amp; Equivalents</t>
  </si>
  <si>
    <t>RCF Availability</t>
  </si>
  <si>
    <t>Available Liquidity</t>
  </si>
  <si>
    <t>Funded Dedt</t>
  </si>
  <si>
    <t>Committed Debt</t>
  </si>
  <si>
    <t>Key Credit Metrics</t>
  </si>
  <si>
    <t>Funded Leverage (over EBITDA)</t>
  </si>
  <si>
    <t>Committed Leverage</t>
  </si>
  <si>
    <t>Net Committed Leverage</t>
  </si>
  <si>
    <t>Cash as % of Revenue</t>
  </si>
  <si>
    <t>Remaining Months of Liquidity</t>
  </si>
  <si>
    <t>CapEx as % of Revenue</t>
  </si>
  <si>
    <t>FCF as % of Committed Debt</t>
  </si>
  <si>
    <r>
      <t>Remaining Months of Liquidity</t>
    </r>
    <r>
      <rPr>
        <vertAlign val="superscript"/>
        <sz val="11"/>
        <rFont val="Corbel"/>
        <family val="2"/>
        <scheme val="minor"/>
      </rPr>
      <t>1</t>
    </r>
  </si>
  <si>
    <t>1 Cash &amp; Equivalents divided by LTM FCF times 12 months</t>
  </si>
  <si>
    <t>Template, Inc - Industry</t>
  </si>
  <si>
    <t>Valuations</t>
  </si>
  <si>
    <t>Enterprise Value</t>
  </si>
  <si>
    <t>EV / Revenue</t>
  </si>
  <si>
    <t>EV / EBITDA</t>
  </si>
  <si>
    <t>EV / Committed Debt</t>
  </si>
  <si>
    <t>Target Company</t>
  </si>
  <si>
    <t>Ticker</t>
  </si>
  <si>
    <t>Industry Metrics</t>
  </si>
  <si>
    <t>Industry Metric #1</t>
  </si>
  <si>
    <t>Industry Metric #2</t>
  </si>
  <si>
    <t>Industry Metric #3</t>
  </si>
  <si>
    <t>Industry Metric #4</t>
  </si>
  <si>
    <t>LTM Revenue</t>
  </si>
  <si>
    <t>LTM Revenue Growth</t>
  </si>
  <si>
    <t>Gross Margin</t>
  </si>
  <si>
    <t>Adj. EBITDA Margin</t>
  </si>
  <si>
    <t>FCF</t>
  </si>
  <si>
    <t>Funded Debt</t>
  </si>
  <si>
    <t>Company</t>
  </si>
  <si>
    <t>Average</t>
  </si>
  <si>
    <t>As of 5/15/2024</t>
  </si>
  <si>
    <t>Finanical 
Metrics</t>
  </si>
  <si>
    <t>Credit 
Metrics</t>
  </si>
  <si>
    <t>Company Name</t>
  </si>
  <si>
    <t>Mean</t>
  </si>
  <si>
    <t>Median</t>
  </si>
  <si>
    <t>Market Cap</t>
  </si>
  <si>
    <t>EV</t>
  </si>
  <si>
    <t>Revenue</t>
  </si>
  <si>
    <t>Growth</t>
  </si>
  <si>
    <t>Gross</t>
  </si>
  <si>
    <t>Margin</t>
  </si>
  <si>
    <t>EV / GP</t>
  </si>
  <si>
    <t>As of 10/15/2024</t>
  </si>
  <si>
    <t>23 - 24</t>
  </si>
  <si>
    <t>$ in Million, except per share / LTM</t>
  </si>
  <si>
    <t>EBTDA</t>
  </si>
  <si>
    <t>SA - Fellows (People Also Follow)</t>
  </si>
  <si>
    <t>SA - Industry Peers</t>
  </si>
  <si>
    <t>Theme - Inflation Beneficiaries</t>
  </si>
  <si>
    <t>IPO Cohort +/- 1 month</t>
  </si>
  <si>
    <t>LandBridge (NYSE: LB)</t>
  </si>
  <si>
    <t>Texas Pacific Land Corp. (NYSE: TPL)</t>
  </si>
  <si>
    <t>Viper Energy Inc (NYSE: VNOM)</t>
  </si>
  <si>
    <t>Permian Resources Corp (NYSE: PR)</t>
  </si>
  <si>
    <t>Kimbell Royalty Partners. (NYSE:KRP)</t>
  </si>
  <si>
    <t>Rexford Industrial Realty (NYSE:REXR)</t>
  </si>
  <si>
    <t>Followers</t>
  </si>
  <si>
    <t>2.22k</t>
  </si>
  <si>
    <t>11.06k</t>
  </si>
  <si>
    <t>12.70k</t>
  </si>
  <si>
    <t>10.36k</t>
  </si>
  <si>
    <t>7.64k</t>
  </si>
  <si>
    <t>9.96k</t>
  </si>
  <si>
    <t>Analysts</t>
  </si>
  <si>
    <t>Cheniere Energy, Inc. (NYSE:LNG)</t>
  </si>
  <si>
    <t>Corporación (NYSE:VTMX)</t>
  </si>
  <si>
    <t>Kennedy-Wilson Holdings (NYSE:KW)</t>
  </si>
  <si>
    <t>1k</t>
  </si>
  <si>
    <t>3.18k</t>
  </si>
  <si>
    <t>American Strategic Investment (NYSE:NYC)</t>
  </si>
  <si>
    <t>LuxUrban Hotels (NASDAQ: LUXH)</t>
  </si>
  <si>
    <t>0k</t>
  </si>
  <si>
    <t>Vonovia SE (PINK:VONOY)</t>
  </si>
  <si>
    <t>4.13k</t>
  </si>
  <si>
    <t>Industry</t>
  </si>
  <si>
    <t>Industrial REITs</t>
  </si>
  <si>
    <t>Oil, Gas and Consumable Fuels</t>
  </si>
  <si>
    <t>Real Estate Management and Development</t>
  </si>
  <si>
    <t>Oil and Gas Storage and Transportation</t>
  </si>
  <si>
    <t>59.76k</t>
  </si>
  <si>
    <t>2.63k</t>
  </si>
  <si>
    <t>1.14k</t>
  </si>
  <si>
    <t>LATAM Airlines Group (NYSE: LTM)</t>
  </si>
  <si>
    <t>Talen Energy Corp (Nasdaq: TLN)</t>
  </si>
  <si>
    <t>Lineage, Inc. (Nasdaq: LINE)</t>
  </si>
  <si>
    <t>TWFG, Inc. (Nasdaq: TWFG)</t>
  </si>
  <si>
    <t>4.81k</t>
  </si>
  <si>
    <t>Proficient Auto Logistics (Nasdaq: PAL)</t>
  </si>
  <si>
    <t>WEBTOON Entertainment (Nasdaq: WBTN)</t>
  </si>
  <si>
    <t>Independent Power Producers/Energy Traders</t>
  </si>
  <si>
    <t>Insurance Brokers</t>
  </si>
  <si>
    <t>Passenger Airlines</t>
  </si>
  <si>
    <t>Cargo Ground Transportation</t>
  </si>
  <si>
    <t>Interactive Media and Services</t>
  </si>
  <si>
    <t>Bottom-Up can be different from Top Down</t>
  </si>
  <si>
    <t>Earning from Continuing Operations</t>
  </si>
  <si>
    <t>Income Tax Expense</t>
  </si>
  <si>
    <t>Cost of Revenues</t>
  </si>
  <si>
    <t>Selling General &amp; Admin Expenses</t>
  </si>
  <si>
    <t>Price Return</t>
  </si>
  <si>
    <t>1M</t>
  </si>
  <si>
    <t>6M</t>
  </si>
  <si>
    <t>Gross proceeds from IPO</t>
  </si>
  <si>
    <t>Repayment of credit facility borrowings</t>
  </si>
  <si>
    <t>Distribution of LandBridge holdings</t>
  </si>
  <si>
    <t>Underwriting discounts, fee and expenses</t>
  </si>
  <si>
    <t>Total</t>
  </si>
  <si>
    <t>Shares</t>
  </si>
  <si>
    <t>Avg Price Per Share</t>
  </si>
  <si>
    <t>Existing investors</t>
  </si>
  <si>
    <t>New Investors in IPO</t>
  </si>
  <si>
    <t>$ in Million</t>
  </si>
  <si>
    <t>Credit Facility</t>
  </si>
  <si>
    <t>Other</t>
  </si>
  <si>
    <t>Current Portion of LT Debt</t>
  </si>
  <si>
    <t>Unamortized Debt issuance Costs</t>
  </si>
  <si>
    <t>Credit Agreement</t>
  </si>
  <si>
    <t>Term Loan</t>
  </si>
  <si>
    <t>RCF</t>
  </si>
  <si>
    <t>Commitment</t>
  </si>
  <si>
    <t>Book balance</t>
  </si>
  <si>
    <t>1 Based on LTM 3/31/24 [EBITDA or Revenue] of</t>
  </si>
  <si>
    <t xml:space="preserve">Earnings from Continuing Operations </t>
  </si>
  <si>
    <t>= incomes from continuing operations</t>
  </si>
  <si>
    <t>~= net incomes</t>
  </si>
  <si>
    <t>1Q23</t>
  </si>
  <si>
    <t>1Q24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</si>
</sst>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0.0%"/>
    <numFmt numFmtId="167" formatCode="_(* #,##0_);_(* \(#,##0\);_(* &quot;-&quot;??_);_(@_)"/>
  </numFmts>
  <fonts count="23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2" tint="0.79998168889431442"/>
      <name val="Corbel"/>
      <family val="2"/>
      <scheme val="minor"/>
    </font>
    <font>
      <b/>
      <sz val="13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  <font>
      <sz val="11"/>
      <name val="Corbel"/>
      <family val="2"/>
      <scheme val="minor"/>
    </font>
    <font>
      <b/>
      <sz val="11"/>
      <color theme="8"/>
      <name val="Corbel"/>
      <family val="2"/>
      <scheme val="minor"/>
    </font>
    <font>
      <b/>
      <sz val="11"/>
      <name val="Corbel"/>
      <family val="2"/>
      <scheme val="minor"/>
    </font>
    <font>
      <b/>
      <vertAlign val="superscript"/>
      <sz val="11"/>
      <color theme="1"/>
      <name val="Corbe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entury Gothic"/>
      <family val="2"/>
    </font>
    <font>
      <b/>
      <sz val="11"/>
      <color theme="1"/>
      <name val="Century Gothic"/>
      <family val="2"/>
    </font>
    <font>
      <sz val="9"/>
      <color theme="0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vertAlign val="superscript"/>
      <sz val="11"/>
      <name val="Corbel"/>
      <family val="2"/>
      <scheme val="minor"/>
    </font>
    <font>
      <sz val="11"/>
      <color rgb="FF0066FF"/>
      <name val="Corbel"/>
      <family val="2"/>
      <scheme val="minor"/>
    </font>
    <font>
      <sz val="11"/>
      <color rgb="FF0066FF"/>
      <name val="Century Gothic"/>
      <family val="2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352B6B"/>
        <bgColor indexed="64"/>
      </patternFill>
    </fill>
    <fill>
      <patternFill patternType="solid">
        <fgColor rgb="FFB42D19"/>
        <bgColor indexed="64"/>
      </patternFill>
    </fill>
    <fill>
      <patternFill patternType="solid">
        <fgColor rgb="FF5A469B"/>
        <bgColor indexed="64"/>
      </patternFill>
    </fill>
    <fill>
      <patternFill patternType="solid">
        <fgColor rgb="FF6B6867"/>
        <bgColor indexed="64"/>
      </patternFill>
    </fill>
    <fill>
      <patternFill patternType="solid">
        <fgColor rgb="FF9A89D9"/>
        <bgColor indexed="64"/>
      </patternFill>
    </fill>
    <fill>
      <patternFill patternType="solid">
        <fgColor rgb="FFBAB9B8"/>
        <bgColor indexed="64"/>
      </patternFill>
    </fill>
    <fill>
      <patternFill patternType="solid">
        <fgColor rgb="FF403C3A"/>
        <bgColor indexed="64"/>
      </patternFill>
    </fill>
    <fill>
      <patternFill patternType="solid">
        <fgColor rgb="FFD71E28"/>
        <bgColor indexed="64"/>
      </patternFill>
    </fill>
    <fill>
      <patternFill patternType="solid">
        <fgColor rgb="FFFFCD41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5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4" fillId="12" borderId="0" xfId="0" applyFont="1" applyFill="1"/>
    <xf numFmtId="44" fontId="4" fillId="12" borderId="0" xfId="1" applyFont="1" applyFill="1" applyAlignment="1">
      <alignment horizontal="right"/>
    </xf>
    <xf numFmtId="0" fontId="3" fillId="12" borderId="0" xfId="0" applyFont="1" applyFill="1"/>
    <xf numFmtId="0" fontId="2" fillId="12" borderId="0" xfId="0" applyFont="1" applyFill="1"/>
    <xf numFmtId="44" fontId="2" fillId="12" borderId="0" xfId="0" applyNumberFormat="1" applyFont="1" applyFill="1"/>
    <xf numFmtId="0" fontId="3" fillId="13" borderId="0" xfId="0" applyFont="1" applyFill="1"/>
    <xf numFmtId="44" fontId="4" fillId="12" borderId="0" xfId="1" applyFont="1" applyFill="1" applyBorder="1" applyAlignment="1">
      <alignment horizontal="right"/>
    </xf>
    <xf numFmtId="0" fontId="4" fillId="16" borderId="0" xfId="0" applyFont="1" applyFill="1"/>
    <xf numFmtId="44" fontId="4" fillId="16" borderId="0" xfId="1" applyFont="1" applyFill="1" applyAlignment="1">
      <alignment horizontal="right"/>
    </xf>
    <xf numFmtId="0" fontId="0" fillId="16" borderId="0" xfId="0" applyFill="1"/>
    <xf numFmtId="0" fontId="4" fillId="16" borderId="1" xfId="0" applyFont="1" applyFill="1" applyBorder="1"/>
    <xf numFmtId="44" fontId="4" fillId="16" borderId="1" xfId="1" applyFont="1" applyFill="1" applyBorder="1" applyAlignment="1">
      <alignment horizontal="right"/>
    </xf>
    <xf numFmtId="0" fontId="0" fillId="16" borderId="1" xfId="0" applyFill="1" applyBorder="1"/>
    <xf numFmtId="0" fontId="8" fillId="12" borderId="0" xfId="0" applyFont="1" applyFill="1"/>
    <xf numFmtId="0" fontId="6" fillId="14" borderId="0" xfId="0" applyFont="1" applyFill="1" applyAlignment="1">
      <alignment horizontal="left" vertical="center"/>
    </xf>
    <xf numFmtId="0" fontId="8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10" fillId="12" borderId="0" xfId="0" applyFont="1" applyFill="1"/>
    <xf numFmtId="14" fontId="9" fillId="17" borderId="0" xfId="0" applyNumberFormat="1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5" borderId="0" xfId="0" applyFont="1" applyFill="1"/>
    <xf numFmtId="0" fontId="4" fillId="12" borderId="3" xfId="0" applyFont="1" applyFill="1" applyBorder="1"/>
    <xf numFmtId="14" fontId="3" fillId="15" borderId="3" xfId="0" applyNumberFormat="1" applyFont="1" applyFill="1" applyBorder="1" applyAlignment="1">
      <alignment horizontal="center"/>
    </xf>
    <xf numFmtId="0" fontId="3" fillId="15" borderId="3" xfId="0" quotePrefix="1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164" fontId="14" fillId="12" borderId="0" xfId="1" applyNumberFormat="1" applyFont="1" applyFill="1" applyAlignment="1">
      <alignment horizontal="center"/>
    </xf>
    <xf numFmtId="164" fontId="14" fillId="12" borderId="0" xfId="1" applyNumberFormat="1" applyFont="1" applyFill="1"/>
    <xf numFmtId="9" fontId="14" fillId="12" borderId="0" xfId="2" applyFont="1" applyFill="1" applyAlignment="1">
      <alignment horizontal="center"/>
    </xf>
    <xf numFmtId="164" fontId="14" fillId="12" borderId="4" xfId="1" applyNumberFormat="1" applyFont="1" applyFill="1" applyBorder="1" applyAlignment="1">
      <alignment horizontal="center"/>
    </xf>
    <xf numFmtId="9" fontId="14" fillId="12" borderId="4" xfId="2" applyFont="1" applyFill="1" applyBorder="1" applyAlignment="1">
      <alignment horizontal="center"/>
    </xf>
    <xf numFmtId="164" fontId="14" fillId="12" borderId="6" xfId="1" applyNumberFormat="1" applyFont="1" applyFill="1" applyBorder="1" applyAlignment="1">
      <alignment horizontal="center"/>
    </xf>
    <xf numFmtId="0" fontId="15" fillId="15" borderId="3" xfId="0" applyFont="1" applyFill="1" applyBorder="1" applyAlignment="1">
      <alignment horizontal="center"/>
    </xf>
    <xf numFmtId="0" fontId="14" fillId="12" borderId="0" xfId="0" applyFont="1" applyFill="1" applyAlignment="1">
      <alignment horizontal="center"/>
    </xf>
    <xf numFmtId="0" fontId="14" fillId="12" borderId="4" xfId="0" applyFont="1" applyFill="1" applyBorder="1" applyAlignment="1">
      <alignment horizontal="center"/>
    </xf>
    <xf numFmtId="164" fontId="14" fillId="12" borderId="0" xfId="1" applyNumberFormat="1" applyFont="1" applyFill="1" applyBorder="1"/>
    <xf numFmtId="164" fontId="14" fillId="16" borderId="0" xfId="1" applyNumberFormat="1" applyFont="1" applyFill="1" applyAlignment="1">
      <alignment horizontal="center"/>
    </xf>
    <xf numFmtId="164" fontId="14" fillId="16" borderId="0" xfId="1" applyNumberFormat="1" applyFont="1" applyFill="1"/>
    <xf numFmtId="9" fontId="14" fillId="16" borderId="0" xfId="2" applyFont="1" applyFill="1" applyAlignment="1">
      <alignment horizontal="center"/>
    </xf>
    <xf numFmtId="0" fontId="14" fillId="16" borderId="0" xfId="0" applyFont="1" applyFill="1" applyAlignment="1">
      <alignment horizontal="center"/>
    </xf>
    <xf numFmtId="164" fontId="14" fillId="16" borderId="4" xfId="1" applyNumberFormat="1" applyFont="1" applyFill="1" applyBorder="1" applyAlignment="1">
      <alignment horizontal="center"/>
    </xf>
    <xf numFmtId="9" fontId="14" fillId="16" borderId="4" xfId="2" applyFont="1" applyFill="1" applyBorder="1" applyAlignment="1">
      <alignment horizontal="center"/>
    </xf>
    <xf numFmtId="0" fontId="14" fillId="16" borderId="4" xfId="0" applyFont="1" applyFill="1" applyBorder="1" applyAlignment="1">
      <alignment horizontal="center"/>
    </xf>
    <xf numFmtId="0" fontId="2" fillId="16" borderId="0" xfId="0" applyFont="1" applyFill="1"/>
    <xf numFmtId="164" fontId="14" fillId="16" borderId="5" xfId="1" applyNumberFormat="1" applyFont="1" applyFill="1" applyBorder="1" applyAlignment="1">
      <alignment horizontal="center"/>
    </xf>
    <xf numFmtId="164" fontId="14" fillId="16" borderId="7" xfId="1" applyNumberFormat="1" applyFont="1" applyFill="1" applyBorder="1"/>
    <xf numFmtId="9" fontId="14" fillId="16" borderId="5" xfId="2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/>
    </xf>
    <xf numFmtId="0" fontId="0" fillId="12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vertical="center"/>
    </xf>
    <xf numFmtId="0" fontId="8" fillId="12" borderId="0" xfId="0" applyFont="1" applyFill="1" applyAlignment="1">
      <alignment horizontal="left"/>
    </xf>
    <xf numFmtId="0" fontId="3" fillId="12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8" fillId="12" borderId="8" xfId="0" applyFont="1" applyFill="1" applyBorder="1"/>
    <xf numFmtId="0" fontId="0" fillId="12" borderId="8" xfId="0" applyFill="1" applyBorder="1" applyAlignment="1">
      <alignment horizontal="center"/>
    </xf>
    <xf numFmtId="0" fontId="0" fillId="12" borderId="8" xfId="0" applyFill="1" applyBorder="1"/>
    <xf numFmtId="0" fontId="17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44" fontId="17" fillId="12" borderId="0" xfId="1" applyFont="1" applyFill="1" applyAlignment="1">
      <alignment horizontal="center"/>
    </xf>
    <xf numFmtId="44" fontId="17" fillId="12" borderId="8" xfId="1" applyFont="1" applyFill="1" applyBorder="1" applyAlignment="1">
      <alignment horizontal="center"/>
    </xf>
    <xf numFmtId="44" fontId="18" fillId="12" borderId="8" xfId="1" applyFont="1" applyFill="1" applyBorder="1" applyAlignment="1">
      <alignment horizontal="center"/>
    </xf>
    <xf numFmtId="44" fontId="18" fillId="12" borderId="0" xfId="1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44" fontId="15" fillId="15" borderId="0" xfId="1" applyFont="1" applyFill="1" applyAlignment="1">
      <alignment horizontal="center"/>
    </xf>
    <xf numFmtId="0" fontId="3" fillId="18" borderId="0" xfId="0" applyFont="1" applyFill="1"/>
    <xf numFmtId="0" fontId="3" fillId="18" borderId="0" xfId="0" applyFont="1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left"/>
    </xf>
    <xf numFmtId="44" fontId="15" fillId="12" borderId="0" xfId="1" applyFont="1" applyFill="1" applyAlignment="1">
      <alignment horizontal="center"/>
    </xf>
    <xf numFmtId="0" fontId="0" fillId="12" borderId="0" xfId="0" applyFill="1" applyAlignment="1">
      <alignment horizontal="left"/>
    </xf>
    <xf numFmtId="0" fontId="20" fillId="12" borderId="0" xfId="0" applyFont="1" applyFill="1"/>
    <xf numFmtId="0" fontId="20" fillId="12" borderId="0" xfId="0" applyFont="1" applyFill="1" applyAlignment="1">
      <alignment horizontal="center"/>
    </xf>
    <xf numFmtId="0" fontId="20" fillId="13" borderId="0" xfId="0" applyFont="1" applyFill="1"/>
    <xf numFmtId="164" fontId="17" fillId="12" borderId="0" xfId="1" applyNumberFormat="1" applyFont="1" applyFill="1" applyAlignment="1">
      <alignment horizontal="center"/>
    </xf>
    <xf numFmtId="164" fontId="15" fillId="12" borderId="0" xfId="1" applyNumberFormat="1" applyFont="1" applyFill="1" applyAlignment="1">
      <alignment horizontal="center"/>
    </xf>
    <xf numFmtId="164" fontId="21" fillId="12" borderId="0" xfId="1" applyNumberFormat="1" applyFont="1" applyFill="1" applyAlignment="1">
      <alignment horizontal="right"/>
    </xf>
    <xf numFmtId="9" fontId="17" fillId="12" borderId="0" xfId="2" applyFont="1" applyFill="1" applyAlignment="1">
      <alignment horizontal="right"/>
    </xf>
    <xf numFmtId="164" fontId="17" fillId="12" borderId="0" xfId="1" applyNumberFormat="1" applyFont="1" applyFill="1" applyAlignment="1">
      <alignment horizontal="right"/>
    </xf>
    <xf numFmtId="164" fontId="15" fillId="15" borderId="0" xfId="1" applyNumberFormat="1" applyFont="1" applyFill="1" applyAlignment="1">
      <alignment horizontal="right"/>
    </xf>
    <xf numFmtId="164" fontId="15" fillId="12" borderId="0" xfId="1" applyNumberFormat="1" applyFont="1" applyFill="1" applyAlignment="1">
      <alignment horizontal="right"/>
    </xf>
    <xf numFmtId="164" fontId="15" fillId="18" borderId="0" xfId="1" applyNumberFormat="1" applyFont="1" applyFill="1" applyAlignment="1">
      <alignment horizontal="right"/>
    </xf>
    <xf numFmtId="164" fontId="18" fillId="18" borderId="0" xfId="1" applyNumberFormat="1" applyFont="1" applyFill="1" applyAlignment="1">
      <alignment horizontal="right"/>
    </xf>
    <xf numFmtId="9" fontId="18" fillId="18" borderId="0" xfId="2" applyFont="1" applyFill="1" applyAlignment="1">
      <alignment horizontal="right"/>
    </xf>
    <xf numFmtId="164" fontId="18" fillId="12" borderId="0" xfId="1" applyNumberFormat="1" applyFont="1" applyFill="1" applyAlignment="1">
      <alignment horizontal="right"/>
    </xf>
    <xf numFmtId="164" fontId="17" fillId="12" borderId="8" xfId="1" applyNumberFormat="1" applyFont="1" applyFill="1" applyBorder="1" applyAlignment="1">
      <alignment horizontal="right"/>
    </xf>
    <xf numFmtId="164" fontId="17" fillId="12" borderId="0" xfId="1" applyNumberFormat="1" applyFont="1" applyFill="1" applyBorder="1" applyAlignment="1">
      <alignment horizontal="right"/>
    </xf>
    <xf numFmtId="164" fontId="18" fillId="12" borderId="8" xfId="1" applyNumberFormat="1" applyFont="1" applyFill="1" applyBorder="1" applyAlignment="1">
      <alignment horizontal="right"/>
    </xf>
    <xf numFmtId="164" fontId="18" fillId="12" borderId="0" xfId="0" applyNumberFormat="1" applyFont="1" applyFill="1" applyAlignment="1">
      <alignment horizontal="right"/>
    </xf>
    <xf numFmtId="164" fontId="17" fillId="12" borderId="0" xfId="0" applyNumberFormat="1" applyFont="1" applyFill="1" applyAlignment="1">
      <alignment horizontal="right"/>
    </xf>
    <xf numFmtId="164" fontId="17" fillId="12" borderId="4" xfId="1" applyNumberFormat="1" applyFont="1" applyFill="1" applyBorder="1" applyAlignment="1">
      <alignment horizontal="right"/>
    </xf>
    <xf numFmtId="164" fontId="17" fillId="12" borderId="9" xfId="1" applyNumberFormat="1" applyFont="1" applyFill="1" applyBorder="1" applyAlignment="1">
      <alignment horizontal="right"/>
    </xf>
    <xf numFmtId="165" fontId="17" fillId="12" borderId="0" xfId="0" applyNumberFormat="1" applyFont="1" applyFill="1" applyAlignment="1">
      <alignment horizontal="right"/>
    </xf>
    <xf numFmtId="0" fontId="0" fillId="18" borderId="0" xfId="0" applyFill="1" applyAlignment="1">
      <alignment horizontal="left" vertical="center"/>
    </xf>
    <xf numFmtId="0" fontId="20" fillId="18" borderId="0" xfId="0" applyFont="1" applyFill="1"/>
    <xf numFmtId="0" fontId="8" fillId="24" borderId="0" xfId="0" applyFont="1" applyFill="1" applyAlignment="1">
      <alignment horizontal="center"/>
    </xf>
    <xf numFmtId="0" fontId="17" fillId="24" borderId="0" xfId="0" applyFont="1" applyFill="1" applyAlignment="1">
      <alignment horizontal="center"/>
    </xf>
    <xf numFmtId="0" fontId="17" fillId="26" borderId="0" xfId="0" applyFont="1" applyFill="1" applyAlignment="1">
      <alignment horizontal="center"/>
    </xf>
    <xf numFmtId="0" fontId="17" fillId="25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10" fillId="21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0" fillId="22" borderId="0" xfId="0" applyFont="1" applyFill="1" applyAlignment="1">
      <alignment vertical="center"/>
    </xf>
    <xf numFmtId="0" fontId="10" fillId="23" borderId="0" xfId="0" applyFont="1" applyFill="1" applyAlignment="1">
      <alignment vertical="center"/>
    </xf>
    <xf numFmtId="0" fontId="10" fillId="24" borderId="0" xfId="0" applyFont="1" applyFill="1" applyAlignment="1">
      <alignment vertical="center"/>
    </xf>
    <xf numFmtId="0" fontId="7" fillId="12" borderId="0" xfId="0" applyFont="1" applyFill="1" applyAlignment="1">
      <alignment horizontal="center" vertical="center" textRotation="90" wrapText="1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3" fillId="20" borderId="0" xfId="0" applyFont="1" applyFill="1"/>
    <xf numFmtId="0" fontId="3" fillId="27" borderId="0" xfId="0" applyFont="1" applyFill="1"/>
    <xf numFmtId="0" fontId="8" fillId="12" borderId="10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10" fillId="12" borderId="4" xfId="0" applyFont="1" applyFill="1" applyBorder="1"/>
    <xf numFmtId="0" fontId="10" fillId="12" borderId="9" xfId="0" applyFont="1" applyFill="1" applyBorder="1" applyAlignment="1">
      <alignment horizontal="center"/>
    </xf>
    <xf numFmtId="164" fontId="17" fillId="12" borderId="0" xfId="1" applyNumberFormat="1" applyFont="1" applyFill="1"/>
    <xf numFmtId="0" fontId="0" fillId="15" borderId="0" xfId="0" applyFill="1"/>
    <xf numFmtId="164" fontId="17" fillId="15" borderId="0" xfId="1" applyNumberFormat="1" applyFont="1" applyFill="1"/>
    <xf numFmtId="164" fontId="17" fillId="15" borderId="0" xfId="1" applyNumberFormat="1" applyFont="1" applyFill="1" applyAlignment="1">
      <alignment horizontal="center"/>
    </xf>
    <xf numFmtId="0" fontId="0" fillId="27" borderId="0" xfId="0" applyFill="1"/>
    <xf numFmtId="0" fontId="8" fillId="27" borderId="0" xfId="0" applyFont="1" applyFill="1" applyAlignment="1">
      <alignment horizontal="center"/>
    </xf>
    <xf numFmtId="164" fontId="17" fillId="27" borderId="0" xfId="1" applyNumberFormat="1" applyFont="1" applyFill="1"/>
    <xf numFmtId="164" fontId="17" fillId="27" borderId="0" xfId="1" applyNumberFormat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164" fontId="15" fillId="20" borderId="0" xfId="1" applyNumberFormat="1" applyFont="1" applyFill="1"/>
    <xf numFmtId="164" fontId="15" fillId="20" borderId="0" xfId="1" applyNumberFormat="1" applyFont="1" applyFill="1" applyAlignment="1">
      <alignment horizontal="center"/>
    </xf>
    <xf numFmtId="164" fontId="15" fillId="12" borderId="0" xfId="1" applyNumberFormat="1" applyFont="1" applyFill="1"/>
    <xf numFmtId="9" fontId="8" fillId="12" borderId="0" xfId="2" applyFont="1" applyFill="1" applyAlignment="1">
      <alignment horizontal="right"/>
    </xf>
    <xf numFmtId="9" fontId="15" fillId="20" borderId="0" xfId="2" applyFont="1" applyFill="1"/>
    <xf numFmtId="9" fontId="15" fillId="12" borderId="0" xfId="2" applyFont="1" applyFill="1" applyAlignment="1">
      <alignment horizontal="center"/>
    </xf>
    <xf numFmtId="0" fontId="10" fillId="12" borderId="0" xfId="0" applyFont="1" applyFill="1" applyAlignment="1">
      <alignment horizontal="right"/>
    </xf>
    <xf numFmtId="165" fontId="17" fillId="12" borderId="0" xfId="1" applyNumberFormat="1" applyFont="1" applyFill="1" applyAlignment="1">
      <alignment horizontal="center"/>
    </xf>
    <xf numFmtId="165" fontId="15" fillId="20" borderId="0" xfId="1" applyNumberFormat="1" applyFont="1" applyFill="1" applyAlignment="1">
      <alignment horizontal="center"/>
    </xf>
    <xf numFmtId="0" fontId="0" fillId="12" borderId="0" xfId="0" applyFill="1" applyAlignment="1">
      <alignment vertical="center"/>
    </xf>
    <xf numFmtId="1" fontId="17" fillId="12" borderId="0" xfId="1" applyNumberFormat="1" applyFont="1" applyFill="1" applyAlignment="1">
      <alignment horizontal="center"/>
    </xf>
    <xf numFmtId="1" fontId="8" fillId="12" borderId="0" xfId="0" applyNumberFormat="1" applyFont="1" applyFill="1" applyAlignment="1">
      <alignment horizontal="center"/>
    </xf>
    <xf numFmtId="1" fontId="17" fillId="12" borderId="0" xfId="1" applyNumberFormat="1" applyFont="1" applyFill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1" fontId="15" fillId="20" borderId="0" xfId="1" applyNumberFormat="1" applyFont="1" applyFill="1" applyAlignment="1">
      <alignment horizontal="center" vertical="center"/>
    </xf>
    <xf numFmtId="1" fontId="15" fillId="12" borderId="0" xfId="1" applyNumberFormat="1" applyFont="1" applyFill="1" applyAlignment="1">
      <alignment horizontal="center" vertical="center"/>
    </xf>
    <xf numFmtId="1" fontId="15" fillId="20" borderId="0" xfId="1" applyNumberFormat="1" applyFont="1" applyFill="1" applyAlignment="1">
      <alignment horizontal="center"/>
    </xf>
    <xf numFmtId="2" fontId="17" fillId="12" borderId="0" xfId="1" applyNumberFormat="1" applyFont="1" applyFill="1" applyAlignment="1">
      <alignment horizontal="center" vertical="center"/>
    </xf>
    <xf numFmtId="1" fontId="0" fillId="12" borderId="0" xfId="0" applyNumberFormat="1" applyFill="1" applyAlignment="1">
      <alignment horizontal="center"/>
    </xf>
    <xf numFmtId="1" fontId="0" fillId="14" borderId="0" xfId="0" applyNumberFormat="1" applyFill="1" applyAlignment="1">
      <alignment vertical="center"/>
    </xf>
    <xf numFmtId="1" fontId="10" fillId="12" borderId="0" xfId="0" applyNumberFormat="1" applyFont="1" applyFill="1" applyAlignment="1">
      <alignment horizontal="center"/>
    </xf>
    <xf numFmtId="1" fontId="10" fillId="12" borderId="4" xfId="0" applyNumberFormat="1" applyFont="1" applyFill="1" applyBorder="1" applyAlignment="1">
      <alignment horizontal="center"/>
    </xf>
    <xf numFmtId="1" fontId="17" fillId="15" borderId="0" xfId="1" applyNumberFormat="1" applyFont="1" applyFill="1" applyAlignment="1">
      <alignment horizontal="center"/>
    </xf>
    <xf numFmtId="1" fontId="17" fillId="27" borderId="0" xfId="1" applyNumberFormat="1" applyFont="1" applyFill="1" applyAlignment="1">
      <alignment horizontal="center"/>
    </xf>
    <xf numFmtId="1" fontId="0" fillId="18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164" fontId="15" fillId="18" borderId="0" xfId="1" applyNumberFormat="1" applyFont="1" applyFill="1" applyAlignment="1">
      <alignment horizontal="center"/>
    </xf>
    <xf numFmtId="1" fontId="15" fillId="18" borderId="0" xfId="1" applyNumberFormat="1" applyFont="1" applyFill="1" applyAlignment="1">
      <alignment horizontal="center"/>
    </xf>
    <xf numFmtId="164" fontId="15" fillId="18" borderId="0" xfId="1" applyNumberFormat="1" applyFont="1" applyFill="1"/>
    <xf numFmtId="1" fontId="15" fillId="12" borderId="0" xfId="1" applyNumberFormat="1" applyFont="1" applyFill="1" applyAlignment="1">
      <alignment horizontal="center"/>
    </xf>
    <xf numFmtId="9" fontId="15" fillId="18" borderId="0" xfId="2" applyFont="1" applyFill="1" applyAlignment="1">
      <alignment horizontal="right"/>
    </xf>
    <xf numFmtId="9" fontId="15" fillId="12" borderId="0" xfId="2" applyFont="1" applyFill="1" applyAlignment="1">
      <alignment horizontal="right"/>
    </xf>
    <xf numFmtId="165" fontId="15" fillId="18" borderId="0" xfId="1" applyNumberFormat="1" applyFont="1" applyFill="1" applyAlignment="1">
      <alignment horizontal="center"/>
    </xf>
    <xf numFmtId="165" fontId="15" fillId="12" borderId="0" xfId="1" applyNumberFormat="1" applyFont="1" applyFill="1" applyAlignment="1">
      <alignment horizontal="center"/>
    </xf>
    <xf numFmtId="166" fontId="17" fillId="12" borderId="0" xfId="2" applyNumberFormat="1" applyFont="1" applyFill="1" applyAlignment="1">
      <alignment horizontal="right"/>
    </xf>
    <xf numFmtId="166" fontId="8" fillId="12" borderId="0" xfId="2" applyNumberFormat="1" applyFont="1" applyFill="1" applyAlignment="1">
      <alignment horizontal="right"/>
    </xf>
    <xf numFmtId="164" fontId="4" fillId="16" borderId="0" xfId="1" applyNumberFormat="1" applyFont="1" applyFill="1" applyAlignment="1">
      <alignment horizontal="right"/>
    </xf>
    <xf numFmtId="164" fontId="4" fillId="12" borderId="0" xfId="1" applyNumberFormat="1" applyFont="1" applyFill="1" applyAlignment="1">
      <alignment horizontal="right"/>
    </xf>
    <xf numFmtId="164" fontId="4" fillId="12" borderId="0" xfId="1" applyNumberFormat="1" applyFont="1" applyFill="1" applyBorder="1" applyAlignment="1">
      <alignment horizontal="right"/>
    </xf>
    <xf numFmtId="164" fontId="4" fillId="16" borderId="1" xfId="1" applyNumberFormat="1" applyFont="1" applyFill="1" applyBorder="1" applyAlignment="1">
      <alignment horizontal="right"/>
    </xf>
    <xf numFmtId="164" fontId="2" fillId="12" borderId="0" xfId="0" applyNumberFormat="1" applyFont="1" applyFill="1"/>
    <xf numFmtId="164" fontId="8" fillId="12" borderId="0" xfId="1" applyNumberFormat="1" applyFont="1" applyFill="1"/>
    <xf numFmtId="167" fontId="8" fillId="12" borderId="0" xfId="4" applyNumberFormat="1" applyFont="1" applyFill="1"/>
    <xf numFmtId="0" fontId="8" fillId="12" borderId="0" xfId="0" applyFont="1" applyFill="1" applyAlignment="1">
      <alignment horizontal="center" wrapText="1"/>
    </xf>
    <xf numFmtId="44" fontId="8" fillId="12" borderId="0" xfId="1" applyFont="1" applyFill="1"/>
    <xf numFmtId="167" fontId="8" fillId="12" borderId="0" xfId="0" applyNumberFormat="1" applyFont="1" applyFill="1"/>
    <xf numFmtId="164" fontId="14" fillId="16" borderId="0" xfId="1" applyNumberFormat="1" applyFont="1" applyFill="1" applyBorder="1" applyAlignment="1">
      <alignment horizontal="center"/>
    </xf>
    <xf numFmtId="164" fontId="14" fillId="16" borderId="0" xfId="1" applyNumberFormat="1" applyFont="1" applyFill="1" applyBorder="1"/>
    <xf numFmtId="9" fontId="14" fillId="16" borderId="0" xfId="2" applyFont="1" applyFill="1" applyBorder="1" applyAlignment="1">
      <alignment horizontal="center"/>
    </xf>
    <xf numFmtId="6" fontId="8" fillId="12" borderId="0" xfId="0" applyNumberFormat="1" applyFont="1" applyFill="1"/>
    <xf numFmtId="0" fontId="8" fillId="13" borderId="0" xfId="0" applyFont="1" applyFill="1"/>
    <xf numFmtId="0" fontId="8" fillId="13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0" fillId="14" borderId="0" xfId="0" applyFill="1" applyAlignment="1">
      <alignment horizontal="left" vertical="center"/>
    </xf>
    <xf numFmtId="0" fontId="16" fillId="12" borderId="0" xfId="0" applyFont="1" applyFill="1" applyAlignment="1">
      <alignment horizontal="left" vertical="top"/>
    </xf>
    <xf numFmtId="0" fontId="3" fillId="14" borderId="2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7" fillId="19" borderId="0" xfId="0" applyFont="1" applyFill="1" applyAlignment="1">
      <alignment horizontal="center" vertical="center" textRotation="90" wrapText="1"/>
    </xf>
    <xf numFmtId="0" fontId="7" fillId="18" borderId="0" xfId="0" applyFont="1" applyFill="1" applyAlignment="1">
      <alignment horizontal="center" vertical="center" textRotation="90" wrapText="1"/>
    </xf>
    <xf numFmtId="0" fontId="7" fillId="20" borderId="0" xfId="0" applyFont="1" applyFill="1" applyAlignment="1">
      <alignment horizontal="center" vertical="center" textRotation="90" wrapText="1"/>
    </xf>
    <xf numFmtId="0" fontId="7" fillId="15" borderId="0" xfId="0" applyFont="1" applyFill="1" applyAlignment="1">
      <alignment horizontal="center" vertical="center" textRotation="90" wrapText="1"/>
    </xf>
    <xf numFmtId="0" fontId="0" fillId="13" borderId="0" xfId="0" quotePrefix="1" applyFill="1"/>
  </cellXfs>
  <cellStyles count="5">
    <cellStyle name="Comma" xfId="4" builtinId="3"/>
    <cellStyle name="Currency" xfId="1" builtinId="4"/>
    <cellStyle name="Normal" xfId="0" builtinId="0"/>
    <cellStyle name="Normal 3" xfId="3" xr:uid="{D328AF9A-E90B-4320-BA96-7AF190771B17}"/>
    <cellStyle name="Percent" xfId="2" builtinId="5"/>
  </cellStyles>
  <dxfs count="0"/>
  <tableStyles count="0" defaultTableStyle="TableStyleMedium2" defaultPivotStyle="PivotStyleLight16"/>
  <colors>
    <mruColors>
      <color rgb="FF403C3A"/>
      <color rgb="FF6B6867"/>
      <color rgb="FF0066FF"/>
      <color rgb="FF141414"/>
      <color rgb="FFFFCD41"/>
      <color rgb="FFD71E28"/>
      <color rgb="FFBAB9B8"/>
      <color rgb="FF9A89D9"/>
      <color rgb="FF5A469B"/>
      <color rgb="FFB42D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WFC">
      <a:dk1>
        <a:srgbClr val="FFFFFF"/>
      </a:dk1>
      <a:lt1>
        <a:srgbClr val="141414"/>
      </a:lt1>
      <a:dk2>
        <a:srgbClr val="FFCD41"/>
      </a:dk2>
      <a:lt2>
        <a:srgbClr val="D71E28"/>
      </a:lt2>
      <a:accent1>
        <a:srgbClr val="5A469B"/>
      </a:accent1>
      <a:accent2>
        <a:srgbClr val="B42D18"/>
      </a:accent2>
      <a:accent3>
        <a:srgbClr val="9A89D9"/>
      </a:accent3>
      <a:accent4>
        <a:srgbClr val="BAB9B8"/>
      </a:accent4>
      <a:accent5>
        <a:srgbClr val="352B6B"/>
      </a:accent5>
      <a:accent6>
        <a:srgbClr val="178757"/>
      </a:accent6>
      <a:hlink>
        <a:srgbClr val="0000FF"/>
      </a:hlink>
      <a:folHlink>
        <a:srgbClr val="800080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20"/>
  <sheetViews>
    <sheetView workbookViewId="0">
      <selection activeCell="G15" sqref="G15"/>
    </sheetView>
  </sheetViews>
  <sheetFormatPr defaultRowHeight="14.4" x14ac:dyDescent="0.3"/>
  <sheetData>
    <row r="5" spans="2:16" s="9" customFormat="1" x14ac:dyDescent="0.3">
      <c r="B5" s="2"/>
      <c r="C5" s="2"/>
      <c r="D5" s="3"/>
      <c r="E5" s="3"/>
      <c r="F5" s="4"/>
      <c r="G5" s="4"/>
      <c r="H5" s="5"/>
      <c r="I5" s="5"/>
      <c r="J5" s="6"/>
      <c r="K5" s="6"/>
      <c r="L5" s="7"/>
      <c r="M5" s="7"/>
      <c r="N5" s="8"/>
      <c r="O5" s="8"/>
    </row>
    <row r="6" spans="2:16" s="9" customFormat="1" x14ac:dyDescent="0.3">
      <c r="B6" s="2" t="s">
        <v>9</v>
      </c>
      <c r="C6" s="2"/>
      <c r="D6" s="3" t="s">
        <v>0</v>
      </c>
      <c r="E6" s="3"/>
      <c r="F6" s="4" t="s">
        <v>1</v>
      </c>
      <c r="G6" s="4"/>
      <c r="H6" s="5" t="s">
        <v>2</v>
      </c>
      <c r="I6" s="5"/>
      <c r="J6" s="6" t="s">
        <v>3</v>
      </c>
      <c r="K6" s="6"/>
      <c r="L6" s="7" t="s">
        <v>4</v>
      </c>
      <c r="M6" s="7"/>
      <c r="N6" s="8" t="s">
        <v>5</v>
      </c>
      <c r="O6" s="8"/>
    </row>
    <row r="8" spans="2:16" x14ac:dyDescent="0.3">
      <c r="B8" s="10"/>
      <c r="C8" s="10"/>
      <c r="D8" s="11"/>
      <c r="E8" s="11"/>
      <c r="F8" s="12"/>
      <c r="G8" s="12"/>
    </row>
    <row r="9" spans="2:16" s="9" customFormat="1" x14ac:dyDescent="0.3">
      <c r="B9" s="13" t="s">
        <v>6</v>
      </c>
      <c r="C9" s="13"/>
      <c r="D9" s="14" t="s">
        <v>7</v>
      </c>
      <c r="E9" s="14"/>
      <c r="F9" s="15" t="s">
        <v>8</v>
      </c>
      <c r="G9" s="15"/>
    </row>
    <row r="11" spans="2:1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6" spans="2:16" x14ac:dyDescent="0.3">
      <c r="F16" t="s">
        <v>11</v>
      </c>
    </row>
    <row r="17" spans="6:8" x14ac:dyDescent="0.3">
      <c r="H17" t="s">
        <v>12</v>
      </c>
    </row>
    <row r="20" spans="6:8" x14ac:dyDescent="0.3">
      <c r="F2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AD98-2800-4E23-9886-67957453E8BD}">
  <sheetPr>
    <tabColor theme="5"/>
  </sheetPr>
  <dimension ref="A1:Q39"/>
  <sheetViews>
    <sheetView workbookViewId="0">
      <selection activeCell="E17" sqref="E17"/>
    </sheetView>
  </sheetViews>
  <sheetFormatPr defaultRowHeight="14.4" x14ac:dyDescent="0.3"/>
  <cols>
    <col min="1" max="1" width="8.88671875" style="17"/>
    <col min="2" max="2" width="33.33203125" style="17" customWidth="1"/>
    <col min="3" max="3" width="17.77734375" style="17" customWidth="1"/>
    <col min="4" max="4" width="2.6640625" style="17" customWidth="1"/>
    <col min="5" max="5" width="33.33203125" style="17" customWidth="1"/>
    <col min="6" max="6" width="17.77734375" style="17" customWidth="1"/>
    <col min="7" max="16384" width="8.88671875" style="17"/>
  </cols>
  <sheetData>
    <row r="1" spans="1:17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18" customHeight="1" x14ac:dyDescent="0.3">
      <c r="A3" s="16"/>
      <c r="B3" s="33" t="s">
        <v>13</v>
      </c>
      <c r="C3" s="18"/>
      <c r="D3" s="18"/>
      <c r="E3" s="18"/>
      <c r="F3" s="18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8.4" customHeight="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ht="15" customHeight="1" x14ac:dyDescent="0.3">
      <c r="A5" s="16"/>
      <c r="B5" s="200" t="s">
        <v>14</v>
      </c>
      <c r="C5" s="200"/>
      <c r="D5" s="16"/>
      <c r="E5" s="200" t="s">
        <v>15</v>
      </c>
      <c r="F5" s="20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x14ac:dyDescent="0.3">
      <c r="A6" s="16"/>
      <c r="B6" s="26" t="s">
        <v>218</v>
      </c>
      <c r="C6" s="184">
        <v>246500000</v>
      </c>
      <c r="D6" s="28"/>
      <c r="E6" s="26" t="s">
        <v>219</v>
      </c>
      <c r="F6" s="184">
        <v>100000000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x14ac:dyDescent="0.3">
      <c r="A7" s="16"/>
      <c r="B7" s="19" t="s">
        <v>16</v>
      </c>
      <c r="C7" s="20" t="s">
        <v>20</v>
      </c>
      <c r="D7" s="16"/>
      <c r="E7" s="19" t="s">
        <v>220</v>
      </c>
      <c r="F7" s="185">
        <v>123593750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x14ac:dyDescent="0.3">
      <c r="A8" s="16"/>
      <c r="B8" s="26" t="s">
        <v>17</v>
      </c>
      <c r="C8" s="27" t="s">
        <v>20</v>
      </c>
      <c r="D8" s="28"/>
      <c r="E8" s="26" t="s">
        <v>221</v>
      </c>
      <c r="F8" s="184">
        <v>22906250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x14ac:dyDescent="0.3">
      <c r="A9" s="16"/>
      <c r="B9" s="19" t="s">
        <v>18</v>
      </c>
      <c r="C9" s="20" t="s">
        <v>20</v>
      </c>
      <c r="D9" s="16"/>
      <c r="E9" s="19" t="s">
        <v>21</v>
      </c>
      <c r="F9" s="185" t="s">
        <v>20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3">
      <c r="A10" s="16"/>
      <c r="B10" s="26" t="s">
        <v>19</v>
      </c>
      <c r="C10" s="27" t="s">
        <v>20</v>
      </c>
      <c r="D10" s="28"/>
      <c r="E10" s="26" t="s">
        <v>22</v>
      </c>
      <c r="F10" s="184" t="s">
        <v>20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x14ac:dyDescent="0.3">
      <c r="A11" s="16"/>
      <c r="B11" s="19" t="s">
        <v>23</v>
      </c>
      <c r="C11" s="25" t="s">
        <v>20</v>
      </c>
      <c r="D11" s="16"/>
      <c r="E11" s="19" t="s">
        <v>25</v>
      </c>
      <c r="F11" s="186" t="s">
        <v>20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15" thickBot="1" x14ac:dyDescent="0.35">
      <c r="A12" s="16"/>
      <c r="B12" s="29" t="s">
        <v>24</v>
      </c>
      <c r="C12" s="30" t="s">
        <v>20</v>
      </c>
      <c r="D12" s="31"/>
      <c r="E12" s="29" t="s">
        <v>26</v>
      </c>
      <c r="F12" s="187" t="s">
        <v>20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s="24" customFormat="1" x14ac:dyDescent="0.3">
      <c r="A13" s="21"/>
      <c r="B13" s="22" t="s">
        <v>27</v>
      </c>
      <c r="C13" s="23">
        <f>SUM(C6:C12)</f>
        <v>246500000</v>
      </c>
      <c r="D13" s="22"/>
      <c r="E13" s="22" t="s">
        <v>27</v>
      </c>
      <c r="F13" s="188">
        <f>SUM(F6:F12)</f>
        <v>246500000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x14ac:dyDescent="0.3">
      <c r="A16" s="16"/>
      <c r="B16" s="32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</sheetData>
  <mergeCells count="2">
    <mergeCell ref="B5:C5"/>
    <mergeCell ref="E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3190-FFB8-4101-B464-3DD6A56AD098}">
  <sheetPr>
    <tabColor theme="5"/>
  </sheetPr>
  <dimension ref="A1:P33"/>
  <sheetViews>
    <sheetView topLeftCell="A3" workbookViewId="0">
      <selection activeCell="I23" sqref="I23"/>
    </sheetView>
  </sheetViews>
  <sheetFormatPr defaultRowHeight="14.4" x14ac:dyDescent="0.3"/>
  <cols>
    <col min="1" max="1" width="8.88671875" style="17"/>
    <col min="2" max="2" width="30.77734375" style="17" customWidth="1"/>
    <col min="3" max="3" width="12.109375" style="37" customWidth="1"/>
    <col min="4" max="4" width="6.88671875" style="17" customWidth="1"/>
    <col min="5" max="8" width="12.109375" style="37" customWidth="1"/>
    <col min="9" max="10" width="8.88671875" style="17"/>
    <col min="11" max="11" width="19.21875" style="17" bestFit="1" customWidth="1"/>
    <col min="12" max="12" width="15.5546875" style="17" bestFit="1" customWidth="1"/>
    <col min="13" max="13" width="15.88671875" style="17" bestFit="1" customWidth="1"/>
    <col min="14" max="14" width="13.77734375" style="17" bestFit="1" customWidth="1"/>
    <col min="15" max="16384" width="8.88671875" style="17"/>
  </cols>
  <sheetData>
    <row r="1" spans="1:16" x14ac:dyDescent="0.3">
      <c r="A1" s="16"/>
      <c r="B1" s="16"/>
      <c r="C1" s="35"/>
      <c r="D1" s="16"/>
      <c r="E1" s="35"/>
      <c r="F1" s="35"/>
      <c r="G1" s="35"/>
      <c r="H1" s="35"/>
      <c r="I1" s="16"/>
      <c r="J1" s="16"/>
      <c r="K1" s="16"/>
      <c r="L1" s="16"/>
      <c r="M1" s="16"/>
      <c r="N1" s="16"/>
      <c r="O1" s="16"/>
      <c r="P1" s="16"/>
    </row>
    <row r="2" spans="1:16" x14ac:dyDescent="0.3">
      <c r="A2" s="16"/>
      <c r="B2" s="16"/>
      <c r="C2" s="35"/>
      <c r="D2" s="16"/>
      <c r="E2" s="35"/>
      <c r="F2" s="35"/>
      <c r="G2" s="35"/>
      <c r="H2" s="35"/>
      <c r="I2" s="16"/>
      <c r="J2" s="16"/>
      <c r="K2" s="16"/>
      <c r="L2" s="16"/>
      <c r="M2" s="16"/>
      <c r="N2" s="16"/>
      <c r="O2" s="16"/>
      <c r="P2" s="16"/>
    </row>
    <row r="3" spans="1:16" s="71" customFormat="1" ht="18" customHeight="1" x14ac:dyDescent="0.3">
      <c r="A3" s="69"/>
      <c r="B3" s="33" t="s">
        <v>47</v>
      </c>
      <c r="C3" s="70"/>
      <c r="D3" s="70"/>
      <c r="E3" s="202"/>
      <c r="F3" s="202"/>
      <c r="G3" s="202"/>
      <c r="H3" s="202"/>
      <c r="I3" s="69"/>
      <c r="J3" s="69"/>
      <c r="K3" s="69"/>
      <c r="L3" s="69"/>
      <c r="M3" s="69"/>
      <c r="N3" s="69"/>
      <c r="O3" s="69"/>
      <c r="P3" s="69"/>
    </row>
    <row r="4" spans="1:16" ht="8.4" customHeight="1" x14ac:dyDescent="0.3">
      <c r="A4" s="16"/>
      <c r="B4" s="16"/>
      <c r="C4" s="35"/>
      <c r="D4" s="16"/>
      <c r="E4" s="35"/>
      <c r="F4" s="35"/>
      <c r="G4" s="35"/>
      <c r="H4" s="35"/>
      <c r="I4" s="16"/>
      <c r="J4" s="16"/>
      <c r="K4" s="16"/>
      <c r="L4" s="16"/>
      <c r="M4" s="16"/>
      <c r="N4" s="16"/>
      <c r="O4" s="16"/>
      <c r="P4" s="16"/>
    </row>
    <row r="5" spans="1:16" x14ac:dyDescent="0.3">
      <c r="A5" s="16"/>
      <c r="B5" s="39" t="s">
        <v>28</v>
      </c>
      <c r="C5" s="40">
        <v>45382</v>
      </c>
      <c r="D5" s="32"/>
      <c r="E5" s="40">
        <v>45382</v>
      </c>
      <c r="F5" s="34"/>
      <c r="G5" s="35"/>
      <c r="H5" s="35"/>
      <c r="I5" s="16"/>
      <c r="J5" s="16"/>
      <c r="K5" s="16"/>
      <c r="L5" s="16"/>
      <c r="M5" s="16"/>
      <c r="N5" s="16"/>
      <c r="O5" s="16"/>
      <c r="P5" s="16"/>
    </row>
    <row r="6" spans="1:16" x14ac:dyDescent="0.3">
      <c r="A6" s="16"/>
      <c r="B6" s="19"/>
      <c r="C6" s="41"/>
      <c r="D6" s="42"/>
      <c r="E6" s="41"/>
      <c r="F6" s="41"/>
      <c r="G6" s="201" t="s">
        <v>34</v>
      </c>
      <c r="H6" s="201"/>
      <c r="I6" s="16"/>
      <c r="J6" s="16"/>
      <c r="K6" s="16"/>
      <c r="L6" s="16"/>
      <c r="M6" s="16"/>
      <c r="N6" s="16"/>
      <c r="O6" s="16"/>
      <c r="P6" s="16"/>
    </row>
    <row r="7" spans="1:16" x14ac:dyDescent="0.3">
      <c r="A7" s="16"/>
      <c r="B7" s="19"/>
      <c r="C7" s="38" t="s">
        <v>29</v>
      </c>
      <c r="D7" s="41" t="s">
        <v>30</v>
      </c>
      <c r="E7" s="201" t="str">
        <f xml:space="preserve"> "PF  " &amp; TEXT(E5,"m/dd/yy")</f>
        <v>PF  3/31/24</v>
      </c>
      <c r="F7" s="201"/>
      <c r="G7" s="41" t="s">
        <v>35</v>
      </c>
      <c r="H7" s="41" t="s">
        <v>36</v>
      </c>
      <c r="I7" s="16"/>
      <c r="J7" s="16"/>
      <c r="K7" s="16"/>
      <c r="L7" s="16"/>
      <c r="M7" s="16"/>
      <c r="N7" s="16"/>
      <c r="O7" s="16"/>
      <c r="P7" s="16"/>
    </row>
    <row r="8" spans="1:16" ht="16.8" thickBot="1" x14ac:dyDescent="0.35">
      <c r="A8" s="16"/>
      <c r="B8" s="43" t="s">
        <v>49</v>
      </c>
      <c r="C8" s="44">
        <f>$C$5</f>
        <v>45382</v>
      </c>
      <c r="D8" s="45" t="s">
        <v>31</v>
      </c>
      <c r="E8" s="53" t="s">
        <v>32</v>
      </c>
      <c r="F8" s="53" t="s">
        <v>33</v>
      </c>
      <c r="G8" s="46" t="s">
        <v>45</v>
      </c>
      <c r="H8" s="46" t="s">
        <v>48</v>
      </c>
      <c r="I8" s="16"/>
      <c r="J8" s="16"/>
      <c r="K8" s="16"/>
      <c r="L8" s="16"/>
      <c r="M8" s="16"/>
      <c r="N8" s="16"/>
      <c r="O8" s="16"/>
      <c r="P8" s="16"/>
    </row>
    <row r="9" spans="1:16" ht="29.4" customHeight="1" x14ac:dyDescent="0.3">
      <c r="A9" s="16"/>
      <c r="B9" s="19" t="s">
        <v>37</v>
      </c>
      <c r="C9" s="47">
        <v>8892</v>
      </c>
      <c r="D9" s="48"/>
      <c r="E9" s="47">
        <v>4785</v>
      </c>
      <c r="F9" s="49"/>
      <c r="G9" s="54"/>
      <c r="H9" s="54"/>
      <c r="I9" s="16"/>
      <c r="J9" s="16"/>
      <c r="K9" s="16"/>
      <c r="L9" s="34"/>
      <c r="M9" s="34"/>
      <c r="N9" s="191"/>
      <c r="O9" s="16"/>
      <c r="P9" s="16"/>
    </row>
    <row r="10" spans="1:16" x14ac:dyDescent="0.3">
      <c r="A10" s="16"/>
      <c r="B10" s="26"/>
      <c r="C10" s="57"/>
      <c r="D10" s="58"/>
      <c r="E10" s="57"/>
      <c r="F10" s="59"/>
      <c r="G10" s="60"/>
      <c r="H10" s="60"/>
      <c r="I10" s="16"/>
      <c r="J10" s="16"/>
      <c r="K10" s="32"/>
      <c r="L10" s="190"/>
      <c r="M10" s="189"/>
      <c r="N10" s="192"/>
      <c r="O10" s="16"/>
      <c r="P10" s="16"/>
    </row>
    <row r="11" spans="1:16" x14ac:dyDescent="0.3">
      <c r="A11" s="16"/>
      <c r="B11" s="19" t="s">
        <v>228</v>
      </c>
      <c r="C11" s="47">
        <v>140000</v>
      </c>
      <c r="D11" s="48"/>
      <c r="E11" s="47">
        <v>300000</v>
      </c>
      <c r="F11" s="49">
        <f>IFERROR(E11/$E$22, "NA")</f>
        <v>0.50499864492030277</v>
      </c>
      <c r="G11" s="54" t="str">
        <f>IFERROR(_xlfn.CONCAT(ROUND(E11/$G$24,1),"x"),"NA")</f>
        <v>NA</v>
      </c>
      <c r="H11" s="54" t="str">
        <f>IFERROR(_xlfn.CONCAT(ROUND(E11/$H$25,1),"x"),"NA")</f>
        <v>NA</v>
      </c>
      <c r="I11" s="16"/>
      <c r="J11" s="16"/>
      <c r="K11" s="32"/>
      <c r="L11" s="190"/>
      <c r="M11" s="189"/>
      <c r="N11" s="192"/>
      <c r="O11" s="16"/>
      <c r="P11" s="16"/>
    </row>
    <row r="12" spans="1:16" x14ac:dyDescent="0.3">
      <c r="A12" s="16"/>
      <c r="B12" s="26" t="s">
        <v>229</v>
      </c>
      <c r="C12" s="194">
        <v>379</v>
      </c>
      <c r="D12" s="195"/>
      <c r="E12" s="194">
        <v>379</v>
      </c>
      <c r="F12" s="196">
        <f>IFERROR(E12/$E$22, "NA")</f>
        <v>6.379816214159825E-4</v>
      </c>
      <c r="G12" s="60" t="str">
        <f>IFERROR(_xlfn.CONCAT(ROUND(E12/$G$24,1),"x"),"NA")</f>
        <v>NA</v>
      </c>
      <c r="H12" s="60" t="str">
        <f>IFERROR(_xlfn.CONCAT(ROUND(E12/$H$25,1),"x"),"NA")</f>
        <v>NA</v>
      </c>
      <c r="I12" s="16"/>
      <c r="J12" s="16"/>
      <c r="K12" s="134"/>
      <c r="L12" s="193"/>
      <c r="M12" s="189"/>
      <c r="N12" s="32"/>
      <c r="O12" s="16"/>
      <c r="P12" s="16"/>
    </row>
    <row r="13" spans="1:16" x14ac:dyDescent="0.3">
      <c r="A13" s="16"/>
      <c r="B13" s="19" t="s">
        <v>230</v>
      </c>
      <c r="C13" s="47">
        <v>-20244</v>
      </c>
      <c r="D13" s="48"/>
      <c r="E13" s="47">
        <v>-35245</v>
      </c>
      <c r="F13" s="49">
        <f>IFERROR(E13/$E$22, "NA")</f>
        <v>-5.9328924134053572E-2</v>
      </c>
      <c r="G13" s="54" t="str">
        <f>IFERROR(_xlfn.CONCAT(ROUND(E13/$G$24,1),"x"),"NA")</f>
        <v>NA</v>
      </c>
      <c r="H13" s="54" t="str">
        <f>IFERROR(_xlfn.CONCAT(ROUND(E13/$H$25,1),"x"),"NA")</f>
        <v>NA</v>
      </c>
      <c r="I13" s="16"/>
      <c r="J13" s="16"/>
      <c r="K13" s="32"/>
      <c r="L13" s="190"/>
      <c r="M13" s="189"/>
      <c r="N13" s="192"/>
      <c r="O13" s="16"/>
      <c r="P13" s="16"/>
    </row>
    <row r="14" spans="1:16" x14ac:dyDescent="0.3">
      <c r="A14" s="16"/>
      <c r="B14" s="26" t="s">
        <v>231</v>
      </c>
      <c r="C14" s="61">
        <v>-1683</v>
      </c>
      <c r="D14" s="58"/>
      <c r="E14" s="61">
        <v>-4901</v>
      </c>
      <c r="F14" s="62">
        <f>IFERROR(E14/$E$22, "NA")</f>
        <v>-8.2499945291813464E-3</v>
      </c>
      <c r="G14" s="63" t="str">
        <f>IFERROR(_xlfn.CONCAT(ROUND(E14/$G$24,1),"x"),"NA")</f>
        <v>NA</v>
      </c>
      <c r="H14" s="63" t="str">
        <f>IFERROR(_xlfn.CONCAT(ROUND(E14/$H$25,1),"x"),"NA")</f>
        <v>NA</v>
      </c>
      <c r="I14" s="16"/>
      <c r="J14" s="16"/>
      <c r="K14" s="134"/>
      <c r="L14" s="193"/>
      <c r="M14" s="189"/>
      <c r="N14" s="32"/>
      <c r="O14" s="16"/>
      <c r="P14" s="16"/>
    </row>
    <row r="15" spans="1:16" x14ac:dyDescent="0.3">
      <c r="A15" s="16"/>
      <c r="B15" s="22" t="s">
        <v>43</v>
      </c>
      <c r="C15" s="47">
        <v>118452</v>
      </c>
      <c r="D15" s="48"/>
      <c r="E15" s="47">
        <f>SUM(E11:E14)</f>
        <v>260233</v>
      </c>
      <c r="F15" s="49">
        <f>IFERROR(E15/$E$22, "NA")</f>
        <v>0.43805770787848386</v>
      </c>
      <c r="G15" s="54" t="str">
        <f>IFERROR(_xlfn.CONCAT(ROUND(E15/$G$24,1),"x"),"NA")</f>
        <v>NA</v>
      </c>
      <c r="H15" s="54" t="str">
        <f>IFERROR(_xlfn.CONCAT(ROUND(E15/$H$25,1),"x"),"NA")</f>
        <v>NA</v>
      </c>
      <c r="I15" s="16"/>
      <c r="J15" s="16"/>
      <c r="K15" s="32"/>
      <c r="L15" s="32"/>
      <c r="M15" s="32"/>
      <c r="N15" s="32"/>
      <c r="O15" s="16"/>
      <c r="P15" s="16"/>
    </row>
    <row r="16" spans="1:16" x14ac:dyDescent="0.3">
      <c r="A16" s="16"/>
      <c r="B16" s="26"/>
      <c r="C16" s="57"/>
      <c r="D16" s="58"/>
      <c r="E16" s="57"/>
      <c r="F16" s="59"/>
      <c r="G16" s="60"/>
      <c r="H16" s="60"/>
      <c r="I16" s="16"/>
      <c r="J16" s="16"/>
      <c r="K16" s="32"/>
      <c r="L16" s="32"/>
      <c r="M16" s="32"/>
      <c r="N16" s="32"/>
      <c r="O16" s="16"/>
      <c r="P16" s="16"/>
    </row>
    <row r="17" spans="1:16" x14ac:dyDescent="0.3">
      <c r="A17" s="16"/>
      <c r="B17" s="19" t="s">
        <v>38</v>
      </c>
      <c r="C17" s="50" t="s">
        <v>20</v>
      </c>
      <c r="D17" s="48"/>
      <c r="E17" s="50">
        <v>75</v>
      </c>
      <c r="F17" s="51">
        <f>IFERROR(E17/$E$22, "NA")</f>
        <v>1.262496612300757E-4</v>
      </c>
      <c r="G17" s="55" t="str">
        <f>IFERROR(_xlfn.CONCAT(ROUND(E17/$G$24,1),"x"),"NA")</f>
        <v>NA</v>
      </c>
      <c r="H17" s="55" t="str">
        <f>IFERROR(_xlfn.CONCAT(ROUND(E17/$H$25,1),"x"),"NA")</f>
        <v>NA</v>
      </c>
      <c r="I17" s="16"/>
      <c r="J17" s="16"/>
      <c r="K17" s="32"/>
      <c r="L17" s="32"/>
      <c r="M17" s="32"/>
      <c r="N17" s="32"/>
      <c r="O17" s="16"/>
      <c r="P17" s="16"/>
    </row>
    <row r="18" spans="1:16" x14ac:dyDescent="0.3">
      <c r="A18" s="16"/>
      <c r="B18" s="64" t="s">
        <v>41</v>
      </c>
      <c r="C18" s="57">
        <f>SUM(C15, C17)</f>
        <v>118452</v>
      </c>
      <c r="D18" s="58"/>
      <c r="E18" s="57">
        <f>SUM(E15, E17)</f>
        <v>260308</v>
      </c>
      <c r="F18" s="59">
        <f>IFERROR(E18/$E$22, "NA")</f>
        <v>0.43818395753971395</v>
      </c>
      <c r="G18" s="60" t="str">
        <f>IFERROR(_xlfn.CONCAT(ROUND(E18/$G$24,1),"x"),"NA")</f>
        <v>NA</v>
      </c>
      <c r="H18" s="60" t="str">
        <f>IFERROR(_xlfn.CONCAT(ROUND(E18/$H$25,1),"x"),"NA")</f>
        <v>NA</v>
      </c>
      <c r="I18" s="16"/>
      <c r="J18" s="16"/>
      <c r="K18" s="39"/>
      <c r="L18" s="39" t="s">
        <v>223</v>
      </c>
      <c r="M18" s="39" t="s">
        <v>227</v>
      </c>
      <c r="N18" s="39" t="s">
        <v>224</v>
      </c>
      <c r="O18" s="16"/>
      <c r="P18" s="16"/>
    </row>
    <row r="19" spans="1:16" x14ac:dyDescent="0.3">
      <c r="A19" s="16"/>
      <c r="B19" s="22" t="s">
        <v>42</v>
      </c>
      <c r="C19" s="47">
        <f>SUM(C18)-SUM(C9)</f>
        <v>109560</v>
      </c>
      <c r="D19" s="48"/>
      <c r="E19" s="47">
        <f>SUM(E18)-SUM(E9)</f>
        <v>255523</v>
      </c>
      <c r="F19" s="49"/>
      <c r="G19" s="54" t="str">
        <f>IFERROR(_xlfn.CONCAT(ROUND(E19/$G$24,1),"x"),"NA")</f>
        <v>NA</v>
      </c>
      <c r="H19" s="54" t="str">
        <f>IFERROR(_xlfn.CONCAT(ROUND(E19/$H$25,1),"x"),"NA")</f>
        <v>NA</v>
      </c>
      <c r="I19" s="16"/>
      <c r="J19" s="16"/>
      <c r="K19" s="39" t="s">
        <v>225</v>
      </c>
      <c r="L19" s="190">
        <v>58651603</v>
      </c>
      <c r="M19" s="189">
        <v>305486</v>
      </c>
      <c r="N19" s="32">
        <v>5.21</v>
      </c>
      <c r="O19" s="16"/>
      <c r="P19" s="16"/>
    </row>
    <row r="20" spans="1:16" x14ac:dyDescent="0.3">
      <c r="A20" s="16"/>
      <c r="B20" s="26"/>
      <c r="C20" s="57"/>
      <c r="D20" s="58"/>
      <c r="E20" s="57"/>
      <c r="F20" s="59"/>
      <c r="G20" s="60"/>
      <c r="H20" s="60"/>
      <c r="I20" s="16"/>
      <c r="J20" s="16"/>
      <c r="K20" s="39" t="s">
        <v>226</v>
      </c>
      <c r="L20" s="190">
        <v>14500000</v>
      </c>
      <c r="M20" s="189">
        <v>246500</v>
      </c>
      <c r="N20" s="32">
        <v>17</v>
      </c>
      <c r="O20" s="16"/>
      <c r="P20" s="16"/>
    </row>
    <row r="21" spans="1:16" x14ac:dyDescent="0.3">
      <c r="A21" s="16"/>
      <c r="B21" s="19" t="s">
        <v>39</v>
      </c>
      <c r="C21" s="47">
        <v>162333</v>
      </c>
      <c r="D21" s="56"/>
      <c r="E21" s="47">
        <f>66156+267597</f>
        <v>333753</v>
      </c>
      <c r="F21" s="49">
        <f>IFERROR(E21/$E$22, "NA")</f>
        <v>0.56181604246028605</v>
      </c>
      <c r="G21" s="54" t="str">
        <f>IFERROR(_xlfn.CONCAT(ROUND(E21/$G$24,1),"x"),"NA")</f>
        <v>NA</v>
      </c>
      <c r="H21" s="54" t="str">
        <f>IFERROR(_xlfn.CONCAT(ROUND(E21/$H$25,1),"x"),"NA")</f>
        <v>NA</v>
      </c>
      <c r="I21" s="16"/>
      <c r="J21" s="16"/>
      <c r="K21" s="39" t="s">
        <v>222</v>
      </c>
      <c r="L21" s="190">
        <v>73151603</v>
      </c>
      <c r="M21" s="189">
        <v>551986</v>
      </c>
      <c r="N21" s="32">
        <v>7.55</v>
      </c>
      <c r="O21" s="16"/>
      <c r="P21" s="16"/>
    </row>
    <row r="22" spans="1:16" ht="15" thickBot="1" x14ac:dyDescent="0.35">
      <c r="A22" s="16"/>
      <c r="B22" s="64" t="s">
        <v>40</v>
      </c>
      <c r="C22" s="65">
        <f>C15+C21</f>
        <v>280785</v>
      </c>
      <c r="D22" s="66"/>
      <c r="E22" s="65">
        <f>SUM(E21,E18)</f>
        <v>594061</v>
      </c>
      <c r="F22" s="67">
        <f>IFERROR(E22/$E$22, "NA")</f>
        <v>1</v>
      </c>
      <c r="G22" s="68" t="str">
        <f>IFERROR(_xlfn.CONCAT(ROUND(E22/$G$24,1),"x"),"NA")</f>
        <v>NA</v>
      </c>
      <c r="H22" s="68" t="str">
        <f>IFERROR(_xlfn.CONCAT(ROUND(E22/$H$25,1),"x"),"NA")</f>
        <v>NA</v>
      </c>
      <c r="I22" s="16"/>
      <c r="J22" s="16"/>
      <c r="K22" s="32"/>
      <c r="L22" s="32"/>
      <c r="M22" s="32"/>
      <c r="N22" s="32"/>
      <c r="O22" s="16"/>
      <c r="P22" s="16"/>
    </row>
    <row r="23" spans="1:16" ht="15" thickTop="1" x14ac:dyDescent="0.3">
      <c r="A23" s="16"/>
      <c r="B23" s="19"/>
      <c r="C23" s="36"/>
      <c r="D23" s="19"/>
      <c r="E23" s="36"/>
      <c r="F23" s="36"/>
      <c r="G23" s="36"/>
      <c r="H23" s="36"/>
      <c r="I23" s="16"/>
      <c r="J23" s="16"/>
      <c r="K23" s="39" t="s">
        <v>232</v>
      </c>
      <c r="L23" s="39" t="s">
        <v>233</v>
      </c>
      <c r="M23" s="39" t="s">
        <v>234</v>
      </c>
      <c r="N23" s="32"/>
      <c r="O23" s="16"/>
      <c r="P23" s="16"/>
    </row>
    <row r="24" spans="1:16" x14ac:dyDescent="0.3">
      <c r="A24" s="16"/>
      <c r="B24" s="19" t="s">
        <v>237</v>
      </c>
      <c r="C24" s="36"/>
      <c r="D24" s="19"/>
      <c r="E24" s="36"/>
      <c r="F24" s="36"/>
      <c r="G24" s="52" t="s">
        <v>20</v>
      </c>
      <c r="H24" s="36"/>
      <c r="I24" s="16"/>
      <c r="J24" s="16"/>
      <c r="K24" s="39" t="s">
        <v>235</v>
      </c>
      <c r="L24" s="197">
        <v>350</v>
      </c>
      <c r="M24" s="189">
        <v>75</v>
      </c>
      <c r="N24" s="32"/>
      <c r="O24" s="16"/>
      <c r="P24" s="16"/>
    </row>
    <row r="25" spans="1:16" x14ac:dyDescent="0.3">
      <c r="A25" s="16"/>
      <c r="B25" s="19" t="s">
        <v>46</v>
      </c>
      <c r="C25" s="36"/>
      <c r="D25" s="19"/>
      <c r="E25" s="36"/>
      <c r="F25" s="36"/>
      <c r="G25" s="36"/>
      <c r="H25" s="52" t="s">
        <v>20</v>
      </c>
      <c r="I25" s="16"/>
      <c r="J25" s="16"/>
      <c r="K25" s="39" t="s">
        <v>236</v>
      </c>
      <c r="L25" s="197">
        <v>300</v>
      </c>
      <c r="M25" s="189">
        <v>50</v>
      </c>
      <c r="N25" s="32"/>
      <c r="O25" s="16"/>
      <c r="P25" s="16"/>
    </row>
    <row r="26" spans="1:16" x14ac:dyDescent="0.3">
      <c r="A26" s="16"/>
      <c r="B26" s="19"/>
      <c r="C26" s="36"/>
      <c r="D26" s="19"/>
      <c r="E26" s="36"/>
      <c r="F26" s="36"/>
      <c r="G26" s="36"/>
      <c r="H26" s="36"/>
      <c r="I26" s="16"/>
      <c r="J26" s="16"/>
      <c r="K26" s="32"/>
      <c r="L26" s="32"/>
      <c r="M26" s="32"/>
      <c r="N26" s="32"/>
      <c r="O26" s="16"/>
      <c r="P26" s="16"/>
    </row>
    <row r="27" spans="1:16" x14ac:dyDescent="0.3">
      <c r="A27" s="16"/>
      <c r="B27" s="32"/>
      <c r="C27" s="34"/>
      <c r="D27" s="32"/>
      <c r="E27" s="34"/>
      <c r="F27" s="34"/>
      <c r="G27" s="34"/>
      <c r="H27" s="34"/>
      <c r="I27" s="32"/>
      <c r="J27" s="32"/>
      <c r="K27" s="32"/>
      <c r="L27" s="32"/>
      <c r="M27" s="32"/>
      <c r="N27" s="32"/>
      <c r="O27" s="32"/>
      <c r="P27" s="16"/>
    </row>
    <row r="28" spans="1:16" x14ac:dyDescent="0.3">
      <c r="A28" s="16"/>
      <c r="B28" s="32"/>
      <c r="C28" s="34"/>
      <c r="D28" s="32"/>
      <c r="E28" s="34"/>
      <c r="F28" s="34"/>
      <c r="G28" s="34"/>
      <c r="H28" s="34"/>
      <c r="I28" s="32"/>
      <c r="J28" s="32"/>
      <c r="K28" s="32"/>
      <c r="L28" s="32"/>
      <c r="M28" s="32"/>
      <c r="N28" s="32"/>
      <c r="O28" s="32"/>
      <c r="P28" s="16"/>
    </row>
    <row r="29" spans="1:16" x14ac:dyDescent="0.3">
      <c r="A29" s="16"/>
      <c r="B29" s="32"/>
      <c r="C29" s="34"/>
      <c r="D29" s="32"/>
      <c r="E29" s="34"/>
      <c r="F29" s="34"/>
      <c r="G29" s="34"/>
      <c r="H29" s="34"/>
      <c r="I29" s="32"/>
      <c r="J29" s="32"/>
      <c r="K29" s="32"/>
      <c r="L29" s="32"/>
      <c r="M29" s="32"/>
      <c r="N29" s="32"/>
      <c r="O29" s="32"/>
      <c r="P29" s="16"/>
    </row>
    <row r="30" spans="1:16" x14ac:dyDescent="0.3">
      <c r="A30" s="16"/>
      <c r="B30" s="32"/>
      <c r="C30" s="34"/>
      <c r="D30" s="32"/>
      <c r="E30" s="34"/>
      <c r="F30" s="34"/>
      <c r="G30" s="34"/>
      <c r="H30" s="34"/>
      <c r="I30" s="32"/>
      <c r="J30" s="32"/>
      <c r="K30" s="32"/>
      <c r="L30" s="32"/>
      <c r="M30" s="32"/>
      <c r="N30" s="32"/>
      <c r="O30" s="32"/>
      <c r="P30" s="16"/>
    </row>
    <row r="31" spans="1:16" x14ac:dyDescent="0.3">
      <c r="A31" s="16"/>
      <c r="B31" s="32"/>
      <c r="C31" s="34"/>
      <c r="D31" s="32"/>
      <c r="E31" s="34"/>
      <c r="F31" s="34"/>
      <c r="G31" s="34"/>
      <c r="H31" s="34"/>
      <c r="I31" s="32"/>
      <c r="J31" s="32"/>
      <c r="K31" s="32"/>
      <c r="L31" s="32"/>
      <c r="M31" s="32"/>
      <c r="N31" s="32"/>
      <c r="O31" s="32"/>
      <c r="P31" s="16"/>
    </row>
    <row r="32" spans="1:16" x14ac:dyDescent="0.3">
      <c r="A32" s="16"/>
      <c r="B32" s="32"/>
      <c r="C32" s="34"/>
      <c r="D32" s="32"/>
      <c r="E32" s="34"/>
      <c r="F32" s="34"/>
      <c r="G32" s="34"/>
      <c r="H32" s="34"/>
      <c r="I32" s="32"/>
      <c r="J32" s="32"/>
      <c r="K32" s="32"/>
      <c r="L32" s="32"/>
      <c r="M32" s="32"/>
      <c r="N32" s="32"/>
      <c r="O32" s="32"/>
      <c r="P32" s="16"/>
    </row>
    <row r="33" spans="2:15" x14ac:dyDescent="0.3">
      <c r="B33" s="198"/>
      <c r="C33" s="199"/>
      <c r="D33" s="198"/>
      <c r="E33" s="199"/>
      <c r="F33" s="199"/>
      <c r="G33" s="199"/>
      <c r="H33" s="199"/>
      <c r="I33" s="198"/>
      <c r="J33" s="198"/>
      <c r="K33" s="198"/>
      <c r="L33" s="198"/>
      <c r="M33" s="198"/>
      <c r="N33" s="198"/>
      <c r="O33" s="198"/>
    </row>
  </sheetData>
  <mergeCells count="3">
    <mergeCell ref="E7:F7"/>
    <mergeCell ref="E3:H3"/>
    <mergeCell ref="G6:H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38BB-01AE-4F20-93DC-87BE2ADC0CA8}">
  <sheetPr>
    <tabColor theme="9"/>
  </sheetPr>
  <dimension ref="A1:T59"/>
  <sheetViews>
    <sheetView workbookViewId="0">
      <selection activeCell="C13" sqref="C13"/>
    </sheetView>
  </sheetViews>
  <sheetFormatPr defaultRowHeight="14.4" outlineLevelRow="1" x14ac:dyDescent="0.3"/>
  <cols>
    <col min="1" max="1" width="8.88671875" style="17"/>
    <col min="2" max="2" width="4.21875" style="17" customWidth="1"/>
    <col min="3" max="3" width="31.6640625" style="37" customWidth="1"/>
    <col min="4" max="4" width="1.109375" style="17" customWidth="1"/>
    <col min="5" max="11" width="7.5546875" style="37" customWidth="1"/>
    <col min="12" max="12" width="1.109375" style="37" customWidth="1"/>
    <col min="13" max="14" width="7.5546875" style="37" customWidth="1"/>
    <col min="15" max="15" width="1.109375" style="37" customWidth="1"/>
    <col min="16" max="16" width="7.5546875" style="37" customWidth="1"/>
    <col min="17" max="16384" width="8.88671875" style="17"/>
  </cols>
  <sheetData>
    <row r="1" spans="1:20" x14ac:dyDescent="0.3">
      <c r="A1" s="16"/>
      <c r="B1" s="16"/>
      <c r="C1" s="35"/>
      <c r="D1" s="16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16"/>
      <c r="R1" s="16"/>
    </row>
    <row r="2" spans="1:20" x14ac:dyDescent="0.3">
      <c r="A2" s="16"/>
      <c r="B2" s="16"/>
      <c r="C2" s="35"/>
      <c r="D2" s="1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16"/>
      <c r="R2" s="16"/>
    </row>
    <row r="3" spans="1:20" s="71" customFormat="1" ht="18" customHeight="1" x14ac:dyDescent="0.3">
      <c r="A3" s="69"/>
      <c r="B3" s="33" t="s">
        <v>50</v>
      </c>
      <c r="C3" s="70"/>
      <c r="D3" s="70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69"/>
      <c r="R3" s="69"/>
    </row>
    <row r="4" spans="1:20" ht="6" customHeight="1" x14ac:dyDescent="0.3">
      <c r="A4" s="16"/>
      <c r="B4" s="16"/>
      <c r="C4" s="35"/>
      <c r="D4" s="16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16"/>
      <c r="R4" s="16"/>
    </row>
    <row r="5" spans="1:20" x14ac:dyDescent="0.3">
      <c r="A5" s="16"/>
      <c r="B5" s="203"/>
      <c r="C5" s="203"/>
      <c r="D5" s="19"/>
      <c r="E5" s="204" t="s">
        <v>78</v>
      </c>
      <c r="F5" s="204"/>
      <c r="G5" s="204"/>
      <c r="H5" s="204"/>
      <c r="I5" s="204"/>
      <c r="J5" s="204"/>
      <c r="K5" s="204"/>
      <c r="L5" s="74"/>
      <c r="M5" s="204" t="s">
        <v>67</v>
      </c>
      <c r="N5" s="204"/>
      <c r="O5" s="74"/>
      <c r="P5" s="76" t="s">
        <v>35</v>
      </c>
      <c r="Q5" s="16"/>
      <c r="R5" s="16"/>
    </row>
    <row r="6" spans="1:20" x14ac:dyDescent="0.3">
      <c r="A6" s="16"/>
      <c r="B6" s="203" t="s">
        <v>51</v>
      </c>
      <c r="C6" s="203"/>
      <c r="D6" s="19"/>
      <c r="E6" s="75">
        <v>2018</v>
      </c>
      <c r="F6" s="75">
        <v>2019</v>
      </c>
      <c r="G6" s="75">
        <v>2020</v>
      </c>
      <c r="H6" s="75">
        <v>2021</v>
      </c>
      <c r="I6" s="75">
        <v>2022</v>
      </c>
      <c r="J6" s="75">
        <v>2023</v>
      </c>
      <c r="K6" s="75">
        <v>2024</v>
      </c>
      <c r="L6" s="74"/>
      <c r="M6" s="75" t="s">
        <v>241</v>
      </c>
      <c r="N6" s="75" t="s">
        <v>242</v>
      </c>
      <c r="O6" s="74"/>
      <c r="P6" s="75" t="s">
        <v>69</v>
      </c>
      <c r="Q6" s="16"/>
      <c r="R6" s="16"/>
    </row>
    <row r="7" spans="1:20" ht="2.4" customHeight="1" x14ac:dyDescent="0.3">
      <c r="A7" s="16"/>
      <c r="B7" s="16"/>
      <c r="C7" s="35"/>
      <c r="D7" s="16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6"/>
      <c r="R7" s="16"/>
    </row>
    <row r="8" spans="1:20" x14ac:dyDescent="0.3">
      <c r="A8" s="16"/>
      <c r="B8" s="32" t="s">
        <v>211</v>
      </c>
      <c r="C8" s="34"/>
      <c r="D8" s="32"/>
      <c r="E8" s="82">
        <v>0</v>
      </c>
      <c r="F8" s="82">
        <v>0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/>
      <c r="M8" s="82">
        <v>0</v>
      </c>
      <c r="N8" s="82">
        <v>0</v>
      </c>
      <c r="O8" s="82"/>
      <c r="P8" s="82">
        <v>0</v>
      </c>
      <c r="Q8" s="32"/>
      <c r="R8" s="16"/>
      <c r="S8" s="17" t="s">
        <v>210</v>
      </c>
    </row>
    <row r="9" spans="1:20" x14ac:dyDescent="0.3">
      <c r="A9" s="16"/>
      <c r="B9" s="32"/>
      <c r="C9" s="73" t="s">
        <v>212</v>
      </c>
      <c r="D9" s="3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32"/>
      <c r="R9" s="16"/>
    </row>
    <row r="10" spans="1:20" x14ac:dyDescent="0.3">
      <c r="A10" s="16"/>
      <c r="B10" s="32"/>
      <c r="C10" s="73" t="s">
        <v>52</v>
      </c>
      <c r="D10" s="3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32"/>
      <c r="R10" s="16"/>
      <c r="S10" s="17" t="s">
        <v>238</v>
      </c>
    </row>
    <row r="11" spans="1:20" x14ac:dyDescent="0.3">
      <c r="A11" s="16"/>
      <c r="B11" s="32"/>
      <c r="C11" s="73" t="s">
        <v>53</v>
      </c>
      <c r="D11" s="77"/>
      <c r="E11" s="83"/>
      <c r="F11" s="83"/>
      <c r="G11" s="83"/>
      <c r="H11" s="83"/>
      <c r="I11" s="83"/>
      <c r="J11" s="83"/>
      <c r="K11" s="83"/>
      <c r="L11" s="82"/>
      <c r="M11" s="83"/>
      <c r="N11" s="83"/>
      <c r="O11" s="82"/>
      <c r="P11" s="83"/>
      <c r="Q11" s="32"/>
      <c r="R11" s="16"/>
      <c r="T11" s="211" t="s">
        <v>239</v>
      </c>
    </row>
    <row r="12" spans="1:20" x14ac:dyDescent="0.3">
      <c r="A12" s="16"/>
      <c r="B12" s="32" t="s">
        <v>44</v>
      </c>
      <c r="C12" s="73"/>
      <c r="D12" s="32"/>
      <c r="E12" s="82">
        <f t="shared" ref="E12:K12" si="0">SUM(E8:E11)</f>
        <v>0</v>
      </c>
      <c r="F12" s="82">
        <f t="shared" si="0"/>
        <v>0</v>
      </c>
      <c r="G12" s="82">
        <f t="shared" si="0"/>
        <v>0</v>
      </c>
      <c r="H12" s="82">
        <f t="shared" si="0"/>
        <v>0</v>
      </c>
      <c r="I12" s="82">
        <f t="shared" si="0"/>
        <v>0</v>
      </c>
      <c r="J12" s="82">
        <f t="shared" si="0"/>
        <v>0</v>
      </c>
      <c r="K12" s="82">
        <f t="shared" si="0"/>
        <v>0</v>
      </c>
      <c r="L12" s="82"/>
      <c r="M12" s="82">
        <f>SUM(M8:M11)</f>
        <v>0</v>
      </c>
      <c r="N12" s="82">
        <f>SUM(N8:N11)</f>
        <v>0</v>
      </c>
      <c r="O12" s="82"/>
      <c r="P12" s="82">
        <f>SUM(P8:P11)</f>
        <v>0</v>
      </c>
      <c r="Q12" s="32"/>
      <c r="R12" s="16"/>
      <c r="T12" s="211" t="s">
        <v>240</v>
      </c>
    </row>
    <row r="13" spans="1:20" x14ac:dyDescent="0.3">
      <c r="A13" s="16"/>
      <c r="B13" s="32"/>
      <c r="C13" s="73" t="s">
        <v>54</v>
      </c>
      <c r="D13" s="3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32"/>
      <c r="R13" s="16"/>
    </row>
    <row r="14" spans="1:20" x14ac:dyDescent="0.3">
      <c r="A14" s="16"/>
      <c r="B14" s="32"/>
      <c r="C14" s="73" t="s">
        <v>55</v>
      </c>
      <c r="D14" s="3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32"/>
      <c r="R14" s="16"/>
    </row>
    <row r="15" spans="1:20" x14ac:dyDescent="0.3">
      <c r="A15" s="16"/>
      <c r="B15" s="32"/>
      <c r="C15" s="73" t="s">
        <v>56</v>
      </c>
      <c r="D15" s="3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32"/>
      <c r="R15" s="16"/>
    </row>
    <row r="16" spans="1:20" x14ac:dyDescent="0.3">
      <c r="A16" s="16"/>
      <c r="B16" s="32"/>
      <c r="C16" s="73" t="s">
        <v>57</v>
      </c>
      <c r="D16" s="3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32"/>
      <c r="R16" s="16"/>
    </row>
    <row r="17" spans="1:18" hidden="1" outlineLevel="1" x14ac:dyDescent="0.3">
      <c r="A17" s="16"/>
      <c r="B17" s="32"/>
      <c r="C17" s="73" t="s">
        <v>58</v>
      </c>
      <c r="D17" s="3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32"/>
      <c r="R17" s="16"/>
    </row>
    <row r="18" spans="1:18" hidden="1" outlineLevel="1" x14ac:dyDescent="0.3">
      <c r="A18" s="16"/>
      <c r="B18" s="32"/>
      <c r="C18" s="73" t="s">
        <v>59</v>
      </c>
      <c r="D18" s="32"/>
      <c r="E18" s="83"/>
      <c r="F18" s="83"/>
      <c r="G18" s="83"/>
      <c r="H18" s="83"/>
      <c r="I18" s="83"/>
      <c r="J18" s="83"/>
      <c r="K18" s="83"/>
      <c r="L18" s="82"/>
      <c r="M18" s="83"/>
      <c r="N18" s="83"/>
      <c r="O18" s="82"/>
      <c r="P18" s="83"/>
      <c r="Q18" s="32"/>
      <c r="R18" s="16"/>
    </row>
    <row r="19" spans="1:18" collapsed="1" x14ac:dyDescent="0.3">
      <c r="A19" s="16"/>
      <c r="B19" s="32" t="s">
        <v>60</v>
      </c>
      <c r="C19" s="73"/>
      <c r="D19" s="32"/>
      <c r="E19" s="82">
        <f t="shared" ref="E19:K19" si="1">SUM(E12:E18)</f>
        <v>0</v>
      </c>
      <c r="F19" s="82">
        <f t="shared" si="1"/>
        <v>0</v>
      </c>
      <c r="G19" s="82">
        <f t="shared" si="1"/>
        <v>0</v>
      </c>
      <c r="H19" s="82">
        <f t="shared" si="1"/>
        <v>0</v>
      </c>
      <c r="I19" s="82">
        <f t="shared" si="1"/>
        <v>0</v>
      </c>
      <c r="J19" s="82">
        <f t="shared" si="1"/>
        <v>0</v>
      </c>
      <c r="K19" s="82">
        <f t="shared" si="1"/>
        <v>0</v>
      </c>
      <c r="L19" s="82"/>
      <c r="M19" s="82">
        <f>SUM(M12:M18)</f>
        <v>0</v>
      </c>
      <c r="N19" s="82">
        <f>SUM(N12:N18)</f>
        <v>0</v>
      </c>
      <c r="O19" s="82"/>
      <c r="P19" s="82">
        <f>SUM(P12:P18)</f>
        <v>0</v>
      </c>
      <c r="Q19" s="32"/>
      <c r="R19" s="16"/>
    </row>
    <row r="20" spans="1:18" hidden="1" outlineLevel="1" x14ac:dyDescent="0.3">
      <c r="A20" s="16"/>
      <c r="B20" s="32"/>
      <c r="C20" s="73" t="s">
        <v>61</v>
      </c>
      <c r="D20" s="3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32"/>
      <c r="R20" s="16"/>
    </row>
    <row r="21" spans="1:18" hidden="1" outlineLevel="1" x14ac:dyDescent="0.3">
      <c r="A21" s="16"/>
      <c r="B21" s="32"/>
      <c r="C21" s="73" t="s">
        <v>62</v>
      </c>
      <c r="D21" s="3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32"/>
      <c r="R21" s="16"/>
    </row>
    <row r="22" spans="1:18" hidden="1" outlineLevel="1" x14ac:dyDescent="0.3">
      <c r="A22" s="16"/>
      <c r="B22" s="16"/>
      <c r="C22" s="73" t="s">
        <v>63</v>
      </c>
      <c r="D22" s="16"/>
      <c r="E22" s="84"/>
      <c r="F22" s="84"/>
      <c r="G22" s="84"/>
      <c r="H22" s="84"/>
      <c r="I22" s="84"/>
      <c r="J22" s="84"/>
      <c r="K22" s="84"/>
      <c r="L22" s="85"/>
      <c r="M22" s="84"/>
      <c r="N22" s="84"/>
      <c r="O22" s="85"/>
      <c r="P22" s="84"/>
      <c r="Q22" s="16"/>
      <c r="R22" s="16"/>
    </row>
    <row r="23" spans="1:18" hidden="1" outlineLevel="1" x14ac:dyDescent="0.3">
      <c r="A23" s="16"/>
      <c r="B23" s="32" t="s">
        <v>64</v>
      </c>
      <c r="C23" s="35"/>
      <c r="D23" s="16"/>
      <c r="E23" s="82">
        <f t="shared" ref="E23:K23" si="2">SUM(E19:E22)</f>
        <v>0</v>
      </c>
      <c r="F23" s="82">
        <f t="shared" si="2"/>
        <v>0</v>
      </c>
      <c r="G23" s="82">
        <f t="shared" si="2"/>
        <v>0</v>
      </c>
      <c r="H23" s="82">
        <f t="shared" si="2"/>
        <v>0</v>
      </c>
      <c r="I23" s="82">
        <f t="shared" si="2"/>
        <v>0</v>
      </c>
      <c r="J23" s="82">
        <f t="shared" si="2"/>
        <v>0</v>
      </c>
      <c r="K23" s="82">
        <f t="shared" si="2"/>
        <v>0</v>
      </c>
      <c r="L23" s="85"/>
      <c r="M23" s="82">
        <f>SUM(M19:M22)</f>
        <v>0</v>
      </c>
      <c r="N23" s="82">
        <f>SUM(N19:N22)</f>
        <v>0</v>
      </c>
      <c r="O23" s="85"/>
      <c r="P23" s="82">
        <f>SUM(P19:P22)</f>
        <v>0</v>
      </c>
      <c r="Q23" s="16"/>
      <c r="R23" s="16"/>
    </row>
    <row r="24" spans="1:18" ht="6" customHeight="1" collapsed="1" x14ac:dyDescent="0.3">
      <c r="A24" s="16"/>
      <c r="B24" s="79"/>
      <c r="C24" s="78"/>
      <c r="D24" s="79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16"/>
      <c r="R24" s="16"/>
    </row>
    <row r="25" spans="1:18" ht="6" customHeight="1" x14ac:dyDescent="0.3">
      <c r="A25" s="16"/>
      <c r="B25" s="16"/>
      <c r="C25" s="35"/>
      <c r="D25" s="16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16"/>
      <c r="R25" s="16"/>
    </row>
    <row r="26" spans="1:18" ht="6" customHeight="1" x14ac:dyDescent="0.3">
      <c r="A26" s="16"/>
      <c r="B26" s="16"/>
      <c r="C26" s="35"/>
      <c r="D26" s="16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16"/>
      <c r="R26" s="16"/>
    </row>
    <row r="27" spans="1:18" x14ac:dyDescent="0.3">
      <c r="A27" s="16"/>
      <c r="B27" s="32" t="s">
        <v>65</v>
      </c>
      <c r="C27" s="34"/>
      <c r="D27" s="32"/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/>
      <c r="M27" s="82">
        <v>0</v>
      </c>
      <c r="N27" s="82">
        <v>0</v>
      </c>
      <c r="O27" s="82"/>
      <c r="P27" s="82">
        <v>0</v>
      </c>
      <c r="Q27" s="16"/>
      <c r="R27" s="16"/>
    </row>
    <row r="28" spans="1:18" x14ac:dyDescent="0.3">
      <c r="A28" s="16"/>
      <c r="B28" s="32" t="s">
        <v>66</v>
      </c>
      <c r="C28" s="34"/>
      <c r="D28" s="32"/>
      <c r="E28" s="34" t="str">
        <f t="shared" ref="E28:K28" si="3">IFERROR(E27/-E19, "NA")</f>
        <v>NA</v>
      </c>
      <c r="F28" s="34" t="str">
        <f t="shared" si="3"/>
        <v>NA</v>
      </c>
      <c r="G28" s="34" t="str">
        <f t="shared" si="3"/>
        <v>NA</v>
      </c>
      <c r="H28" s="34" t="str">
        <f t="shared" si="3"/>
        <v>NA</v>
      </c>
      <c r="I28" s="34" t="str">
        <f t="shared" si="3"/>
        <v>NA</v>
      </c>
      <c r="J28" s="34" t="str">
        <f t="shared" si="3"/>
        <v>NA</v>
      </c>
      <c r="K28" s="34" t="str">
        <f t="shared" si="3"/>
        <v>NA</v>
      </c>
      <c r="L28" s="35"/>
      <c r="M28" s="34" t="str">
        <f>IFERROR(M27/-M19, "NA")</f>
        <v>NA</v>
      </c>
      <c r="N28" s="34" t="str">
        <f>IFERROR(N27/-N19, "NA")</f>
        <v>NA</v>
      </c>
      <c r="O28" s="35"/>
      <c r="P28" s="34" t="str">
        <f>IFERROR(P27/-P19, "NA")</f>
        <v>NA</v>
      </c>
      <c r="Q28" s="16"/>
      <c r="R28" s="16"/>
    </row>
    <row r="29" spans="1:18" x14ac:dyDescent="0.3">
      <c r="A29" s="16"/>
      <c r="B29" s="32"/>
      <c r="C29" s="34"/>
      <c r="D29" s="32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16"/>
      <c r="R29" s="16"/>
    </row>
    <row r="30" spans="1:18" s="71" customFormat="1" ht="18" customHeight="1" x14ac:dyDescent="0.3">
      <c r="A30" s="69"/>
      <c r="B30" s="33" t="s">
        <v>70</v>
      </c>
      <c r="C30" s="70"/>
      <c r="D30" s="70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69"/>
      <c r="R30" s="69"/>
    </row>
    <row r="31" spans="1:18" ht="6" customHeight="1" x14ac:dyDescent="0.3">
      <c r="A31" s="16"/>
      <c r="B31" s="16"/>
      <c r="C31" s="35"/>
      <c r="D31" s="16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16"/>
      <c r="R31" s="16"/>
    </row>
    <row r="32" spans="1:18" x14ac:dyDescent="0.3">
      <c r="A32" s="16"/>
      <c r="B32" s="203"/>
      <c r="C32" s="203"/>
      <c r="D32" s="19"/>
      <c r="E32" s="204" t="s">
        <v>78</v>
      </c>
      <c r="F32" s="204"/>
      <c r="G32" s="204"/>
      <c r="H32" s="204"/>
      <c r="I32" s="204"/>
      <c r="J32" s="204"/>
      <c r="K32" s="204"/>
      <c r="L32" s="74"/>
      <c r="M32" s="204" t="s">
        <v>67</v>
      </c>
      <c r="N32" s="204"/>
      <c r="O32" s="74"/>
      <c r="P32" s="76" t="s">
        <v>35</v>
      </c>
      <c r="Q32" s="16"/>
      <c r="R32" s="16"/>
    </row>
    <row r="33" spans="1:18" x14ac:dyDescent="0.3">
      <c r="A33" s="16"/>
      <c r="B33" s="203" t="s">
        <v>51</v>
      </c>
      <c r="C33" s="203"/>
      <c r="D33" s="19"/>
      <c r="E33" s="75">
        <v>2018</v>
      </c>
      <c r="F33" s="75">
        <v>2019</v>
      </c>
      <c r="G33" s="75">
        <v>2020</v>
      </c>
      <c r="H33" s="75">
        <v>2021</v>
      </c>
      <c r="I33" s="75">
        <v>2022</v>
      </c>
      <c r="J33" s="75">
        <v>2023</v>
      </c>
      <c r="K33" s="75">
        <v>2024</v>
      </c>
      <c r="L33" s="74"/>
      <c r="M33" s="75" t="s">
        <v>68</v>
      </c>
      <c r="N33" s="75" t="s">
        <v>69</v>
      </c>
      <c r="O33" s="74"/>
      <c r="P33" s="75" t="s">
        <v>69</v>
      </c>
      <c r="Q33" s="16"/>
      <c r="R33" s="16"/>
    </row>
    <row r="34" spans="1:18" ht="2.4" customHeight="1" x14ac:dyDescent="0.3">
      <c r="A34" s="16"/>
      <c r="B34" s="16"/>
      <c r="C34" s="35"/>
      <c r="D34" s="16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16"/>
      <c r="R34" s="16"/>
    </row>
    <row r="35" spans="1:18" x14ac:dyDescent="0.3">
      <c r="A35" s="16"/>
      <c r="B35" s="32" t="s">
        <v>71</v>
      </c>
      <c r="C35" s="34"/>
      <c r="D35" s="32"/>
      <c r="E35" s="82">
        <v>0</v>
      </c>
      <c r="F35" s="82">
        <v>0</v>
      </c>
      <c r="G35" s="82">
        <v>0</v>
      </c>
      <c r="H35" s="82">
        <v>0</v>
      </c>
      <c r="I35" s="82">
        <v>0</v>
      </c>
      <c r="J35" s="82">
        <v>0</v>
      </c>
      <c r="K35" s="82">
        <v>0</v>
      </c>
      <c r="L35" s="82"/>
      <c r="M35" s="82">
        <v>0</v>
      </c>
      <c r="N35" s="82">
        <v>0</v>
      </c>
      <c r="O35" s="82"/>
      <c r="P35" s="82">
        <v>0</v>
      </c>
      <c r="Q35" s="32"/>
      <c r="R35" s="16"/>
    </row>
    <row r="36" spans="1:18" x14ac:dyDescent="0.3">
      <c r="A36" s="16"/>
      <c r="B36" s="34" t="s">
        <v>72</v>
      </c>
      <c r="C36" s="73" t="s">
        <v>213</v>
      </c>
      <c r="D36" s="3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32"/>
      <c r="R36" s="16"/>
    </row>
    <row r="37" spans="1:18" x14ac:dyDescent="0.3">
      <c r="A37" s="16"/>
      <c r="B37" s="34" t="s">
        <v>72</v>
      </c>
      <c r="C37" s="73" t="s">
        <v>214</v>
      </c>
      <c r="D37" s="3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32"/>
      <c r="R37" s="16"/>
    </row>
    <row r="38" spans="1:18" x14ac:dyDescent="0.3">
      <c r="A38" s="16"/>
      <c r="B38" s="34" t="s">
        <v>72</v>
      </c>
      <c r="C38" s="73" t="s">
        <v>73</v>
      </c>
      <c r="D38" s="3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32"/>
      <c r="R38" s="16"/>
    </row>
    <row r="39" spans="1:18" x14ac:dyDescent="0.3">
      <c r="A39" s="16"/>
      <c r="B39" s="34" t="s">
        <v>72</v>
      </c>
      <c r="C39" s="73" t="s">
        <v>74</v>
      </c>
      <c r="D39" s="3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32"/>
      <c r="R39" s="16"/>
    </row>
    <row r="40" spans="1:18" x14ac:dyDescent="0.3">
      <c r="A40" s="16"/>
      <c r="B40" s="34" t="s">
        <v>72</v>
      </c>
      <c r="C40" s="73" t="s">
        <v>75</v>
      </c>
      <c r="D40" s="32"/>
      <c r="E40" s="83"/>
      <c r="F40" s="83"/>
      <c r="G40" s="83"/>
      <c r="H40" s="83"/>
      <c r="I40" s="83"/>
      <c r="J40" s="83"/>
      <c r="K40" s="83"/>
      <c r="L40" s="82"/>
      <c r="M40" s="83"/>
      <c r="N40" s="83"/>
      <c r="O40" s="82"/>
      <c r="P40" s="83"/>
      <c r="Q40" s="32"/>
      <c r="R40" s="16"/>
    </row>
    <row r="41" spans="1:18" x14ac:dyDescent="0.3">
      <c r="A41" s="16"/>
      <c r="B41" s="32" t="s">
        <v>60</v>
      </c>
      <c r="C41" s="73"/>
      <c r="D41" s="32"/>
      <c r="E41" s="82">
        <f t="shared" ref="E41:K41" si="4">E35-SUM(E36:E40)</f>
        <v>0</v>
      </c>
      <c r="F41" s="82">
        <f t="shared" si="4"/>
        <v>0</v>
      </c>
      <c r="G41" s="82">
        <f t="shared" si="4"/>
        <v>0</v>
      </c>
      <c r="H41" s="82">
        <f t="shared" si="4"/>
        <v>0</v>
      </c>
      <c r="I41" s="82">
        <f t="shared" si="4"/>
        <v>0</v>
      </c>
      <c r="J41" s="82">
        <f t="shared" si="4"/>
        <v>0</v>
      </c>
      <c r="K41" s="82">
        <f t="shared" si="4"/>
        <v>0</v>
      </c>
      <c r="L41" s="82"/>
      <c r="M41" s="82">
        <f>M35-SUM(M36:M40)</f>
        <v>0</v>
      </c>
      <c r="N41" s="82">
        <f>N35-SUM(N36:N40)</f>
        <v>0</v>
      </c>
      <c r="O41" s="82"/>
      <c r="P41" s="82">
        <f>P35-SUM(P36:P40)</f>
        <v>0</v>
      </c>
      <c r="Q41" s="32"/>
      <c r="R41" s="16"/>
    </row>
    <row r="42" spans="1:18" hidden="1" outlineLevel="1" x14ac:dyDescent="0.3">
      <c r="A42" s="16"/>
      <c r="B42" s="34" t="s">
        <v>76</v>
      </c>
      <c r="C42" s="73" t="s">
        <v>61</v>
      </c>
      <c r="D42" s="3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32"/>
      <c r="R42" s="16"/>
    </row>
    <row r="43" spans="1:18" hidden="1" outlineLevel="1" x14ac:dyDescent="0.3">
      <c r="A43" s="16"/>
      <c r="B43" s="34" t="s">
        <v>76</v>
      </c>
      <c r="C43" s="73" t="s">
        <v>62</v>
      </c>
      <c r="D43" s="3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32"/>
      <c r="R43" s="16"/>
    </row>
    <row r="44" spans="1:18" hidden="1" outlineLevel="1" x14ac:dyDescent="0.3">
      <c r="A44" s="16"/>
      <c r="B44" s="34" t="s">
        <v>76</v>
      </c>
      <c r="C44" s="73" t="s">
        <v>63</v>
      </c>
      <c r="D44" s="16"/>
      <c r="E44" s="84"/>
      <c r="F44" s="84"/>
      <c r="G44" s="84"/>
      <c r="H44" s="84"/>
      <c r="I44" s="84"/>
      <c r="J44" s="84"/>
      <c r="K44" s="84"/>
      <c r="L44" s="85"/>
      <c r="M44" s="84"/>
      <c r="N44" s="84"/>
      <c r="O44" s="85"/>
      <c r="P44" s="84"/>
      <c r="Q44" s="16"/>
      <c r="R44" s="16"/>
    </row>
    <row r="45" spans="1:18" hidden="1" outlineLevel="1" x14ac:dyDescent="0.3">
      <c r="A45" s="16"/>
      <c r="B45" s="32" t="s">
        <v>64</v>
      </c>
      <c r="C45" s="35"/>
      <c r="D45" s="16"/>
      <c r="E45" s="82">
        <f t="shared" ref="E45:K45" si="5">SUM(E41:E44)</f>
        <v>0</v>
      </c>
      <c r="F45" s="82">
        <f t="shared" si="5"/>
        <v>0</v>
      </c>
      <c r="G45" s="82">
        <f t="shared" si="5"/>
        <v>0</v>
      </c>
      <c r="H45" s="82">
        <f t="shared" si="5"/>
        <v>0</v>
      </c>
      <c r="I45" s="82">
        <f t="shared" si="5"/>
        <v>0</v>
      </c>
      <c r="J45" s="82">
        <f t="shared" si="5"/>
        <v>0</v>
      </c>
      <c r="K45" s="82">
        <f t="shared" si="5"/>
        <v>0</v>
      </c>
      <c r="L45" s="85"/>
      <c r="M45" s="82">
        <f>SUM(M41:M44)</f>
        <v>0</v>
      </c>
      <c r="N45" s="82">
        <f>SUM(N41:N44)</f>
        <v>0</v>
      </c>
      <c r="O45" s="85"/>
      <c r="P45" s="82">
        <f>SUM(P41:P44)</f>
        <v>0</v>
      </c>
      <c r="Q45" s="16"/>
      <c r="R45" s="16"/>
    </row>
    <row r="46" spans="1:18" ht="6" customHeight="1" collapsed="1" x14ac:dyDescent="0.3">
      <c r="A46" s="16"/>
      <c r="B46" s="79"/>
      <c r="C46" s="78"/>
      <c r="D46" s="79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16"/>
      <c r="R46" s="16"/>
    </row>
    <row r="47" spans="1:18" x14ac:dyDescent="0.3">
      <c r="A47" s="16"/>
      <c r="B47" s="16"/>
      <c r="C47" s="35"/>
      <c r="D47" s="16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16"/>
      <c r="R47" s="16"/>
    </row>
    <row r="48" spans="1:18" x14ac:dyDescent="0.3">
      <c r="A48" s="16"/>
      <c r="B48" s="16"/>
      <c r="C48" s="35"/>
      <c r="D48" s="16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16"/>
      <c r="R48" s="16"/>
    </row>
    <row r="49" spans="1:18" x14ac:dyDescent="0.3">
      <c r="A49" s="16"/>
      <c r="B49" s="16"/>
      <c r="C49" s="35"/>
      <c r="D49" s="16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16"/>
      <c r="R49" s="16"/>
    </row>
    <row r="50" spans="1:18" x14ac:dyDescent="0.3">
      <c r="A50" s="16"/>
      <c r="B50" s="16"/>
      <c r="C50" s="35"/>
      <c r="D50" s="16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16"/>
      <c r="R50" s="16"/>
    </row>
    <row r="51" spans="1:18" x14ac:dyDescent="0.3">
      <c r="A51" s="16"/>
      <c r="B51" s="16"/>
      <c r="C51" s="35"/>
      <c r="D51" s="16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16"/>
      <c r="R51" s="16"/>
    </row>
    <row r="52" spans="1:18" x14ac:dyDescent="0.3">
      <c r="A52" s="16"/>
      <c r="B52" s="16"/>
      <c r="C52" s="35"/>
      <c r="D52" s="16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16"/>
      <c r="R52" s="16"/>
    </row>
    <row r="53" spans="1:18" x14ac:dyDescent="0.3">
      <c r="A53" s="16"/>
      <c r="B53" s="16"/>
      <c r="C53" s="35"/>
      <c r="D53" s="16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16"/>
      <c r="R53" s="16"/>
    </row>
    <row r="54" spans="1:18" x14ac:dyDescent="0.3">
      <c r="A54" s="16"/>
      <c r="B54" s="16"/>
      <c r="C54" s="35"/>
      <c r="D54" s="16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16"/>
      <c r="R54" s="16"/>
    </row>
    <row r="55" spans="1:18" x14ac:dyDescent="0.3">
      <c r="A55" s="16"/>
      <c r="B55" s="16"/>
      <c r="C55" s="35"/>
      <c r="D55" s="16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16"/>
      <c r="R55" s="16"/>
    </row>
    <row r="56" spans="1:18" x14ac:dyDescent="0.3">
      <c r="A56" s="16"/>
      <c r="B56" s="16"/>
      <c r="C56" s="35"/>
      <c r="D56" s="16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16"/>
      <c r="R56" s="16"/>
    </row>
    <row r="57" spans="1:18" x14ac:dyDescent="0.3">
      <c r="A57" s="16"/>
      <c r="B57" s="16"/>
      <c r="C57" s="35"/>
      <c r="D57" s="16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16"/>
      <c r="R57" s="16"/>
    </row>
    <row r="58" spans="1:18" x14ac:dyDescent="0.3">
      <c r="A58" s="16"/>
      <c r="B58" s="16"/>
      <c r="C58" s="35"/>
      <c r="D58" s="16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16"/>
      <c r="R58" s="16"/>
    </row>
    <row r="59" spans="1:18" x14ac:dyDescent="0.3">
      <c r="A59" s="16"/>
      <c r="B59" s="16"/>
      <c r="C59" s="35"/>
      <c r="D59" s="16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16"/>
      <c r="R59" s="16"/>
    </row>
  </sheetData>
  <mergeCells count="8">
    <mergeCell ref="B33:C33"/>
    <mergeCell ref="B5:C5"/>
    <mergeCell ref="E5:K5"/>
    <mergeCell ref="M5:N5"/>
    <mergeCell ref="B32:C32"/>
    <mergeCell ref="E32:K32"/>
    <mergeCell ref="M32:N32"/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1DF1-6D7A-49E5-975F-D0FC87228812}">
  <sheetPr>
    <tabColor theme="9"/>
  </sheetPr>
  <dimension ref="A1:AR79"/>
  <sheetViews>
    <sheetView topLeftCell="A43" workbookViewId="0">
      <selection activeCell="P50" sqref="P50"/>
    </sheetView>
  </sheetViews>
  <sheetFormatPr defaultRowHeight="14.4" x14ac:dyDescent="0.3"/>
  <cols>
    <col min="1" max="1" width="8.88671875" style="17"/>
    <col min="2" max="2" width="4.21875" style="17" customWidth="1"/>
    <col min="3" max="3" width="31.6640625" style="37" customWidth="1"/>
    <col min="4" max="4" width="1.109375" style="17" customWidth="1"/>
    <col min="5" max="11" width="9.77734375" style="37" customWidth="1"/>
    <col min="12" max="12" width="1.109375" style="37" customWidth="1"/>
    <col min="13" max="14" width="9.77734375" style="37" customWidth="1"/>
    <col min="15" max="15" width="1.109375" style="37" customWidth="1"/>
    <col min="16" max="17" width="9.77734375" style="37" customWidth="1"/>
    <col min="18" max="18" width="1.109375" style="37" customWidth="1"/>
    <col min="19" max="19" width="9.77734375" style="37" customWidth="1"/>
    <col min="20" max="21" width="8.88671875" style="17"/>
    <col min="22" max="44" width="8.88671875" style="90"/>
    <col min="45" max="16384" width="8.88671875" style="17"/>
  </cols>
  <sheetData>
    <row r="1" spans="1:44" x14ac:dyDescent="0.3">
      <c r="A1" s="16"/>
      <c r="B1" s="16"/>
      <c r="C1" s="35"/>
      <c r="D1" s="16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16"/>
      <c r="U1" s="16"/>
    </row>
    <row r="2" spans="1:44" x14ac:dyDescent="0.3">
      <c r="A2" s="16"/>
      <c r="B2" s="16"/>
      <c r="C2" s="35"/>
      <c r="D2" s="1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16"/>
      <c r="U2" s="16"/>
    </row>
    <row r="3" spans="1:44" s="71" customFormat="1" ht="18" customHeight="1" x14ac:dyDescent="0.3">
      <c r="A3" s="69"/>
      <c r="B3" s="33" t="s">
        <v>77</v>
      </c>
      <c r="C3" s="70"/>
      <c r="D3" s="70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69"/>
      <c r="U3" s="69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</row>
    <row r="4" spans="1:44" ht="6" customHeight="1" x14ac:dyDescent="0.3">
      <c r="A4" s="16"/>
      <c r="B4" s="16"/>
      <c r="C4" s="35"/>
      <c r="D4" s="16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16"/>
      <c r="U4" s="16"/>
    </row>
    <row r="5" spans="1:44" x14ac:dyDescent="0.3">
      <c r="A5" s="16"/>
      <c r="B5" s="203"/>
      <c r="C5" s="203"/>
      <c r="D5" s="19"/>
      <c r="E5" s="204" t="s">
        <v>78</v>
      </c>
      <c r="F5" s="204"/>
      <c r="G5" s="204"/>
      <c r="H5" s="204"/>
      <c r="I5" s="204"/>
      <c r="J5" s="204"/>
      <c r="K5" s="204"/>
      <c r="L5" s="74"/>
      <c r="M5" s="204" t="s">
        <v>67</v>
      </c>
      <c r="N5" s="204"/>
      <c r="O5" s="74"/>
      <c r="P5" s="204" t="s">
        <v>35</v>
      </c>
      <c r="Q5" s="204"/>
      <c r="R5" s="74"/>
      <c r="S5" s="76" t="s">
        <v>79</v>
      </c>
      <c r="T5" s="16"/>
      <c r="U5" s="16"/>
    </row>
    <row r="6" spans="1:44" x14ac:dyDescent="0.3">
      <c r="A6" s="16"/>
      <c r="B6" s="203" t="s">
        <v>51</v>
      </c>
      <c r="C6" s="203"/>
      <c r="D6" s="19"/>
      <c r="E6" s="75">
        <v>2018</v>
      </c>
      <c r="F6" s="75">
        <v>2019</v>
      </c>
      <c r="G6" s="75">
        <v>2020</v>
      </c>
      <c r="H6" s="75">
        <v>2021</v>
      </c>
      <c r="I6" s="75">
        <v>2022</v>
      </c>
      <c r="J6" s="75">
        <v>2023</v>
      </c>
      <c r="K6" s="75">
        <v>2024</v>
      </c>
      <c r="L6" s="74"/>
      <c r="M6" s="75" t="s">
        <v>68</v>
      </c>
      <c r="N6" s="75" t="s">
        <v>69</v>
      </c>
      <c r="O6" s="74"/>
      <c r="P6" s="75" t="s">
        <v>68</v>
      </c>
      <c r="Q6" s="75" t="s">
        <v>69</v>
      </c>
      <c r="R6" s="74"/>
      <c r="S6" s="75" t="s">
        <v>80</v>
      </c>
      <c r="T6" s="16"/>
      <c r="U6" s="16"/>
    </row>
    <row r="7" spans="1:44" ht="2.4" customHeight="1" x14ac:dyDescent="0.3">
      <c r="A7" s="16"/>
      <c r="B7" s="16"/>
      <c r="C7" s="35"/>
      <c r="D7" s="16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16"/>
      <c r="U7" s="16"/>
    </row>
    <row r="8" spans="1:44" x14ac:dyDescent="0.3">
      <c r="A8" s="16"/>
      <c r="B8" s="42" t="s">
        <v>81</v>
      </c>
      <c r="C8" s="41"/>
      <c r="D8" s="42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32"/>
      <c r="U8" s="16"/>
    </row>
    <row r="9" spans="1:44" s="16" customFormat="1" ht="3.6" customHeight="1" x14ac:dyDescent="0.3">
      <c r="B9" s="21"/>
      <c r="C9" s="74"/>
      <c r="D9" s="21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32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</row>
    <row r="10" spans="1:44" s="96" customFormat="1" x14ac:dyDescent="0.3">
      <c r="A10" s="94"/>
      <c r="B10" s="94" t="s">
        <v>82</v>
      </c>
      <c r="C10" s="95"/>
      <c r="D10" s="94"/>
      <c r="E10" s="99">
        <v>90</v>
      </c>
      <c r="F10" s="99">
        <v>100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/>
      <c r="M10" s="99">
        <v>0</v>
      </c>
      <c r="N10" s="99">
        <v>0</v>
      </c>
      <c r="O10" s="99"/>
      <c r="P10" s="99">
        <v>0</v>
      </c>
      <c r="Q10" s="99">
        <v>0</v>
      </c>
      <c r="R10" s="99"/>
      <c r="S10" s="99"/>
      <c r="T10" s="94"/>
      <c r="U10" s="94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</row>
    <row r="11" spans="1:44" x14ac:dyDescent="0.3">
      <c r="A11" s="16"/>
      <c r="B11" s="32"/>
      <c r="C11" s="73" t="s">
        <v>83</v>
      </c>
      <c r="D11" s="32"/>
      <c r="E11" s="100"/>
      <c r="F11" s="100">
        <f t="shared" ref="F11:K11" si="0">IFERROR(F10/E10-1, "NA")</f>
        <v>0.11111111111111116</v>
      </c>
      <c r="G11" s="100">
        <f t="shared" si="0"/>
        <v>-1</v>
      </c>
      <c r="H11" s="100" t="str">
        <f t="shared" si="0"/>
        <v>NA</v>
      </c>
      <c r="I11" s="100" t="str">
        <f t="shared" si="0"/>
        <v>NA</v>
      </c>
      <c r="J11" s="100" t="str">
        <f t="shared" si="0"/>
        <v>NA</v>
      </c>
      <c r="K11" s="100" t="str">
        <f t="shared" si="0"/>
        <v>NA</v>
      </c>
      <c r="L11" s="101"/>
      <c r="M11" s="101" t="s">
        <v>20</v>
      </c>
      <c r="N11" s="100" t="str">
        <f>IFERROR(N10/M10-1, "NA")</f>
        <v>NA</v>
      </c>
      <c r="O11" s="101"/>
      <c r="P11" s="101" t="s">
        <v>20</v>
      </c>
      <c r="Q11" s="100" t="str">
        <f>IFERROR(Q10/P10-1, "NA")</f>
        <v>NA</v>
      </c>
      <c r="R11" s="101"/>
      <c r="S11" s="101"/>
      <c r="T11" s="32"/>
      <c r="U11" s="16"/>
    </row>
    <row r="12" spans="1:44" s="96" customFormat="1" x14ac:dyDescent="0.3">
      <c r="A12" s="94"/>
      <c r="B12" s="94" t="s">
        <v>84</v>
      </c>
      <c r="C12" s="95"/>
      <c r="D12" s="94"/>
      <c r="E12" s="99">
        <v>90</v>
      </c>
      <c r="F12" s="99">
        <v>100</v>
      </c>
      <c r="G12" s="99">
        <v>0</v>
      </c>
      <c r="H12" s="99">
        <v>0</v>
      </c>
      <c r="I12" s="99">
        <v>0</v>
      </c>
      <c r="J12" s="99">
        <v>0</v>
      </c>
      <c r="K12" s="99">
        <v>0</v>
      </c>
      <c r="L12" s="99"/>
      <c r="M12" s="99">
        <v>0</v>
      </c>
      <c r="N12" s="99">
        <v>0</v>
      </c>
      <c r="O12" s="99"/>
      <c r="P12" s="99">
        <v>0</v>
      </c>
      <c r="Q12" s="99">
        <v>0</v>
      </c>
      <c r="R12" s="99"/>
      <c r="S12" s="99"/>
      <c r="T12" s="94"/>
      <c r="U12" s="94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</row>
    <row r="13" spans="1:44" x14ac:dyDescent="0.3">
      <c r="A13" s="16"/>
      <c r="B13" s="32"/>
      <c r="C13" s="73" t="s">
        <v>83</v>
      </c>
      <c r="D13" s="32"/>
      <c r="E13" s="100"/>
      <c r="F13" s="100">
        <f t="shared" ref="F13:K13" si="1">IFERROR(F12/E12-1, "NA")</f>
        <v>0.11111111111111116</v>
      </c>
      <c r="G13" s="100">
        <f t="shared" si="1"/>
        <v>-1</v>
      </c>
      <c r="H13" s="100" t="str">
        <f t="shared" si="1"/>
        <v>NA</v>
      </c>
      <c r="I13" s="100" t="str">
        <f t="shared" si="1"/>
        <v>NA</v>
      </c>
      <c r="J13" s="100" t="str">
        <f t="shared" si="1"/>
        <v>NA</v>
      </c>
      <c r="K13" s="100" t="str">
        <f t="shared" si="1"/>
        <v>NA</v>
      </c>
      <c r="L13" s="101"/>
      <c r="M13" s="101" t="s">
        <v>20</v>
      </c>
      <c r="N13" s="100" t="str">
        <f>IFERROR(N12/M12-1, "NA")</f>
        <v>NA</v>
      </c>
      <c r="O13" s="101"/>
      <c r="P13" s="101" t="s">
        <v>20</v>
      </c>
      <c r="Q13" s="100" t="str">
        <f>IFERROR(Q12/P12-1, "NA")</f>
        <v>NA</v>
      </c>
      <c r="R13" s="101"/>
      <c r="S13" s="101"/>
      <c r="T13" s="32"/>
      <c r="U13" s="16"/>
    </row>
    <row r="14" spans="1:44" s="96" customFormat="1" x14ac:dyDescent="0.3">
      <c r="A14" s="94"/>
      <c r="B14" s="94" t="s">
        <v>85</v>
      </c>
      <c r="C14" s="95"/>
      <c r="D14" s="94"/>
      <c r="E14" s="99">
        <v>90</v>
      </c>
      <c r="F14" s="99">
        <v>100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/>
      <c r="M14" s="99">
        <v>0</v>
      </c>
      <c r="N14" s="99">
        <v>0</v>
      </c>
      <c r="O14" s="99"/>
      <c r="P14" s="99">
        <v>0</v>
      </c>
      <c r="Q14" s="99">
        <v>0</v>
      </c>
      <c r="R14" s="99"/>
      <c r="S14" s="99"/>
      <c r="T14" s="94"/>
      <c r="U14" s="94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</row>
    <row r="15" spans="1:44" x14ac:dyDescent="0.3">
      <c r="A15" s="16"/>
      <c r="B15" s="32"/>
      <c r="C15" s="73" t="s">
        <v>83</v>
      </c>
      <c r="D15" s="32"/>
      <c r="E15" s="100"/>
      <c r="F15" s="100">
        <f t="shared" ref="F15:K15" si="2">IFERROR(F14/E14-1, "NA")</f>
        <v>0.11111111111111116</v>
      </c>
      <c r="G15" s="100">
        <f t="shared" si="2"/>
        <v>-1</v>
      </c>
      <c r="H15" s="100" t="str">
        <f t="shared" si="2"/>
        <v>NA</v>
      </c>
      <c r="I15" s="100" t="str">
        <f t="shared" si="2"/>
        <v>NA</v>
      </c>
      <c r="J15" s="100" t="str">
        <f t="shared" si="2"/>
        <v>NA</v>
      </c>
      <c r="K15" s="100" t="str">
        <f t="shared" si="2"/>
        <v>NA</v>
      </c>
      <c r="L15" s="101"/>
      <c r="M15" s="101" t="s">
        <v>20</v>
      </c>
      <c r="N15" s="100" t="str">
        <f>IFERROR(N14/M14-1, "NA")</f>
        <v>NA</v>
      </c>
      <c r="O15" s="101"/>
      <c r="P15" s="101" t="s">
        <v>20</v>
      </c>
      <c r="Q15" s="100" t="str">
        <f>IFERROR(Q14/P14-1, "NA")</f>
        <v>NA</v>
      </c>
      <c r="R15" s="101"/>
      <c r="S15" s="101"/>
      <c r="T15" s="32"/>
      <c r="U15" s="16"/>
    </row>
    <row r="16" spans="1:44" ht="3.6" customHeight="1" x14ac:dyDescent="0.3">
      <c r="A16" s="16"/>
      <c r="B16" s="32"/>
      <c r="C16" s="73"/>
      <c r="D16" s="32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32"/>
      <c r="U16" s="16"/>
    </row>
    <row r="17" spans="1:44" x14ac:dyDescent="0.3">
      <c r="A17" s="16"/>
      <c r="B17" s="42" t="s">
        <v>86</v>
      </c>
      <c r="C17" s="41"/>
      <c r="D17" s="4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32"/>
      <c r="U17" s="16"/>
    </row>
    <row r="18" spans="1:44" s="16" customFormat="1" ht="3.6" customHeight="1" x14ac:dyDescent="0.3">
      <c r="B18" s="21"/>
      <c r="C18" s="74"/>
      <c r="D18" s="21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32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</row>
    <row r="19" spans="1:44" s="96" customFormat="1" x14ac:dyDescent="0.3">
      <c r="A19" s="94"/>
      <c r="B19" s="94" t="s">
        <v>87</v>
      </c>
      <c r="C19" s="95"/>
      <c r="D19" s="94"/>
      <c r="E19" s="99">
        <v>90</v>
      </c>
      <c r="F19" s="99">
        <v>100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/>
      <c r="M19" s="99">
        <v>0</v>
      </c>
      <c r="N19" s="99">
        <v>0</v>
      </c>
      <c r="O19" s="99"/>
      <c r="P19" s="99">
        <v>0</v>
      </c>
      <c r="Q19" s="99">
        <v>0</v>
      </c>
      <c r="R19" s="99"/>
      <c r="S19" s="99"/>
      <c r="T19" s="94"/>
      <c r="U19" s="94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</row>
    <row r="20" spans="1:44" x14ac:dyDescent="0.3">
      <c r="A20" s="16"/>
      <c r="B20" s="32"/>
      <c r="C20" s="73" t="s">
        <v>83</v>
      </c>
      <c r="D20" s="32"/>
      <c r="E20" s="100"/>
      <c r="F20" s="100">
        <f t="shared" ref="F20:K20" si="3">IFERROR(F19/E19-1, "NA")</f>
        <v>0.11111111111111116</v>
      </c>
      <c r="G20" s="100">
        <f t="shared" si="3"/>
        <v>-1</v>
      </c>
      <c r="H20" s="100" t="str">
        <f t="shared" si="3"/>
        <v>NA</v>
      </c>
      <c r="I20" s="100" t="str">
        <f t="shared" si="3"/>
        <v>NA</v>
      </c>
      <c r="J20" s="100" t="str">
        <f t="shared" si="3"/>
        <v>NA</v>
      </c>
      <c r="K20" s="100" t="str">
        <f t="shared" si="3"/>
        <v>NA</v>
      </c>
      <c r="L20" s="101"/>
      <c r="M20" s="101" t="s">
        <v>20</v>
      </c>
      <c r="N20" s="100" t="str">
        <f>IFERROR(N19/M19-1, "NA")</f>
        <v>NA</v>
      </c>
      <c r="O20" s="101"/>
      <c r="P20" s="101" t="s">
        <v>20</v>
      </c>
      <c r="Q20" s="100" t="str">
        <f>IFERROR(Q19/P19-1, "NA")</f>
        <v>NA</v>
      </c>
      <c r="R20" s="101"/>
      <c r="S20" s="101"/>
      <c r="T20" s="32"/>
      <c r="U20" s="16"/>
    </row>
    <row r="21" spans="1:44" s="96" customFormat="1" x14ac:dyDescent="0.3">
      <c r="A21" s="94"/>
      <c r="B21" s="94" t="s">
        <v>88</v>
      </c>
      <c r="C21" s="95"/>
      <c r="D21" s="94"/>
      <c r="E21" s="99">
        <v>90</v>
      </c>
      <c r="F21" s="99">
        <v>100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99"/>
      <c r="M21" s="99">
        <v>0</v>
      </c>
      <c r="N21" s="99">
        <v>0</v>
      </c>
      <c r="O21" s="99"/>
      <c r="P21" s="99">
        <v>0</v>
      </c>
      <c r="Q21" s="99">
        <v>0</v>
      </c>
      <c r="R21" s="99"/>
      <c r="S21" s="99"/>
      <c r="T21" s="94"/>
      <c r="U21" s="94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</row>
    <row r="22" spans="1:44" x14ac:dyDescent="0.3">
      <c r="A22" s="16"/>
      <c r="B22" s="32"/>
      <c r="C22" s="73" t="s">
        <v>83</v>
      </c>
      <c r="D22" s="32"/>
      <c r="E22" s="100"/>
      <c r="F22" s="100">
        <f t="shared" ref="F22:K22" si="4">IFERROR(F21/E21-1, "NA")</f>
        <v>0.11111111111111116</v>
      </c>
      <c r="G22" s="100">
        <f t="shared" si="4"/>
        <v>-1</v>
      </c>
      <c r="H22" s="100" t="str">
        <f t="shared" si="4"/>
        <v>NA</v>
      </c>
      <c r="I22" s="100" t="str">
        <f t="shared" si="4"/>
        <v>NA</v>
      </c>
      <c r="J22" s="100" t="str">
        <f t="shared" si="4"/>
        <v>NA</v>
      </c>
      <c r="K22" s="100" t="str">
        <f t="shared" si="4"/>
        <v>NA</v>
      </c>
      <c r="L22" s="101"/>
      <c r="M22" s="101" t="s">
        <v>20</v>
      </c>
      <c r="N22" s="100" t="str">
        <f>IFERROR(N21/M21-1, "NA")</f>
        <v>NA</v>
      </c>
      <c r="O22" s="101"/>
      <c r="P22" s="101" t="s">
        <v>20</v>
      </c>
      <c r="Q22" s="100" t="str">
        <f>IFERROR(Q21/P21-1, "NA")</f>
        <v>NA</v>
      </c>
      <c r="R22" s="101"/>
      <c r="S22" s="101"/>
      <c r="T22" s="32"/>
      <c r="U22" s="16"/>
    </row>
    <row r="23" spans="1:44" s="96" customFormat="1" x14ac:dyDescent="0.3">
      <c r="A23" s="94"/>
      <c r="B23" s="94" t="s">
        <v>89</v>
      </c>
      <c r="C23" s="95"/>
      <c r="D23" s="94"/>
      <c r="E23" s="99">
        <v>90</v>
      </c>
      <c r="F23" s="99">
        <v>100</v>
      </c>
      <c r="G23" s="99">
        <v>0</v>
      </c>
      <c r="H23" s="99">
        <v>0</v>
      </c>
      <c r="I23" s="99">
        <v>0</v>
      </c>
      <c r="J23" s="99">
        <v>0</v>
      </c>
      <c r="K23" s="99">
        <v>0</v>
      </c>
      <c r="L23" s="99"/>
      <c r="M23" s="99">
        <v>0</v>
      </c>
      <c r="N23" s="99">
        <v>0</v>
      </c>
      <c r="O23" s="99"/>
      <c r="P23" s="99">
        <v>0</v>
      </c>
      <c r="Q23" s="99">
        <v>0</v>
      </c>
      <c r="R23" s="99"/>
      <c r="S23" s="99"/>
      <c r="T23" s="94"/>
      <c r="U23" s="94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</row>
    <row r="24" spans="1:44" x14ac:dyDescent="0.3">
      <c r="A24" s="16"/>
      <c r="B24" s="32"/>
      <c r="C24" s="73" t="s">
        <v>83</v>
      </c>
      <c r="D24" s="32"/>
      <c r="E24" s="100"/>
      <c r="F24" s="100">
        <f t="shared" ref="F24:K24" si="5">IFERROR(F23/E23-1, "NA")</f>
        <v>0.11111111111111116</v>
      </c>
      <c r="G24" s="100">
        <f t="shared" si="5"/>
        <v>-1</v>
      </c>
      <c r="H24" s="100" t="str">
        <f t="shared" si="5"/>
        <v>NA</v>
      </c>
      <c r="I24" s="100" t="str">
        <f t="shared" si="5"/>
        <v>NA</v>
      </c>
      <c r="J24" s="100" t="str">
        <f t="shared" si="5"/>
        <v>NA</v>
      </c>
      <c r="K24" s="100" t="str">
        <f t="shared" si="5"/>
        <v>NA</v>
      </c>
      <c r="L24" s="101"/>
      <c r="M24" s="101" t="s">
        <v>20</v>
      </c>
      <c r="N24" s="100" t="str">
        <f>IFERROR(N23/M23-1, "NA")</f>
        <v>NA</v>
      </c>
      <c r="O24" s="101"/>
      <c r="P24" s="101" t="s">
        <v>20</v>
      </c>
      <c r="Q24" s="100" t="str">
        <f>IFERROR(Q23/P23-1, "NA")</f>
        <v>NA</v>
      </c>
      <c r="R24" s="101"/>
      <c r="S24" s="101"/>
      <c r="T24" s="32"/>
      <c r="U24" s="16"/>
    </row>
    <row r="25" spans="1:44" ht="3.6" customHeight="1" x14ac:dyDescent="0.3">
      <c r="A25" s="16"/>
      <c r="B25" s="32"/>
      <c r="C25" s="73"/>
      <c r="D25" s="32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32"/>
      <c r="U25" s="16"/>
    </row>
    <row r="26" spans="1:44" s="24" customFormat="1" x14ac:dyDescent="0.3">
      <c r="A26" s="21"/>
      <c r="B26" s="88" t="s">
        <v>71</v>
      </c>
      <c r="C26" s="89"/>
      <c r="D26" s="88"/>
      <c r="E26" s="104">
        <f>SUM(E19,E21,E23)</f>
        <v>270</v>
      </c>
      <c r="F26" s="104">
        <f t="shared" ref="F26:Q26" si="6">SUM(F19,F21,F23)</f>
        <v>300</v>
      </c>
      <c r="G26" s="104">
        <f t="shared" si="6"/>
        <v>0</v>
      </c>
      <c r="H26" s="104">
        <f t="shared" si="6"/>
        <v>0</v>
      </c>
      <c r="I26" s="104">
        <f t="shared" si="6"/>
        <v>0</v>
      </c>
      <c r="J26" s="104">
        <f t="shared" si="6"/>
        <v>0</v>
      </c>
      <c r="K26" s="104">
        <f t="shared" si="6"/>
        <v>0</v>
      </c>
      <c r="L26" s="104"/>
      <c r="M26" s="104">
        <f t="shared" si="6"/>
        <v>0</v>
      </c>
      <c r="N26" s="104">
        <f t="shared" si="6"/>
        <v>0</v>
      </c>
      <c r="O26" s="104"/>
      <c r="P26" s="104">
        <f t="shared" si="6"/>
        <v>0</v>
      </c>
      <c r="Q26" s="104">
        <f t="shared" si="6"/>
        <v>0</v>
      </c>
      <c r="R26" s="104"/>
      <c r="S26" s="104"/>
      <c r="T26" s="39"/>
      <c r="U26" s="21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</row>
    <row r="27" spans="1:44" x14ac:dyDescent="0.3">
      <c r="A27" s="16"/>
      <c r="B27" s="90"/>
      <c r="C27" s="91" t="s">
        <v>83</v>
      </c>
      <c r="D27" s="90"/>
      <c r="E27" s="105"/>
      <c r="F27" s="106">
        <f>IFERROR(F26/E26-1, "NA")</f>
        <v>0.11111111111111116</v>
      </c>
      <c r="G27" s="106">
        <f t="shared" ref="G27:K27" si="7">IFERROR(G26/F26-1, "NA")</f>
        <v>-1</v>
      </c>
      <c r="H27" s="106" t="str">
        <f t="shared" si="7"/>
        <v>NA</v>
      </c>
      <c r="I27" s="106" t="str">
        <f t="shared" si="7"/>
        <v>NA</v>
      </c>
      <c r="J27" s="106" t="str">
        <f t="shared" si="7"/>
        <v>NA</v>
      </c>
      <c r="K27" s="106" t="str">
        <f t="shared" si="7"/>
        <v>NA</v>
      </c>
      <c r="L27" s="105"/>
      <c r="M27" s="105" t="s">
        <v>20</v>
      </c>
      <c r="N27" s="106" t="str">
        <f t="shared" ref="N27" si="8">IFERROR(N26/M26-1, "NA")</f>
        <v>NA</v>
      </c>
      <c r="O27" s="105"/>
      <c r="P27" s="105" t="s">
        <v>20</v>
      </c>
      <c r="Q27" s="106" t="str">
        <f t="shared" ref="Q27" si="9">IFERROR(Q26/P26-1, "NA")</f>
        <v>NA</v>
      </c>
      <c r="R27" s="105"/>
      <c r="S27" s="105"/>
      <c r="T27" s="32"/>
      <c r="U27" s="16"/>
    </row>
    <row r="28" spans="1:44" s="16" customFormat="1" ht="3.6" customHeight="1" x14ac:dyDescent="0.3">
      <c r="C28" s="93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32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</row>
    <row r="29" spans="1:44" x14ac:dyDescent="0.3">
      <c r="A29" s="16"/>
      <c r="B29" s="32" t="s">
        <v>90</v>
      </c>
      <c r="C29" s="34"/>
      <c r="D29" s="32"/>
      <c r="E29" s="113">
        <f>E31-E26</f>
        <v>-190</v>
      </c>
      <c r="F29" s="113">
        <f t="shared" ref="F29:Q29" si="10">F31-F26</f>
        <v>-200</v>
      </c>
      <c r="G29" s="113">
        <f t="shared" si="10"/>
        <v>-1</v>
      </c>
      <c r="H29" s="113">
        <f t="shared" si="10"/>
        <v>0</v>
      </c>
      <c r="I29" s="113">
        <f t="shared" si="10"/>
        <v>0</v>
      </c>
      <c r="J29" s="113">
        <f t="shared" si="10"/>
        <v>0</v>
      </c>
      <c r="K29" s="113">
        <f t="shared" si="10"/>
        <v>0</v>
      </c>
      <c r="L29" s="109"/>
      <c r="M29" s="113">
        <f t="shared" si="10"/>
        <v>0</v>
      </c>
      <c r="N29" s="113">
        <f t="shared" si="10"/>
        <v>0</v>
      </c>
      <c r="O29" s="101"/>
      <c r="P29" s="113">
        <f t="shared" si="10"/>
        <v>0</v>
      </c>
      <c r="Q29" s="113">
        <f t="shared" si="10"/>
        <v>0</v>
      </c>
      <c r="R29" s="101"/>
      <c r="S29" s="101"/>
      <c r="T29" s="32"/>
      <c r="U29" s="16"/>
    </row>
    <row r="30" spans="1:44" s="16" customFormat="1" ht="3.6" customHeight="1" x14ac:dyDescent="0.3">
      <c r="B30" s="32"/>
      <c r="C30" s="34"/>
      <c r="D30" s="32"/>
      <c r="E30" s="114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32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</row>
    <row r="31" spans="1:44" x14ac:dyDescent="0.3">
      <c r="A31" s="16"/>
      <c r="B31" s="88" t="s">
        <v>91</v>
      </c>
      <c r="C31" s="89"/>
      <c r="D31" s="88"/>
      <c r="E31" s="104">
        <v>80</v>
      </c>
      <c r="F31" s="104">
        <v>100</v>
      </c>
      <c r="G31" s="104">
        <v>-1</v>
      </c>
      <c r="H31" s="104">
        <v>0</v>
      </c>
      <c r="I31" s="104">
        <v>0</v>
      </c>
      <c r="J31" s="104">
        <v>0</v>
      </c>
      <c r="K31" s="104">
        <v>0</v>
      </c>
      <c r="L31" s="104"/>
      <c r="M31" s="104">
        <v>0</v>
      </c>
      <c r="N31" s="104">
        <v>0</v>
      </c>
      <c r="O31" s="104"/>
      <c r="P31" s="104">
        <v>0</v>
      </c>
      <c r="Q31" s="104">
        <v>0</v>
      </c>
      <c r="R31" s="104"/>
      <c r="S31" s="104"/>
      <c r="T31" s="32"/>
      <c r="U31" s="16"/>
    </row>
    <row r="32" spans="1:44" x14ac:dyDescent="0.3">
      <c r="A32" s="16"/>
      <c r="B32" s="90"/>
      <c r="C32" s="91" t="s">
        <v>92</v>
      </c>
      <c r="D32" s="90"/>
      <c r="E32" s="106">
        <f>IFERROR(E31/E26, "NA")</f>
        <v>0.29629629629629628</v>
      </c>
      <c r="F32" s="106">
        <f t="shared" ref="F32:K32" si="11">IFERROR(F31/F26, "NA")</f>
        <v>0.33333333333333331</v>
      </c>
      <c r="G32" s="106" t="str">
        <f t="shared" si="11"/>
        <v>NA</v>
      </c>
      <c r="H32" s="106" t="str">
        <f t="shared" si="11"/>
        <v>NA</v>
      </c>
      <c r="I32" s="106" t="str">
        <f t="shared" si="11"/>
        <v>NA</v>
      </c>
      <c r="J32" s="106" t="str">
        <f t="shared" si="11"/>
        <v>NA</v>
      </c>
      <c r="K32" s="106" t="str">
        <f t="shared" si="11"/>
        <v>NA</v>
      </c>
      <c r="L32" s="106"/>
      <c r="M32" s="106" t="str">
        <f t="shared" ref="M32" si="12">IFERROR(M31/M26, "NA")</f>
        <v>NA</v>
      </c>
      <c r="N32" s="106" t="str">
        <f t="shared" ref="N32" si="13">IFERROR(N31/N26, "NA")</f>
        <v>NA</v>
      </c>
      <c r="O32" s="105"/>
      <c r="P32" s="106" t="str">
        <f t="shared" ref="P32" si="14">IFERROR(P31/P26, "NA")</f>
        <v>NA</v>
      </c>
      <c r="Q32" s="106" t="str">
        <f t="shared" ref="Q32" si="15">IFERROR(Q31/Q26, "NA")</f>
        <v>NA</v>
      </c>
      <c r="R32" s="105"/>
      <c r="S32" s="105"/>
      <c r="T32" s="32"/>
      <c r="U32" s="16"/>
    </row>
    <row r="33" spans="1:44" ht="3.6" customHeight="1" x14ac:dyDescent="0.3">
      <c r="A33" s="16"/>
      <c r="B33" s="32"/>
      <c r="C33" s="73"/>
      <c r="D33" s="32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32"/>
      <c r="U33" s="16"/>
    </row>
    <row r="34" spans="1:44" x14ac:dyDescent="0.3">
      <c r="A34" s="16"/>
      <c r="B34" s="32" t="s">
        <v>93</v>
      </c>
      <c r="C34" s="34"/>
      <c r="D34" s="32"/>
      <c r="E34" s="101">
        <v>-1</v>
      </c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32"/>
      <c r="U34" s="16"/>
    </row>
    <row r="35" spans="1:44" x14ac:dyDescent="0.3">
      <c r="A35" s="16"/>
      <c r="B35" s="32" t="s">
        <v>95</v>
      </c>
      <c r="C35" s="73"/>
      <c r="D35" s="32"/>
      <c r="E35" s="101">
        <v>-3</v>
      </c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32"/>
      <c r="U35" s="16"/>
    </row>
    <row r="36" spans="1:44" x14ac:dyDescent="0.3">
      <c r="A36" s="16"/>
      <c r="B36" s="32" t="s">
        <v>94</v>
      </c>
      <c r="C36" s="73"/>
      <c r="D36" s="32"/>
      <c r="E36" s="113">
        <v>-2</v>
      </c>
      <c r="F36" s="113"/>
      <c r="G36" s="113"/>
      <c r="H36" s="113"/>
      <c r="I36" s="113"/>
      <c r="J36" s="113"/>
      <c r="K36" s="113"/>
      <c r="L36" s="101"/>
      <c r="M36" s="113"/>
      <c r="N36" s="113"/>
      <c r="O36" s="101"/>
      <c r="P36" s="113"/>
      <c r="Q36" s="113"/>
      <c r="R36" s="101"/>
      <c r="S36" s="101"/>
      <c r="T36" s="32"/>
      <c r="U36" s="16"/>
    </row>
    <row r="37" spans="1:44" ht="3.6" customHeight="1" x14ac:dyDescent="0.3">
      <c r="A37" s="16"/>
      <c r="B37" s="32"/>
      <c r="C37" s="73"/>
      <c r="D37" s="32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32"/>
      <c r="U37" s="16"/>
    </row>
    <row r="38" spans="1:44" x14ac:dyDescent="0.3">
      <c r="A38" s="16"/>
      <c r="B38" s="88" t="s">
        <v>60</v>
      </c>
      <c r="C38" s="89"/>
      <c r="D38" s="88"/>
      <c r="E38" s="104">
        <f>E31+SUM(E34:E36)</f>
        <v>74</v>
      </c>
      <c r="F38" s="104">
        <f t="shared" ref="F38:Q38" si="16">F31+SUM(F34:F36)</f>
        <v>100</v>
      </c>
      <c r="G38" s="104">
        <f t="shared" si="16"/>
        <v>-1</v>
      </c>
      <c r="H38" s="104">
        <f t="shared" si="16"/>
        <v>0</v>
      </c>
      <c r="I38" s="104">
        <f t="shared" si="16"/>
        <v>0</v>
      </c>
      <c r="J38" s="104">
        <f t="shared" si="16"/>
        <v>0</v>
      </c>
      <c r="K38" s="104">
        <f t="shared" si="16"/>
        <v>0</v>
      </c>
      <c r="L38" s="104"/>
      <c r="M38" s="104">
        <f t="shared" si="16"/>
        <v>0</v>
      </c>
      <c r="N38" s="104">
        <f t="shared" si="16"/>
        <v>0</v>
      </c>
      <c r="O38" s="104"/>
      <c r="P38" s="104">
        <f t="shared" si="16"/>
        <v>0</v>
      </c>
      <c r="Q38" s="104">
        <f t="shared" si="16"/>
        <v>0</v>
      </c>
      <c r="R38" s="104"/>
      <c r="S38" s="104"/>
      <c r="T38" s="32"/>
      <c r="U38" s="16"/>
    </row>
    <row r="39" spans="1:44" x14ac:dyDescent="0.3">
      <c r="A39" s="16"/>
      <c r="B39" s="90"/>
      <c r="C39" s="91" t="s">
        <v>92</v>
      </c>
      <c r="D39" s="90"/>
      <c r="E39" s="106">
        <f>IFERROR(E38/E26, "NA")</f>
        <v>0.27407407407407408</v>
      </c>
      <c r="F39" s="106">
        <f t="shared" ref="F39:K39" si="17">IFERROR(F38/F26, "NA")</f>
        <v>0.33333333333333331</v>
      </c>
      <c r="G39" s="106" t="str">
        <f t="shared" si="17"/>
        <v>NA</v>
      </c>
      <c r="H39" s="106" t="str">
        <f t="shared" si="17"/>
        <v>NA</v>
      </c>
      <c r="I39" s="106" t="str">
        <f t="shared" si="17"/>
        <v>NA</v>
      </c>
      <c r="J39" s="106" t="str">
        <f t="shared" si="17"/>
        <v>NA</v>
      </c>
      <c r="K39" s="106" t="str">
        <f t="shared" si="17"/>
        <v>NA</v>
      </c>
      <c r="L39" s="105"/>
      <c r="M39" s="106" t="str">
        <f t="shared" ref="M39" si="18">IFERROR(M38/M26, "NA")</f>
        <v>NA</v>
      </c>
      <c r="N39" s="106" t="str">
        <f t="shared" ref="N39" si="19">IFERROR(N38/N26, "NA")</f>
        <v>NA</v>
      </c>
      <c r="O39" s="105"/>
      <c r="P39" s="106" t="str">
        <f t="shared" ref="P39" si="20">IFERROR(P38/P26, "NA")</f>
        <v>NA</v>
      </c>
      <c r="Q39" s="106" t="str">
        <f t="shared" ref="Q39" si="21">IFERROR(Q38/Q26, "NA")</f>
        <v>NA</v>
      </c>
      <c r="R39" s="105"/>
      <c r="S39" s="105"/>
      <c r="T39" s="32"/>
      <c r="U39" s="16"/>
    </row>
    <row r="40" spans="1:44" s="16" customFormat="1" ht="3.6" customHeight="1" x14ac:dyDescent="0.3">
      <c r="C40" s="93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32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</row>
    <row r="41" spans="1:44" x14ac:dyDescent="0.3">
      <c r="A41" s="16"/>
      <c r="B41" s="42" t="s">
        <v>96</v>
      </c>
      <c r="C41" s="41"/>
      <c r="D41" s="4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32"/>
      <c r="U41" s="16"/>
    </row>
    <row r="42" spans="1:44" x14ac:dyDescent="0.3">
      <c r="A42" s="16"/>
      <c r="B42" s="32" t="s">
        <v>60</v>
      </c>
      <c r="C42" s="73"/>
      <c r="D42" s="32"/>
      <c r="E42" s="101">
        <f>E38</f>
        <v>74</v>
      </c>
      <c r="F42" s="101">
        <f t="shared" ref="F42:R42" si="22">F38</f>
        <v>100</v>
      </c>
      <c r="G42" s="101">
        <f t="shared" si="22"/>
        <v>-1</v>
      </c>
      <c r="H42" s="101">
        <f t="shared" si="22"/>
        <v>0</v>
      </c>
      <c r="I42" s="101">
        <f t="shared" si="22"/>
        <v>0</v>
      </c>
      <c r="J42" s="101">
        <f t="shared" si="22"/>
        <v>0</v>
      </c>
      <c r="K42" s="101">
        <f t="shared" si="22"/>
        <v>0</v>
      </c>
      <c r="L42" s="101">
        <f t="shared" si="22"/>
        <v>0</v>
      </c>
      <c r="M42" s="101">
        <f t="shared" si="22"/>
        <v>0</v>
      </c>
      <c r="N42" s="101">
        <f t="shared" si="22"/>
        <v>0</v>
      </c>
      <c r="O42" s="101">
        <f t="shared" si="22"/>
        <v>0</v>
      </c>
      <c r="P42" s="101">
        <f t="shared" si="22"/>
        <v>0</v>
      </c>
      <c r="Q42" s="101">
        <f t="shared" si="22"/>
        <v>0</v>
      </c>
      <c r="R42" s="101">
        <f t="shared" si="22"/>
        <v>0</v>
      </c>
      <c r="S42" s="101"/>
      <c r="T42" s="32"/>
      <c r="U42" s="16"/>
    </row>
    <row r="43" spans="1:44" x14ac:dyDescent="0.3">
      <c r="A43" s="16"/>
      <c r="B43" s="32"/>
      <c r="C43" s="73" t="s">
        <v>97</v>
      </c>
      <c r="D43" s="32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32"/>
      <c r="U43" s="16"/>
    </row>
    <row r="44" spans="1:44" x14ac:dyDescent="0.3">
      <c r="A44" s="16"/>
      <c r="B44" s="32"/>
      <c r="C44" s="73" t="s">
        <v>98</v>
      </c>
      <c r="D44" s="32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32"/>
      <c r="U44" s="16"/>
    </row>
    <row r="45" spans="1:44" x14ac:dyDescent="0.3">
      <c r="A45" s="16"/>
      <c r="B45" s="32"/>
      <c r="C45" s="73" t="s">
        <v>99</v>
      </c>
      <c r="D45" s="32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32"/>
      <c r="U45" s="16"/>
    </row>
    <row r="46" spans="1:44" x14ac:dyDescent="0.3">
      <c r="A46" s="16"/>
      <c r="B46" s="32"/>
      <c r="C46" s="73" t="s">
        <v>100</v>
      </c>
      <c r="D46" s="32"/>
      <c r="E46" s="101">
        <v>20</v>
      </c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32"/>
      <c r="U46" s="16"/>
    </row>
    <row r="47" spans="1:44" x14ac:dyDescent="0.3">
      <c r="A47" s="16"/>
      <c r="B47" s="32"/>
      <c r="C47" s="73" t="s">
        <v>101</v>
      </c>
      <c r="D47" s="32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32"/>
      <c r="U47" s="16"/>
    </row>
    <row r="48" spans="1:44" x14ac:dyDescent="0.3">
      <c r="A48" s="16"/>
      <c r="B48" s="32"/>
      <c r="C48" s="73" t="s">
        <v>101</v>
      </c>
      <c r="D48" s="32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32"/>
      <c r="U48" s="16"/>
    </row>
    <row r="49" spans="1:44" x14ac:dyDescent="0.3">
      <c r="A49" s="16"/>
      <c r="B49" s="32"/>
      <c r="C49" s="73" t="s">
        <v>101</v>
      </c>
      <c r="D49" s="32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32"/>
      <c r="U49" s="16"/>
    </row>
    <row r="50" spans="1:44" x14ac:dyDescent="0.3">
      <c r="A50" s="16"/>
      <c r="B50" s="32"/>
      <c r="C50" s="73" t="s">
        <v>101</v>
      </c>
      <c r="D50" s="32"/>
      <c r="E50" s="108"/>
      <c r="F50" s="108"/>
      <c r="G50" s="108"/>
      <c r="H50" s="108"/>
      <c r="I50" s="108"/>
      <c r="J50" s="108"/>
      <c r="K50" s="108"/>
      <c r="L50" s="101"/>
      <c r="M50" s="108"/>
      <c r="N50" s="108"/>
      <c r="O50" s="101"/>
      <c r="P50" s="108"/>
      <c r="Q50" s="108"/>
      <c r="R50" s="101"/>
      <c r="S50" s="108"/>
      <c r="T50" s="32"/>
      <c r="U50" s="16"/>
    </row>
    <row r="51" spans="1:44" x14ac:dyDescent="0.3">
      <c r="A51" s="16"/>
      <c r="B51" s="39" t="s">
        <v>102</v>
      </c>
      <c r="C51" s="73"/>
      <c r="D51" s="32"/>
      <c r="E51" s="101">
        <f t="shared" ref="E51:K51" si="23">SUM(E44:E50)</f>
        <v>20</v>
      </c>
      <c r="F51" s="101">
        <f t="shared" si="23"/>
        <v>0</v>
      </c>
      <c r="G51" s="101">
        <f t="shared" si="23"/>
        <v>0</v>
      </c>
      <c r="H51" s="101">
        <f t="shared" si="23"/>
        <v>0</v>
      </c>
      <c r="I51" s="101">
        <f t="shared" si="23"/>
        <v>0</v>
      </c>
      <c r="J51" s="101">
        <f t="shared" si="23"/>
        <v>0</v>
      </c>
      <c r="K51" s="101">
        <f t="shared" si="23"/>
        <v>0</v>
      </c>
      <c r="L51" s="101"/>
      <c r="M51" s="101">
        <f>SUM(M44:M50)</f>
        <v>0</v>
      </c>
      <c r="N51" s="101">
        <f>SUM(N44:N50)</f>
        <v>0</v>
      </c>
      <c r="O51" s="101"/>
      <c r="P51" s="101">
        <f>SUM(P44:P50)</f>
        <v>0</v>
      </c>
      <c r="Q51" s="101">
        <f>SUM(Q44:Q50)</f>
        <v>0</v>
      </c>
      <c r="R51" s="101"/>
      <c r="S51" s="101">
        <f>SUM(S44:S50)</f>
        <v>0</v>
      </c>
      <c r="T51" s="32"/>
      <c r="U51" s="16"/>
    </row>
    <row r="52" spans="1:44" x14ac:dyDescent="0.3">
      <c r="A52" s="16"/>
      <c r="B52" s="32"/>
      <c r="C52" s="73" t="s">
        <v>103</v>
      </c>
      <c r="D52" s="32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32"/>
      <c r="U52" s="16"/>
    </row>
    <row r="53" spans="1:44" x14ac:dyDescent="0.3">
      <c r="A53" s="16"/>
      <c r="B53" s="32"/>
      <c r="C53" s="73" t="s">
        <v>104</v>
      </c>
      <c r="D53" s="32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32"/>
      <c r="U53" s="16"/>
    </row>
    <row r="54" spans="1:44" x14ac:dyDescent="0.3">
      <c r="A54" s="16"/>
      <c r="B54" s="32"/>
      <c r="C54" s="73" t="s">
        <v>105</v>
      </c>
      <c r="D54" s="32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32"/>
      <c r="U54" s="16"/>
    </row>
    <row r="55" spans="1:44" x14ac:dyDescent="0.3">
      <c r="A55" s="16"/>
      <c r="B55" s="16"/>
      <c r="C55" s="73" t="s">
        <v>106</v>
      </c>
      <c r="D55" s="16"/>
      <c r="E55" s="110"/>
      <c r="F55" s="110"/>
      <c r="G55" s="110"/>
      <c r="H55" s="110"/>
      <c r="I55" s="110"/>
      <c r="J55" s="110"/>
      <c r="K55" s="110"/>
      <c r="L55" s="107"/>
      <c r="M55" s="110"/>
      <c r="N55" s="110"/>
      <c r="O55" s="107"/>
      <c r="P55" s="110"/>
      <c r="Q55" s="110"/>
      <c r="R55" s="107"/>
      <c r="S55" s="110"/>
      <c r="T55" s="16"/>
      <c r="U55" s="16"/>
    </row>
    <row r="56" spans="1:44" x14ac:dyDescent="0.3">
      <c r="A56" s="16"/>
      <c r="B56" s="39" t="s">
        <v>107</v>
      </c>
      <c r="C56" s="35"/>
      <c r="D56" s="16"/>
      <c r="E56" s="101">
        <f t="shared" ref="E56:K56" si="24">SUM(E51:E55)</f>
        <v>20</v>
      </c>
      <c r="F56" s="101">
        <f t="shared" si="24"/>
        <v>0</v>
      </c>
      <c r="G56" s="101">
        <f t="shared" si="24"/>
        <v>0</v>
      </c>
      <c r="H56" s="101">
        <f t="shared" si="24"/>
        <v>0</v>
      </c>
      <c r="I56" s="101">
        <f t="shared" si="24"/>
        <v>0</v>
      </c>
      <c r="J56" s="101">
        <f t="shared" si="24"/>
        <v>0</v>
      </c>
      <c r="K56" s="101">
        <f t="shared" si="24"/>
        <v>0</v>
      </c>
      <c r="L56" s="107"/>
      <c r="M56" s="101">
        <f>SUM(M51:M55)</f>
        <v>0</v>
      </c>
      <c r="N56" s="101">
        <f>SUM(N51:N55)</f>
        <v>0</v>
      </c>
      <c r="O56" s="107"/>
      <c r="P56" s="101">
        <f>SUM(P51:P55)</f>
        <v>0</v>
      </c>
      <c r="Q56" s="101">
        <f>SUM(Q51:Q55)</f>
        <v>0</v>
      </c>
      <c r="R56" s="107"/>
      <c r="S56" s="101">
        <f>SUM(S51:S55)</f>
        <v>0</v>
      </c>
      <c r="T56" s="16"/>
      <c r="U56" s="16"/>
    </row>
    <row r="57" spans="1:44" ht="6" customHeight="1" x14ac:dyDescent="0.3">
      <c r="A57" s="16"/>
      <c r="B57" s="79"/>
      <c r="C57" s="78"/>
      <c r="D57" s="79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6"/>
      <c r="U57" s="16"/>
    </row>
    <row r="58" spans="1:44" x14ac:dyDescent="0.3">
      <c r="A58" s="16"/>
      <c r="B58" s="42" t="s">
        <v>108</v>
      </c>
      <c r="C58" s="41"/>
      <c r="D58" s="4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32"/>
      <c r="U58" s="16"/>
    </row>
    <row r="59" spans="1:44" s="16" customFormat="1" ht="3.6" customHeight="1" x14ac:dyDescent="0.3">
      <c r="B59" s="21"/>
      <c r="C59" s="74"/>
      <c r="D59" s="21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32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</row>
    <row r="60" spans="1:44" x14ac:dyDescent="0.3">
      <c r="A60" s="16"/>
      <c r="B60" s="32"/>
      <c r="C60" s="73" t="s">
        <v>109</v>
      </c>
      <c r="D60" s="32"/>
      <c r="E60" s="101">
        <v>10</v>
      </c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32"/>
      <c r="U60" s="16"/>
    </row>
    <row r="61" spans="1:44" x14ac:dyDescent="0.3">
      <c r="A61" s="16"/>
      <c r="B61" s="32"/>
      <c r="C61" s="73" t="s">
        <v>110</v>
      </c>
      <c r="D61" s="32"/>
      <c r="E61" s="108"/>
      <c r="F61" s="108"/>
      <c r="G61" s="108"/>
      <c r="H61" s="108"/>
      <c r="I61" s="108"/>
      <c r="J61" s="108"/>
      <c r="K61" s="108"/>
      <c r="L61" s="101"/>
      <c r="M61" s="108"/>
      <c r="N61" s="108"/>
      <c r="O61" s="101"/>
      <c r="P61" s="108"/>
      <c r="Q61" s="108"/>
      <c r="R61" s="101"/>
      <c r="S61" s="108"/>
      <c r="T61" s="32"/>
      <c r="U61" s="16"/>
    </row>
    <row r="62" spans="1:44" x14ac:dyDescent="0.3">
      <c r="A62" s="16"/>
      <c r="B62" s="39" t="s">
        <v>111</v>
      </c>
      <c r="C62" s="73"/>
      <c r="D62" s="32"/>
      <c r="E62" s="101">
        <f>SUM(E60:E61)</f>
        <v>10</v>
      </c>
      <c r="F62" s="101">
        <f t="shared" ref="F62:N62" si="25">SUM(F60:F61)</f>
        <v>0</v>
      </c>
      <c r="G62" s="101">
        <f t="shared" si="25"/>
        <v>0</v>
      </c>
      <c r="H62" s="101">
        <f t="shared" si="25"/>
        <v>0</v>
      </c>
      <c r="I62" s="101">
        <f t="shared" si="25"/>
        <v>0</v>
      </c>
      <c r="J62" s="101">
        <f t="shared" si="25"/>
        <v>0</v>
      </c>
      <c r="K62" s="101">
        <f t="shared" si="25"/>
        <v>0</v>
      </c>
      <c r="L62" s="101">
        <f t="shared" si="25"/>
        <v>0</v>
      </c>
      <c r="M62" s="101">
        <f t="shared" si="25"/>
        <v>0</v>
      </c>
      <c r="N62" s="101">
        <f t="shared" si="25"/>
        <v>0</v>
      </c>
      <c r="O62" s="101"/>
      <c r="P62" s="101">
        <f>SUM(P55:P61)</f>
        <v>0</v>
      </c>
      <c r="Q62" s="101">
        <f>SUM(Q55:Q61)</f>
        <v>0</v>
      </c>
      <c r="R62" s="101"/>
      <c r="S62" s="101">
        <f>SUM(S55:S61)</f>
        <v>0</v>
      </c>
      <c r="T62" s="32"/>
      <c r="U62" s="16"/>
    </row>
    <row r="63" spans="1:44" ht="4.2" customHeight="1" x14ac:dyDescent="0.3">
      <c r="A63" s="16"/>
      <c r="B63" s="21"/>
      <c r="C63" s="35"/>
      <c r="D63" s="16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6"/>
      <c r="U63" s="16"/>
    </row>
    <row r="64" spans="1:44" x14ac:dyDescent="0.3">
      <c r="A64" s="16"/>
      <c r="B64" s="39" t="s">
        <v>112</v>
      </c>
      <c r="C64" s="34"/>
      <c r="D64" s="32"/>
      <c r="E64" s="101">
        <v>100</v>
      </c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6"/>
      <c r="U64" s="16"/>
    </row>
    <row r="65" spans="1:44" x14ac:dyDescent="0.3">
      <c r="A65" s="16"/>
      <c r="B65" s="39" t="s">
        <v>113</v>
      </c>
      <c r="C65" s="34"/>
      <c r="D65" s="32"/>
      <c r="E65" s="112">
        <v>120</v>
      </c>
      <c r="F65" s="112"/>
      <c r="G65" s="112"/>
      <c r="H65" s="112"/>
      <c r="I65" s="112"/>
      <c r="J65" s="112"/>
      <c r="K65" s="112"/>
      <c r="L65" s="111"/>
      <c r="M65" s="112"/>
      <c r="N65" s="112"/>
      <c r="O65" s="111"/>
      <c r="P65" s="112"/>
      <c r="Q65" s="112"/>
      <c r="R65" s="111"/>
      <c r="S65" s="112"/>
      <c r="T65" s="16"/>
      <c r="U65" s="16"/>
    </row>
    <row r="66" spans="1:44" ht="6" customHeight="1" x14ac:dyDescent="0.3">
      <c r="A66" s="16"/>
      <c r="B66" s="79"/>
      <c r="C66" s="78"/>
      <c r="D66" s="79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6"/>
      <c r="U66" s="16"/>
    </row>
    <row r="67" spans="1:44" x14ac:dyDescent="0.3">
      <c r="A67" s="16"/>
      <c r="B67" s="42" t="s">
        <v>114</v>
      </c>
      <c r="C67" s="41"/>
      <c r="D67" s="4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32"/>
      <c r="U67" s="16"/>
    </row>
    <row r="68" spans="1:44" s="16" customFormat="1" ht="3.6" customHeight="1" x14ac:dyDescent="0.3">
      <c r="B68" s="21"/>
      <c r="C68" s="74"/>
      <c r="D68" s="21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32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</row>
    <row r="69" spans="1:44" x14ac:dyDescent="0.3">
      <c r="A69" s="16"/>
      <c r="B69" s="32" t="s">
        <v>115</v>
      </c>
      <c r="C69" s="34"/>
      <c r="D69" s="32"/>
      <c r="E69" s="112" t="str">
        <f>IFERROR(_xlfn.CONCAT(ROUND(E64/E$38,1),"x"), "NA")</f>
        <v>1.4x</v>
      </c>
      <c r="F69" s="112" t="str">
        <f t="shared" ref="F69:K69" si="26">IFERROR(_xlfn.CONCAT(ROUND(F64/F$38,1),"x"), "NA")</f>
        <v>0x</v>
      </c>
      <c r="G69" s="112" t="str">
        <f t="shared" si="26"/>
        <v>0x</v>
      </c>
      <c r="H69" s="112" t="str">
        <f t="shared" si="26"/>
        <v>NA</v>
      </c>
      <c r="I69" s="112" t="str">
        <f t="shared" si="26"/>
        <v>NA</v>
      </c>
      <c r="J69" s="112" t="str">
        <f t="shared" si="26"/>
        <v>NA</v>
      </c>
      <c r="K69" s="112" t="str">
        <f t="shared" si="26"/>
        <v>NA</v>
      </c>
      <c r="L69" s="112"/>
      <c r="M69" s="112"/>
      <c r="N69" s="112"/>
      <c r="O69" s="112"/>
      <c r="P69" s="112" t="str">
        <f t="shared" ref="P69:Q69" si="27">IFERROR(_xlfn.CONCAT(ROUND(P64/P$38,1),"x"), "NA")</f>
        <v>NA</v>
      </c>
      <c r="Q69" s="112" t="str">
        <f t="shared" si="27"/>
        <v>NA</v>
      </c>
      <c r="R69" s="112"/>
      <c r="S69" s="112"/>
      <c r="T69" s="16"/>
      <c r="U69" s="16"/>
    </row>
    <row r="70" spans="1:44" x14ac:dyDescent="0.3">
      <c r="A70" s="16"/>
      <c r="B70" s="32" t="s">
        <v>116</v>
      </c>
      <c r="C70" s="35"/>
      <c r="D70" s="16"/>
      <c r="E70" s="112" t="str">
        <f t="shared" ref="E70:K70" si="28">IFERROR(_xlfn.CONCAT(ROUND(E65/E$38,1),"x"), "NA")</f>
        <v>1.6x</v>
      </c>
      <c r="F70" s="112" t="str">
        <f t="shared" si="28"/>
        <v>0x</v>
      </c>
      <c r="G70" s="112" t="str">
        <f t="shared" si="28"/>
        <v>0x</v>
      </c>
      <c r="H70" s="112" t="str">
        <f t="shared" si="28"/>
        <v>NA</v>
      </c>
      <c r="I70" s="112" t="str">
        <f t="shared" si="28"/>
        <v>NA</v>
      </c>
      <c r="J70" s="112" t="str">
        <f t="shared" si="28"/>
        <v>NA</v>
      </c>
      <c r="K70" s="112" t="str">
        <f t="shared" si="28"/>
        <v>NA</v>
      </c>
      <c r="L70" s="112"/>
      <c r="M70" s="112"/>
      <c r="N70" s="112"/>
      <c r="O70" s="112"/>
      <c r="P70" s="112" t="str">
        <f t="shared" ref="P70:Q70" si="29">IFERROR(_xlfn.CONCAT(ROUND(P65/P$38,1),"x"), "NA")</f>
        <v>NA</v>
      </c>
      <c r="Q70" s="112" t="str">
        <f t="shared" si="29"/>
        <v>NA</v>
      </c>
      <c r="R70" s="112"/>
      <c r="S70" s="112"/>
      <c r="T70" s="16"/>
      <c r="U70" s="16"/>
    </row>
    <row r="71" spans="1:44" x14ac:dyDescent="0.3">
      <c r="A71" s="16"/>
      <c r="B71" s="32" t="s">
        <v>117</v>
      </c>
      <c r="C71" s="35"/>
      <c r="D71" s="16"/>
      <c r="E71" s="112" t="str">
        <f>IFERROR(_xlfn.CONCAT(ROUND((E65-E60)/E$38,1),"x"), "NA")</f>
        <v>1.5x</v>
      </c>
      <c r="F71" s="112" t="str">
        <f t="shared" ref="F71:K71" si="30">IFERROR(_xlfn.CONCAT(ROUND((F65-F60)/F$38,1),"x"), "NA")</f>
        <v>0x</v>
      </c>
      <c r="G71" s="112" t="str">
        <f t="shared" si="30"/>
        <v>0x</v>
      </c>
      <c r="H71" s="112" t="str">
        <f t="shared" si="30"/>
        <v>NA</v>
      </c>
      <c r="I71" s="112" t="str">
        <f t="shared" si="30"/>
        <v>NA</v>
      </c>
      <c r="J71" s="112" t="str">
        <f t="shared" si="30"/>
        <v>NA</v>
      </c>
      <c r="K71" s="112" t="str">
        <f t="shared" si="30"/>
        <v>NA</v>
      </c>
      <c r="L71" s="112"/>
      <c r="M71" s="112"/>
      <c r="N71" s="112"/>
      <c r="O71" s="112"/>
      <c r="P71" s="112" t="str">
        <f t="shared" ref="P71:Q71" si="31">IFERROR(_xlfn.CONCAT(ROUND((P65-P60)/P$38,1),"x"), "NA")</f>
        <v>NA</v>
      </c>
      <c r="Q71" s="112" t="str">
        <f t="shared" si="31"/>
        <v>NA</v>
      </c>
      <c r="R71" s="112"/>
      <c r="S71" s="112"/>
      <c r="T71" s="16"/>
      <c r="U71" s="16"/>
    </row>
    <row r="72" spans="1:44" ht="16.2" x14ac:dyDescent="0.3">
      <c r="A72" s="16"/>
      <c r="B72" s="32" t="s">
        <v>122</v>
      </c>
      <c r="C72" s="35"/>
      <c r="D72" s="16"/>
      <c r="E72" s="115">
        <f>IFERROR(E60/E51*12, "NA")</f>
        <v>6</v>
      </c>
      <c r="F72" s="115" t="str">
        <f t="shared" ref="F72:K72" si="32">IFERROR(F60/F51*12, "NA")</f>
        <v>NA</v>
      </c>
      <c r="G72" s="115" t="str">
        <f t="shared" si="32"/>
        <v>NA</v>
      </c>
      <c r="H72" s="115" t="str">
        <f t="shared" si="32"/>
        <v>NA</v>
      </c>
      <c r="I72" s="115" t="str">
        <f t="shared" si="32"/>
        <v>NA</v>
      </c>
      <c r="J72" s="115" t="str">
        <f t="shared" si="32"/>
        <v>NA</v>
      </c>
      <c r="K72" s="115" t="str">
        <f t="shared" si="32"/>
        <v>NA</v>
      </c>
      <c r="L72" s="112"/>
      <c r="M72" s="115"/>
      <c r="N72" s="115"/>
      <c r="O72" s="112"/>
      <c r="P72" s="115" t="str">
        <f t="shared" ref="P72:Q72" si="33">IFERROR(P60/P51*12, "NA")</f>
        <v>NA</v>
      </c>
      <c r="Q72" s="115" t="str">
        <f t="shared" si="33"/>
        <v>NA</v>
      </c>
      <c r="R72" s="112"/>
      <c r="S72" s="112"/>
      <c r="T72" s="16"/>
      <c r="U72" s="16"/>
    </row>
    <row r="73" spans="1:44" x14ac:dyDescent="0.3">
      <c r="A73" s="16"/>
      <c r="B73" s="32" t="s">
        <v>118</v>
      </c>
      <c r="C73" s="35"/>
      <c r="D73" s="16"/>
      <c r="E73" s="100">
        <f>IFERROR(E60/E26,"NA")</f>
        <v>3.7037037037037035E-2</v>
      </c>
      <c r="F73" s="100">
        <f t="shared" ref="F73:K73" si="34">IFERROR(F60/F26,"NA")</f>
        <v>0</v>
      </c>
      <c r="G73" s="100" t="str">
        <f t="shared" si="34"/>
        <v>NA</v>
      </c>
      <c r="H73" s="100" t="str">
        <f t="shared" si="34"/>
        <v>NA</v>
      </c>
      <c r="I73" s="100" t="str">
        <f t="shared" si="34"/>
        <v>NA</v>
      </c>
      <c r="J73" s="100" t="str">
        <f t="shared" si="34"/>
        <v>NA</v>
      </c>
      <c r="K73" s="100" t="str">
        <f t="shared" si="34"/>
        <v>NA</v>
      </c>
      <c r="L73" s="112"/>
      <c r="M73" s="100"/>
      <c r="N73" s="100"/>
      <c r="O73" s="112"/>
      <c r="P73" s="100" t="str">
        <f t="shared" ref="P73:Q73" si="35">IFERROR(P60/P26,"NA")</f>
        <v>NA</v>
      </c>
      <c r="Q73" s="100" t="str">
        <f t="shared" si="35"/>
        <v>NA</v>
      </c>
      <c r="R73" s="112"/>
      <c r="S73" s="112"/>
      <c r="T73" s="16"/>
      <c r="U73" s="16"/>
    </row>
    <row r="74" spans="1:44" x14ac:dyDescent="0.3">
      <c r="A74" s="16"/>
      <c r="B74" s="32" t="s">
        <v>120</v>
      </c>
      <c r="C74" s="34"/>
      <c r="D74" s="16"/>
      <c r="E74" s="100">
        <f>IFERROR(E46/E26, "NA")</f>
        <v>7.407407407407407E-2</v>
      </c>
      <c r="F74" s="100">
        <f t="shared" ref="F74:K74" si="36">IFERROR(F46/F26, "NA")</f>
        <v>0</v>
      </c>
      <c r="G74" s="100" t="str">
        <f t="shared" si="36"/>
        <v>NA</v>
      </c>
      <c r="H74" s="100" t="str">
        <f t="shared" si="36"/>
        <v>NA</v>
      </c>
      <c r="I74" s="100" t="str">
        <f t="shared" si="36"/>
        <v>NA</v>
      </c>
      <c r="J74" s="100" t="str">
        <f t="shared" si="36"/>
        <v>NA</v>
      </c>
      <c r="K74" s="100" t="str">
        <f t="shared" si="36"/>
        <v>NA</v>
      </c>
      <c r="L74" s="112"/>
      <c r="M74" s="100"/>
      <c r="N74" s="100"/>
      <c r="O74" s="112"/>
      <c r="P74" s="100" t="str">
        <f t="shared" ref="P74:Q74" si="37">IFERROR(P46/P26, "NA")</f>
        <v>NA</v>
      </c>
      <c r="Q74" s="100" t="str">
        <f t="shared" si="37"/>
        <v>NA</v>
      </c>
      <c r="R74" s="112"/>
      <c r="S74" s="112"/>
      <c r="T74" s="16"/>
      <c r="U74" s="16"/>
    </row>
    <row r="75" spans="1:44" x14ac:dyDescent="0.3">
      <c r="A75" s="16"/>
      <c r="B75" s="32" t="s">
        <v>121</v>
      </c>
      <c r="C75" s="34"/>
      <c r="D75" s="16"/>
      <c r="E75" s="100">
        <f>IFERROR(E51/E65, "NA")</f>
        <v>0.16666666666666666</v>
      </c>
      <c r="F75" s="100" t="str">
        <f t="shared" ref="F75:K75" si="38">IFERROR(F51/F65, "NA")</f>
        <v>NA</v>
      </c>
      <c r="G75" s="100" t="str">
        <f t="shared" si="38"/>
        <v>NA</v>
      </c>
      <c r="H75" s="100" t="str">
        <f t="shared" si="38"/>
        <v>NA</v>
      </c>
      <c r="I75" s="100" t="str">
        <f t="shared" si="38"/>
        <v>NA</v>
      </c>
      <c r="J75" s="100" t="str">
        <f t="shared" si="38"/>
        <v>NA</v>
      </c>
      <c r="K75" s="100" t="str">
        <f t="shared" si="38"/>
        <v>NA</v>
      </c>
      <c r="L75" s="112"/>
      <c r="M75" s="100"/>
      <c r="N75" s="100"/>
      <c r="O75" s="112"/>
      <c r="P75" s="100" t="str">
        <f t="shared" ref="P75:Q75" si="39">IFERROR(P51/P65, "NA")</f>
        <v>NA</v>
      </c>
      <c r="Q75" s="100" t="str">
        <f t="shared" si="39"/>
        <v>NA</v>
      </c>
      <c r="R75" s="112"/>
      <c r="S75" s="112"/>
      <c r="T75" s="16"/>
      <c r="U75" s="16"/>
    </row>
    <row r="76" spans="1:44" ht="6" customHeight="1" x14ac:dyDescent="0.3">
      <c r="A76" s="16"/>
      <c r="B76" s="79"/>
      <c r="C76" s="78"/>
      <c r="D76" s="79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6"/>
      <c r="U76" s="16"/>
    </row>
    <row r="77" spans="1:44" x14ac:dyDescent="0.3">
      <c r="A77" s="16"/>
      <c r="B77" s="32" t="s">
        <v>123</v>
      </c>
      <c r="C77" s="34"/>
      <c r="D77" s="16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16"/>
      <c r="U77" s="16"/>
    </row>
    <row r="78" spans="1:44" x14ac:dyDescent="0.3">
      <c r="A78" s="16"/>
      <c r="B78" s="16"/>
      <c r="C78" s="34"/>
      <c r="D78" s="16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16"/>
      <c r="U78" s="16"/>
    </row>
    <row r="79" spans="1:44" x14ac:dyDescent="0.3">
      <c r="A79" s="16"/>
      <c r="B79" s="16"/>
      <c r="C79" s="35"/>
      <c r="D79" s="16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16"/>
      <c r="U79" s="16"/>
    </row>
  </sheetData>
  <mergeCells count="5">
    <mergeCell ref="P5:Q5"/>
    <mergeCell ref="B5:C5"/>
    <mergeCell ref="E5:K5"/>
    <mergeCell ref="M5:N5"/>
    <mergeCell ref="B6:C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EC95-6C23-47EE-A075-9C4D47C337A4}">
  <sheetPr>
    <tabColor theme="9"/>
  </sheetPr>
  <dimension ref="A1:BR92"/>
  <sheetViews>
    <sheetView tabSelected="1" topLeftCell="M1" zoomScaleNormal="100" workbookViewId="0">
      <selection activeCell="AU32" sqref="AM32:AU34"/>
    </sheetView>
  </sheetViews>
  <sheetFormatPr defaultRowHeight="14.4" outlineLevelRow="1" outlineLevelCol="1" x14ac:dyDescent="0.3"/>
  <cols>
    <col min="1" max="1" width="8.88671875" style="16"/>
    <col min="2" max="2" width="46.88671875" style="17" customWidth="1"/>
    <col min="3" max="3" width="0.77734375" style="37" customWidth="1"/>
    <col min="4" max="4" width="45.5546875" style="173" hidden="1" customWidth="1" outlineLevel="1"/>
    <col min="5" max="5" width="0.77734375" style="37" customWidth="1" collapsed="1"/>
    <col min="6" max="6" width="13" style="37" hidden="1" customWidth="1" outlineLevel="1"/>
    <col min="7" max="7" width="13" style="173" hidden="1" customWidth="1" outlineLevel="1"/>
    <col min="8" max="8" width="13" style="17" customWidth="1" collapsed="1"/>
    <col min="9" max="9" width="0.77734375" style="37" customWidth="1"/>
    <col min="10" max="10" width="13" style="37" customWidth="1"/>
    <col min="11" max="11" width="0.77734375" style="37" customWidth="1"/>
    <col min="12" max="13" width="13" style="37" customWidth="1"/>
    <col min="14" max="14" width="0.77734375" style="37" customWidth="1"/>
    <col min="15" max="15" width="13" style="37" customWidth="1"/>
    <col min="16" max="16" width="0.77734375" style="37" customWidth="1"/>
    <col min="17" max="17" width="15.33203125" style="37" hidden="1" customWidth="1" outlineLevel="1"/>
    <col min="18" max="18" width="0.77734375" style="37" hidden="1" customWidth="1" outlineLevel="1"/>
    <col min="19" max="19" width="15.33203125" style="37" customWidth="1" collapsed="1"/>
    <col min="20" max="20" width="0.77734375" style="37" hidden="1" customWidth="1" outlineLevel="1"/>
    <col min="21" max="21" width="15.33203125" style="37" hidden="1" customWidth="1" outlineLevel="1"/>
    <col min="22" max="22" width="0.77734375" style="37" hidden="1" customWidth="1" outlineLevel="1"/>
    <col min="23" max="23" width="15.33203125" style="37" hidden="1" customWidth="1" outlineLevel="1"/>
    <col min="24" max="24" width="0.77734375" style="37" hidden="1" customWidth="1" outlineLevel="1"/>
    <col min="25" max="25" width="15.33203125" style="37" hidden="1" customWidth="1" outlineLevel="1"/>
    <col min="26" max="26" width="0.77734375" style="37" hidden="1" customWidth="1" outlineLevel="1"/>
    <col min="27" max="27" width="15.33203125" style="37" hidden="1" customWidth="1" outlineLevel="1"/>
    <col min="28" max="28" width="0.77734375" style="37" hidden="1" customWidth="1" outlineLevel="1"/>
    <col min="29" max="29" width="15.33203125" style="37" hidden="1" customWidth="1" outlineLevel="1"/>
    <col min="30" max="30" width="0.77734375" style="37" hidden="1" customWidth="1" outlineLevel="1"/>
    <col min="31" max="31" width="15.33203125" style="37" hidden="1" customWidth="1" outlineLevel="1"/>
    <col min="32" max="32" width="0.77734375" style="37" customWidth="1" collapsed="1"/>
    <col min="33" max="33" width="15.33203125" style="37" bestFit="1" customWidth="1"/>
    <col min="34" max="34" width="0.77734375" style="37" customWidth="1"/>
    <col min="35" max="35" width="15.33203125" style="37" bestFit="1" customWidth="1"/>
    <col min="36" max="36" width="0.77734375" style="37" customWidth="1"/>
    <col min="37" max="37" width="15.33203125" style="37" bestFit="1" customWidth="1"/>
    <col min="38" max="38" width="0.77734375" style="37" customWidth="1"/>
    <col min="39" max="39" width="15.33203125" style="37" customWidth="1"/>
    <col min="40" max="40" width="0.77734375" style="37" customWidth="1"/>
    <col min="41" max="41" width="15.33203125" style="37" bestFit="1" customWidth="1"/>
    <col min="42" max="42" width="0.77734375" style="37" customWidth="1"/>
    <col min="43" max="43" width="15.33203125" style="37" customWidth="1"/>
    <col min="44" max="44" width="0.77734375" style="37" customWidth="1"/>
    <col min="45" max="45" width="15.33203125" style="37" bestFit="1" customWidth="1"/>
    <col min="46" max="46" width="0.77734375" style="37" customWidth="1"/>
    <col min="47" max="47" width="15.33203125" style="37" customWidth="1"/>
    <col min="48" max="48" width="15.33203125" style="37" bestFit="1" customWidth="1"/>
    <col min="49" max="49" width="8.88671875" style="16"/>
    <col min="50" max="70" width="8.88671875" style="90"/>
    <col min="71" max="16384" width="8.88671875" style="17"/>
  </cols>
  <sheetData>
    <row r="1" spans="1:70" x14ac:dyDescent="0.3">
      <c r="B1" s="32" t="s">
        <v>158</v>
      </c>
      <c r="C1" s="35"/>
      <c r="D1" s="166"/>
      <c r="E1" s="35"/>
      <c r="F1" s="35"/>
      <c r="G1" s="166"/>
      <c r="H1" s="1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</row>
    <row r="2" spans="1:70" s="71" customFormat="1" ht="18" customHeight="1" x14ac:dyDescent="0.3">
      <c r="A2" s="69"/>
      <c r="B2" s="33" t="s">
        <v>124</v>
      </c>
      <c r="C2" s="72"/>
      <c r="D2" s="167"/>
      <c r="E2" s="70"/>
      <c r="F2" s="72"/>
      <c r="G2" s="167"/>
      <c r="H2" s="70"/>
      <c r="I2" s="72"/>
      <c r="J2" s="72"/>
      <c r="K2" s="70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157"/>
      <c r="AW2" s="69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</row>
    <row r="3" spans="1:70" s="129" customFormat="1" ht="3" customHeight="1" x14ac:dyDescent="0.3">
      <c r="A3" s="16"/>
      <c r="B3" s="32"/>
      <c r="C3" s="34"/>
      <c r="D3" s="159"/>
      <c r="E3" s="34"/>
      <c r="F3" s="34"/>
      <c r="G3" s="159"/>
      <c r="H3" s="32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16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</row>
    <row r="4" spans="1:70" s="129" customFormat="1" x14ac:dyDescent="0.3">
      <c r="A4" s="16"/>
      <c r="B4" s="32" t="s">
        <v>160</v>
      </c>
      <c r="C4" s="134"/>
      <c r="D4" s="168"/>
      <c r="E4" s="34"/>
      <c r="F4" s="134"/>
      <c r="G4" s="168"/>
      <c r="H4" s="39"/>
      <c r="I4" s="134"/>
      <c r="J4" s="134"/>
      <c r="K4" s="34"/>
      <c r="L4" s="205" t="s">
        <v>215</v>
      </c>
      <c r="M4" s="205"/>
      <c r="N4" s="134"/>
      <c r="O4" s="134" t="s">
        <v>153</v>
      </c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 t="s">
        <v>155</v>
      </c>
      <c r="AH4" s="134"/>
      <c r="AI4" s="134" t="s">
        <v>44</v>
      </c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34"/>
      <c r="AW4" s="16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</row>
    <row r="5" spans="1:70" s="129" customFormat="1" x14ac:dyDescent="0.3">
      <c r="A5" s="16"/>
      <c r="B5" s="32"/>
      <c r="C5" s="134"/>
      <c r="D5" s="168"/>
      <c r="E5" s="34"/>
      <c r="F5" s="134"/>
      <c r="G5" s="168"/>
      <c r="H5" s="39"/>
      <c r="I5" s="134"/>
      <c r="J5" s="134"/>
      <c r="K5" s="34"/>
      <c r="L5" s="206"/>
      <c r="M5" s="206"/>
      <c r="N5" s="134"/>
      <c r="O5" s="135" t="s">
        <v>154</v>
      </c>
      <c r="P5" s="134"/>
      <c r="Q5" s="206" t="s">
        <v>153</v>
      </c>
      <c r="R5" s="206"/>
      <c r="S5" s="206"/>
      <c r="T5" s="134"/>
      <c r="U5" s="206" t="s">
        <v>91</v>
      </c>
      <c r="V5" s="206"/>
      <c r="W5" s="206"/>
      <c r="X5" s="134"/>
      <c r="Y5" s="206" t="s">
        <v>161</v>
      </c>
      <c r="Z5" s="206"/>
      <c r="AA5" s="206"/>
      <c r="AB5" s="134"/>
      <c r="AC5" s="206" t="s">
        <v>152</v>
      </c>
      <c r="AD5" s="206"/>
      <c r="AE5" s="206"/>
      <c r="AF5" s="134"/>
      <c r="AG5" s="135" t="s">
        <v>156</v>
      </c>
      <c r="AH5" s="134"/>
      <c r="AI5" s="135" t="s">
        <v>156</v>
      </c>
      <c r="AJ5" s="134"/>
      <c r="AK5" s="206" t="s">
        <v>127</v>
      </c>
      <c r="AL5" s="206"/>
      <c r="AM5" s="206"/>
      <c r="AN5" s="134"/>
      <c r="AO5" s="206" t="s">
        <v>157</v>
      </c>
      <c r="AP5" s="206"/>
      <c r="AQ5" s="206"/>
      <c r="AR5" s="134"/>
      <c r="AS5" s="206" t="s">
        <v>128</v>
      </c>
      <c r="AT5" s="206"/>
      <c r="AU5" s="206"/>
      <c r="AV5" s="34"/>
      <c r="AW5" s="16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</row>
    <row r="6" spans="1:70" s="129" customFormat="1" x14ac:dyDescent="0.3">
      <c r="A6" s="16"/>
      <c r="B6" s="136" t="s">
        <v>148</v>
      </c>
      <c r="C6" s="134"/>
      <c r="D6" s="169" t="s">
        <v>190</v>
      </c>
      <c r="E6" s="34"/>
      <c r="F6" s="135" t="s">
        <v>172</v>
      </c>
      <c r="G6" s="169" t="s">
        <v>179</v>
      </c>
      <c r="H6" s="135" t="s">
        <v>151</v>
      </c>
      <c r="I6" s="134"/>
      <c r="J6" s="135" t="s">
        <v>152</v>
      </c>
      <c r="K6" s="34"/>
      <c r="L6" s="135" t="s">
        <v>216</v>
      </c>
      <c r="M6" s="135" t="s">
        <v>217</v>
      </c>
      <c r="N6" s="134"/>
      <c r="O6" s="135" t="s">
        <v>159</v>
      </c>
      <c r="P6" s="134"/>
      <c r="Q6" s="134">
        <v>2023</v>
      </c>
      <c r="R6" s="134"/>
      <c r="S6" s="134">
        <v>2024</v>
      </c>
      <c r="T6" s="134"/>
      <c r="U6" s="134">
        <v>2023</v>
      </c>
      <c r="V6" s="134"/>
      <c r="W6" s="134">
        <v>2024</v>
      </c>
      <c r="X6" s="134"/>
      <c r="Y6" s="134">
        <v>2023</v>
      </c>
      <c r="Z6" s="134"/>
      <c r="AA6" s="134">
        <v>2024</v>
      </c>
      <c r="AB6" s="134"/>
      <c r="AC6" s="134">
        <v>2023</v>
      </c>
      <c r="AD6" s="134"/>
      <c r="AE6" s="134">
        <v>2024</v>
      </c>
      <c r="AF6" s="134"/>
      <c r="AG6" s="137">
        <v>2024</v>
      </c>
      <c r="AH6" s="134"/>
      <c r="AI6" s="134">
        <v>2024</v>
      </c>
      <c r="AJ6" s="134"/>
      <c r="AK6" s="137">
        <v>2023</v>
      </c>
      <c r="AL6" s="134"/>
      <c r="AM6" s="134">
        <v>2024</v>
      </c>
      <c r="AN6" s="134"/>
      <c r="AO6" s="137">
        <v>2023</v>
      </c>
      <c r="AP6" s="134"/>
      <c r="AQ6" s="134">
        <v>2024</v>
      </c>
      <c r="AR6" s="134"/>
      <c r="AS6" s="137">
        <v>2023</v>
      </c>
      <c r="AT6" s="134"/>
      <c r="AU6" s="134">
        <v>2024</v>
      </c>
      <c r="AV6" s="34"/>
      <c r="AW6" s="16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</row>
    <row r="7" spans="1:70" s="129" customFormat="1" ht="1.8" customHeight="1" x14ac:dyDescent="0.3">
      <c r="A7" s="16"/>
      <c r="B7" s="32"/>
      <c r="C7" s="34"/>
      <c r="D7" s="159"/>
      <c r="E7" s="34"/>
      <c r="F7" s="34"/>
      <c r="G7" s="159"/>
      <c r="H7" s="32"/>
      <c r="I7" s="34"/>
      <c r="J7" s="34"/>
      <c r="K7" s="34"/>
      <c r="L7" s="34"/>
      <c r="M7" s="34"/>
      <c r="N7" s="34"/>
      <c r="O7" s="34"/>
      <c r="P7" s="34"/>
      <c r="Q7" s="133"/>
      <c r="R7" s="34"/>
      <c r="S7" s="133"/>
      <c r="T7" s="34"/>
      <c r="U7" s="133"/>
      <c r="V7" s="34"/>
      <c r="W7" s="133"/>
      <c r="X7" s="34"/>
      <c r="Y7" s="133"/>
      <c r="Z7" s="34"/>
      <c r="AA7" s="133"/>
      <c r="AB7" s="34"/>
      <c r="AC7" s="133"/>
      <c r="AD7" s="34"/>
      <c r="AE7" s="133"/>
      <c r="AF7" s="34"/>
      <c r="AG7" s="34"/>
      <c r="AH7" s="34"/>
      <c r="AI7" s="133"/>
      <c r="AJ7" s="34"/>
      <c r="AK7" s="34"/>
      <c r="AL7" s="34"/>
      <c r="AM7" s="133"/>
      <c r="AN7" s="34"/>
      <c r="AO7" s="34"/>
      <c r="AP7" s="34"/>
      <c r="AQ7" s="133"/>
      <c r="AR7" s="34"/>
      <c r="AS7" s="34"/>
      <c r="AT7" s="34"/>
      <c r="AU7" s="133"/>
      <c r="AV7" s="34"/>
      <c r="AW7" s="16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</row>
    <row r="8" spans="1:70" s="129" customFormat="1" ht="1.8" customHeight="1" x14ac:dyDescent="0.3">
      <c r="A8" s="16"/>
      <c r="B8" s="32"/>
      <c r="C8" s="34"/>
      <c r="D8" s="159"/>
      <c r="E8" s="34"/>
      <c r="F8" s="34"/>
      <c r="G8" s="159"/>
      <c r="H8" s="32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16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</row>
    <row r="9" spans="1:70" s="129" customFormat="1" x14ac:dyDescent="0.3">
      <c r="A9" s="16"/>
      <c r="B9" s="154" t="s">
        <v>166</v>
      </c>
      <c r="C9" s="97"/>
      <c r="D9" s="160" t="s">
        <v>193</v>
      </c>
      <c r="E9" s="34"/>
      <c r="F9" s="165" t="s">
        <v>173</v>
      </c>
      <c r="G9" s="160">
        <v>8</v>
      </c>
      <c r="H9" s="138">
        <v>3760</v>
      </c>
      <c r="I9" s="97"/>
      <c r="J9" s="97">
        <f>AE9</f>
        <v>1266.8</v>
      </c>
      <c r="K9" s="34"/>
      <c r="L9" s="182">
        <v>0.37159999999999999</v>
      </c>
      <c r="M9" s="182">
        <v>2.0522999999999998</v>
      </c>
      <c r="N9" s="97"/>
      <c r="O9" s="100">
        <f>S9/Q9-1</f>
        <v>0.5482625482625485</v>
      </c>
      <c r="P9" s="97"/>
      <c r="Q9" s="97">
        <v>51.8</v>
      </c>
      <c r="R9" s="97"/>
      <c r="S9" s="97">
        <v>80.2</v>
      </c>
      <c r="T9" s="97"/>
      <c r="U9" s="97">
        <v>47.9</v>
      </c>
      <c r="V9" s="97"/>
      <c r="W9" s="97">
        <v>77.5</v>
      </c>
      <c r="X9" s="97"/>
      <c r="Y9" s="97">
        <v>3.5</v>
      </c>
      <c r="Z9" s="97"/>
      <c r="AA9" s="97">
        <v>-4</v>
      </c>
      <c r="AB9" s="97"/>
      <c r="AC9" s="97" t="s">
        <v>20</v>
      </c>
      <c r="AD9" s="97"/>
      <c r="AE9" s="97">
        <v>1266.8</v>
      </c>
      <c r="AF9" s="97"/>
      <c r="AG9" s="100">
        <f>W9/S9</f>
        <v>0.96633416458852861</v>
      </c>
      <c r="AH9" s="97"/>
      <c r="AI9" s="100">
        <f>AA9/S9</f>
        <v>-4.987531172069825E-2</v>
      </c>
      <c r="AJ9" s="97"/>
      <c r="AK9" s="155" t="e">
        <f>ROUND($AC9/Q9,1)</f>
        <v>#VALUE!</v>
      </c>
      <c r="AL9" s="155"/>
      <c r="AM9" s="155">
        <f>ROUND(AE9/S9,1)</f>
        <v>15.8</v>
      </c>
      <c r="AN9" s="155"/>
      <c r="AO9" s="155" t="e">
        <f>ROUND(AC9/U9,1)</f>
        <v>#VALUE!</v>
      </c>
      <c r="AP9" s="155"/>
      <c r="AQ9" s="155">
        <f>ROUND(AE9/W9,1)</f>
        <v>16.3</v>
      </c>
      <c r="AR9" s="155"/>
      <c r="AS9" s="155" t="e">
        <f>ROUND(AC9/Y9,1)</f>
        <v>#VALUE!</v>
      </c>
      <c r="AT9" s="155"/>
      <c r="AU9" s="155">
        <f>ROUND(AE9/AA9,1)</f>
        <v>-316.7</v>
      </c>
      <c r="AV9" s="34"/>
      <c r="AW9" s="16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</row>
    <row r="10" spans="1:70" s="129" customFormat="1" ht="1.8" customHeight="1" x14ac:dyDescent="0.3">
      <c r="A10" s="16"/>
      <c r="B10" s="32"/>
      <c r="C10" s="34"/>
      <c r="D10" s="161"/>
      <c r="E10" s="34"/>
      <c r="F10" s="161"/>
      <c r="G10" s="161"/>
      <c r="H10" s="32"/>
      <c r="I10" s="34"/>
      <c r="J10" s="34"/>
      <c r="K10" s="34"/>
      <c r="L10" s="183"/>
      <c r="M10" s="183"/>
      <c r="N10" s="34"/>
      <c r="O10" s="151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16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</row>
    <row r="11" spans="1:70" s="129" customFormat="1" x14ac:dyDescent="0.3">
      <c r="A11" s="16"/>
      <c r="B11" s="131" t="s">
        <v>162</v>
      </c>
      <c r="C11" s="97"/>
      <c r="D11" s="160"/>
      <c r="E11" s="34"/>
      <c r="F11" s="160"/>
      <c r="G11" s="160"/>
      <c r="H11" s="138"/>
      <c r="I11" s="97"/>
      <c r="J11" s="97"/>
      <c r="K11" s="34"/>
      <c r="L11" s="182"/>
      <c r="M11" s="182"/>
      <c r="N11" s="97"/>
      <c r="O11" s="100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34"/>
      <c r="AW11" s="16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</row>
    <row r="12" spans="1:70" s="129" customFormat="1" x14ac:dyDescent="0.3">
      <c r="A12" s="16"/>
      <c r="B12" s="32" t="s">
        <v>167</v>
      </c>
      <c r="C12" s="97"/>
      <c r="D12" s="160" t="s">
        <v>192</v>
      </c>
      <c r="E12" s="34"/>
      <c r="F12" s="160" t="s">
        <v>175</v>
      </c>
      <c r="G12" s="160">
        <v>0</v>
      </c>
      <c r="H12" s="138">
        <v>23820</v>
      </c>
      <c r="I12" s="97"/>
      <c r="J12" s="97">
        <f>AE12</f>
        <v>22927.1</v>
      </c>
      <c r="K12" s="34"/>
      <c r="L12" s="182">
        <v>0.22570000000000001</v>
      </c>
      <c r="M12" s="182">
        <v>0.83699999999999997</v>
      </c>
      <c r="N12" s="97"/>
      <c r="O12" s="100">
        <f>S12/Q12-1</f>
        <v>3.1192378610940485E-2</v>
      </c>
      <c r="P12" s="97"/>
      <c r="Q12" s="97">
        <v>650.79999999999995</v>
      </c>
      <c r="R12" s="97"/>
      <c r="S12" s="97">
        <v>671.1</v>
      </c>
      <c r="T12" s="97"/>
      <c r="U12" s="97">
        <v>624.1</v>
      </c>
      <c r="V12" s="97"/>
      <c r="W12" s="97">
        <v>628.20000000000005</v>
      </c>
      <c r="X12" s="97"/>
      <c r="Y12" s="97">
        <v>526.5</v>
      </c>
      <c r="Z12" s="97"/>
      <c r="AA12" s="97">
        <v>546</v>
      </c>
      <c r="AB12" s="97"/>
      <c r="AC12" s="97">
        <v>10642.7</v>
      </c>
      <c r="AD12" s="97"/>
      <c r="AE12" s="97">
        <v>22927.1</v>
      </c>
      <c r="AF12" s="97"/>
      <c r="AG12" s="100">
        <f>W12/S12</f>
        <v>0.93607510058113552</v>
      </c>
      <c r="AH12" s="97"/>
      <c r="AI12" s="100">
        <f>AA12/S12</f>
        <v>0.81358962896736697</v>
      </c>
      <c r="AJ12" s="97"/>
      <c r="AK12" s="155">
        <f>ROUND($AC12/Q12,1)</f>
        <v>16.399999999999999</v>
      </c>
      <c r="AL12" s="155"/>
      <c r="AM12" s="155">
        <f>ROUND(AE12/S12,1)</f>
        <v>34.200000000000003</v>
      </c>
      <c r="AN12" s="155"/>
      <c r="AO12" s="155">
        <f>ROUND(AC12/U12,1)</f>
        <v>17.100000000000001</v>
      </c>
      <c r="AP12" s="155"/>
      <c r="AQ12" s="155">
        <f>ROUND(AE12/W12,1)</f>
        <v>36.5</v>
      </c>
      <c r="AR12" s="155"/>
      <c r="AS12" s="155">
        <f>ROUND(AC12/Y12,1)</f>
        <v>20.2</v>
      </c>
      <c r="AT12" s="155"/>
      <c r="AU12" s="155">
        <f>ROUND(AE12/AA12,1)</f>
        <v>42</v>
      </c>
      <c r="AV12" s="34"/>
      <c r="AW12" s="16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</row>
    <row r="13" spans="1:70" s="129" customFormat="1" x14ac:dyDescent="0.3">
      <c r="A13" s="16"/>
      <c r="B13" s="32" t="s">
        <v>168</v>
      </c>
      <c r="C13" s="97"/>
      <c r="D13" s="160" t="s">
        <v>192</v>
      </c>
      <c r="E13" s="34"/>
      <c r="F13" s="160" t="s">
        <v>176</v>
      </c>
      <c r="G13" s="160">
        <v>12</v>
      </c>
      <c r="H13" s="138">
        <v>9470</v>
      </c>
      <c r="I13" s="97"/>
      <c r="J13" s="97">
        <f>AE13</f>
        <v>7923.5</v>
      </c>
      <c r="K13" s="34"/>
      <c r="L13" s="182">
        <v>0.14649999999999999</v>
      </c>
      <c r="M13" s="182">
        <v>0.32350000000000001</v>
      </c>
      <c r="N13" s="97"/>
      <c r="O13" s="100">
        <f>S13/Q13-1</f>
        <v>0.21878468368479465</v>
      </c>
      <c r="P13" s="97"/>
      <c r="Q13" s="97">
        <v>720.8</v>
      </c>
      <c r="R13" s="97"/>
      <c r="S13" s="97">
        <v>878.5</v>
      </c>
      <c r="T13" s="97"/>
      <c r="U13" s="97">
        <v>717.8</v>
      </c>
      <c r="V13" s="97"/>
      <c r="W13" s="97">
        <v>878.5</v>
      </c>
      <c r="X13" s="97"/>
      <c r="Y13" s="97">
        <v>667.9</v>
      </c>
      <c r="Z13" s="97"/>
      <c r="AA13" s="97">
        <v>849.4</v>
      </c>
      <c r="AB13" s="97"/>
      <c r="AC13" s="97">
        <v>4187.3</v>
      </c>
      <c r="AD13" s="97"/>
      <c r="AE13" s="97">
        <v>7923.5</v>
      </c>
      <c r="AF13" s="97"/>
      <c r="AG13" s="100">
        <f>W13/S13</f>
        <v>1</v>
      </c>
      <c r="AH13" s="97"/>
      <c r="AI13" s="100">
        <f>AA13/S13</f>
        <v>0.96687535571997718</v>
      </c>
      <c r="AJ13" s="97"/>
      <c r="AK13" s="155">
        <f>ROUND($AC13/Q13,1)</f>
        <v>5.8</v>
      </c>
      <c r="AL13" s="155"/>
      <c r="AM13" s="155">
        <f>ROUND(AE13/S13,1)</f>
        <v>9</v>
      </c>
      <c r="AN13" s="155"/>
      <c r="AO13" s="155">
        <f>ROUND(AC13/U13,1)</f>
        <v>5.8</v>
      </c>
      <c r="AP13" s="155"/>
      <c r="AQ13" s="155">
        <f>ROUND(AE13/W13,1)</f>
        <v>9</v>
      </c>
      <c r="AR13" s="155"/>
      <c r="AS13" s="155">
        <f>ROUND(AC13/Y13,1)</f>
        <v>6.3</v>
      </c>
      <c r="AT13" s="155"/>
      <c r="AU13" s="155">
        <f>ROUND(AE13/AA13,1)</f>
        <v>9.3000000000000007</v>
      </c>
      <c r="AV13" s="34"/>
      <c r="AW13" s="16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</row>
    <row r="14" spans="1:70" s="129" customFormat="1" x14ac:dyDescent="0.3">
      <c r="A14" s="16"/>
      <c r="B14" s="32" t="s">
        <v>169</v>
      </c>
      <c r="C14" s="97"/>
      <c r="D14" s="160" t="s">
        <v>192</v>
      </c>
      <c r="E14" s="34"/>
      <c r="F14" s="160" t="s">
        <v>174</v>
      </c>
      <c r="G14" s="160">
        <v>20</v>
      </c>
      <c r="H14" s="138">
        <v>10900</v>
      </c>
      <c r="I14" s="97"/>
      <c r="J14" s="97">
        <f>AE14</f>
        <v>14805.2</v>
      </c>
      <c r="K14" s="34"/>
      <c r="L14" s="182">
        <v>1.0500000000000001E-2</v>
      </c>
      <c r="M14" s="182">
        <v>-0.2024</v>
      </c>
      <c r="N14" s="97"/>
      <c r="O14" s="100">
        <f>S14/Q14-1</f>
        <v>0.71317130537044293</v>
      </c>
      <c r="P14" s="97"/>
      <c r="Q14" s="97">
        <v>2551</v>
      </c>
      <c r="R14" s="97"/>
      <c r="S14" s="97">
        <v>4370.3</v>
      </c>
      <c r="T14" s="97"/>
      <c r="U14" s="97">
        <v>1998.3</v>
      </c>
      <c r="V14" s="97"/>
      <c r="W14" s="97">
        <v>3358.3</v>
      </c>
      <c r="X14" s="97"/>
      <c r="Y14" s="97">
        <v>1970.8</v>
      </c>
      <c r="Z14" s="97"/>
      <c r="AA14" s="97">
        <v>3103.5</v>
      </c>
      <c r="AB14" s="97"/>
      <c r="AC14" s="97">
        <v>8418.2000000000007</v>
      </c>
      <c r="AD14" s="97"/>
      <c r="AE14" s="97">
        <v>14805.2</v>
      </c>
      <c r="AF14" s="97"/>
      <c r="AG14" s="100">
        <f>W14/S14</f>
        <v>0.76843694940850749</v>
      </c>
      <c r="AH14" s="97"/>
      <c r="AI14" s="100">
        <f>AA14/S14</f>
        <v>0.71013431572203278</v>
      </c>
      <c r="AJ14" s="97"/>
      <c r="AK14" s="155">
        <f>ROUND($AC14/Q14,1)</f>
        <v>3.3</v>
      </c>
      <c r="AL14" s="155"/>
      <c r="AM14" s="155">
        <f>ROUND(AE14/S14,1)</f>
        <v>3.4</v>
      </c>
      <c r="AN14" s="155"/>
      <c r="AO14" s="155">
        <f>ROUND(AC14/U14,1)</f>
        <v>4.2</v>
      </c>
      <c r="AP14" s="155"/>
      <c r="AQ14" s="155">
        <f>ROUND(AE14/W14,1)</f>
        <v>4.4000000000000004</v>
      </c>
      <c r="AR14" s="155"/>
      <c r="AS14" s="155">
        <f>ROUND(AC14/Y14,1)</f>
        <v>4.3</v>
      </c>
      <c r="AT14" s="155"/>
      <c r="AU14" s="155">
        <f>ROUND(AE14/AA14,1)</f>
        <v>4.8</v>
      </c>
      <c r="AV14" s="34"/>
      <c r="AW14" s="16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</row>
    <row r="15" spans="1:70" s="129" customFormat="1" x14ac:dyDescent="0.3">
      <c r="A15" s="16"/>
      <c r="B15" s="32" t="s">
        <v>170</v>
      </c>
      <c r="C15" s="97"/>
      <c r="D15" s="160" t="s">
        <v>192</v>
      </c>
      <c r="E15" s="34"/>
      <c r="F15" s="160" t="s">
        <v>177</v>
      </c>
      <c r="G15" s="160">
        <v>6</v>
      </c>
      <c r="H15" s="138">
        <v>1530</v>
      </c>
      <c r="I15" s="97"/>
      <c r="J15" s="97">
        <f>AE15</f>
        <v>1765.5</v>
      </c>
      <c r="K15" s="34"/>
      <c r="L15" s="182">
        <v>1.14E-2</v>
      </c>
      <c r="M15" s="182">
        <v>1.9E-3</v>
      </c>
      <c r="N15" s="97"/>
      <c r="O15" s="100">
        <f>S15/Q15-1</f>
        <v>0.25546021840873645</v>
      </c>
      <c r="P15" s="97"/>
      <c r="Q15" s="97">
        <v>256.39999999999998</v>
      </c>
      <c r="R15" s="97"/>
      <c r="S15" s="97">
        <v>321.89999999999998</v>
      </c>
      <c r="T15" s="97"/>
      <c r="U15" s="97">
        <v>239.5</v>
      </c>
      <c r="V15" s="97"/>
      <c r="W15" s="97">
        <v>299.10000000000002</v>
      </c>
      <c r="X15" s="97"/>
      <c r="Y15" s="97">
        <v>208.1</v>
      </c>
      <c r="Z15" s="97"/>
      <c r="AA15" s="97">
        <v>254</v>
      </c>
      <c r="AB15" s="97"/>
      <c r="AC15" s="97">
        <v>1433.4</v>
      </c>
      <c r="AD15" s="97"/>
      <c r="AE15" s="97">
        <v>1765.5</v>
      </c>
      <c r="AF15" s="97"/>
      <c r="AG15" s="100">
        <f>W15/S15</f>
        <v>0.9291705498602052</v>
      </c>
      <c r="AH15" s="97"/>
      <c r="AI15" s="100">
        <f>AA15/S15</f>
        <v>0.78906492699596154</v>
      </c>
      <c r="AJ15" s="97"/>
      <c r="AK15" s="155">
        <f>ROUND($AC15/Q15,1)</f>
        <v>5.6</v>
      </c>
      <c r="AL15" s="155"/>
      <c r="AM15" s="155">
        <f>ROUND(AE15/S15,1)</f>
        <v>5.5</v>
      </c>
      <c r="AN15" s="155"/>
      <c r="AO15" s="155">
        <f>ROUND(AC15/U15,1)</f>
        <v>6</v>
      </c>
      <c r="AP15" s="155"/>
      <c r="AQ15" s="155">
        <f>ROUND(AE15/W15,1)</f>
        <v>5.9</v>
      </c>
      <c r="AR15" s="155"/>
      <c r="AS15" s="155">
        <f>ROUND(AC15/Y15,1)</f>
        <v>6.9</v>
      </c>
      <c r="AT15" s="155"/>
      <c r="AU15" s="155">
        <f>ROUND(AE15/AA15,1)</f>
        <v>7</v>
      </c>
      <c r="AV15" s="34"/>
      <c r="AW15" s="16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</row>
    <row r="16" spans="1:70" s="129" customFormat="1" x14ac:dyDescent="0.3">
      <c r="A16" s="16"/>
      <c r="B16" s="32" t="s">
        <v>171</v>
      </c>
      <c r="C16" s="97"/>
      <c r="D16" s="160" t="s">
        <v>191</v>
      </c>
      <c r="E16" s="34"/>
      <c r="F16" s="160" t="s">
        <v>178</v>
      </c>
      <c r="G16" s="160">
        <v>16</v>
      </c>
      <c r="H16" s="138">
        <v>10850</v>
      </c>
      <c r="I16" s="97"/>
      <c r="J16" s="97">
        <f>AE16</f>
        <v>14223.7</v>
      </c>
      <c r="K16" s="34"/>
      <c r="L16" s="182">
        <v>-0.1067</v>
      </c>
      <c r="M16" s="182">
        <v>8.9300000000000004E-2</v>
      </c>
      <c r="N16" s="97"/>
      <c r="O16" s="100">
        <f>S16/Q16-1</f>
        <v>0.19936402599198133</v>
      </c>
      <c r="P16" s="97"/>
      <c r="Q16" s="97">
        <v>723.3</v>
      </c>
      <c r="R16" s="97"/>
      <c r="S16" s="97">
        <v>867.5</v>
      </c>
      <c r="T16" s="97"/>
      <c r="U16" s="97">
        <v>554.5</v>
      </c>
      <c r="V16" s="97"/>
      <c r="W16" s="97">
        <v>670.8</v>
      </c>
      <c r="X16" s="97"/>
      <c r="Y16" s="97">
        <v>447.1</v>
      </c>
      <c r="Z16" s="97"/>
      <c r="AA16" s="97">
        <v>559.9</v>
      </c>
      <c r="AB16" s="97"/>
      <c r="AC16" s="97">
        <v>13428.7</v>
      </c>
      <c r="AD16" s="97"/>
      <c r="AE16" s="97">
        <v>14223.7</v>
      </c>
      <c r="AF16" s="97"/>
      <c r="AG16" s="100">
        <f>W16/S16</f>
        <v>0.77325648414985582</v>
      </c>
      <c r="AH16" s="97"/>
      <c r="AI16" s="100">
        <f>AA16/S16</f>
        <v>0.6454178674351585</v>
      </c>
      <c r="AJ16" s="97"/>
      <c r="AK16" s="155">
        <f>ROUND($AC16/Q16,1)</f>
        <v>18.600000000000001</v>
      </c>
      <c r="AL16" s="155"/>
      <c r="AM16" s="155">
        <f>ROUND(AE16/S16,1)</f>
        <v>16.399999999999999</v>
      </c>
      <c r="AN16" s="155"/>
      <c r="AO16" s="155">
        <f>ROUND(AC16/U16,1)</f>
        <v>24.2</v>
      </c>
      <c r="AP16" s="155"/>
      <c r="AQ16" s="155">
        <f>ROUND(AE16/W16,1)</f>
        <v>21.2</v>
      </c>
      <c r="AR16" s="155"/>
      <c r="AS16" s="155">
        <f>ROUND(AC16/Y16,1)</f>
        <v>30</v>
      </c>
      <c r="AT16" s="155"/>
      <c r="AU16" s="155">
        <f>ROUND(AE16/AA16,1)</f>
        <v>25.4</v>
      </c>
      <c r="AV16" s="34"/>
      <c r="AW16" s="16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</row>
    <row r="17" spans="1:70" s="131" customFormat="1" x14ac:dyDescent="0.3">
      <c r="A17" s="21"/>
      <c r="B17" s="131" t="s">
        <v>150</v>
      </c>
      <c r="C17" s="149"/>
      <c r="D17" s="164"/>
      <c r="E17" s="147"/>
      <c r="F17" s="162"/>
      <c r="G17" s="164">
        <f>MEDIAN(G12:G16)</f>
        <v>12</v>
      </c>
      <c r="H17" s="148">
        <f>MEDIAN(H12:H16)</f>
        <v>10850</v>
      </c>
      <c r="I17" s="149"/>
      <c r="J17" s="148">
        <f>MEDIAN(J12:J16)</f>
        <v>14223.7</v>
      </c>
      <c r="K17" s="147"/>
      <c r="L17" s="152">
        <f>MEDIAN(L12:L16)</f>
        <v>1.14E-2</v>
      </c>
      <c r="M17" s="152">
        <f>MEDIAN(M12:M16)</f>
        <v>8.9300000000000004E-2</v>
      </c>
      <c r="N17" s="149"/>
      <c r="O17" s="152">
        <f>MEDIAN(O12:O16)</f>
        <v>0.21878468368479465</v>
      </c>
      <c r="P17" s="149"/>
      <c r="Q17" s="149"/>
      <c r="R17" s="149"/>
      <c r="S17" s="148">
        <f>MEDIAN(S12:S16)</f>
        <v>867.5</v>
      </c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52">
        <f>MEDIAN(AG12:AG16)</f>
        <v>0.9291705498602052</v>
      </c>
      <c r="AH17" s="149"/>
      <c r="AI17" s="152">
        <f>MEDIAN(AI12:AI16)</f>
        <v>0.78906492699596154</v>
      </c>
      <c r="AJ17" s="149"/>
      <c r="AK17" s="156">
        <f>MEDIAN(AK12:AK16)</f>
        <v>5.8</v>
      </c>
      <c r="AL17" s="156" t="e">
        <f t="shared" ref="AL17:AU17" si="0">MEDIAN(AL12:AL16)</f>
        <v>#NUM!</v>
      </c>
      <c r="AM17" s="156">
        <f t="shared" si="0"/>
        <v>9</v>
      </c>
      <c r="AN17" s="156" t="e">
        <f t="shared" si="0"/>
        <v>#NUM!</v>
      </c>
      <c r="AO17" s="156">
        <f t="shared" si="0"/>
        <v>6</v>
      </c>
      <c r="AP17" s="156" t="e">
        <f t="shared" si="0"/>
        <v>#NUM!</v>
      </c>
      <c r="AQ17" s="156">
        <f t="shared" si="0"/>
        <v>9</v>
      </c>
      <c r="AR17" s="156" t="e">
        <f t="shared" si="0"/>
        <v>#NUM!</v>
      </c>
      <c r="AS17" s="156">
        <f t="shared" si="0"/>
        <v>6.9</v>
      </c>
      <c r="AT17" s="156" t="e">
        <f t="shared" si="0"/>
        <v>#NUM!</v>
      </c>
      <c r="AU17" s="156">
        <f t="shared" si="0"/>
        <v>9.3000000000000007</v>
      </c>
      <c r="AV17" s="74"/>
      <c r="AW17" s="21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</row>
    <row r="18" spans="1:70" s="5" customFormat="1" ht="0.6" customHeight="1" x14ac:dyDescent="0.3">
      <c r="A18" s="21"/>
      <c r="B18" s="21"/>
      <c r="C18" s="98"/>
      <c r="D18" s="163"/>
      <c r="E18" s="74"/>
      <c r="F18" s="163"/>
      <c r="G18" s="163"/>
      <c r="H18" s="150"/>
      <c r="I18" s="98"/>
      <c r="J18" s="150"/>
      <c r="K18" s="74"/>
      <c r="L18" s="153"/>
      <c r="M18" s="153"/>
      <c r="N18" s="98"/>
      <c r="O18" s="153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74"/>
      <c r="AW18" s="21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</row>
    <row r="19" spans="1:70" s="131" customFormat="1" x14ac:dyDescent="0.3">
      <c r="A19" s="21"/>
      <c r="B19" s="131" t="s">
        <v>149</v>
      </c>
      <c r="C19" s="149"/>
      <c r="D19" s="164"/>
      <c r="E19" s="147"/>
      <c r="F19" s="162"/>
      <c r="G19" s="164">
        <f>AVERAGE(G12:G16)</f>
        <v>10.8</v>
      </c>
      <c r="H19" s="148">
        <f>AVERAGE(H12:H16)</f>
        <v>11314</v>
      </c>
      <c r="I19" s="149"/>
      <c r="J19" s="148">
        <f>AVERAGE(J12:J16)</f>
        <v>12329</v>
      </c>
      <c r="K19" s="147"/>
      <c r="L19" s="152">
        <f>AVERAGE(L12:L16)</f>
        <v>5.7479999999999996E-2</v>
      </c>
      <c r="M19" s="152">
        <f>AVERAGE(M12:M16)</f>
        <v>0.20985999999999999</v>
      </c>
      <c r="N19" s="148" t="e">
        <f>MEDIAN(N15:N18)</f>
        <v>#NUM!</v>
      </c>
      <c r="O19" s="152">
        <f>AVERAGE(O12:O16)</f>
        <v>0.28359452241337918</v>
      </c>
      <c r="P19" s="149"/>
      <c r="Q19" s="149"/>
      <c r="R19" s="149"/>
      <c r="S19" s="148">
        <f>AVERAGE(S12:S16)</f>
        <v>1421.86</v>
      </c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52">
        <f>AVERAGE(AG12:AG16)</f>
        <v>0.88138781679994094</v>
      </c>
      <c r="AH19" s="149"/>
      <c r="AI19" s="152">
        <f>AVERAGE(AI12:AI16)</f>
        <v>0.78501641896809937</v>
      </c>
      <c r="AJ19" s="149"/>
      <c r="AK19" s="156">
        <f>AVERAGE(AK12:AK16)</f>
        <v>9.9400000000000013</v>
      </c>
      <c r="AL19" s="156" t="e">
        <f t="shared" ref="AL19:AU19" si="1">AVERAGE(AL12:AL16)</f>
        <v>#DIV/0!</v>
      </c>
      <c r="AM19" s="156">
        <f t="shared" si="1"/>
        <v>13.7</v>
      </c>
      <c r="AN19" s="156" t="e">
        <f t="shared" si="1"/>
        <v>#DIV/0!</v>
      </c>
      <c r="AO19" s="156">
        <f t="shared" si="1"/>
        <v>11.459999999999999</v>
      </c>
      <c r="AP19" s="156" t="e">
        <f t="shared" si="1"/>
        <v>#DIV/0!</v>
      </c>
      <c r="AQ19" s="156">
        <f t="shared" si="1"/>
        <v>15.4</v>
      </c>
      <c r="AR19" s="156" t="e">
        <f t="shared" si="1"/>
        <v>#DIV/0!</v>
      </c>
      <c r="AS19" s="156">
        <f t="shared" si="1"/>
        <v>13.540000000000001</v>
      </c>
      <c r="AT19" s="156" t="e">
        <f t="shared" si="1"/>
        <v>#DIV/0!</v>
      </c>
      <c r="AU19" s="156">
        <f t="shared" si="1"/>
        <v>17.7</v>
      </c>
      <c r="AV19" s="74"/>
      <c r="AW19" s="21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</row>
    <row r="20" spans="1:70" s="129" customFormat="1" ht="6" customHeight="1" x14ac:dyDescent="0.3">
      <c r="A20" s="16"/>
      <c r="B20" s="32"/>
      <c r="C20" s="97"/>
      <c r="D20" s="158"/>
      <c r="E20" s="34"/>
      <c r="F20" s="97"/>
      <c r="G20" s="158"/>
      <c r="H20" s="138"/>
      <c r="I20" s="97"/>
      <c r="J20" s="97"/>
      <c r="K20" s="34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34"/>
      <c r="AW20" s="16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</row>
    <row r="21" spans="1:70" s="129" customFormat="1" hidden="1" outlineLevel="1" x14ac:dyDescent="0.3">
      <c r="A21" s="16"/>
      <c r="B21" s="42" t="s">
        <v>163</v>
      </c>
      <c r="C21" s="97"/>
      <c r="D21" s="158"/>
      <c r="E21" s="34"/>
      <c r="F21" s="97"/>
      <c r="G21" s="158"/>
      <c r="H21" s="138"/>
      <c r="I21" s="97"/>
      <c r="J21" s="97"/>
      <c r="K21" s="34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34"/>
      <c r="AW21" s="16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</row>
    <row r="22" spans="1:70" s="129" customFormat="1" hidden="1" outlineLevel="1" x14ac:dyDescent="0.3">
      <c r="A22" s="16"/>
      <c r="B22" s="32" t="s">
        <v>181</v>
      </c>
      <c r="C22" s="97"/>
      <c r="D22" s="158"/>
      <c r="E22" s="34"/>
      <c r="F22" s="97" t="s">
        <v>183</v>
      </c>
      <c r="G22" s="158">
        <v>5</v>
      </c>
      <c r="H22" s="138">
        <v>2260</v>
      </c>
      <c r="I22" s="97"/>
      <c r="J22" s="97"/>
      <c r="K22" s="34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34"/>
      <c r="AW22" s="16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</row>
    <row r="23" spans="1:70" s="129" customFormat="1" hidden="1" outlineLevel="1" x14ac:dyDescent="0.3">
      <c r="A23" s="16"/>
      <c r="B23" s="32" t="s">
        <v>182</v>
      </c>
      <c r="C23" s="97"/>
      <c r="D23" s="158"/>
      <c r="E23" s="34"/>
      <c r="F23" s="97" t="s">
        <v>184</v>
      </c>
      <c r="G23" s="158">
        <v>2</v>
      </c>
      <c r="H23" s="138">
        <v>1480</v>
      </c>
      <c r="I23" s="97"/>
      <c r="J23" s="97"/>
      <c r="K23" s="34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34"/>
      <c r="AW23" s="16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</row>
    <row r="24" spans="1:70" s="129" customFormat="1" hidden="1" outlineLevel="1" x14ac:dyDescent="0.3">
      <c r="A24" s="16"/>
      <c r="B24" s="32" t="s">
        <v>185</v>
      </c>
      <c r="C24" s="97"/>
      <c r="D24" s="158"/>
      <c r="E24" s="34"/>
      <c r="F24" s="97" t="s">
        <v>183</v>
      </c>
      <c r="G24" s="158">
        <v>1</v>
      </c>
      <c r="H24" s="138">
        <v>23</v>
      </c>
      <c r="I24" s="97"/>
      <c r="J24" s="97"/>
      <c r="K24" s="34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34"/>
      <c r="AW24" s="16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</row>
    <row r="25" spans="1:70" s="129" customFormat="1" hidden="1" outlineLevel="1" x14ac:dyDescent="0.3">
      <c r="A25" s="16"/>
      <c r="B25" s="32" t="s">
        <v>186</v>
      </c>
      <c r="C25" s="97"/>
      <c r="D25" s="158"/>
      <c r="E25" s="34"/>
      <c r="F25" s="97" t="s">
        <v>187</v>
      </c>
      <c r="G25" s="158">
        <v>2</v>
      </c>
      <c r="H25" s="138">
        <v>230</v>
      </c>
      <c r="I25" s="97"/>
      <c r="J25" s="97"/>
      <c r="K25" s="34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34"/>
      <c r="AW25" s="16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</row>
    <row r="26" spans="1:70" s="129" customFormat="1" hidden="1" outlineLevel="1" x14ac:dyDescent="0.3">
      <c r="A26" s="16"/>
      <c r="B26" s="32" t="s">
        <v>188</v>
      </c>
      <c r="C26" s="97"/>
      <c r="D26" s="158"/>
      <c r="E26" s="34"/>
      <c r="F26" s="97" t="s">
        <v>189</v>
      </c>
      <c r="G26" s="158">
        <v>1</v>
      </c>
      <c r="H26" s="138">
        <v>79</v>
      </c>
      <c r="I26" s="97"/>
      <c r="J26" s="97"/>
      <c r="K26" s="34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34"/>
      <c r="AW26" s="16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</row>
    <row r="27" spans="1:70" s="139" customFormat="1" hidden="1" outlineLevel="1" x14ac:dyDescent="0.3">
      <c r="A27" s="16"/>
      <c r="B27" s="42" t="s">
        <v>150</v>
      </c>
      <c r="C27" s="141"/>
      <c r="D27" s="170"/>
      <c r="E27" s="86"/>
      <c r="F27" s="141"/>
      <c r="G27" s="170"/>
      <c r="H27" s="140"/>
      <c r="I27" s="141"/>
      <c r="J27" s="141"/>
      <c r="K27" s="86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34"/>
      <c r="AW27" s="16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</row>
    <row r="28" spans="1:70" s="129" customFormat="1" ht="0.6" hidden="1" customHeight="1" outlineLevel="1" x14ac:dyDescent="0.3">
      <c r="A28" s="16"/>
      <c r="B28" s="21"/>
      <c r="C28" s="97"/>
      <c r="D28" s="158"/>
      <c r="E28" s="34"/>
      <c r="F28" s="97"/>
      <c r="G28" s="158"/>
      <c r="H28" s="138"/>
      <c r="I28" s="97"/>
      <c r="J28" s="97"/>
      <c r="K28" s="34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34"/>
      <c r="AW28" s="16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</row>
    <row r="29" spans="1:70" s="139" customFormat="1" hidden="1" outlineLevel="1" x14ac:dyDescent="0.3">
      <c r="A29" s="16"/>
      <c r="B29" s="42" t="s">
        <v>149</v>
      </c>
      <c r="C29" s="141"/>
      <c r="D29" s="170"/>
      <c r="E29" s="86"/>
      <c r="F29" s="141"/>
      <c r="G29" s="170"/>
      <c r="H29" s="140"/>
      <c r="I29" s="141"/>
      <c r="J29" s="141"/>
      <c r="K29" s="86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34"/>
      <c r="AW29" s="16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</row>
    <row r="30" spans="1:70" s="129" customFormat="1" ht="6" hidden="1" customHeight="1" outlineLevel="1" x14ac:dyDescent="0.3">
      <c r="A30" s="16"/>
      <c r="B30" s="32"/>
      <c r="C30" s="97"/>
      <c r="D30" s="158"/>
      <c r="E30" s="34"/>
      <c r="F30" s="97"/>
      <c r="G30" s="158"/>
      <c r="H30" s="138"/>
      <c r="I30" s="97"/>
      <c r="J30" s="97"/>
      <c r="K30" s="34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34"/>
      <c r="AW30" s="16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</row>
    <row r="31" spans="1:70" s="129" customFormat="1" collapsed="1" x14ac:dyDescent="0.3">
      <c r="A31" s="16"/>
      <c r="B31" s="88" t="s">
        <v>164</v>
      </c>
      <c r="C31" s="97"/>
      <c r="D31" s="158"/>
      <c r="E31" s="34"/>
      <c r="F31" s="97"/>
      <c r="G31" s="158"/>
      <c r="H31" s="138"/>
      <c r="I31" s="97"/>
      <c r="J31" s="97"/>
      <c r="K31" s="34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34"/>
      <c r="AW31" s="16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</row>
    <row r="32" spans="1:70" s="129" customFormat="1" x14ac:dyDescent="0.3">
      <c r="A32" s="16"/>
      <c r="B32" s="32" t="s">
        <v>167</v>
      </c>
      <c r="C32" s="97"/>
      <c r="D32" s="160" t="s">
        <v>192</v>
      </c>
      <c r="E32" s="34"/>
      <c r="F32" s="160" t="s">
        <v>175</v>
      </c>
      <c r="G32" s="160">
        <v>0</v>
      </c>
      <c r="H32" s="138">
        <v>23820</v>
      </c>
      <c r="I32" s="97"/>
      <c r="J32" s="97">
        <f>AE32</f>
        <v>22927.1</v>
      </c>
      <c r="K32" s="34"/>
      <c r="L32" s="100" t="e">
        <f>I32/M32-1</f>
        <v>#DIV/0!</v>
      </c>
      <c r="M32" s="100" t="e">
        <f>N32/I32-1</f>
        <v>#DIV/0!</v>
      </c>
      <c r="N32" s="97"/>
      <c r="O32" s="100">
        <f>S32/Q32-1</f>
        <v>3.1192378610940485E-2</v>
      </c>
      <c r="P32" s="97"/>
      <c r="Q32" s="97">
        <v>650.79999999999995</v>
      </c>
      <c r="R32" s="97"/>
      <c r="S32" s="97">
        <v>671.1</v>
      </c>
      <c r="T32" s="97"/>
      <c r="U32" s="97">
        <v>624.1</v>
      </c>
      <c r="V32" s="97"/>
      <c r="W32" s="97">
        <v>628.20000000000005</v>
      </c>
      <c r="X32" s="97"/>
      <c r="Y32" s="97">
        <v>526.5</v>
      </c>
      <c r="Z32" s="97"/>
      <c r="AA32" s="97">
        <v>546</v>
      </c>
      <c r="AB32" s="97"/>
      <c r="AC32" s="97">
        <v>10642.7</v>
      </c>
      <c r="AD32" s="97"/>
      <c r="AE32" s="97">
        <v>22927.1</v>
      </c>
      <c r="AF32" s="97"/>
      <c r="AG32" s="100">
        <f>W32/S32</f>
        <v>0.93607510058113552</v>
      </c>
      <c r="AH32" s="97"/>
      <c r="AI32" s="100">
        <f>AA32/S32</f>
        <v>0.81358962896736697</v>
      </c>
      <c r="AJ32" s="97"/>
      <c r="AK32" s="155">
        <f>ROUND($AC32/Q32,1)</f>
        <v>16.399999999999999</v>
      </c>
      <c r="AL32" s="155"/>
      <c r="AM32" s="155">
        <f>ROUND(AE32/S32,1)</f>
        <v>34.200000000000003</v>
      </c>
      <c r="AN32" s="155"/>
      <c r="AO32" s="155">
        <f>ROUND(AC32/U32,1)</f>
        <v>17.100000000000001</v>
      </c>
      <c r="AP32" s="155"/>
      <c r="AQ32" s="155">
        <f>ROUND(AE32/W32,1)</f>
        <v>36.5</v>
      </c>
      <c r="AR32" s="155"/>
      <c r="AS32" s="155">
        <f>ROUND(AC32/Y32,1)</f>
        <v>20.2</v>
      </c>
      <c r="AT32" s="155"/>
      <c r="AU32" s="155">
        <f>ROUND(AE32/AA32,1)</f>
        <v>42</v>
      </c>
      <c r="AV32" s="34"/>
      <c r="AW32" s="16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</row>
    <row r="33" spans="1:70" s="129" customFormat="1" x14ac:dyDescent="0.3">
      <c r="A33" s="16"/>
      <c r="B33" s="32" t="s">
        <v>168</v>
      </c>
      <c r="C33" s="97"/>
      <c r="D33" s="160" t="s">
        <v>192</v>
      </c>
      <c r="E33" s="34"/>
      <c r="F33" s="160" t="s">
        <v>176</v>
      </c>
      <c r="G33" s="160">
        <v>12</v>
      </c>
      <c r="H33" s="138">
        <v>9470</v>
      </c>
      <c r="I33" s="97"/>
      <c r="J33" s="97">
        <f>AE33</f>
        <v>7923.5</v>
      </c>
      <c r="K33" s="34"/>
      <c r="L33" s="100" t="e">
        <f>I33/M33-1</f>
        <v>#DIV/0!</v>
      </c>
      <c r="M33" s="100" t="e">
        <f>N33/I33-1</f>
        <v>#DIV/0!</v>
      </c>
      <c r="N33" s="97"/>
      <c r="O33" s="100">
        <f>S33/Q33-1</f>
        <v>0.21878468368479465</v>
      </c>
      <c r="P33" s="97"/>
      <c r="Q33" s="97">
        <v>720.8</v>
      </c>
      <c r="R33" s="97"/>
      <c r="S33" s="97">
        <v>878.5</v>
      </c>
      <c r="T33" s="97"/>
      <c r="U33" s="97">
        <v>717.8</v>
      </c>
      <c r="V33" s="97"/>
      <c r="W33" s="97">
        <v>878.5</v>
      </c>
      <c r="X33" s="97"/>
      <c r="Y33" s="97">
        <v>667.9</v>
      </c>
      <c r="Z33" s="97"/>
      <c r="AA33" s="97">
        <v>849.4</v>
      </c>
      <c r="AB33" s="97"/>
      <c r="AC33" s="97">
        <v>4187.3</v>
      </c>
      <c r="AD33" s="97"/>
      <c r="AE33" s="97">
        <v>7923.5</v>
      </c>
      <c r="AF33" s="97"/>
      <c r="AG33" s="100">
        <f>W33/S33</f>
        <v>1</v>
      </c>
      <c r="AH33" s="97"/>
      <c r="AI33" s="100">
        <f>AA33/S33</f>
        <v>0.96687535571997718</v>
      </c>
      <c r="AJ33" s="97"/>
      <c r="AK33" s="155">
        <f>ROUND($AC33/Q33,1)</f>
        <v>5.8</v>
      </c>
      <c r="AL33" s="155"/>
      <c r="AM33" s="155">
        <f>ROUND(AE33/S33,1)</f>
        <v>9</v>
      </c>
      <c r="AN33" s="155"/>
      <c r="AO33" s="155">
        <f>ROUND(AC33/U33,1)</f>
        <v>5.8</v>
      </c>
      <c r="AP33" s="155"/>
      <c r="AQ33" s="155">
        <f>ROUND(AE33/W33,1)</f>
        <v>9</v>
      </c>
      <c r="AR33" s="155"/>
      <c r="AS33" s="155">
        <f>ROUND(AC33/Y33,1)</f>
        <v>6.3</v>
      </c>
      <c r="AT33" s="155"/>
      <c r="AU33" s="155">
        <f>ROUND(AE33/AA33,1)</f>
        <v>9.3000000000000007</v>
      </c>
      <c r="AV33" s="34"/>
      <c r="AW33" s="16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</row>
    <row r="34" spans="1:70" s="129" customFormat="1" x14ac:dyDescent="0.3">
      <c r="A34" s="16"/>
      <c r="B34" s="32" t="s">
        <v>180</v>
      </c>
      <c r="C34" s="97"/>
      <c r="D34" s="158" t="s">
        <v>194</v>
      </c>
      <c r="E34" s="34"/>
      <c r="F34" s="97" t="s">
        <v>195</v>
      </c>
      <c r="G34" s="158">
        <v>21</v>
      </c>
      <c r="H34" s="138">
        <v>41310</v>
      </c>
      <c r="I34" s="97"/>
      <c r="J34" s="97">
        <f>AE34</f>
        <v>69774</v>
      </c>
      <c r="K34" s="34"/>
      <c r="L34" s="100" t="e">
        <f>I34/M34-1</f>
        <v>#DIV/0!</v>
      </c>
      <c r="M34" s="100" t="e">
        <f>N34/I34-1</f>
        <v>#DIV/0!</v>
      </c>
      <c r="N34" s="97"/>
      <c r="O34" s="100">
        <f>S34/Q34-1</f>
        <v>-0.45123461035834656</v>
      </c>
      <c r="P34" s="97"/>
      <c r="Q34" s="97">
        <v>29078</v>
      </c>
      <c r="R34" s="97"/>
      <c r="S34" s="97">
        <v>15957</v>
      </c>
      <c r="T34" s="97"/>
      <c r="U34" s="97">
        <v>15357</v>
      </c>
      <c r="V34" s="97"/>
      <c r="W34" s="97">
        <v>9136</v>
      </c>
      <c r="X34" s="97"/>
      <c r="Y34" s="97">
        <v>15170</v>
      </c>
      <c r="Z34" s="97"/>
      <c r="AA34" s="97">
        <v>9164</v>
      </c>
      <c r="AB34" s="97"/>
      <c r="AC34" s="97">
        <v>66882</v>
      </c>
      <c r="AD34" s="97"/>
      <c r="AE34" s="97">
        <v>69774</v>
      </c>
      <c r="AF34" s="97"/>
      <c r="AG34" s="100">
        <f>W34/S34</f>
        <v>0.57253869775020372</v>
      </c>
      <c r="AH34" s="97"/>
      <c r="AI34" s="100">
        <f>AA34/S34</f>
        <v>0.57429341354891272</v>
      </c>
      <c r="AJ34" s="97"/>
      <c r="AK34" s="155">
        <f>ROUND($AC34/Q34,1)</f>
        <v>2.2999999999999998</v>
      </c>
      <c r="AL34" s="155"/>
      <c r="AM34" s="155">
        <f>ROUND(AE34/S34,1)</f>
        <v>4.4000000000000004</v>
      </c>
      <c r="AN34" s="155"/>
      <c r="AO34" s="155">
        <f>ROUND(AC34/U34,1)</f>
        <v>4.4000000000000004</v>
      </c>
      <c r="AP34" s="155"/>
      <c r="AQ34" s="155">
        <f>ROUND(AE34/W34,1)</f>
        <v>7.6</v>
      </c>
      <c r="AR34" s="155"/>
      <c r="AS34" s="155">
        <f>ROUND(AC34/Y34,1)</f>
        <v>4.4000000000000004</v>
      </c>
      <c r="AT34" s="155"/>
      <c r="AU34" s="155">
        <f>ROUND(AE34/AA34,1)</f>
        <v>7.6</v>
      </c>
      <c r="AV34" s="34"/>
      <c r="AW34" s="16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</row>
    <row r="35" spans="1:70" s="88" customFormat="1" x14ac:dyDescent="0.3">
      <c r="A35" s="21"/>
      <c r="B35" s="88" t="s">
        <v>150</v>
      </c>
      <c r="C35" s="174"/>
      <c r="D35" s="175"/>
      <c r="E35" s="89"/>
      <c r="F35" s="174"/>
      <c r="G35" s="175">
        <f>MEDIAN(G30:G34)</f>
        <v>12</v>
      </c>
      <c r="H35" s="176">
        <f>MEDIAN(H30:H34)</f>
        <v>23820</v>
      </c>
      <c r="I35" s="174"/>
      <c r="J35" s="174">
        <f>MEDIAN(J30:J34)</f>
        <v>22927.1</v>
      </c>
      <c r="K35" s="89"/>
      <c r="L35" s="178" t="e">
        <f>MEDIAN(L30:L34)</f>
        <v>#DIV/0!</v>
      </c>
      <c r="M35" s="178" t="e">
        <f>MEDIAN(M30:M34)</f>
        <v>#DIV/0!</v>
      </c>
      <c r="N35" s="174"/>
      <c r="O35" s="178">
        <f>MEDIAN(O30:O34)</f>
        <v>3.1192378610940485E-2</v>
      </c>
      <c r="P35" s="174"/>
      <c r="Q35" s="174"/>
      <c r="R35" s="174"/>
      <c r="S35" s="174">
        <f>MEDIAN(S30:S34)</f>
        <v>878.5</v>
      </c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8">
        <f>MEDIAN(AG30:AG34)</f>
        <v>0.93607510058113552</v>
      </c>
      <c r="AH35" s="178"/>
      <c r="AI35" s="178">
        <f>MEDIAN(AI30:AI34)</f>
        <v>0.81358962896736697</v>
      </c>
      <c r="AJ35" s="174"/>
      <c r="AK35" s="180">
        <f>MEDIAN(AK30:AK34)</f>
        <v>5.8</v>
      </c>
      <c r="AL35" s="180" t="e">
        <f t="shared" ref="AL35:AU35" si="2">MEDIAN(AL30:AL34)</f>
        <v>#NUM!</v>
      </c>
      <c r="AM35" s="180">
        <f t="shared" si="2"/>
        <v>9</v>
      </c>
      <c r="AN35" s="180" t="e">
        <f t="shared" si="2"/>
        <v>#NUM!</v>
      </c>
      <c r="AO35" s="180">
        <f t="shared" si="2"/>
        <v>5.8</v>
      </c>
      <c r="AP35" s="180" t="e">
        <f t="shared" si="2"/>
        <v>#NUM!</v>
      </c>
      <c r="AQ35" s="180">
        <f t="shared" si="2"/>
        <v>9</v>
      </c>
      <c r="AR35" s="180" t="e">
        <f t="shared" si="2"/>
        <v>#NUM!</v>
      </c>
      <c r="AS35" s="180">
        <f t="shared" si="2"/>
        <v>6.3</v>
      </c>
      <c r="AT35" s="180" t="e">
        <f t="shared" si="2"/>
        <v>#NUM!</v>
      </c>
      <c r="AU35" s="180">
        <f t="shared" si="2"/>
        <v>9.3000000000000007</v>
      </c>
      <c r="AV35" s="74"/>
      <c r="AW35" s="21"/>
    </row>
    <row r="36" spans="1:70" s="5" customFormat="1" ht="0.6" customHeight="1" x14ac:dyDescent="0.3">
      <c r="A36" s="21"/>
      <c r="B36" s="21"/>
      <c r="C36" s="98"/>
      <c r="D36" s="177"/>
      <c r="E36" s="74"/>
      <c r="F36" s="98"/>
      <c r="G36" s="177"/>
      <c r="H36" s="150"/>
      <c r="I36" s="98"/>
      <c r="J36" s="98"/>
      <c r="K36" s="74"/>
      <c r="L36" s="179"/>
      <c r="M36" s="179"/>
      <c r="N36" s="98"/>
      <c r="O36" s="179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179"/>
      <c r="AH36" s="179"/>
      <c r="AI36" s="179"/>
      <c r="AJ36" s="98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74"/>
      <c r="AW36" s="21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</row>
    <row r="37" spans="1:70" s="88" customFormat="1" x14ac:dyDescent="0.3">
      <c r="A37" s="21"/>
      <c r="B37" s="88" t="s">
        <v>149</v>
      </c>
      <c r="C37" s="174"/>
      <c r="D37" s="175"/>
      <c r="E37" s="89"/>
      <c r="F37" s="174"/>
      <c r="G37" s="175">
        <f>AVERAGE(G30:G34)</f>
        <v>11</v>
      </c>
      <c r="H37" s="176">
        <f>AVERAGE(H30:H34)</f>
        <v>24866.666666666668</v>
      </c>
      <c r="I37" s="174"/>
      <c r="J37" s="174">
        <f>AVERAGE(J30:J34)</f>
        <v>33541.533333333333</v>
      </c>
      <c r="K37" s="89"/>
      <c r="L37" s="178" t="e">
        <f>AVERAGE(L30:L34)</f>
        <v>#DIV/0!</v>
      </c>
      <c r="M37" s="178" t="e">
        <f>AVERAGE(M30:M34)</f>
        <v>#DIV/0!</v>
      </c>
      <c r="N37" s="174" t="e">
        <f>MEDIAN(N33:N36)</f>
        <v>#NUM!</v>
      </c>
      <c r="O37" s="178">
        <f>AVERAGE(O30:O34)</f>
        <v>-6.7085849354203808E-2</v>
      </c>
      <c r="P37" s="174"/>
      <c r="Q37" s="174"/>
      <c r="R37" s="174"/>
      <c r="S37" s="174">
        <f>AVERAGE(S30:S34)</f>
        <v>5835.5333333333328</v>
      </c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8">
        <f>AVERAGE(AG30:AG34)</f>
        <v>0.83620459944377978</v>
      </c>
      <c r="AH37" s="178"/>
      <c r="AI37" s="178">
        <f>AVERAGE(AI30:AI34)</f>
        <v>0.78491946607875229</v>
      </c>
      <c r="AJ37" s="174"/>
      <c r="AK37" s="180">
        <f>AVERAGE(AK30:AK34)</f>
        <v>8.1666666666666661</v>
      </c>
      <c r="AL37" s="180" t="e">
        <f t="shared" ref="AL37:AU37" si="3">AVERAGE(AL30:AL34)</f>
        <v>#DIV/0!</v>
      </c>
      <c r="AM37" s="180">
        <f t="shared" si="3"/>
        <v>15.866666666666667</v>
      </c>
      <c r="AN37" s="180" t="e">
        <f t="shared" si="3"/>
        <v>#DIV/0!</v>
      </c>
      <c r="AO37" s="180">
        <f t="shared" si="3"/>
        <v>9.1000000000000014</v>
      </c>
      <c r="AP37" s="180" t="e">
        <f t="shared" si="3"/>
        <v>#DIV/0!</v>
      </c>
      <c r="AQ37" s="180">
        <f t="shared" si="3"/>
        <v>17.7</v>
      </c>
      <c r="AR37" s="180" t="e">
        <f t="shared" si="3"/>
        <v>#DIV/0!</v>
      </c>
      <c r="AS37" s="180">
        <f t="shared" si="3"/>
        <v>10.299999999999999</v>
      </c>
      <c r="AT37" s="180" t="e">
        <f t="shared" si="3"/>
        <v>#DIV/0!</v>
      </c>
      <c r="AU37" s="180">
        <f t="shared" si="3"/>
        <v>19.633333333333333</v>
      </c>
      <c r="AV37" s="74"/>
      <c r="AW37" s="21"/>
    </row>
    <row r="38" spans="1:70" s="129" customFormat="1" ht="6" customHeight="1" x14ac:dyDescent="0.3">
      <c r="A38" s="16"/>
      <c r="B38" s="32"/>
      <c r="C38" s="97"/>
      <c r="D38" s="158"/>
      <c r="E38" s="34"/>
      <c r="F38" s="97"/>
      <c r="G38" s="158"/>
      <c r="H38" s="138"/>
      <c r="I38" s="97"/>
      <c r="J38" s="97"/>
      <c r="K38" s="34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34"/>
      <c r="AW38" s="16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</row>
    <row r="39" spans="1:70" s="129" customFormat="1" x14ac:dyDescent="0.3">
      <c r="A39" s="16"/>
      <c r="B39" s="132" t="s">
        <v>165</v>
      </c>
      <c r="C39" s="97"/>
      <c r="D39" s="158"/>
      <c r="E39" s="34"/>
      <c r="F39" s="97"/>
      <c r="G39" s="158"/>
      <c r="H39" s="138"/>
      <c r="I39" s="97"/>
      <c r="J39" s="97"/>
      <c r="K39" s="34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34"/>
      <c r="AW39" s="16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</row>
    <row r="40" spans="1:70" s="129" customFormat="1" x14ac:dyDescent="0.3">
      <c r="A40" s="16"/>
      <c r="B40" s="32" t="s">
        <v>199</v>
      </c>
      <c r="C40" s="97"/>
      <c r="D40" s="160" t="s">
        <v>205</v>
      </c>
      <c r="E40" s="34"/>
      <c r="F40" s="160" t="s">
        <v>196</v>
      </c>
      <c r="G40" s="160">
        <v>9</v>
      </c>
      <c r="H40" s="138">
        <v>8720</v>
      </c>
      <c r="I40" s="97"/>
      <c r="J40" s="97">
        <f t="shared" ref="J40:J45" si="4">AE40</f>
        <v>10781</v>
      </c>
      <c r="K40" s="34"/>
      <c r="L40" s="100" t="e">
        <f t="shared" ref="L40:L45" si="5">I40/M40-1</f>
        <v>#DIV/0!</v>
      </c>
      <c r="M40" s="100" t="e">
        <f t="shared" ref="M40:M45" si="6">N40/I40-1</f>
        <v>#DIV/0!</v>
      </c>
      <c r="N40" s="97"/>
      <c r="O40" s="100">
        <f t="shared" ref="O40:O45" si="7">S40/Q40-1</f>
        <v>-0.26706128133704732</v>
      </c>
      <c r="P40" s="97"/>
      <c r="Q40" s="97">
        <v>2872</v>
      </c>
      <c r="R40" s="97"/>
      <c r="S40" s="97">
        <v>2105</v>
      </c>
      <c r="T40" s="97"/>
      <c r="U40" s="97">
        <v>1366</v>
      </c>
      <c r="V40" s="97"/>
      <c r="W40" s="97">
        <v>672</v>
      </c>
      <c r="X40" s="97"/>
      <c r="Y40" s="97">
        <v>1736</v>
      </c>
      <c r="Z40" s="97"/>
      <c r="AA40" s="97">
        <v>596</v>
      </c>
      <c r="AB40" s="97"/>
      <c r="AC40" s="97">
        <v>6068</v>
      </c>
      <c r="AD40" s="97"/>
      <c r="AE40" s="97">
        <v>10781</v>
      </c>
      <c r="AF40" s="97"/>
      <c r="AG40" s="100">
        <f>W40/S40</f>
        <v>0.31923990498812349</v>
      </c>
      <c r="AH40" s="97"/>
      <c r="AI40" s="100">
        <f>AA40/S40</f>
        <v>0.28313539192399051</v>
      </c>
      <c r="AJ40" s="97"/>
      <c r="AK40" s="155">
        <f>ROUND($AC40/Q40,1)</f>
        <v>2.1</v>
      </c>
      <c r="AL40" s="155"/>
      <c r="AM40" s="155">
        <f>ROUND(AE40/S40,1)</f>
        <v>5.0999999999999996</v>
      </c>
      <c r="AN40" s="155"/>
      <c r="AO40" s="155">
        <f>ROUND(AC40/U40,1)</f>
        <v>4.4000000000000004</v>
      </c>
      <c r="AP40" s="155"/>
      <c r="AQ40" s="155">
        <f>ROUND(AE40/W40,1)</f>
        <v>16</v>
      </c>
      <c r="AR40" s="155"/>
      <c r="AS40" s="155">
        <f>ROUND(AC40/Y40,1)</f>
        <v>3.5</v>
      </c>
      <c r="AT40" s="155"/>
      <c r="AU40" s="155">
        <f>ROUND(AE40/AA40,1)</f>
        <v>18.100000000000001</v>
      </c>
      <c r="AV40" s="34"/>
      <c r="AW40" s="16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</row>
    <row r="41" spans="1:70" s="129" customFormat="1" x14ac:dyDescent="0.3">
      <c r="A41" s="16"/>
      <c r="B41" s="32" t="s">
        <v>200</v>
      </c>
      <c r="C41" s="97"/>
      <c r="D41" s="160" t="s">
        <v>191</v>
      </c>
      <c r="E41" s="34"/>
      <c r="F41" s="160" t="s">
        <v>197</v>
      </c>
      <c r="G41" s="160">
        <v>15</v>
      </c>
      <c r="H41" s="138">
        <v>19280</v>
      </c>
      <c r="I41" s="97"/>
      <c r="J41" s="97">
        <f t="shared" si="4"/>
        <v>29707</v>
      </c>
      <c r="K41" s="34"/>
      <c r="L41" s="100" t="e">
        <f t="shared" si="5"/>
        <v>#DIV/0!</v>
      </c>
      <c r="M41" s="100" t="e">
        <f t="shared" si="6"/>
        <v>#DIV/0!</v>
      </c>
      <c r="N41" s="97"/>
      <c r="O41" s="100">
        <f t="shared" si="7"/>
        <v>-2.4349585120529982E-3</v>
      </c>
      <c r="P41" s="97"/>
      <c r="Q41" s="97">
        <v>5338.9</v>
      </c>
      <c r="R41" s="97"/>
      <c r="S41" s="97">
        <v>5325.9</v>
      </c>
      <c r="T41" s="97"/>
      <c r="U41" s="97">
        <v>1749</v>
      </c>
      <c r="V41" s="97"/>
      <c r="W41" s="97">
        <v>1756</v>
      </c>
      <c r="X41" s="97"/>
      <c r="Y41" s="97">
        <v>1247</v>
      </c>
      <c r="Z41" s="97"/>
      <c r="AA41" s="97">
        <v>1242</v>
      </c>
      <c r="AB41" s="97"/>
      <c r="AC41" s="97">
        <v>31924</v>
      </c>
      <c r="AD41" s="97"/>
      <c r="AE41" s="97">
        <v>29707</v>
      </c>
      <c r="AF41" s="97"/>
      <c r="AG41" s="100">
        <f>W41/S41</f>
        <v>0.3297095326611465</v>
      </c>
      <c r="AH41" s="97"/>
      <c r="AI41" s="100">
        <f>AA41/S41</f>
        <v>0.23320002253140315</v>
      </c>
      <c r="AJ41" s="97"/>
      <c r="AK41" s="155">
        <f>ROUND($AC41/Q41,1)</f>
        <v>6</v>
      </c>
      <c r="AL41" s="155"/>
      <c r="AM41" s="155">
        <f>ROUND(AE41/S41,1)</f>
        <v>5.6</v>
      </c>
      <c r="AN41" s="155"/>
      <c r="AO41" s="155">
        <f>ROUND(AC41/U41,1)</f>
        <v>18.3</v>
      </c>
      <c r="AP41" s="155"/>
      <c r="AQ41" s="155">
        <f>ROUND(AE41/W41,1)</f>
        <v>16.899999999999999</v>
      </c>
      <c r="AR41" s="155"/>
      <c r="AS41" s="155">
        <f>ROUND(AC41/Y41,1)</f>
        <v>25.6</v>
      </c>
      <c r="AT41" s="155"/>
      <c r="AU41" s="155">
        <f>ROUND(AE41/AA41,1)</f>
        <v>23.9</v>
      </c>
      <c r="AV41" s="34"/>
      <c r="AW41" s="16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</row>
    <row r="42" spans="1:70" s="129" customFormat="1" x14ac:dyDescent="0.3">
      <c r="A42" s="16"/>
      <c r="B42" s="32" t="s">
        <v>201</v>
      </c>
      <c r="C42" s="97"/>
      <c r="D42" s="158" t="s">
        <v>206</v>
      </c>
      <c r="E42" s="34"/>
      <c r="F42" s="97" t="s">
        <v>187</v>
      </c>
      <c r="G42" s="158">
        <v>8</v>
      </c>
      <c r="H42" s="138">
        <v>1650</v>
      </c>
      <c r="I42" s="97"/>
      <c r="J42" s="97">
        <f t="shared" si="4"/>
        <v>0</v>
      </c>
      <c r="K42" s="34"/>
      <c r="L42" s="100" t="e">
        <f t="shared" si="5"/>
        <v>#DIV/0!</v>
      </c>
      <c r="M42" s="100" t="e">
        <f t="shared" si="6"/>
        <v>#DIV/0!</v>
      </c>
      <c r="N42" s="97"/>
      <c r="O42" s="100" t="e">
        <f t="shared" si="7"/>
        <v>#DIV/0!</v>
      </c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100"/>
      <c r="AH42" s="97"/>
      <c r="AI42" s="100"/>
      <c r="AJ42" s="97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34"/>
      <c r="AW42" s="16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</row>
    <row r="43" spans="1:70" s="129" customFormat="1" x14ac:dyDescent="0.3">
      <c r="A43" s="16"/>
      <c r="B43" s="32" t="s">
        <v>198</v>
      </c>
      <c r="C43" s="97"/>
      <c r="D43" s="160" t="s">
        <v>207</v>
      </c>
      <c r="E43" s="34"/>
      <c r="F43" s="160" t="s">
        <v>202</v>
      </c>
      <c r="G43" s="160">
        <v>6</v>
      </c>
      <c r="H43" s="138">
        <v>7920</v>
      </c>
      <c r="I43" s="97"/>
      <c r="J43" s="97">
        <f t="shared" si="4"/>
        <v>13185</v>
      </c>
      <c r="K43" s="34"/>
      <c r="L43" s="100" t="e">
        <f t="shared" si="5"/>
        <v>#DIV/0!</v>
      </c>
      <c r="M43" s="100" t="e">
        <f t="shared" si="6"/>
        <v>#DIV/0!</v>
      </c>
      <c r="N43" s="97"/>
      <c r="O43" s="100">
        <f t="shared" si="7"/>
        <v>0.16986789093975463</v>
      </c>
      <c r="P43" s="97"/>
      <c r="Q43" s="97">
        <v>10673</v>
      </c>
      <c r="R43" s="97"/>
      <c r="S43" s="97">
        <v>12486</v>
      </c>
      <c r="T43" s="97"/>
      <c r="U43" s="97">
        <v>2153</v>
      </c>
      <c r="V43" s="97"/>
      <c r="W43" s="97">
        <v>3117</v>
      </c>
      <c r="X43" s="97"/>
      <c r="Y43" s="97">
        <v>1428</v>
      </c>
      <c r="Z43" s="97"/>
      <c r="AA43" s="97">
        <v>2105</v>
      </c>
      <c r="AB43" s="97"/>
      <c r="AC43" s="97">
        <v>10507</v>
      </c>
      <c r="AD43" s="97"/>
      <c r="AE43" s="97">
        <v>13185</v>
      </c>
      <c r="AF43" s="97"/>
      <c r="AG43" s="100">
        <f>W43/S43</f>
        <v>0.24963959634790966</v>
      </c>
      <c r="AH43" s="97"/>
      <c r="AI43" s="100">
        <f>AA43/S43</f>
        <v>0.16858881947781515</v>
      </c>
      <c r="AJ43" s="97"/>
      <c r="AK43" s="155">
        <f>ROUND($AC43/Q43,1)</f>
        <v>1</v>
      </c>
      <c r="AL43" s="155"/>
      <c r="AM43" s="155">
        <f>ROUND(AE43/S43,1)</f>
        <v>1.1000000000000001</v>
      </c>
      <c r="AN43" s="155"/>
      <c r="AO43" s="155">
        <f>ROUND(AC43/U43,1)</f>
        <v>4.9000000000000004</v>
      </c>
      <c r="AP43" s="155"/>
      <c r="AQ43" s="155">
        <f>ROUND(AE43/W43,1)</f>
        <v>4.2</v>
      </c>
      <c r="AR43" s="155"/>
      <c r="AS43" s="155">
        <f>ROUND(AC43/Y43,1)</f>
        <v>7.4</v>
      </c>
      <c r="AT43" s="155"/>
      <c r="AU43" s="155">
        <f>ROUND(AE43/AA43,1)</f>
        <v>6.3</v>
      </c>
      <c r="AV43" s="34"/>
      <c r="AW43" s="16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</row>
    <row r="44" spans="1:70" s="129" customFormat="1" x14ac:dyDescent="0.3">
      <c r="A44" s="16"/>
      <c r="B44" s="32" t="s">
        <v>203</v>
      </c>
      <c r="C44" s="97"/>
      <c r="D44" s="160" t="s">
        <v>208</v>
      </c>
      <c r="E44" s="34"/>
      <c r="F44" s="160" t="s">
        <v>187</v>
      </c>
      <c r="G44" s="160">
        <v>4</v>
      </c>
      <c r="H44" s="138">
        <v>376</v>
      </c>
      <c r="I44" s="97"/>
      <c r="J44" s="97">
        <f t="shared" si="4"/>
        <v>0</v>
      </c>
      <c r="K44" s="34"/>
      <c r="L44" s="100" t="e">
        <f t="shared" si="5"/>
        <v>#DIV/0!</v>
      </c>
      <c r="M44" s="100" t="e">
        <f t="shared" si="6"/>
        <v>#DIV/0!</v>
      </c>
      <c r="N44" s="97"/>
      <c r="O44" s="100" t="e">
        <f t="shared" si="7"/>
        <v>#DIV/0!</v>
      </c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100"/>
      <c r="AH44" s="97"/>
      <c r="AI44" s="100"/>
      <c r="AJ44" s="97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34"/>
      <c r="AW44" s="16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</row>
    <row r="45" spans="1:70" s="129" customFormat="1" x14ac:dyDescent="0.3">
      <c r="A45" s="16"/>
      <c r="B45" s="32" t="s">
        <v>204</v>
      </c>
      <c r="C45" s="97"/>
      <c r="D45" s="158" t="s">
        <v>209</v>
      </c>
      <c r="E45" s="34"/>
      <c r="F45" s="97" t="s">
        <v>187</v>
      </c>
      <c r="G45" s="158">
        <v>8</v>
      </c>
      <c r="H45" s="138">
        <v>1450</v>
      </c>
      <c r="I45" s="97"/>
      <c r="J45" s="97">
        <f t="shared" si="4"/>
        <v>0</v>
      </c>
      <c r="K45" s="34"/>
      <c r="L45" s="100" t="e">
        <f t="shared" si="5"/>
        <v>#DIV/0!</v>
      </c>
      <c r="M45" s="100" t="e">
        <f t="shared" si="6"/>
        <v>#DIV/0!</v>
      </c>
      <c r="N45" s="97"/>
      <c r="O45" s="100" t="e">
        <f t="shared" si="7"/>
        <v>#DIV/0!</v>
      </c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100"/>
      <c r="AH45" s="97"/>
      <c r="AI45" s="100"/>
      <c r="AJ45" s="97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34"/>
      <c r="AW45" s="16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</row>
    <row r="46" spans="1:70" s="142" customFormat="1" x14ac:dyDescent="0.3">
      <c r="A46" s="16"/>
      <c r="B46" s="132" t="s">
        <v>150</v>
      </c>
      <c r="C46" s="145"/>
      <c r="D46" s="171"/>
      <c r="E46" s="143"/>
      <c r="F46" s="145"/>
      <c r="G46" s="171"/>
      <c r="H46" s="144"/>
      <c r="I46" s="145"/>
      <c r="J46" s="145"/>
      <c r="K46" s="143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34"/>
      <c r="AW46" s="16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</row>
    <row r="47" spans="1:70" s="129" customFormat="1" ht="0.6" customHeight="1" x14ac:dyDescent="0.3">
      <c r="A47" s="16"/>
      <c r="B47" s="21"/>
      <c r="C47" s="97"/>
      <c r="D47" s="158"/>
      <c r="E47" s="34"/>
      <c r="F47" s="97"/>
      <c r="G47" s="158"/>
      <c r="H47" s="138"/>
      <c r="I47" s="97"/>
      <c r="J47" s="97"/>
      <c r="K47" s="34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34"/>
      <c r="AW47" s="16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</row>
    <row r="48" spans="1:70" s="142" customFormat="1" x14ac:dyDescent="0.3">
      <c r="A48" s="16"/>
      <c r="B48" s="132" t="s">
        <v>149</v>
      </c>
      <c r="C48" s="145"/>
      <c r="D48" s="171"/>
      <c r="E48" s="143"/>
      <c r="F48" s="145"/>
      <c r="G48" s="171"/>
      <c r="H48" s="144"/>
      <c r="I48" s="145"/>
      <c r="J48" s="145"/>
      <c r="K48" s="143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34"/>
      <c r="AW48" s="16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</row>
    <row r="49" spans="1:70" s="129" customFormat="1" x14ac:dyDescent="0.3">
      <c r="A49" s="16"/>
      <c r="B49" s="32"/>
      <c r="C49" s="34"/>
      <c r="D49" s="159"/>
      <c r="E49" s="34"/>
      <c r="F49" s="34"/>
      <c r="G49" s="159"/>
      <c r="H49" s="32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16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</row>
    <row r="50" spans="1:70" s="129" customFormat="1" x14ac:dyDescent="0.3">
      <c r="A50" s="16"/>
      <c r="B50" s="32"/>
      <c r="C50" s="34"/>
      <c r="D50" s="159"/>
      <c r="E50" s="34"/>
      <c r="F50" s="34"/>
      <c r="G50" s="159"/>
      <c r="H50" s="32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16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</row>
    <row r="51" spans="1:70" s="129" customFormat="1" x14ac:dyDescent="0.3">
      <c r="A51" s="16"/>
      <c r="B51" s="32"/>
      <c r="C51" s="34"/>
      <c r="D51" s="159"/>
      <c r="E51" s="34"/>
      <c r="F51" s="34"/>
      <c r="G51" s="159"/>
      <c r="H51" s="32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16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</row>
    <row r="52" spans="1:70" s="129" customFormat="1" x14ac:dyDescent="0.3">
      <c r="A52" s="16"/>
      <c r="B52" s="32"/>
      <c r="C52" s="34"/>
      <c r="D52" s="159"/>
      <c r="E52" s="34"/>
      <c r="F52" s="34"/>
      <c r="G52" s="159"/>
      <c r="H52" s="32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16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</row>
    <row r="53" spans="1:70" s="129" customFormat="1" x14ac:dyDescent="0.3">
      <c r="A53" s="16"/>
      <c r="B53" s="32"/>
      <c r="C53" s="34"/>
      <c r="D53" s="159"/>
      <c r="E53" s="34"/>
      <c r="F53" s="34"/>
      <c r="G53" s="159"/>
      <c r="H53" s="32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16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</row>
    <row r="54" spans="1:70" s="129" customFormat="1" x14ac:dyDescent="0.3">
      <c r="A54" s="16"/>
      <c r="B54" s="32"/>
      <c r="C54" s="34"/>
      <c r="D54" s="159"/>
      <c r="E54" s="34"/>
      <c r="F54" s="34"/>
      <c r="G54" s="159"/>
      <c r="H54" s="32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16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</row>
    <row r="55" spans="1:70" s="129" customFormat="1" x14ac:dyDescent="0.3">
      <c r="A55" s="16"/>
      <c r="B55" s="32"/>
      <c r="C55" s="34"/>
      <c r="D55" s="159"/>
      <c r="E55" s="34"/>
      <c r="F55" s="34"/>
      <c r="G55" s="159"/>
      <c r="H55" s="32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16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</row>
    <row r="56" spans="1:70" s="129" customFormat="1" x14ac:dyDescent="0.3">
      <c r="A56" s="16"/>
      <c r="B56" s="32"/>
      <c r="C56" s="34"/>
      <c r="D56" s="159"/>
      <c r="E56" s="34"/>
      <c r="F56" s="34"/>
      <c r="G56" s="159"/>
      <c r="H56" s="32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16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</row>
    <row r="57" spans="1:70" s="129" customFormat="1" x14ac:dyDescent="0.3">
      <c r="A57" s="16"/>
      <c r="B57" s="32"/>
      <c r="C57" s="34"/>
      <c r="D57" s="159"/>
      <c r="E57" s="34"/>
      <c r="F57" s="34"/>
      <c r="G57" s="159"/>
      <c r="H57" s="32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16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</row>
    <row r="58" spans="1:70" s="129" customFormat="1" x14ac:dyDescent="0.3">
      <c r="A58" s="16"/>
      <c r="B58" s="32"/>
      <c r="C58" s="34"/>
      <c r="D58" s="159"/>
      <c r="E58" s="34"/>
      <c r="F58" s="34"/>
      <c r="G58" s="159"/>
      <c r="H58" s="32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16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</row>
    <row r="59" spans="1:70" s="129" customFormat="1" x14ac:dyDescent="0.3">
      <c r="A59" s="16"/>
      <c r="B59" s="32"/>
      <c r="C59" s="34"/>
      <c r="D59" s="159"/>
      <c r="E59" s="34"/>
      <c r="F59" s="34"/>
      <c r="G59" s="159"/>
      <c r="H59" s="32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16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</row>
    <row r="60" spans="1:70" s="129" customFormat="1" x14ac:dyDescent="0.3">
      <c r="A60" s="16"/>
      <c r="B60" s="32"/>
      <c r="C60" s="34"/>
      <c r="D60" s="159"/>
      <c r="E60" s="34"/>
      <c r="F60" s="34"/>
      <c r="G60" s="159"/>
      <c r="H60" s="32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16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</row>
    <row r="61" spans="1:70" s="129" customFormat="1" x14ac:dyDescent="0.3">
      <c r="A61" s="16"/>
      <c r="B61" s="32"/>
      <c r="C61" s="34"/>
      <c r="D61" s="159"/>
      <c r="E61" s="34"/>
      <c r="F61" s="34"/>
      <c r="G61" s="159"/>
      <c r="H61" s="32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16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</row>
    <row r="62" spans="1:70" s="129" customFormat="1" x14ac:dyDescent="0.3">
      <c r="A62" s="16"/>
      <c r="B62" s="32"/>
      <c r="C62" s="34"/>
      <c r="D62" s="159"/>
      <c r="E62" s="34"/>
      <c r="F62" s="34"/>
      <c r="G62" s="159"/>
      <c r="H62" s="32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16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</row>
    <row r="63" spans="1:70" s="129" customFormat="1" x14ac:dyDescent="0.3">
      <c r="A63" s="16"/>
      <c r="B63" s="32"/>
      <c r="C63" s="34"/>
      <c r="D63" s="159"/>
      <c r="E63" s="34"/>
      <c r="F63" s="34"/>
      <c r="G63" s="159"/>
      <c r="H63" s="32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16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</row>
    <row r="64" spans="1:70" s="90" customFormat="1" x14ac:dyDescent="0.3">
      <c r="C64" s="146"/>
      <c r="D64" s="172"/>
      <c r="E64" s="146"/>
      <c r="F64" s="146"/>
      <c r="G64" s="172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</row>
    <row r="65" spans="3:48" s="90" customFormat="1" x14ac:dyDescent="0.3">
      <c r="C65" s="146"/>
      <c r="D65" s="172"/>
      <c r="E65" s="146"/>
      <c r="F65" s="146"/>
      <c r="G65" s="172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</row>
    <row r="66" spans="3:48" s="90" customFormat="1" x14ac:dyDescent="0.3">
      <c r="C66" s="146"/>
      <c r="D66" s="172"/>
      <c r="E66" s="146"/>
      <c r="F66" s="146"/>
      <c r="G66" s="172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</row>
    <row r="67" spans="3:48" s="90" customFormat="1" x14ac:dyDescent="0.3">
      <c r="C67" s="146"/>
      <c r="D67" s="172"/>
      <c r="E67" s="146"/>
      <c r="F67" s="146"/>
      <c r="G67" s="172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</row>
    <row r="68" spans="3:48" s="90" customFormat="1" x14ac:dyDescent="0.3">
      <c r="C68" s="146"/>
      <c r="D68" s="172"/>
      <c r="E68" s="146"/>
      <c r="F68" s="146"/>
      <c r="G68" s="172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</row>
    <row r="69" spans="3:48" s="90" customFormat="1" x14ac:dyDescent="0.3">
      <c r="C69" s="146"/>
      <c r="D69" s="172"/>
      <c r="E69" s="146"/>
      <c r="F69" s="146"/>
      <c r="G69" s="172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</row>
    <row r="70" spans="3:48" s="90" customFormat="1" x14ac:dyDescent="0.3">
      <c r="C70" s="146"/>
      <c r="D70" s="172"/>
      <c r="E70" s="146"/>
      <c r="F70" s="146"/>
      <c r="G70" s="172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</row>
    <row r="71" spans="3:48" s="90" customFormat="1" x14ac:dyDescent="0.3">
      <c r="C71" s="146"/>
      <c r="D71" s="172"/>
      <c r="E71" s="146"/>
      <c r="F71" s="146"/>
      <c r="G71" s="172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</row>
    <row r="72" spans="3:48" s="90" customFormat="1" x14ac:dyDescent="0.3">
      <c r="C72" s="146"/>
      <c r="D72" s="172"/>
      <c r="E72" s="146"/>
      <c r="F72" s="146"/>
      <c r="G72" s="172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</row>
    <row r="73" spans="3:48" s="90" customFormat="1" x14ac:dyDescent="0.3">
      <c r="C73" s="146"/>
      <c r="D73" s="172"/>
      <c r="E73" s="146"/>
      <c r="F73" s="146"/>
      <c r="G73" s="172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6"/>
    </row>
    <row r="74" spans="3:48" s="90" customFormat="1" x14ac:dyDescent="0.3">
      <c r="C74" s="146"/>
      <c r="D74" s="172"/>
      <c r="E74" s="146"/>
      <c r="F74" s="146"/>
      <c r="G74" s="172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</row>
    <row r="75" spans="3:48" s="90" customFormat="1" x14ac:dyDescent="0.3">
      <c r="C75" s="146"/>
      <c r="D75" s="172"/>
      <c r="E75" s="146"/>
      <c r="F75" s="146"/>
      <c r="G75" s="172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</row>
    <row r="76" spans="3:48" s="90" customFormat="1" x14ac:dyDescent="0.3">
      <c r="C76" s="146"/>
      <c r="D76" s="172"/>
      <c r="E76" s="146"/>
      <c r="F76" s="146"/>
      <c r="G76" s="172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</row>
    <row r="77" spans="3:48" s="90" customFormat="1" x14ac:dyDescent="0.3">
      <c r="C77" s="146"/>
      <c r="D77" s="172"/>
      <c r="E77" s="146"/>
      <c r="F77" s="146"/>
      <c r="G77" s="172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  <c r="AV77" s="146"/>
    </row>
    <row r="78" spans="3:48" s="90" customFormat="1" x14ac:dyDescent="0.3">
      <c r="C78" s="146"/>
      <c r="D78" s="172"/>
      <c r="E78" s="146"/>
      <c r="F78" s="146"/>
      <c r="G78" s="172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</row>
    <row r="79" spans="3:48" s="90" customFormat="1" x14ac:dyDescent="0.3">
      <c r="C79" s="146"/>
      <c r="D79" s="172"/>
      <c r="E79" s="146"/>
      <c r="F79" s="146"/>
      <c r="G79" s="172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</row>
    <row r="80" spans="3:48" s="90" customFormat="1" x14ac:dyDescent="0.3">
      <c r="C80" s="146"/>
      <c r="D80" s="172"/>
      <c r="E80" s="146"/>
      <c r="F80" s="146"/>
      <c r="G80" s="172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</row>
    <row r="81" spans="3:48" s="90" customFormat="1" x14ac:dyDescent="0.3">
      <c r="C81" s="146"/>
      <c r="D81" s="172"/>
      <c r="E81" s="146"/>
      <c r="F81" s="146"/>
      <c r="G81" s="172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</row>
    <row r="82" spans="3:48" s="90" customFormat="1" x14ac:dyDescent="0.3">
      <c r="C82" s="146"/>
      <c r="D82" s="172"/>
      <c r="E82" s="146"/>
      <c r="F82" s="146"/>
      <c r="G82" s="172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</row>
    <row r="83" spans="3:48" s="90" customFormat="1" x14ac:dyDescent="0.3">
      <c r="C83" s="146"/>
      <c r="D83" s="172"/>
      <c r="E83" s="146"/>
      <c r="F83" s="146"/>
      <c r="G83" s="172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</row>
    <row r="84" spans="3:48" s="90" customFormat="1" x14ac:dyDescent="0.3">
      <c r="C84" s="146"/>
      <c r="D84" s="172"/>
      <c r="E84" s="146"/>
      <c r="F84" s="146"/>
      <c r="G84" s="172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</row>
    <row r="85" spans="3:48" s="90" customFormat="1" x14ac:dyDescent="0.3">
      <c r="C85" s="146"/>
      <c r="D85" s="172"/>
      <c r="E85" s="146"/>
      <c r="F85" s="146"/>
      <c r="G85" s="172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</row>
    <row r="86" spans="3:48" s="90" customFormat="1" x14ac:dyDescent="0.3">
      <c r="C86" s="146"/>
      <c r="D86" s="172"/>
      <c r="E86" s="146"/>
      <c r="F86" s="146"/>
      <c r="G86" s="172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</row>
    <row r="87" spans="3:48" s="90" customFormat="1" x14ac:dyDescent="0.3">
      <c r="C87" s="146"/>
      <c r="D87" s="172"/>
      <c r="E87" s="146"/>
      <c r="F87" s="146"/>
      <c r="G87" s="172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</row>
    <row r="88" spans="3:48" s="90" customFormat="1" x14ac:dyDescent="0.3">
      <c r="C88" s="146"/>
      <c r="D88" s="172"/>
      <c r="E88" s="146"/>
      <c r="F88" s="146"/>
      <c r="G88" s="172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</row>
    <row r="89" spans="3:48" s="90" customFormat="1" x14ac:dyDescent="0.3">
      <c r="C89" s="146"/>
      <c r="D89" s="172"/>
      <c r="E89" s="146"/>
      <c r="F89" s="146"/>
      <c r="G89" s="172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</row>
    <row r="90" spans="3:48" s="90" customFormat="1" x14ac:dyDescent="0.3">
      <c r="C90" s="146"/>
      <c r="D90" s="172"/>
      <c r="E90" s="146"/>
      <c r="F90" s="146"/>
      <c r="G90" s="172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</row>
    <row r="91" spans="3:48" s="90" customFormat="1" x14ac:dyDescent="0.3">
      <c r="C91" s="146"/>
      <c r="D91" s="172"/>
      <c r="E91" s="146"/>
      <c r="F91" s="146"/>
      <c r="G91" s="172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</row>
    <row r="92" spans="3:48" s="90" customFormat="1" x14ac:dyDescent="0.3">
      <c r="C92" s="146"/>
      <c r="D92" s="172"/>
      <c r="E92" s="146"/>
      <c r="F92" s="146"/>
      <c r="G92" s="172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  <c r="AR92" s="146"/>
      <c r="AS92" s="146"/>
      <c r="AT92" s="146"/>
      <c r="AU92" s="146"/>
      <c r="AV92" s="146"/>
    </row>
  </sheetData>
  <mergeCells count="8">
    <mergeCell ref="L4:M5"/>
    <mergeCell ref="AS5:AU5"/>
    <mergeCell ref="Q5:S5"/>
    <mergeCell ref="AC5:AE5"/>
    <mergeCell ref="U5:W5"/>
    <mergeCell ref="Y5:AA5"/>
    <mergeCell ref="AK5:AM5"/>
    <mergeCell ref="AO5:AQ5"/>
  </mergeCells>
  <conditionalFormatting sqref="L9:L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{AB001CAC-9BAF-4106-A449-E791AB243591}</x14:id>
        </ext>
      </extLst>
    </cfRule>
  </conditionalFormatting>
  <conditionalFormatting sqref="L33:L3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{0048F6B6-41A7-4B46-9E2E-BE19918E2CD1}</x14:id>
        </ext>
      </extLst>
    </cfRule>
  </conditionalFormatting>
  <conditionalFormatting sqref="L41:L4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{3B85C666-4E63-42F1-91AD-DD18A77EDB03}</x14:id>
        </ext>
      </extLst>
    </cfRule>
  </conditionalFormatting>
  <conditionalFormatting sqref="L44:L4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{7DDEF95F-2680-4129-A5DE-61D252346E7F}</x14:id>
        </ext>
      </extLst>
    </cfRule>
  </conditionalFormatting>
  <conditionalFormatting sqref="L32:M3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{129AB62C-D787-43C7-9B1A-C9EB775217E7}</x14:id>
        </ext>
      </extLst>
    </cfRule>
  </conditionalFormatting>
  <conditionalFormatting sqref="L40:M4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{70F52109-00AB-46D6-A1FD-ADAF13DBE088}</x14:id>
        </ext>
      </extLst>
    </cfRule>
  </conditionalFormatting>
  <conditionalFormatting sqref="L43:M4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{B64E5B4C-F6C8-448A-AE2C-39108AA3973C}</x14:id>
        </ext>
      </extLst>
    </cfRule>
  </conditionalFormatting>
  <conditionalFormatting sqref="M9:M1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{C985E57A-D542-40EF-AE14-D67DB50033C2}</x14:id>
        </ext>
      </extLst>
    </cfRule>
  </conditionalFormatting>
  <conditionalFormatting sqref="M33:M3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{23DDC249-22E4-4287-8EAD-A6CF76B6CCC3}</x14:id>
        </ext>
      </extLst>
    </cfRule>
  </conditionalFormatting>
  <conditionalFormatting sqref="M41:M4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{84B25EC7-5390-44E3-B8AD-A0B00C62E2FD}</x14:id>
        </ext>
      </extLst>
    </cfRule>
  </conditionalFormatting>
  <conditionalFormatting sqref="M44:M4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{C2BDADA9-C055-453B-89C7-694A64F77CF5}</x14:id>
        </ext>
      </extLst>
    </cfRule>
  </conditionalFormatting>
  <conditionalFormatting sqref="O9:O1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{1B72B27E-B1BD-4ADE-9147-3DBD9F7B1D57}</x14:id>
        </ext>
      </extLst>
    </cfRule>
  </conditionalFormatting>
  <conditionalFormatting sqref="O32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{B70A5D53-112F-4C86-97C8-1EDBFA59D3E7}</x14:id>
        </ext>
      </extLst>
    </cfRule>
  </conditionalFormatting>
  <conditionalFormatting sqref="O33:O3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{82E85F71-27F6-41AF-8412-72F0106715CD}</x14:id>
        </ext>
      </extLst>
    </cfRule>
  </conditionalFormatting>
  <conditionalFormatting sqref="O4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{305713A1-BA5C-495C-81F3-E01C2AEF65E5}</x14:id>
        </ext>
      </extLst>
    </cfRule>
  </conditionalFormatting>
  <conditionalFormatting sqref="O41:O42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{112493E8-781B-4583-9869-BC2158EC7C35}</x14:id>
        </ext>
      </extLst>
    </cfRule>
  </conditionalFormatting>
  <conditionalFormatting sqref="O4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{0BA5ADBE-35DF-4A73-93FA-942FE95C925F}</x14:id>
        </ext>
      </extLst>
    </cfRule>
  </conditionalFormatting>
  <conditionalFormatting sqref="O44:O45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{67F6CB0A-F972-4CD3-9F9D-7E377D4529C8}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001CAC-9BAF-4106-A449-E791AB2435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L9:L16</xm:sqref>
        </x14:conditionalFormatting>
        <x14:conditionalFormatting xmlns:xm="http://schemas.microsoft.com/office/excel/2006/main">
          <x14:cfRule type="dataBar" id="{0048F6B6-41A7-4B46-9E2E-BE19918E2C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L33:L34</xm:sqref>
        </x14:conditionalFormatting>
        <x14:conditionalFormatting xmlns:xm="http://schemas.microsoft.com/office/excel/2006/main">
          <x14:cfRule type="dataBar" id="{3B85C666-4E63-42F1-91AD-DD18A77EDB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L41:L42</xm:sqref>
        </x14:conditionalFormatting>
        <x14:conditionalFormatting xmlns:xm="http://schemas.microsoft.com/office/excel/2006/main">
          <x14:cfRule type="dataBar" id="{7DDEF95F-2680-4129-A5DE-61D252346E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L44:L45</xm:sqref>
        </x14:conditionalFormatting>
        <x14:conditionalFormatting xmlns:xm="http://schemas.microsoft.com/office/excel/2006/main">
          <x14:cfRule type="dataBar" id="{129AB62C-D787-43C7-9B1A-C9EB77521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L32:M32</xm:sqref>
        </x14:conditionalFormatting>
        <x14:conditionalFormatting xmlns:xm="http://schemas.microsoft.com/office/excel/2006/main">
          <x14:cfRule type="dataBar" id="{70F52109-00AB-46D6-A1FD-ADAF13DBE0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L40:M40</xm:sqref>
        </x14:conditionalFormatting>
        <x14:conditionalFormatting xmlns:xm="http://schemas.microsoft.com/office/excel/2006/main">
          <x14:cfRule type="dataBar" id="{B64E5B4C-F6C8-448A-AE2C-39108AA397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L43:M43</xm:sqref>
        </x14:conditionalFormatting>
        <x14:conditionalFormatting xmlns:xm="http://schemas.microsoft.com/office/excel/2006/main">
          <x14:cfRule type="dataBar" id="{C985E57A-D542-40EF-AE14-D67DB50033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M9:M16</xm:sqref>
        </x14:conditionalFormatting>
        <x14:conditionalFormatting xmlns:xm="http://schemas.microsoft.com/office/excel/2006/main">
          <x14:cfRule type="dataBar" id="{23DDC249-22E4-4287-8EAD-A6CF76B6CC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M33:M34</xm:sqref>
        </x14:conditionalFormatting>
        <x14:conditionalFormatting xmlns:xm="http://schemas.microsoft.com/office/excel/2006/main">
          <x14:cfRule type="dataBar" id="{84B25EC7-5390-44E3-B8AD-A0B00C62E2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M41:M42</xm:sqref>
        </x14:conditionalFormatting>
        <x14:conditionalFormatting xmlns:xm="http://schemas.microsoft.com/office/excel/2006/main">
          <x14:cfRule type="dataBar" id="{C2BDADA9-C055-453B-89C7-694A64F77C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M44:M45</xm:sqref>
        </x14:conditionalFormatting>
        <x14:conditionalFormatting xmlns:xm="http://schemas.microsoft.com/office/excel/2006/main">
          <x14:cfRule type="dataBar" id="{1B72B27E-B1BD-4ADE-9147-3DBD9F7B1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O9:O16</xm:sqref>
        </x14:conditionalFormatting>
        <x14:conditionalFormatting xmlns:xm="http://schemas.microsoft.com/office/excel/2006/main">
          <x14:cfRule type="dataBar" id="{B70A5D53-112F-4C86-97C8-1EDBFA59D3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O32</xm:sqref>
        </x14:conditionalFormatting>
        <x14:conditionalFormatting xmlns:xm="http://schemas.microsoft.com/office/excel/2006/main">
          <x14:cfRule type="dataBar" id="{82E85F71-27F6-41AF-8412-72F0106715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O33:O34</xm:sqref>
        </x14:conditionalFormatting>
        <x14:conditionalFormatting xmlns:xm="http://schemas.microsoft.com/office/excel/2006/main">
          <x14:cfRule type="dataBar" id="{305713A1-BA5C-495C-81F3-E01C2AEF65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O40</xm:sqref>
        </x14:conditionalFormatting>
        <x14:conditionalFormatting xmlns:xm="http://schemas.microsoft.com/office/excel/2006/main">
          <x14:cfRule type="dataBar" id="{112493E8-781B-4583-9869-BC2158EC7C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O41:O42</xm:sqref>
        </x14:conditionalFormatting>
        <x14:conditionalFormatting xmlns:xm="http://schemas.microsoft.com/office/excel/2006/main">
          <x14:cfRule type="dataBar" id="{0BA5ADBE-35DF-4A73-93FA-942FE95C92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O43</xm:sqref>
        </x14:conditionalFormatting>
        <x14:conditionalFormatting xmlns:xm="http://schemas.microsoft.com/office/excel/2006/main">
          <x14:cfRule type="dataBar" id="{67F6CB0A-F972-4CD3-9F9D-7E377D4529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O44:O45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6127-2885-435C-A243-498C996BD2C6}">
  <sheetPr>
    <tabColor theme="9"/>
  </sheetPr>
  <dimension ref="A1:AR36"/>
  <sheetViews>
    <sheetView topLeftCell="A7" workbookViewId="0">
      <selection activeCell="D22" sqref="D22"/>
    </sheetView>
  </sheetViews>
  <sheetFormatPr defaultRowHeight="14.4" x14ac:dyDescent="0.3"/>
  <cols>
    <col min="1" max="1" width="8.88671875" style="17"/>
    <col min="2" max="2" width="16.109375" style="17" customWidth="1"/>
    <col min="3" max="3" width="0.77734375" style="37" customWidth="1"/>
    <col min="4" max="4" width="28.88671875" style="17" bestFit="1" customWidth="1"/>
    <col min="5" max="5" width="0.77734375" style="37" customWidth="1"/>
    <col min="6" max="6" width="15.33203125" style="37" bestFit="1" customWidth="1"/>
    <col min="7" max="7" width="0.77734375" style="37" customWidth="1"/>
    <col min="8" max="8" width="15.33203125" style="37" bestFit="1" customWidth="1"/>
    <col min="9" max="9" width="0.77734375" style="37" customWidth="1"/>
    <col min="10" max="10" width="15.33203125" style="37" bestFit="1" customWidth="1"/>
    <col min="11" max="11" width="0.77734375" style="37" customWidth="1"/>
    <col min="12" max="12" width="15.33203125" style="37" bestFit="1" customWidth="1"/>
    <col min="13" max="13" width="0.77734375" style="37" customWidth="1"/>
    <col min="14" max="14" width="15.33203125" style="37" bestFit="1" customWidth="1"/>
    <col min="15" max="15" width="0.77734375" style="37" customWidth="1"/>
    <col min="16" max="16" width="15.33203125" style="37" bestFit="1" customWidth="1"/>
    <col min="17" max="17" width="0.77734375" style="37" customWidth="1"/>
    <col min="18" max="18" width="15.33203125" style="37" bestFit="1" customWidth="1"/>
    <col min="19" max="19" width="0.77734375" style="37" customWidth="1"/>
    <col min="20" max="20" width="15.33203125" style="37" bestFit="1" customWidth="1"/>
    <col min="21" max="21" width="8.88671875" style="17"/>
    <col min="22" max="40" width="8.88671875" style="129"/>
    <col min="41" max="44" width="8.88671875" style="90"/>
    <col min="45" max="16384" width="8.88671875" style="17"/>
  </cols>
  <sheetData>
    <row r="1" spans="1:44" x14ac:dyDescent="0.3">
      <c r="A1" s="16"/>
      <c r="B1" s="32" t="s">
        <v>145</v>
      </c>
      <c r="C1" s="35"/>
      <c r="D1" s="16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16"/>
    </row>
    <row r="2" spans="1:44" s="71" customFormat="1" ht="18" customHeight="1" x14ac:dyDescent="0.3">
      <c r="A2" s="69"/>
      <c r="B2" s="33" t="s">
        <v>124</v>
      </c>
      <c r="C2" s="70"/>
      <c r="D2" s="70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69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16"/>
      <c r="AP2" s="116"/>
      <c r="AQ2" s="116"/>
      <c r="AR2" s="116"/>
    </row>
    <row r="3" spans="1:44" ht="4.8" customHeight="1" x14ac:dyDescent="0.3">
      <c r="A3" s="16"/>
      <c r="B3" s="32"/>
      <c r="C3" s="34"/>
      <c r="D3" s="32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16"/>
    </row>
    <row r="4" spans="1:44" x14ac:dyDescent="0.3">
      <c r="A4" s="16"/>
      <c r="B4" s="32"/>
      <c r="C4" s="34"/>
      <c r="D4" s="32"/>
      <c r="E4" s="34"/>
      <c r="F4" s="34" t="s">
        <v>130</v>
      </c>
      <c r="G4" s="34"/>
      <c r="H4" s="34" t="s">
        <v>143</v>
      </c>
      <c r="I4" s="34"/>
      <c r="J4" s="34" t="s">
        <v>143</v>
      </c>
      <c r="K4" s="34"/>
      <c r="L4" s="34" t="s">
        <v>143</v>
      </c>
      <c r="M4" s="34"/>
      <c r="N4" s="34" t="s">
        <v>143</v>
      </c>
      <c r="O4" s="34"/>
      <c r="P4" s="34" t="s">
        <v>143</v>
      </c>
      <c r="Q4" s="34"/>
      <c r="R4" s="34" t="s">
        <v>143</v>
      </c>
      <c r="S4" s="34"/>
      <c r="T4" s="118" t="s">
        <v>144</v>
      </c>
      <c r="U4" s="16"/>
    </row>
    <row r="5" spans="1:44" x14ac:dyDescent="0.3">
      <c r="A5" s="16"/>
      <c r="B5" s="32"/>
      <c r="C5" s="34"/>
      <c r="D5" s="32"/>
      <c r="E5" s="34"/>
      <c r="F5" s="34" t="s">
        <v>131</v>
      </c>
      <c r="G5" s="34"/>
      <c r="H5" s="34" t="s">
        <v>131</v>
      </c>
      <c r="I5" s="34"/>
      <c r="J5" s="34" t="s">
        <v>131</v>
      </c>
      <c r="K5" s="34"/>
      <c r="L5" s="34" t="s">
        <v>131</v>
      </c>
      <c r="M5" s="34"/>
      <c r="N5" s="34" t="s">
        <v>131</v>
      </c>
      <c r="O5" s="34"/>
      <c r="P5" s="34" t="s">
        <v>131</v>
      </c>
      <c r="Q5" s="34"/>
      <c r="R5" s="34" t="s">
        <v>131</v>
      </c>
      <c r="S5" s="34"/>
      <c r="T5" s="118"/>
      <c r="U5" s="16"/>
    </row>
    <row r="6" spans="1:44" s="16" customFormat="1" ht="3" customHeight="1" x14ac:dyDescent="0.3">
      <c r="B6" s="32"/>
      <c r="C6" s="34"/>
      <c r="D6" s="32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</row>
    <row r="7" spans="1:44" ht="16.8" customHeight="1" x14ac:dyDescent="0.3">
      <c r="A7" s="16"/>
      <c r="B7" s="210" t="s">
        <v>125</v>
      </c>
      <c r="C7" s="122"/>
      <c r="D7" s="123" t="s">
        <v>126</v>
      </c>
      <c r="E7" s="34"/>
      <c r="F7" s="119"/>
      <c r="G7" s="80"/>
      <c r="H7" s="120"/>
      <c r="I7" s="80"/>
      <c r="J7" s="120"/>
      <c r="K7" s="80"/>
      <c r="L7" s="120"/>
      <c r="M7" s="80"/>
      <c r="N7" s="120"/>
      <c r="O7" s="80"/>
      <c r="P7" s="120"/>
      <c r="Q7" s="80"/>
      <c r="R7" s="120"/>
      <c r="S7" s="34"/>
      <c r="T7" s="118"/>
      <c r="U7" s="16"/>
    </row>
    <row r="8" spans="1:44" ht="16.8" customHeight="1" x14ac:dyDescent="0.3">
      <c r="A8" s="16"/>
      <c r="B8" s="210"/>
      <c r="C8" s="122"/>
      <c r="D8" s="123" t="s">
        <v>127</v>
      </c>
      <c r="E8" s="34"/>
      <c r="F8" s="119"/>
      <c r="G8" s="80"/>
      <c r="H8" s="121"/>
      <c r="I8" s="80"/>
      <c r="J8" s="121"/>
      <c r="K8" s="80"/>
      <c r="L8" s="121"/>
      <c r="M8" s="80"/>
      <c r="N8" s="121"/>
      <c r="O8" s="80"/>
      <c r="P8" s="121"/>
      <c r="Q8" s="80"/>
      <c r="R8" s="121"/>
      <c r="S8" s="34"/>
      <c r="T8" s="118"/>
      <c r="U8" s="16"/>
    </row>
    <row r="9" spans="1:44" ht="16.8" customHeight="1" x14ac:dyDescent="0.3">
      <c r="A9" s="16"/>
      <c r="B9" s="210"/>
      <c r="C9" s="122"/>
      <c r="D9" s="123" t="s">
        <v>128</v>
      </c>
      <c r="E9" s="34"/>
      <c r="F9" s="119"/>
      <c r="G9" s="80"/>
      <c r="H9" s="120"/>
      <c r="I9" s="80"/>
      <c r="J9" s="120"/>
      <c r="K9" s="80"/>
      <c r="L9" s="120"/>
      <c r="M9" s="80"/>
      <c r="N9" s="120"/>
      <c r="O9" s="80"/>
      <c r="P9" s="120"/>
      <c r="Q9" s="80"/>
      <c r="R9" s="120"/>
      <c r="S9" s="34"/>
      <c r="T9" s="118"/>
      <c r="U9" s="16"/>
    </row>
    <row r="10" spans="1:44" ht="16.8" customHeight="1" x14ac:dyDescent="0.3">
      <c r="A10" s="16"/>
      <c r="B10" s="210"/>
      <c r="C10" s="122"/>
      <c r="D10" s="123" t="s">
        <v>129</v>
      </c>
      <c r="E10" s="34"/>
      <c r="F10" s="119"/>
      <c r="G10" s="80"/>
      <c r="H10" s="121"/>
      <c r="I10" s="80"/>
      <c r="J10" s="121"/>
      <c r="K10" s="80"/>
      <c r="L10" s="121"/>
      <c r="M10" s="80"/>
      <c r="N10" s="121"/>
      <c r="O10" s="80"/>
      <c r="P10" s="121"/>
      <c r="Q10" s="80"/>
      <c r="R10" s="121"/>
      <c r="S10" s="34"/>
      <c r="T10" s="118"/>
      <c r="U10" s="16"/>
    </row>
    <row r="11" spans="1:44" ht="3" customHeight="1" x14ac:dyDescent="0.3">
      <c r="A11" s="16"/>
      <c r="B11" s="128"/>
      <c r="C11" s="122"/>
      <c r="D11" s="124"/>
      <c r="E11" s="34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34"/>
      <c r="T11" s="34"/>
      <c r="U11" s="16"/>
    </row>
    <row r="12" spans="1:44" ht="16.8" customHeight="1" x14ac:dyDescent="0.3">
      <c r="A12" s="16"/>
      <c r="B12" s="207" t="s">
        <v>132</v>
      </c>
      <c r="C12" s="122"/>
      <c r="D12" s="125" t="s">
        <v>133</v>
      </c>
      <c r="E12" s="34"/>
      <c r="F12" s="119"/>
      <c r="G12" s="80"/>
      <c r="H12" s="120"/>
      <c r="I12" s="80"/>
      <c r="J12" s="120"/>
      <c r="K12" s="80"/>
      <c r="L12" s="120"/>
      <c r="M12" s="80"/>
      <c r="N12" s="120"/>
      <c r="O12" s="80"/>
      <c r="P12" s="120"/>
      <c r="Q12" s="80"/>
      <c r="R12" s="120"/>
      <c r="S12" s="34"/>
      <c r="T12" s="118"/>
      <c r="U12" s="16"/>
    </row>
    <row r="13" spans="1:44" ht="16.8" customHeight="1" x14ac:dyDescent="0.3">
      <c r="A13" s="16"/>
      <c r="B13" s="207"/>
      <c r="C13" s="122"/>
      <c r="D13" s="125" t="s">
        <v>134</v>
      </c>
      <c r="E13" s="34"/>
      <c r="F13" s="119"/>
      <c r="G13" s="80"/>
      <c r="H13" s="121"/>
      <c r="I13" s="80"/>
      <c r="J13" s="121"/>
      <c r="K13" s="80"/>
      <c r="L13" s="121"/>
      <c r="M13" s="80"/>
      <c r="N13" s="121"/>
      <c r="O13" s="80"/>
      <c r="P13" s="121"/>
      <c r="Q13" s="80"/>
      <c r="R13" s="121"/>
      <c r="S13" s="34"/>
      <c r="T13" s="118"/>
      <c r="U13" s="16"/>
    </row>
    <row r="14" spans="1:44" ht="16.8" customHeight="1" x14ac:dyDescent="0.3">
      <c r="A14" s="16"/>
      <c r="B14" s="207"/>
      <c r="C14" s="122"/>
      <c r="D14" s="125" t="s">
        <v>135</v>
      </c>
      <c r="E14" s="34"/>
      <c r="F14" s="119"/>
      <c r="G14" s="80"/>
      <c r="H14" s="120"/>
      <c r="I14" s="80"/>
      <c r="J14" s="120"/>
      <c r="K14" s="80"/>
      <c r="L14" s="120"/>
      <c r="M14" s="80"/>
      <c r="N14" s="120"/>
      <c r="O14" s="80"/>
      <c r="P14" s="120"/>
      <c r="Q14" s="80"/>
      <c r="R14" s="120"/>
      <c r="S14" s="34"/>
      <c r="T14" s="118"/>
      <c r="U14" s="16"/>
    </row>
    <row r="15" spans="1:44" ht="16.8" customHeight="1" x14ac:dyDescent="0.3">
      <c r="A15" s="16"/>
      <c r="B15" s="207"/>
      <c r="C15" s="122"/>
      <c r="D15" s="125" t="s">
        <v>136</v>
      </c>
      <c r="E15" s="34"/>
      <c r="F15" s="119"/>
      <c r="G15" s="80"/>
      <c r="H15" s="121"/>
      <c r="I15" s="80"/>
      <c r="J15" s="121"/>
      <c r="K15" s="80"/>
      <c r="L15" s="121"/>
      <c r="M15" s="80"/>
      <c r="N15" s="121"/>
      <c r="O15" s="80"/>
      <c r="P15" s="121"/>
      <c r="Q15" s="80"/>
      <c r="R15" s="121"/>
      <c r="S15" s="34"/>
      <c r="T15" s="118"/>
      <c r="U15" s="16"/>
    </row>
    <row r="16" spans="1:44" ht="3" customHeight="1" x14ac:dyDescent="0.3">
      <c r="A16" s="16"/>
      <c r="B16" s="128"/>
      <c r="C16" s="122"/>
      <c r="D16" s="124"/>
      <c r="E16" s="34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34"/>
      <c r="T16" s="34"/>
      <c r="U16" s="16"/>
    </row>
    <row r="17" spans="1:21" ht="16.8" customHeight="1" x14ac:dyDescent="0.3">
      <c r="A17" s="16"/>
      <c r="B17" s="208" t="s">
        <v>146</v>
      </c>
      <c r="C17" s="122"/>
      <c r="D17" s="126" t="s">
        <v>137</v>
      </c>
      <c r="E17" s="34"/>
      <c r="F17" s="119"/>
      <c r="G17" s="80"/>
      <c r="H17" s="120"/>
      <c r="I17" s="80"/>
      <c r="J17" s="120"/>
      <c r="K17" s="80"/>
      <c r="L17" s="120"/>
      <c r="M17" s="80"/>
      <c r="N17" s="120"/>
      <c r="O17" s="80"/>
      <c r="P17" s="120"/>
      <c r="Q17" s="80"/>
      <c r="R17" s="120"/>
      <c r="S17" s="34"/>
      <c r="T17" s="118"/>
      <c r="U17" s="16"/>
    </row>
    <row r="18" spans="1:21" ht="16.8" customHeight="1" x14ac:dyDescent="0.3">
      <c r="A18" s="16"/>
      <c r="B18" s="208"/>
      <c r="C18" s="122"/>
      <c r="D18" s="126" t="s">
        <v>138</v>
      </c>
      <c r="E18" s="34"/>
      <c r="F18" s="119"/>
      <c r="G18" s="80"/>
      <c r="H18" s="121"/>
      <c r="I18" s="80"/>
      <c r="J18" s="121"/>
      <c r="K18" s="80"/>
      <c r="L18" s="121"/>
      <c r="M18" s="80"/>
      <c r="N18" s="121"/>
      <c r="O18" s="80"/>
      <c r="P18" s="121"/>
      <c r="Q18" s="80"/>
      <c r="R18" s="121"/>
      <c r="S18" s="34"/>
      <c r="T18" s="118"/>
      <c r="U18" s="16"/>
    </row>
    <row r="19" spans="1:21" ht="16.8" customHeight="1" x14ac:dyDescent="0.3">
      <c r="A19" s="16"/>
      <c r="B19" s="208"/>
      <c r="C19" s="122"/>
      <c r="D19" s="126" t="s">
        <v>139</v>
      </c>
      <c r="E19" s="34"/>
      <c r="F19" s="119"/>
      <c r="G19" s="80"/>
      <c r="H19" s="120"/>
      <c r="I19" s="80"/>
      <c r="J19" s="120"/>
      <c r="K19" s="80"/>
      <c r="L19" s="120"/>
      <c r="M19" s="80"/>
      <c r="N19" s="120"/>
      <c r="O19" s="80"/>
      <c r="P19" s="120"/>
      <c r="Q19" s="80"/>
      <c r="R19" s="120"/>
      <c r="S19" s="34"/>
      <c r="T19" s="118"/>
      <c r="U19" s="16"/>
    </row>
    <row r="20" spans="1:21" ht="16.8" customHeight="1" x14ac:dyDescent="0.3">
      <c r="A20" s="16"/>
      <c r="B20" s="208"/>
      <c r="C20" s="122"/>
      <c r="D20" s="126" t="s">
        <v>60</v>
      </c>
      <c r="E20" s="34"/>
      <c r="F20" s="119"/>
      <c r="G20" s="80"/>
      <c r="H20" s="121"/>
      <c r="I20" s="80"/>
      <c r="J20" s="121"/>
      <c r="K20" s="80"/>
      <c r="L20" s="121"/>
      <c r="M20" s="80"/>
      <c r="N20" s="121"/>
      <c r="O20" s="80"/>
      <c r="P20" s="121"/>
      <c r="Q20" s="80"/>
      <c r="R20" s="121"/>
      <c r="S20" s="34"/>
      <c r="T20" s="118"/>
      <c r="U20" s="16"/>
    </row>
    <row r="21" spans="1:21" ht="16.8" customHeight="1" x14ac:dyDescent="0.3">
      <c r="A21" s="16"/>
      <c r="B21" s="208"/>
      <c r="C21" s="122"/>
      <c r="D21" s="126" t="s">
        <v>140</v>
      </c>
      <c r="E21" s="34"/>
      <c r="F21" s="119"/>
      <c r="G21" s="80"/>
      <c r="H21" s="120"/>
      <c r="I21" s="80"/>
      <c r="J21" s="120"/>
      <c r="K21" s="80"/>
      <c r="L21" s="120"/>
      <c r="M21" s="80"/>
      <c r="N21" s="120"/>
      <c r="O21" s="80"/>
      <c r="P21" s="120"/>
      <c r="Q21" s="80"/>
      <c r="R21" s="120"/>
      <c r="S21" s="34"/>
      <c r="T21" s="118"/>
      <c r="U21" s="16"/>
    </row>
    <row r="22" spans="1:21" ht="16.8" customHeight="1" x14ac:dyDescent="0.3">
      <c r="A22" s="16"/>
      <c r="B22" s="208"/>
      <c r="C22" s="122"/>
      <c r="D22" s="126" t="s">
        <v>141</v>
      </c>
      <c r="E22" s="34"/>
      <c r="F22" s="119"/>
      <c r="G22" s="80"/>
      <c r="H22" s="121"/>
      <c r="I22" s="80"/>
      <c r="J22" s="121"/>
      <c r="K22" s="80"/>
      <c r="L22" s="121"/>
      <c r="M22" s="80"/>
      <c r="N22" s="121"/>
      <c r="O22" s="80"/>
      <c r="P22" s="121"/>
      <c r="Q22" s="80"/>
      <c r="R22" s="121"/>
      <c r="S22" s="34"/>
      <c r="T22" s="118"/>
      <c r="U22" s="16"/>
    </row>
    <row r="23" spans="1:21" ht="16.8" customHeight="1" x14ac:dyDescent="0.3">
      <c r="A23" s="16"/>
      <c r="B23" s="208"/>
      <c r="C23" s="122"/>
      <c r="D23" s="126" t="s">
        <v>109</v>
      </c>
      <c r="E23" s="34"/>
      <c r="F23" s="119"/>
      <c r="G23" s="80"/>
      <c r="H23" s="120"/>
      <c r="I23" s="80"/>
      <c r="J23" s="120"/>
      <c r="K23" s="80"/>
      <c r="L23" s="120"/>
      <c r="M23" s="80"/>
      <c r="N23" s="120"/>
      <c r="O23" s="80"/>
      <c r="P23" s="120"/>
      <c r="Q23" s="80"/>
      <c r="R23" s="120"/>
      <c r="S23" s="34"/>
      <c r="T23" s="118"/>
      <c r="U23" s="16"/>
    </row>
    <row r="24" spans="1:21" ht="16.8" customHeight="1" x14ac:dyDescent="0.3">
      <c r="A24" s="16"/>
      <c r="B24" s="208"/>
      <c r="C24" s="122"/>
      <c r="D24" s="126" t="s">
        <v>142</v>
      </c>
      <c r="E24" s="34"/>
      <c r="F24" s="119"/>
      <c r="G24" s="80"/>
      <c r="H24" s="121"/>
      <c r="I24" s="80"/>
      <c r="J24" s="121"/>
      <c r="K24" s="80"/>
      <c r="L24" s="121"/>
      <c r="M24" s="80"/>
      <c r="N24" s="121"/>
      <c r="O24" s="80"/>
      <c r="P24" s="121"/>
      <c r="Q24" s="80"/>
      <c r="R24" s="121"/>
      <c r="S24" s="34"/>
      <c r="T24" s="118"/>
      <c r="U24" s="16"/>
    </row>
    <row r="25" spans="1:21" ht="16.8" customHeight="1" x14ac:dyDescent="0.3">
      <c r="A25" s="16"/>
      <c r="B25" s="208"/>
      <c r="C25" s="122"/>
      <c r="D25" s="126" t="s">
        <v>113</v>
      </c>
      <c r="E25" s="34"/>
      <c r="F25" s="119"/>
      <c r="G25" s="80"/>
      <c r="H25" s="120"/>
      <c r="I25" s="80"/>
      <c r="J25" s="120"/>
      <c r="K25" s="80"/>
      <c r="L25" s="120"/>
      <c r="M25" s="80"/>
      <c r="N25" s="120"/>
      <c r="O25" s="80"/>
      <c r="P25" s="120"/>
      <c r="Q25" s="80"/>
      <c r="R25" s="120"/>
      <c r="S25" s="34"/>
      <c r="T25" s="118"/>
      <c r="U25" s="16"/>
    </row>
    <row r="26" spans="1:21" ht="3" customHeight="1" x14ac:dyDescent="0.3">
      <c r="A26" s="16"/>
      <c r="B26" s="128"/>
      <c r="C26" s="122"/>
      <c r="D26" s="124"/>
      <c r="E26" s="34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34"/>
      <c r="T26" s="34"/>
      <c r="U26" s="16"/>
    </row>
    <row r="27" spans="1:21" ht="16.8" customHeight="1" x14ac:dyDescent="0.3">
      <c r="A27" s="16"/>
      <c r="B27" s="209" t="s">
        <v>147</v>
      </c>
      <c r="C27" s="122"/>
      <c r="D27" s="127" t="s">
        <v>115</v>
      </c>
      <c r="E27" s="34"/>
      <c r="F27" s="119"/>
      <c r="G27" s="80"/>
      <c r="H27" s="121"/>
      <c r="I27" s="80"/>
      <c r="J27" s="121"/>
      <c r="K27" s="80"/>
      <c r="L27" s="121"/>
      <c r="M27" s="80"/>
      <c r="N27" s="121"/>
      <c r="O27" s="80"/>
      <c r="P27" s="121"/>
      <c r="Q27" s="80"/>
      <c r="R27" s="121"/>
      <c r="S27" s="34"/>
      <c r="T27" s="118"/>
      <c r="U27" s="16"/>
    </row>
    <row r="28" spans="1:21" ht="16.8" customHeight="1" x14ac:dyDescent="0.3">
      <c r="A28" s="16"/>
      <c r="B28" s="209"/>
      <c r="C28" s="122"/>
      <c r="D28" s="127" t="s">
        <v>116</v>
      </c>
      <c r="E28" s="34"/>
      <c r="F28" s="119"/>
      <c r="G28" s="80"/>
      <c r="H28" s="120"/>
      <c r="I28" s="80"/>
      <c r="J28" s="120"/>
      <c r="K28" s="80"/>
      <c r="L28" s="120"/>
      <c r="M28" s="80"/>
      <c r="N28" s="120"/>
      <c r="O28" s="80"/>
      <c r="P28" s="120"/>
      <c r="Q28" s="80"/>
      <c r="R28" s="120"/>
      <c r="S28" s="34"/>
      <c r="T28" s="118"/>
      <c r="U28" s="16"/>
    </row>
    <row r="29" spans="1:21" ht="16.8" customHeight="1" x14ac:dyDescent="0.3">
      <c r="A29" s="16"/>
      <c r="B29" s="209"/>
      <c r="C29" s="122"/>
      <c r="D29" s="127" t="s">
        <v>117</v>
      </c>
      <c r="E29" s="34"/>
      <c r="F29" s="119"/>
      <c r="G29" s="80"/>
      <c r="H29" s="121"/>
      <c r="I29" s="80"/>
      <c r="J29" s="121"/>
      <c r="K29" s="80"/>
      <c r="L29" s="121"/>
      <c r="M29" s="80"/>
      <c r="N29" s="121"/>
      <c r="O29" s="80"/>
      <c r="P29" s="121"/>
      <c r="Q29" s="80"/>
      <c r="R29" s="121"/>
      <c r="S29" s="34"/>
      <c r="T29" s="118"/>
      <c r="U29" s="16"/>
    </row>
    <row r="30" spans="1:21" ht="16.8" customHeight="1" x14ac:dyDescent="0.3">
      <c r="A30" s="16"/>
      <c r="B30" s="209"/>
      <c r="C30" s="122"/>
      <c r="D30" s="127" t="s">
        <v>119</v>
      </c>
      <c r="E30" s="34"/>
      <c r="F30" s="119"/>
      <c r="G30" s="80"/>
      <c r="H30" s="120"/>
      <c r="I30" s="80"/>
      <c r="J30" s="120"/>
      <c r="K30" s="80"/>
      <c r="L30" s="120"/>
      <c r="M30" s="80"/>
      <c r="N30" s="120"/>
      <c r="O30" s="80"/>
      <c r="P30" s="120"/>
      <c r="Q30" s="80"/>
      <c r="R30" s="120"/>
      <c r="S30" s="34"/>
      <c r="T30" s="118"/>
      <c r="U30" s="16"/>
    </row>
    <row r="31" spans="1:21" ht="16.8" customHeight="1" x14ac:dyDescent="0.3">
      <c r="A31" s="16"/>
      <c r="B31" s="209"/>
      <c r="C31" s="122"/>
      <c r="D31" s="127" t="s">
        <v>118</v>
      </c>
      <c r="E31" s="34"/>
      <c r="F31" s="119"/>
      <c r="G31" s="80"/>
      <c r="H31" s="121"/>
      <c r="I31" s="80"/>
      <c r="J31" s="121"/>
      <c r="K31" s="80"/>
      <c r="L31" s="121"/>
      <c r="M31" s="80"/>
      <c r="N31" s="121"/>
      <c r="O31" s="80"/>
      <c r="P31" s="121"/>
      <c r="Q31" s="80"/>
      <c r="R31" s="121"/>
      <c r="S31" s="34"/>
      <c r="T31" s="118"/>
      <c r="U31" s="16"/>
    </row>
    <row r="32" spans="1:21" ht="16.8" customHeight="1" x14ac:dyDescent="0.3">
      <c r="A32" s="16"/>
      <c r="B32" s="209"/>
      <c r="C32" s="122"/>
      <c r="D32" s="127" t="s">
        <v>120</v>
      </c>
      <c r="E32" s="34"/>
      <c r="F32" s="119"/>
      <c r="G32" s="80"/>
      <c r="H32" s="120"/>
      <c r="I32" s="80"/>
      <c r="J32" s="120"/>
      <c r="K32" s="80"/>
      <c r="L32" s="120"/>
      <c r="M32" s="80"/>
      <c r="N32" s="120"/>
      <c r="O32" s="80"/>
      <c r="P32" s="120"/>
      <c r="Q32" s="80"/>
      <c r="R32" s="120"/>
      <c r="S32" s="34"/>
      <c r="T32" s="118"/>
      <c r="U32" s="16"/>
    </row>
    <row r="33" spans="1:21" ht="16.8" customHeight="1" x14ac:dyDescent="0.3">
      <c r="A33" s="16"/>
      <c r="B33" s="209"/>
      <c r="C33" s="122"/>
      <c r="D33" s="127" t="s">
        <v>121</v>
      </c>
      <c r="E33" s="34"/>
      <c r="F33" s="119"/>
      <c r="G33" s="80"/>
      <c r="H33" s="121"/>
      <c r="I33" s="80"/>
      <c r="J33" s="121"/>
      <c r="K33" s="80"/>
      <c r="L33" s="121"/>
      <c r="M33" s="80"/>
      <c r="N33" s="121"/>
      <c r="O33" s="80"/>
      <c r="P33" s="121"/>
      <c r="Q33" s="80"/>
      <c r="R33" s="121"/>
      <c r="S33" s="34"/>
      <c r="T33" s="118"/>
      <c r="U33" s="16"/>
    </row>
    <row r="34" spans="1:21" x14ac:dyDescent="0.3">
      <c r="A34" s="16"/>
      <c r="B34" s="32"/>
      <c r="C34" s="34"/>
      <c r="D34" s="32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16"/>
    </row>
    <row r="35" spans="1:21" x14ac:dyDescent="0.3">
      <c r="A35" s="16"/>
      <c r="B35" s="32"/>
      <c r="C35" s="34"/>
      <c r="D35" s="32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16"/>
    </row>
    <row r="36" spans="1:21" x14ac:dyDescent="0.3">
      <c r="A36" s="16"/>
      <c r="B36" s="32"/>
      <c r="C36" s="34"/>
      <c r="D36" s="32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16"/>
    </row>
  </sheetData>
  <mergeCells count="4">
    <mergeCell ref="B12:B15"/>
    <mergeCell ref="B17:B25"/>
    <mergeCell ref="B27:B33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S&amp;U</vt:lpstr>
      <vt:lpstr>Cap</vt:lpstr>
      <vt:lpstr>ebitda Rec.</vt:lpstr>
      <vt:lpstr>Hist Perf</vt:lpstr>
      <vt:lpstr>Industry Group</vt:lpstr>
      <vt:lpstr>Industry Group, refined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Longhao</dc:creator>
  <cp:lastModifiedBy>Longhao Desktop</cp:lastModifiedBy>
  <dcterms:created xsi:type="dcterms:W3CDTF">2015-06-05T18:17:20Z</dcterms:created>
  <dcterms:modified xsi:type="dcterms:W3CDTF">2024-10-20T03:44:15Z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{D5A0791E-BEFF-4F2A-9CDF-7CA611664AD4}</vt:lpwstr>
  </property>
</Properties>
</file>