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drawings/drawing5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longh\Desktop\X\analyst\2024.8.25_FMC\"/>
    </mc:Choice>
  </mc:AlternateContent>
  <xr:revisionPtr revIDLastSave="0" documentId="13_ncr:1_{BC9F3F20-4D2D-40D7-97D4-13E196157C80}" xr6:coauthVersionLast="47" xr6:coauthVersionMax="47" xr10:uidLastSave="{00000000-0000-0000-0000-000000000000}"/>
  <bookViews>
    <workbookView xWindow="-108" yWindow="-108" windowWidth="23256" windowHeight="14016" activeTab="4" xr2:uid="{00000000-000D-0000-FFFF-FFFF00000000}"/>
  </bookViews>
  <sheets>
    <sheet name="Cash_Cycle_Peer" sheetId="17" r:id="rId1"/>
    <sheet name="EBITDA_FCF_Peer" sheetId="16" r:id="rId2"/>
    <sheet name="Cash_Cycle" sheetId="14" r:id="rId3"/>
    <sheet name="EBITDA_FCF" sheetId="12" r:id="rId4"/>
    <sheet name="EBITDA_FCF-Quarterly" sheetId="18" r:id="rId5"/>
  </sheets>
  <externalReferences>
    <externalReference r:id="rId6"/>
    <externalReference r:id="rId7"/>
  </externalReferences>
  <definedNames>
    <definedName name="CIQWBGuid" hidden="1">"2f36ef51-6a77-4ea9-ad7c-ca71f20b3aa0"</definedName>
    <definedName name="Conv_List">'[1]Pension-OPEB'!$Z$113:$Z$114</definedName>
    <definedName name="Curr_Sym">'[1]Pension-OPEB'!$AC$17</definedName>
    <definedName name="CURR_SYMBOL">'[1]Pension-OPEB'!$AB$18</definedName>
    <definedName name="Currency_Name">'[1]Pension-OPEB'!$Z$22:$Z$100</definedName>
    <definedName name="Date">[1]Key_Stats!$F$15</definedName>
    <definedName name="Divisor">'[1]Pension-OPEB'!$AB$102</definedName>
    <definedName name="Focus_Co">[1]Key_Stats!$F$9</definedName>
    <definedName name="FormatTable">[1]Key_Stats!$T$15:$V$17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44097.5922453704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IQRCapitalStructureDetailsU34" hidden="1">'[2]Capital Structure Details'!$U$35:$U$59</definedName>
    <definedName name="IQRCapitalStructureDetailsU5" hidden="1">'[2]Capital Structure Details'!$U$6:$U$30</definedName>
    <definedName name="IQRCapitalStructureDetailsU63" hidden="1">'[2]Capital Structure Details'!$U$64:$U$88</definedName>
    <definedName name="KI">IF([1]Key_Stats!$K$25="",[1]Key_Stats!$E$25:$J$25,[1]Key_Stats!$E$25:$L$25)</definedName>
    <definedName name="Period">[1]Key_Stats!$F$11</definedName>
    <definedName name="_xlnm.Print_Area" localSheetId="2">Cash_Cycle!$B$4:$P$16</definedName>
    <definedName name="_xlnm.Print_Area" localSheetId="0">Cash_Cycle_Peer!$B$4:$P$16</definedName>
    <definedName name="_xlnm.Print_Area" localSheetId="3">EBITDA_FCF!$B$4:$P$29</definedName>
    <definedName name="_xlnm.Print_Area" localSheetId="1">EBITDA_FCF_Peer!$B$4:$P$29</definedName>
    <definedName name="_xlnm.Print_Area" localSheetId="4">'EBITDA_FCF-Quarterly'!$B$4:$P$29</definedName>
    <definedName name="_xlnm.Print_Titles" localSheetId="2">Cash_Cycle!$B:$B,Cash_Cycle!$4:$13</definedName>
    <definedName name="_xlnm.Print_Titles" localSheetId="0">Cash_Cycle_Peer!$B:$B,Cash_Cycle_Peer!$4:$13</definedName>
    <definedName name="_xlnm.Print_Titles" localSheetId="3">EBITDA_FCF!$B:$B,EBITDA_FCF!$4:$13</definedName>
    <definedName name="_xlnm.Print_Titles" localSheetId="1">EBITDA_FCF_Peer!$B:$B,EBITDA_FCF_Peer!$4:$13</definedName>
    <definedName name="_xlnm.Print_Titles" localSheetId="4">'EBITDA_FCF-Quarterly'!$B:$B,'EBITDA_FCF-Quarterly'!$4:$13</definedName>
    <definedName name="Sel_Conv">'[1]Pension-OPEB'!$AA$112</definedName>
    <definedName name="Sel_Curr">'[1]Pension-OPEB'!$AA$18</definedName>
    <definedName name="Sel_Mag">'[1]Pension-OPEB'!$Z$102</definedName>
    <definedName name="SKF">IF([1]Key_Stats!$K$26="",[1]Key_Stats!$E$26:$J$26,[1]Key_Stats!$E$26:$L$26)</definedName>
    <definedName name="snl__00C66C23_9F37_42C3_AF3F_3D85E2F92AAD_" localSheetId="3" hidden="1">EBITDA_FCF!$C$6,EBITDA_FCF!$E$11:$P$29</definedName>
    <definedName name="snl__00C66C23_9F37_42C3_AF3F_3D85E2F92AAD_" localSheetId="1" hidden="1">EBITDA_FCF_Peer!$C$6,EBITDA_FCF_Peer!$E$11:$P$29</definedName>
    <definedName name="snl__00C66C23_9F37_42C3_AF3F_3D85E2F92AAD_" localSheetId="4" hidden="1">'EBITDA_FCF-Quarterly'!$C$6,'EBITDA_FCF-Quarterly'!$E$11:$P$29</definedName>
    <definedName name="snl__02728D7C_7E6C_4FC8_BD7E_705B8206A3A7_" localSheetId="2" hidden="1">Cash_Cycle!$C$6,Cash_Cycle!$E$11:$P$16</definedName>
    <definedName name="snl__02728D7C_7E6C_4FC8_BD7E_705B8206A3A7_" localSheetId="0" hidden="1">Cash_Cycle_Peer!$C$6,Cash_Cycle_Peer!$E$11:$P$16</definedName>
    <definedName name="snl__027DAB41_28FC_4A13_8B4F_158D18944761_" localSheetId="2" hidden="1">Cash_Cycle!$C$6,Cash_Cycle!$E$11:$P$16</definedName>
    <definedName name="snl__027DAB41_28FC_4A13_8B4F_158D18944761_" localSheetId="0" hidden="1">Cash_Cycle_Peer!$C$6,Cash_Cycle_Peer!$E$11:$P$16</definedName>
    <definedName name="snl__04444E5B_8E55_4411_B4E2_41E89261973A_" localSheetId="2" hidden="1">Cash_Cycle!$C$6,Cash_Cycle!$E$11:$P$16</definedName>
    <definedName name="snl__04444E5B_8E55_4411_B4E2_41E89261973A_" localSheetId="0" hidden="1">Cash_Cycle_Peer!$C$6,Cash_Cycle_Peer!$E$11:$P$16</definedName>
    <definedName name="snl__07FE52AF_0029_4513_A01E_288DB63C48FA_" localSheetId="3" hidden="1">EBITDA_FCF!$C$6,EBITDA_FCF!$E$11:$P$29</definedName>
    <definedName name="snl__07FE52AF_0029_4513_A01E_288DB63C48FA_" localSheetId="1" hidden="1">EBITDA_FCF_Peer!$C$6,EBITDA_FCF_Peer!$E$11:$P$29</definedName>
    <definedName name="snl__07FE52AF_0029_4513_A01E_288DB63C48FA_" localSheetId="4" hidden="1">'EBITDA_FCF-Quarterly'!$C$6,'EBITDA_FCF-Quarterly'!$E$11:$P$29</definedName>
    <definedName name="snl__08C4A497_B926_4A02_BF0E_E64C0475E78C_" localSheetId="3" hidden="1">EBITDA_FCF!$C$6,EBITDA_FCF!$E$11:$P$29</definedName>
    <definedName name="snl__08C4A497_B926_4A02_BF0E_E64C0475E78C_" localSheetId="1" hidden="1">EBITDA_FCF_Peer!$C$6,EBITDA_FCF_Peer!$E$11:$P$29</definedName>
    <definedName name="snl__08C4A497_B926_4A02_BF0E_E64C0475E78C_" localSheetId="4" hidden="1">'EBITDA_FCF-Quarterly'!$C$6,'EBITDA_FCF-Quarterly'!$E$11:$P$29</definedName>
    <definedName name="snl__0A638128_D251_4ABD_B150_556CB1E3CDF8_" localSheetId="2" hidden="1">Cash_Cycle!$C$6,Cash_Cycle!$E$11:$P$16</definedName>
    <definedName name="snl__0A638128_D251_4ABD_B150_556CB1E3CDF8_" localSheetId="0" hidden="1">Cash_Cycle_Peer!$C$6,Cash_Cycle_Peer!$E$11:$P$16</definedName>
    <definedName name="snl__0AB190F0_0DBE_402E_BF61_C79E31544375_" localSheetId="2" hidden="1">Cash_Cycle!$C$6,Cash_Cycle!$E$11:$P$16</definedName>
    <definedName name="snl__0AB190F0_0DBE_402E_BF61_C79E31544375_" localSheetId="0" hidden="1">Cash_Cycle_Peer!$C$6,Cash_Cycle_Peer!$E$11:$P$16</definedName>
    <definedName name="snl__0CCF8061_5671_44E9_91B6_39A818590E5A_" localSheetId="2" hidden="1">Cash_Cycle!$C$6,Cash_Cycle!$E$11:$P$16</definedName>
    <definedName name="snl__0CCF8061_5671_44E9_91B6_39A818590E5A_" localSheetId="0" hidden="1">Cash_Cycle_Peer!$C$6,Cash_Cycle_Peer!$E$11:$P$16</definedName>
    <definedName name="snl__0DB25582_A1D9_4D8D_8B4C_D2A335D23F82_" localSheetId="2" hidden="1">Cash_Cycle!$C$6,Cash_Cycle!$E$11:$P$16</definedName>
    <definedName name="snl__0DB25582_A1D9_4D8D_8B4C_D2A335D23F82_" localSheetId="0" hidden="1">Cash_Cycle_Peer!$C$6,Cash_Cycle_Peer!$E$11:$P$16</definedName>
    <definedName name="snl__0E66B8EB_6783_4314_87DE_F2F515AC46BB_" localSheetId="3" hidden="1">EBITDA_FCF!$C$6,EBITDA_FCF!$E$11:$P$29</definedName>
    <definedName name="snl__0E66B8EB_6783_4314_87DE_F2F515AC46BB_" localSheetId="1" hidden="1">EBITDA_FCF_Peer!$C$6,EBITDA_FCF_Peer!$E$11:$P$29</definedName>
    <definedName name="snl__0E66B8EB_6783_4314_87DE_F2F515AC46BB_" localSheetId="4" hidden="1">'EBITDA_FCF-Quarterly'!$C$6,'EBITDA_FCF-Quarterly'!$E$11:$P$29</definedName>
    <definedName name="snl__0E97B4B9_F06D_4780_85FB_373AA5F578EE_" localSheetId="2" hidden="1">Cash_Cycle!$C$6,Cash_Cycle!$E$11:$P$16</definedName>
    <definedName name="snl__0E97B4B9_F06D_4780_85FB_373AA5F578EE_" localSheetId="0" hidden="1">Cash_Cycle_Peer!$C$6,Cash_Cycle_Peer!$E$11:$P$16</definedName>
    <definedName name="snl__0F0DB8D9_BAE3_4BA0_9003_5855D7DE344D_" localSheetId="3" hidden="1">EBITDA_FCF!$C$6,EBITDA_FCF!$E$11:$P$29</definedName>
    <definedName name="snl__0F0DB8D9_BAE3_4BA0_9003_5855D7DE344D_" localSheetId="1" hidden="1">EBITDA_FCF_Peer!$C$6,EBITDA_FCF_Peer!$E$11:$P$29</definedName>
    <definedName name="snl__0F0DB8D9_BAE3_4BA0_9003_5855D7DE344D_" localSheetId="4" hidden="1">'EBITDA_FCF-Quarterly'!$C$6,'EBITDA_FCF-Quarterly'!$E$11:$P$29</definedName>
    <definedName name="snl__118F2093_40AE_466D_A4A9_065615D430CC_" localSheetId="2" hidden="1">Cash_Cycle!$C$6,Cash_Cycle!$E$11:$P$16</definedName>
    <definedName name="snl__118F2093_40AE_466D_A4A9_065615D430CC_" localSheetId="0" hidden="1">Cash_Cycle_Peer!$C$6,Cash_Cycle_Peer!$E$11:$P$16</definedName>
    <definedName name="snl__1425AE73_5871_4015_B151_EDB86CCF1339_" localSheetId="2" hidden="1">Cash_Cycle!$C$6,Cash_Cycle!$E$11:$P$16</definedName>
    <definedName name="snl__1425AE73_5871_4015_B151_EDB86CCF1339_" localSheetId="0" hidden="1">Cash_Cycle_Peer!$C$6,Cash_Cycle_Peer!$E$11:$P$16</definedName>
    <definedName name="snl__1676C16E_ADFB_4372_9AE5_2E8ECFE2FC6F_" localSheetId="2" hidden="1">Cash_Cycle!$C$6,Cash_Cycle!$E$11:$P$16</definedName>
    <definedName name="snl__1676C16E_ADFB_4372_9AE5_2E8ECFE2FC6F_" localSheetId="0" hidden="1">Cash_Cycle_Peer!$C$6,Cash_Cycle_Peer!$E$11:$P$16</definedName>
    <definedName name="snl__180E4F3B_9B76_4696_A570_A5D5255F634A_" localSheetId="3" hidden="1">EBITDA_FCF!$C$6,EBITDA_FCF!$E$11:$P$29</definedName>
    <definedName name="snl__180E4F3B_9B76_4696_A570_A5D5255F634A_" localSheetId="1" hidden="1">EBITDA_FCF_Peer!$C$6,EBITDA_FCF_Peer!$E$11:$P$29</definedName>
    <definedName name="snl__180E4F3B_9B76_4696_A570_A5D5255F634A_" localSheetId="4" hidden="1">'EBITDA_FCF-Quarterly'!$C$6,'EBITDA_FCF-Quarterly'!$E$11:$P$29</definedName>
    <definedName name="snl__19179F5B_1F70_4878_A9E2_EA1E9FB8CA8A_" localSheetId="2" hidden="1">Cash_Cycle!$C$6,Cash_Cycle!$E$11:$P$16</definedName>
    <definedName name="snl__19179F5B_1F70_4878_A9E2_EA1E9FB8CA8A_" localSheetId="0" hidden="1">Cash_Cycle_Peer!$C$6,Cash_Cycle_Peer!$E$11:$P$16</definedName>
    <definedName name="snl__2135AB7A_1DAC_4217_AB9C_AD88134C6061_" localSheetId="2" hidden="1">Cash_Cycle!$C$6,Cash_Cycle!$E$11:$P$16</definedName>
    <definedName name="snl__2135AB7A_1DAC_4217_AB9C_AD88134C6061_" localSheetId="0" hidden="1">Cash_Cycle_Peer!$C$6,Cash_Cycle_Peer!$E$11:$P$16</definedName>
    <definedName name="snl__2210F6C7_A70F_4157_B509_A2D89143A54B_" localSheetId="2" hidden="1">Cash_Cycle!$C$6,Cash_Cycle!$E$11:$P$16</definedName>
    <definedName name="snl__2210F6C7_A70F_4157_B509_A2D89143A54B_" localSheetId="0" hidden="1">Cash_Cycle_Peer!$C$6,Cash_Cycle_Peer!$E$11:$P$16</definedName>
    <definedName name="snl__23B55451_4B9C_47F7_B0D1_C791D3346AA9_" localSheetId="2" hidden="1">Cash_Cycle!$C$6,Cash_Cycle!$E$11:$P$16</definedName>
    <definedName name="snl__23B55451_4B9C_47F7_B0D1_C791D3346AA9_" localSheetId="0" hidden="1">Cash_Cycle_Peer!$C$6,Cash_Cycle_Peer!$E$11:$P$16</definedName>
    <definedName name="snl__264E4734_57F7_4AEE_ADA9_FFA7DBEF9A5E_" localSheetId="2" hidden="1">Cash_Cycle!$C$6,Cash_Cycle!$E$11:$P$16</definedName>
    <definedName name="snl__264E4734_57F7_4AEE_ADA9_FFA7DBEF9A5E_" localSheetId="0" hidden="1">Cash_Cycle_Peer!$C$6,Cash_Cycle_Peer!$E$11:$P$16</definedName>
    <definedName name="snl__27BC3509_D270_4B7D_8F02_26E259A0BBAC_" localSheetId="3" hidden="1">EBITDA_FCF!$C$6,EBITDA_FCF!$E$11:$P$29</definedName>
    <definedName name="snl__27BC3509_D270_4B7D_8F02_26E259A0BBAC_" localSheetId="1" hidden="1">EBITDA_FCF_Peer!$C$6,EBITDA_FCF_Peer!$E$11:$P$29</definedName>
    <definedName name="snl__27BC3509_D270_4B7D_8F02_26E259A0BBAC_" localSheetId="4" hidden="1">'EBITDA_FCF-Quarterly'!$C$6,'EBITDA_FCF-Quarterly'!$E$11:$P$29</definedName>
    <definedName name="snl__28735FED_238B_4450_8141_DCDA1D06A0C4_" localSheetId="2" hidden="1">Cash_Cycle!$C$6,Cash_Cycle!$E$11:$P$16</definedName>
    <definedName name="snl__28735FED_238B_4450_8141_DCDA1D06A0C4_" localSheetId="0" hidden="1">Cash_Cycle_Peer!$C$6,Cash_Cycle_Peer!$E$11:$P$16</definedName>
    <definedName name="snl__2A2186FA_29C2_437E_BE2F_AB1C2366F400_" localSheetId="2" hidden="1">Cash_Cycle!$C$6,Cash_Cycle!$E$11:$P$16</definedName>
    <definedName name="snl__2A2186FA_29C2_437E_BE2F_AB1C2366F400_" localSheetId="0" hidden="1">Cash_Cycle_Peer!$C$6,Cash_Cycle_Peer!$E$11:$P$16</definedName>
    <definedName name="snl__2C4BF892_7A72_4D33_8EE1_AE0CDC8D4DBF_" localSheetId="2" hidden="1">Cash_Cycle!$C$6,Cash_Cycle!$E$11:$P$16</definedName>
    <definedName name="snl__2C4BF892_7A72_4D33_8EE1_AE0CDC8D4DBF_" localSheetId="0" hidden="1">Cash_Cycle_Peer!$C$6,Cash_Cycle_Peer!$E$11:$P$16</definedName>
    <definedName name="snl__2EDF748D_56BF_41FC_B4F6_321A91C19CD3_" localSheetId="3" hidden="1">EBITDA_FCF!$C$6,EBITDA_FCF!$E$11:$P$29</definedName>
    <definedName name="snl__2EDF748D_56BF_41FC_B4F6_321A91C19CD3_" localSheetId="1" hidden="1">EBITDA_FCF_Peer!$C$6,EBITDA_FCF_Peer!$E$11:$P$29</definedName>
    <definedName name="snl__2EDF748D_56BF_41FC_B4F6_321A91C19CD3_" localSheetId="4" hidden="1">'EBITDA_FCF-Quarterly'!$C$6,'EBITDA_FCF-Quarterly'!$E$11:$P$29</definedName>
    <definedName name="snl__2F3596BB_05A8_4960_94AD_6C4ECB208EC5_" localSheetId="2" hidden="1">Cash_Cycle!$C$6,Cash_Cycle!$E$11:$P$16</definedName>
    <definedName name="snl__2F3596BB_05A8_4960_94AD_6C4ECB208EC5_" localSheetId="0" hidden="1">Cash_Cycle_Peer!$C$6,Cash_Cycle_Peer!$E$11:$P$16</definedName>
    <definedName name="snl__30B726F6_D70B_465A_93A0_EA64667F099C_" localSheetId="3" hidden="1">EBITDA_FCF!$C$6,EBITDA_FCF!$E$11:$P$29</definedName>
    <definedName name="snl__30B726F6_D70B_465A_93A0_EA64667F099C_" localSheetId="1" hidden="1">EBITDA_FCF_Peer!$C$6,EBITDA_FCF_Peer!$E$11:$P$29</definedName>
    <definedName name="snl__30B726F6_D70B_465A_93A0_EA64667F099C_" localSheetId="4" hidden="1">'EBITDA_FCF-Quarterly'!$C$6,'EBITDA_FCF-Quarterly'!$E$11:$P$29</definedName>
    <definedName name="snl__30CF1609_A410_4F08_94DC_7B19160DA05A_" localSheetId="3" hidden="1">EBITDA_FCF!$C$6,EBITDA_FCF!$E$11:$P$29</definedName>
    <definedName name="snl__30CF1609_A410_4F08_94DC_7B19160DA05A_" localSheetId="1" hidden="1">EBITDA_FCF_Peer!$C$6,EBITDA_FCF_Peer!$E$11:$P$29</definedName>
    <definedName name="snl__30CF1609_A410_4F08_94DC_7B19160DA05A_" localSheetId="4" hidden="1">'EBITDA_FCF-Quarterly'!$C$6,'EBITDA_FCF-Quarterly'!$E$11:$P$29</definedName>
    <definedName name="snl__34AF9F7E_DC9F_49B5_8C61_7834F0DA51AD_" localSheetId="3" hidden="1">EBITDA_FCF!$C$6,EBITDA_FCF!$E$11:$P$29</definedName>
    <definedName name="snl__34AF9F7E_DC9F_49B5_8C61_7834F0DA51AD_" localSheetId="1" hidden="1">EBITDA_FCF_Peer!$C$6,EBITDA_FCF_Peer!$E$11:$P$29</definedName>
    <definedName name="snl__34AF9F7E_DC9F_49B5_8C61_7834F0DA51AD_" localSheetId="4" hidden="1">'EBITDA_FCF-Quarterly'!$C$6,'EBITDA_FCF-Quarterly'!$E$11:$P$29</definedName>
    <definedName name="snl__3C0663F6_A0ED_4BA2_940F_B30D40D05B08_" localSheetId="2" hidden="1">Cash_Cycle!$C$6,Cash_Cycle!$E$11:$P$16</definedName>
    <definedName name="snl__3C0663F6_A0ED_4BA2_940F_B30D40D05B08_" localSheetId="0" hidden="1">Cash_Cycle_Peer!$C$6,Cash_Cycle_Peer!$E$11:$P$16</definedName>
    <definedName name="snl__40C75420_BD43_496E_A1BD_17C66600EDA4_" localSheetId="2" hidden="1">Cash_Cycle!$C$6,Cash_Cycle!$E$11:$P$16</definedName>
    <definedName name="snl__40C75420_BD43_496E_A1BD_17C66600EDA4_" localSheetId="0" hidden="1">Cash_Cycle_Peer!$C$6,Cash_Cycle_Peer!$E$11:$P$16</definedName>
    <definedName name="snl__41CE6DC4_E17E_43A8_83BD_99C9E303F9B3_" localSheetId="3" hidden="1">EBITDA_FCF!$C$6,EBITDA_FCF!$E$11:$P$29</definedName>
    <definedName name="snl__41CE6DC4_E17E_43A8_83BD_99C9E303F9B3_" localSheetId="1" hidden="1">EBITDA_FCF_Peer!$C$6,EBITDA_FCF_Peer!$E$11:$P$29</definedName>
    <definedName name="snl__41CE6DC4_E17E_43A8_83BD_99C9E303F9B3_" localSheetId="4" hidden="1">'EBITDA_FCF-Quarterly'!$C$6,'EBITDA_FCF-Quarterly'!$E$11:$P$29</definedName>
    <definedName name="snl__47299A44_60C5_428E_975D_67B6EB5130A9_" localSheetId="3" hidden="1">EBITDA_FCF!$C$6,EBITDA_FCF!$E$11:$P$29</definedName>
    <definedName name="snl__47299A44_60C5_428E_975D_67B6EB5130A9_" localSheetId="1" hidden="1">EBITDA_FCF_Peer!$C$6,EBITDA_FCF_Peer!$E$11:$P$29</definedName>
    <definedName name="snl__47299A44_60C5_428E_975D_67B6EB5130A9_" localSheetId="4" hidden="1">'EBITDA_FCF-Quarterly'!$C$6,'EBITDA_FCF-Quarterly'!$E$11:$P$29</definedName>
    <definedName name="snl__49F5A8EF_985F_4FC7_9D4B_2B6CF483D628_" localSheetId="3" hidden="1">EBITDA_FCF!$C$6,EBITDA_FCF!$E$11:$P$29</definedName>
    <definedName name="snl__49F5A8EF_985F_4FC7_9D4B_2B6CF483D628_" localSheetId="1" hidden="1">EBITDA_FCF_Peer!$C$6,EBITDA_FCF_Peer!$E$11:$P$29</definedName>
    <definedName name="snl__49F5A8EF_985F_4FC7_9D4B_2B6CF483D628_" localSheetId="4" hidden="1">'EBITDA_FCF-Quarterly'!$C$6,'EBITDA_FCF-Quarterly'!$E$11:$P$29</definedName>
    <definedName name="snl__4A93A0D8_F137_4530_8528_56B590FE2E0C_" localSheetId="3" hidden="1">EBITDA_FCF!$C$6,EBITDA_FCF!$E$11:$P$29</definedName>
    <definedName name="snl__4A93A0D8_F137_4530_8528_56B590FE2E0C_" localSheetId="1" hidden="1">EBITDA_FCF_Peer!$C$6,EBITDA_FCF_Peer!$E$11:$P$29</definedName>
    <definedName name="snl__4A93A0D8_F137_4530_8528_56B590FE2E0C_" localSheetId="4" hidden="1">'EBITDA_FCF-Quarterly'!$C$6,'EBITDA_FCF-Quarterly'!$E$11:$P$29</definedName>
    <definedName name="snl__4AA332E0_E54F_4DC7_8A3C_D2B66CD1C2FF_" localSheetId="2" hidden="1">Cash_Cycle!$C$6,Cash_Cycle!$E$11:$P$16</definedName>
    <definedName name="snl__4AA332E0_E54F_4DC7_8A3C_D2B66CD1C2FF_" localSheetId="0" hidden="1">Cash_Cycle_Peer!$C$6,Cash_Cycle_Peer!$E$11:$P$16</definedName>
    <definedName name="snl__4D3AEF78_77F3_44AA_803C_B706D073BB65_" localSheetId="3" hidden="1">EBITDA_FCF!$C$6,EBITDA_FCF!$E$11:$P$29</definedName>
    <definedName name="snl__4D3AEF78_77F3_44AA_803C_B706D073BB65_" localSheetId="1" hidden="1">EBITDA_FCF_Peer!$C$6,EBITDA_FCF_Peer!$E$11:$P$29</definedName>
    <definedName name="snl__4D3AEF78_77F3_44AA_803C_B706D073BB65_" localSheetId="4" hidden="1">'EBITDA_FCF-Quarterly'!$C$6,'EBITDA_FCF-Quarterly'!$E$11:$P$29</definedName>
    <definedName name="snl__4E4EED35_0C3B_485D_97FC_148C5C689922_" localSheetId="2" hidden="1">Cash_Cycle!$C$6,Cash_Cycle!$E$11:$P$16</definedName>
    <definedName name="snl__4E4EED35_0C3B_485D_97FC_148C5C689922_" localSheetId="0" hidden="1">Cash_Cycle_Peer!$C$6,Cash_Cycle_Peer!$E$11:$P$16</definedName>
    <definedName name="snl__4E573937_8484_4FCC_836D_37760A6258E2_" localSheetId="2" hidden="1">Cash_Cycle!$C$6,Cash_Cycle!$E$11:$P$16</definedName>
    <definedName name="snl__4E573937_8484_4FCC_836D_37760A6258E2_" localSheetId="0" hidden="1">Cash_Cycle_Peer!$C$6,Cash_Cycle_Peer!$E$11:$P$16</definedName>
    <definedName name="snl__4ECD3569_F075_4713_904C_F4E0DED0A0B5_" localSheetId="3" hidden="1">EBITDA_FCF!$C$6,EBITDA_FCF!$E$11:$P$29</definedName>
    <definedName name="snl__4ECD3569_F075_4713_904C_F4E0DED0A0B5_" localSheetId="1" hidden="1">EBITDA_FCF_Peer!$C$6,EBITDA_FCF_Peer!$E$11:$P$29</definedName>
    <definedName name="snl__4ECD3569_F075_4713_904C_F4E0DED0A0B5_" localSheetId="4" hidden="1">'EBITDA_FCF-Quarterly'!$C$6,'EBITDA_FCF-Quarterly'!$E$11:$P$29</definedName>
    <definedName name="snl__502CC878_3261_4D11_BC8E_B7FB2A1C8E9B_" localSheetId="2" hidden="1">Cash_Cycle!$C$6,Cash_Cycle!$E$11:$P$16</definedName>
    <definedName name="snl__502CC878_3261_4D11_BC8E_B7FB2A1C8E9B_" localSheetId="0" hidden="1">Cash_Cycle_Peer!$C$6,Cash_Cycle_Peer!$E$11:$P$16</definedName>
    <definedName name="snl__53B1A25F_AB16_4252_B437_0D4EEF6CB848_" localSheetId="2" hidden="1">Cash_Cycle!$C$6,Cash_Cycle!$E$11:$P$16</definedName>
    <definedName name="snl__53B1A25F_AB16_4252_B437_0D4EEF6CB848_" localSheetId="0" hidden="1">Cash_Cycle_Peer!$C$6,Cash_Cycle_Peer!$E$11:$P$16</definedName>
    <definedName name="snl__5605197F_0A58_447C_AC02_4353152AFA34_" localSheetId="3" hidden="1">EBITDA_FCF!$C$6,EBITDA_FCF!$E$11:$P$29</definedName>
    <definedName name="snl__5605197F_0A58_447C_AC02_4353152AFA34_" localSheetId="1" hidden="1">EBITDA_FCF_Peer!$C$6,EBITDA_FCF_Peer!$E$11:$P$29</definedName>
    <definedName name="snl__5605197F_0A58_447C_AC02_4353152AFA34_" localSheetId="4" hidden="1">'EBITDA_FCF-Quarterly'!$C$6,'EBITDA_FCF-Quarterly'!$E$11:$P$29</definedName>
    <definedName name="snl__5C33CEAD_A6A2_42C8_B0E9_E7D5294C0F89_" localSheetId="2" hidden="1">Cash_Cycle!$C$6,Cash_Cycle!$E$11:$P$16</definedName>
    <definedName name="snl__5C33CEAD_A6A2_42C8_B0E9_E7D5294C0F89_" localSheetId="0" hidden="1">Cash_Cycle_Peer!$C$6,Cash_Cycle_Peer!$E$11:$P$16</definedName>
    <definedName name="snl__5D500998_7094_489C_A084_FF3E7F5FDEC6_" localSheetId="2" hidden="1">Cash_Cycle!$C$6,Cash_Cycle!$E$11:$P$16</definedName>
    <definedName name="snl__5D500998_7094_489C_A084_FF3E7F5FDEC6_" localSheetId="0" hidden="1">Cash_Cycle_Peer!$C$6,Cash_Cycle_Peer!$E$11:$P$16</definedName>
    <definedName name="snl__68903219_F5C6_484E_9F12_C7BDC998BE6D_" localSheetId="2" hidden="1">Cash_Cycle!$C$6,Cash_Cycle!$E$11:$P$16</definedName>
    <definedName name="snl__68903219_F5C6_484E_9F12_C7BDC998BE6D_" localSheetId="0" hidden="1">Cash_Cycle_Peer!$C$6,Cash_Cycle_Peer!$E$11:$P$16</definedName>
    <definedName name="snl__68C0BAEE_9E8A_4BE3_8663_FC8379A8A3FC_" localSheetId="3" hidden="1">EBITDA_FCF!$C$6,EBITDA_FCF!$E$11:$P$29</definedName>
    <definedName name="snl__68C0BAEE_9E8A_4BE3_8663_FC8379A8A3FC_" localSheetId="1" hidden="1">EBITDA_FCF_Peer!$C$6,EBITDA_FCF_Peer!$E$11:$P$29</definedName>
    <definedName name="snl__68C0BAEE_9E8A_4BE3_8663_FC8379A8A3FC_" localSheetId="4" hidden="1">'EBITDA_FCF-Quarterly'!$C$6,'EBITDA_FCF-Quarterly'!$E$11:$P$29</definedName>
    <definedName name="snl__69D4B924_7296_442B_B05F_906EE99C2B3C_" localSheetId="2" hidden="1">Cash_Cycle!$C$6,Cash_Cycle!$E$11:$P$16</definedName>
    <definedName name="snl__69D4B924_7296_442B_B05F_906EE99C2B3C_" localSheetId="0" hidden="1">Cash_Cycle_Peer!$C$6,Cash_Cycle_Peer!$E$11:$P$16</definedName>
    <definedName name="snl__6BD9B1D4_C0F9_4882_B369_C5B57C39909B_" localSheetId="3" hidden="1">EBITDA_FCF!$C$6,EBITDA_FCF!$E$11:$P$29</definedName>
    <definedName name="snl__6BD9B1D4_C0F9_4882_B369_C5B57C39909B_" localSheetId="1" hidden="1">EBITDA_FCF_Peer!$C$6,EBITDA_FCF_Peer!$E$11:$P$29</definedName>
    <definedName name="snl__6BD9B1D4_C0F9_4882_B369_C5B57C39909B_" localSheetId="4" hidden="1">'EBITDA_FCF-Quarterly'!$C$6,'EBITDA_FCF-Quarterly'!$E$11:$P$29</definedName>
    <definedName name="snl__6CF70EE1_6DC5_4F09_93C2_6A72E2BD8C15_" localSheetId="3" hidden="1">EBITDA_FCF!$C$6,EBITDA_FCF!$E$11:$P$29</definedName>
    <definedName name="snl__6CF70EE1_6DC5_4F09_93C2_6A72E2BD8C15_" localSheetId="1" hidden="1">EBITDA_FCF_Peer!$C$6,EBITDA_FCF_Peer!$E$11:$P$29</definedName>
    <definedName name="snl__6CF70EE1_6DC5_4F09_93C2_6A72E2BD8C15_" localSheetId="4" hidden="1">'EBITDA_FCF-Quarterly'!$C$6,'EBITDA_FCF-Quarterly'!$E$11:$P$29</definedName>
    <definedName name="snl__6F81A7A6_9287_471F_AB82_D0C9EF032F7D_" localSheetId="3" hidden="1">EBITDA_FCF!$C$6,EBITDA_FCF!$E$11:$P$29</definedName>
    <definedName name="snl__6F81A7A6_9287_471F_AB82_D0C9EF032F7D_" localSheetId="1" hidden="1">EBITDA_FCF_Peer!$C$6,EBITDA_FCF_Peer!$E$11:$P$29</definedName>
    <definedName name="snl__6F81A7A6_9287_471F_AB82_D0C9EF032F7D_" localSheetId="4" hidden="1">'EBITDA_FCF-Quarterly'!$C$6,'EBITDA_FCF-Quarterly'!$E$11:$P$29</definedName>
    <definedName name="snl__74575C48_4616_4681_9DFD_012BFE20BE26_" localSheetId="2" hidden="1">Cash_Cycle!$C$6,Cash_Cycle!$E$11:$P$16</definedName>
    <definedName name="snl__74575C48_4616_4681_9DFD_012BFE20BE26_" localSheetId="0" hidden="1">Cash_Cycle_Peer!$C$6,Cash_Cycle_Peer!$E$11:$P$16</definedName>
    <definedName name="snl__82999E0A_5CB3_48CE_8567_7851EF1AFDF7_" localSheetId="3" hidden="1">EBITDA_FCF!$C$6,EBITDA_FCF!$E$11:$P$14</definedName>
    <definedName name="snl__82999E0A_5CB3_48CE_8567_7851EF1AFDF7_" localSheetId="1" hidden="1">EBITDA_FCF_Peer!$C$6,EBITDA_FCF_Peer!$E$11:$P$14</definedName>
    <definedName name="snl__82999E0A_5CB3_48CE_8567_7851EF1AFDF7_" localSheetId="4" hidden="1">'EBITDA_FCF-Quarterly'!$C$6,'EBITDA_FCF-Quarterly'!$E$11:$P$14</definedName>
    <definedName name="snl__82C73737_DC6C_4266_8DF5_03DC86953A14_" localSheetId="2" hidden="1">Cash_Cycle!$C$6,Cash_Cycle!$E$11:$P$16</definedName>
    <definedName name="snl__82C73737_DC6C_4266_8DF5_03DC86953A14_" localSheetId="0" hidden="1">Cash_Cycle_Peer!$C$6,Cash_Cycle_Peer!$E$11:$P$16</definedName>
    <definedName name="snl__85C3098E_C134_430F_8F57_4F5CD3F7F2ED_" localSheetId="3" hidden="1">EBITDA_FCF!$C$6,EBITDA_FCF!$E$11:$P$29</definedName>
    <definedName name="snl__85C3098E_C134_430F_8F57_4F5CD3F7F2ED_" localSheetId="1" hidden="1">EBITDA_FCF_Peer!$C$6,EBITDA_FCF_Peer!$E$11:$P$29</definedName>
    <definedName name="snl__85C3098E_C134_430F_8F57_4F5CD3F7F2ED_" localSheetId="4" hidden="1">'EBITDA_FCF-Quarterly'!$C$6,'EBITDA_FCF-Quarterly'!$E$11:$P$29</definedName>
    <definedName name="snl__865EFCC5_A289_4434_BE6B_7AD90DC1FBEA_" localSheetId="3" hidden="1">EBITDA_FCF!$C$6,EBITDA_FCF!$E$11:$P$29</definedName>
    <definedName name="snl__865EFCC5_A289_4434_BE6B_7AD90DC1FBEA_" localSheetId="1" hidden="1">EBITDA_FCF_Peer!$C$6,EBITDA_FCF_Peer!$E$11:$P$29</definedName>
    <definedName name="snl__865EFCC5_A289_4434_BE6B_7AD90DC1FBEA_" localSheetId="4" hidden="1">'EBITDA_FCF-Quarterly'!$C$6,'EBITDA_FCF-Quarterly'!$E$11:$P$29</definedName>
    <definedName name="snl__868A17DC_8317_41AB_9695_14EB4F307261_" localSheetId="2" hidden="1">Cash_Cycle!$C$6,Cash_Cycle!$E$11:$P$16</definedName>
    <definedName name="snl__868A17DC_8317_41AB_9695_14EB4F307261_" localSheetId="0" hidden="1">Cash_Cycle_Peer!$C$6,Cash_Cycle_Peer!$E$11:$P$16</definedName>
    <definedName name="snl__899C7200_9357_4F79_9E7F_41FCE0B2A21B_" localSheetId="2" hidden="1">Cash_Cycle!$C$6,Cash_Cycle!$E$11:$P$16</definedName>
    <definedName name="snl__899C7200_9357_4F79_9E7F_41FCE0B2A21B_" localSheetId="0" hidden="1">Cash_Cycle_Peer!$C$6,Cash_Cycle_Peer!$E$11:$P$16</definedName>
    <definedName name="snl__8B5842D7_A433_4BFA_9463_F39C73D59C3C_" localSheetId="3" hidden="1">EBITDA_FCF!$C$6,EBITDA_FCF!$E$11:$P$29</definedName>
    <definedName name="snl__8B5842D7_A433_4BFA_9463_F39C73D59C3C_" localSheetId="1" hidden="1">EBITDA_FCF_Peer!$C$6,EBITDA_FCF_Peer!$E$11:$P$29</definedName>
    <definedName name="snl__8B5842D7_A433_4BFA_9463_F39C73D59C3C_" localSheetId="4" hidden="1">'EBITDA_FCF-Quarterly'!$C$6,'EBITDA_FCF-Quarterly'!$E$11:$P$29</definedName>
    <definedName name="snl__8CE9D624_E47F_4E74_9880_C0EAFFBCDDB1_" localSheetId="2" hidden="1">Cash_Cycle!$C$6,Cash_Cycle!$E$11:$P$16</definedName>
    <definedName name="snl__8CE9D624_E47F_4E74_9880_C0EAFFBCDDB1_" localSheetId="0" hidden="1">Cash_Cycle_Peer!$C$6,Cash_Cycle_Peer!$E$11:$P$16</definedName>
    <definedName name="snl__8D245059_C12E_4653_800C_76531F265B56_" localSheetId="2" hidden="1">Cash_Cycle!$C$6,Cash_Cycle!$E$11:$P$16</definedName>
    <definedName name="snl__8D245059_C12E_4653_800C_76531F265B56_" localSheetId="0" hidden="1">Cash_Cycle_Peer!$C$6,Cash_Cycle_Peer!$E$11:$P$16</definedName>
    <definedName name="snl__8E1125A1_0FA9_4718_81C1_607F55B635E5_" localSheetId="3" hidden="1">EBITDA_FCF!$C$6,EBITDA_FCF!$E$11:$P$29</definedName>
    <definedName name="snl__8E1125A1_0FA9_4718_81C1_607F55B635E5_" localSheetId="1" hidden="1">EBITDA_FCF_Peer!$C$6,EBITDA_FCF_Peer!$E$11:$P$29</definedName>
    <definedName name="snl__8E1125A1_0FA9_4718_81C1_607F55B635E5_" localSheetId="4" hidden="1">'EBITDA_FCF-Quarterly'!$C$6,'EBITDA_FCF-Quarterly'!$E$11:$P$29</definedName>
    <definedName name="snl__909AAF1C_52A8_4912_8600_0E59C058D878_" localSheetId="2" hidden="1">Cash_Cycle!$C$6,Cash_Cycle!$E$11:$P$16</definedName>
    <definedName name="snl__909AAF1C_52A8_4912_8600_0E59C058D878_" localSheetId="0" hidden="1">Cash_Cycle_Peer!$C$6,Cash_Cycle_Peer!$E$11:$P$16</definedName>
    <definedName name="snl__9708C132_2091_4169_B4EE_E88ACF30F87D_" localSheetId="3" hidden="1">EBITDA_FCF!$C$6,EBITDA_FCF!$E$11:$P$29</definedName>
    <definedName name="snl__9708C132_2091_4169_B4EE_E88ACF30F87D_" localSheetId="1" hidden="1">EBITDA_FCF_Peer!$C$6,EBITDA_FCF_Peer!$E$11:$P$29</definedName>
    <definedName name="snl__9708C132_2091_4169_B4EE_E88ACF30F87D_" localSheetId="4" hidden="1">'EBITDA_FCF-Quarterly'!$C$6,'EBITDA_FCF-Quarterly'!$E$11:$P$29</definedName>
    <definedName name="snl__9736F8BC_E012_4AAA_B85D_27CB3D93777F_" localSheetId="2" hidden="1">Cash_Cycle!$C$6,Cash_Cycle!$E$11:$P$16</definedName>
    <definedName name="snl__9736F8BC_E012_4AAA_B85D_27CB3D93777F_" localSheetId="0" hidden="1">Cash_Cycle_Peer!$C$6,Cash_Cycle_Peer!$E$11:$P$16</definedName>
    <definedName name="snl__99AAF763_34F4_4A40_A634_912905640075_" localSheetId="2" hidden="1">Cash_Cycle!$C$6,Cash_Cycle!$E$11:$P$16</definedName>
    <definedName name="snl__99AAF763_34F4_4A40_A634_912905640075_" localSheetId="0" hidden="1">Cash_Cycle_Peer!$C$6,Cash_Cycle_Peer!$E$11:$P$16</definedName>
    <definedName name="snl__9A29A4B0_482E_4B24_A66E_440ED86B3CDC_" localSheetId="2" hidden="1">Cash_Cycle!$C$6,Cash_Cycle!$E$11:$P$16</definedName>
    <definedName name="snl__9A29A4B0_482E_4B24_A66E_440ED86B3CDC_" localSheetId="0" hidden="1">Cash_Cycle_Peer!$C$6,Cash_Cycle_Peer!$E$11:$P$16</definedName>
    <definedName name="snl__9C910CF7_6B84_4488_A924_B94B78FB47F2_" localSheetId="2" hidden="1">Cash_Cycle!$C$6,Cash_Cycle!$E$11:$P$16</definedName>
    <definedName name="snl__9C910CF7_6B84_4488_A924_B94B78FB47F2_" localSheetId="0" hidden="1">Cash_Cycle_Peer!$C$6,Cash_Cycle_Peer!$E$11:$P$16</definedName>
    <definedName name="snl__9E0960D2_3F20_4719_8FF5_F2E674E45D18_" localSheetId="2" hidden="1">Cash_Cycle!$C$6,Cash_Cycle!$E$11:$P$16</definedName>
    <definedName name="snl__9E0960D2_3F20_4719_8FF5_F2E674E45D18_" localSheetId="0" hidden="1">Cash_Cycle_Peer!$C$6,Cash_Cycle_Peer!$E$11:$P$16</definedName>
    <definedName name="snl__A2A7952F_AE63_40F7_A254_0CE9419FDAEB_" localSheetId="3" hidden="1">EBITDA_FCF!$C$6,EBITDA_FCF!$E$11:$P$29</definedName>
    <definedName name="snl__A2A7952F_AE63_40F7_A254_0CE9419FDAEB_" localSheetId="1" hidden="1">EBITDA_FCF_Peer!$C$6,EBITDA_FCF_Peer!$E$11:$P$29</definedName>
    <definedName name="snl__A2A7952F_AE63_40F7_A254_0CE9419FDAEB_" localSheetId="4" hidden="1">'EBITDA_FCF-Quarterly'!$C$6,'EBITDA_FCF-Quarterly'!$E$11:$P$29</definedName>
    <definedName name="snl__A566A1C2_7F07_4E2D_B2BC_15545222641F_" localSheetId="3" hidden="1">EBITDA_FCF!$C$6,EBITDA_FCF!$E$11:$P$29</definedName>
    <definedName name="snl__A566A1C2_7F07_4E2D_B2BC_15545222641F_" localSheetId="1" hidden="1">EBITDA_FCF_Peer!$C$6,EBITDA_FCF_Peer!$E$11:$P$29</definedName>
    <definedName name="snl__A566A1C2_7F07_4E2D_B2BC_15545222641F_" localSheetId="4" hidden="1">'EBITDA_FCF-Quarterly'!$C$6,'EBITDA_FCF-Quarterly'!$E$11:$P$29</definedName>
    <definedName name="snl__A58476BA_15C3_40CE_BCBE_D997376943F2_" localSheetId="2" hidden="1">Cash_Cycle!$C$6,Cash_Cycle!$E$11:$P$16</definedName>
    <definedName name="snl__A58476BA_15C3_40CE_BCBE_D997376943F2_" localSheetId="0" hidden="1">Cash_Cycle_Peer!$C$6,Cash_Cycle_Peer!$E$11:$P$16</definedName>
    <definedName name="snl__A5FBDEF7_C84F_4AE7_9E4C_505736C91EAA_" localSheetId="2" hidden="1">Cash_Cycle!$C$6,Cash_Cycle!$E$11:$P$16</definedName>
    <definedName name="snl__A5FBDEF7_C84F_4AE7_9E4C_505736C91EAA_" localSheetId="0" hidden="1">Cash_Cycle_Peer!$C$6,Cash_Cycle_Peer!$E$11:$P$16</definedName>
    <definedName name="snl__A64D9E95_DD7F_49B1_85D5_9EE72498C547_" localSheetId="3" hidden="1">EBITDA_FCF!$C$6,EBITDA_FCF!$E$11:$P$29</definedName>
    <definedName name="snl__A64D9E95_DD7F_49B1_85D5_9EE72498C547_" localSheetId="1" hidden="1">EBITDA_FCF_Peer!$C$6,EBITDA_FCF_Peer!$E$11:$P$29</definedName>
    <definedName name="snl__A64D9E95_DD7F_49B1_85D5_9EE72498C547_" localSheetId="4" hidden="1">'EBITDA_FCF-Quarterly'!$C$6,'EBITDA_FCF-Quarterly'!$E$11:$P$29</definedName>
    <definedName name="snl__A69F6B4B_C288_42FF_962E_B201F56557E1_" localSheetId="3" hidden="1">EBITDA_FCF!$C$6,EBITDA_FCF!$E$11:$P$29</definedName>
    <definedName name="snl__A69F6B4B_C288_42FF_962E_B201F56557E1_" localSheetId="1" hidden="1">EBITDA_FCF_Peer!$C$6,EBITDA_FCF_Peer!$E$11:$P$29</definedName>
    <definedName name="snl__A69F6B4B_C288_42FF_962E_B201F56557E1_" localSheetId="4" hidden="1">'EBITDA_FCF-Quarterly'!$C$6,'EBITDA_FCF-Quarterly'!$E$11:$P$29</definedName>
    <definedName name="snl__A73CFBCA_BBE7_4621_AA91_8B2636A6C615_" localSheetId="3" hidden="1">EBITDA_FCF!$C$6,EBITDA_FCF!$E$11:$P$29</definedName>
    <definedName name="snl__A73CFBCA_BBE7_4621_AA91_8B2636A6C615_" localSheetId="1" hidden="1">EBITDA_FCF_Peer!$C$6,EBITDA_FCF_Peer!$E$11:$P$29</definedName>
    <definedName name="snl__A73CFBCA_BBE7_4621_AA91_8B2636A6C615_" localSheetId="4" hidden="1">'EBITDA_FCF-Quarterly'!$C$6,'EBITDA_FCF-Quarterly'!$E$11:$P$29</definedName>
    <definedName name="snl__A8008589_0BAE_4A76_9F1E_660735D6DA5A_" localSheetId="3" hidden="1">EBITDA_FCF!$C$6,EBITDA_FCF!$E$11:$P$29</definedName>
    <definedName name="snl__A8008589_0BAE_4A76_9F1E_660735D6DA5A_" localSheetId="1" hidden="1">EBITDA_FCF_Peer!$C$6,EBITDA_FCF_Peer!$E$11:$P$29</definedName>
    <definedName name="snl__A8008589_0BAE_4A76_9F1E_660735D6DA5A_" localSheetId="4" hidden="1">'EBITDA_FCF-Quarterly'!$C$6,'EBITDA_FCF-Quarterly'!$E$11:$P$29</definedName>
    <definedName name="snl__A859D226_B9D2_4B87_ACEE_145C43A829AF_" localSheetId="3" hidden="1">EBITDA_FCF!$C$6,EBITDA_FCF!$E$11:$P$29</definedName>
    <definedName name="snl__A859D226_B9D2_4B87_ACEE_145C43A829AF_" localSheetId="1" hidden="1">EBITDA_FCF_Peer!$C$6,EBITDA_FCF_Peer!$E$11:$P$29</definedName>
    <definedName name="snl__A859D226_B9D2_4B87_ACEE_145C43A829AF_" localSheetId="4" hidden="1">'EBITDA_FCF-Quarterly'!$C$6,'EBITDA_FCF-Quarterly'!$E$11:$P$29</definedName>
    <definedName name="snl__B23891DD_8901_40D4_B905_7E249D9C0B9C_" localSheetId="2" hidden="1">Cash_Cycle!$C$6,Cash_Cycle!$E$11:$P$16</definedName>
    <definedName name="snl__B23891DD_8901_40D4_B905_7E249D9C0B9C_" localSheetId="0" hidden="1">Cash_Cycle_Peer!$C$6,Cash_Cycle_Peer!$E$11:$P$16</definedName>
    <definedName name="snl__B2F2FBDD_EC0F_40AA_9684_3C23CE225234_" localSheetId="2" hidden="1">Cash_Cycle!$C$6,Cash_Cycle!$E$11:$P$16</definedName>
    <definedName name="snl__B2F2FBDD_EC0F_40AA_9684_3C23CE225234_" localSheetId="0" hidden="1">Cash_Cycle_Peer!$C$6,Cash_Cycle_Peer!$E$11:$P$16</definedName>
    <definedName name="snl__B4E4C1D0_6910_4E5D_9B50_4ADD719438AA_" localSheetId="2" hidden="1">Cash_Cycle!$C$6,Cash_Cycle!$E$11:$P$16</definedName>
    <definedName name="snl__B4E4C1D0_6910_4E5D_9B50_4ADD719438AA_" localSheetId="0" hidden="1">Cash_Cycle_Peer!$C$6,Cash_Cycle_Peer!$E$11:$P$16</definedName>
    <definedName name="snl__B51B6541_A957_45BA_846A_72220592AD8F_" localSheetId="3" hidden="1">EBITDA_FCF!$C$6,EBITDA_FCF!$E$11:$P$29</definedName>
    <definedName name="snl__B51B6541_A957_45BA_846A_72220592AD8F_" localSheetId="1" hidden="1">EBITDA_FCF_Peer!$C$6,EBITDA_FCF_Peer!$E$11:$P$29</definedName>
    <definedName name="snl__B51B6541_A957_45BA_846A_72220592AD8F_" localSheetId="4" hidden="1">'EBITDA_FCF-Quarterly'!$C$6,'EBITDA_FCF-Quarterly'!$E$11:$P$29</definedName>
    <definedName name="snl__B5236FEB_30A8_47DD_B857_BBD07D17C7AD_" localSheetId="2" hidden="1">Cash_Cycle!$C$6,Cash_Cycle!$E$11:$P$16</definedName>
    <definedName name="snl__B5236FEB_30A8_47DD_B857_BBD07D17C7AD_" localSheetId="0" hidden="1">Cash_Cycle_Peer!$C$6,Cash_Cycle_Peer!$E$11:$P$16</definedName>
    <definedName name="snl__B54AFD0A_BCB5_4099_92FF_60578A7B1BE7_" localSheetId="2" hidden="1">Cash_Cycle!$C$6,Cash_Cycle!$E$11:$P$16</definedName>
    <definedName name="snl__B54AFD0A_BCB5_4099_92FF_60578A7B1BE7_" localSheetId="0" hidden="1">Cash_Cycle_Peer!$C$6,Cash_Cycle_Peer!$E$11:$P$16</definedName>
    <definedName name="snl__B7C73DF5_9B45_4DF8_A93A_ED854CD34C64_" localSheetId="2" hidden="1">Cash_Cycle!$C$6,Cash_Cycle!$E$11:$P$16</definedName>
    <definedName name="snl__B7C73DF5_9B45_4DF8_A93A_ED854CD34C64_" localSheetId="0" hidden="1">Cash_Cycle_Peer!$C$6,Cash_Cycle_Peer!$E$11:$P$16</definedName>
    <definedName name="snl__B9C6C3C2_CBAB_43A2_8B51_89FE3CA79E57_" localSheetId="3" hidden="1">EBITDA_FCF!$C$6,EBITDA_FCF!$E$11:$P$29</definedName>
    <definedName name="snl__B9C6C3C2_CBAB_43A2_8B51_89FE3CA79E57_" localSheetId="1" hidden="1">EBITDA_FCF_Peer!$C$6,EBITDA_FCF_Peer!$E$11:$P$29</definedName>
    <definedName name="snl__B9C6C3C2_CBAB_43A2_8B51_89FE3CA79E57_" localSheetId="4" hidden="1">'EBITDA_FCF-Quarterly'!$C$6,'EBITDA_FCF-Quarterly'!$E$11:$P$29</definedName>
    <definedName name="snl__C19B5289_60BA_4E3F_8995_85D90A274A42_" localSheetId="2" hidden="1">Cash_Cycle!$C$6,Cash_Cycle!$E$11:$P$16</definedName>
    <definedName name="snl__C19B5289_60BA_4E3F_8995_85D90A274A42_" localSheetId="0" hidden="1">Cash_Cycle_Peer!$C$6,Cash_Cycle_Peer!$E$11:$P$16</definedName>
    <definedName name="snl__C4AC2F80_6610_4F4C_8ABA_400B810E83E5_" localSheetId="2" hidden="1">Cash_Cycle!$C$6,Cash_Cycle!$E$11:$P$16</definedName>
    <definedName name="snl__C4AC2F80_6610_4F4C_8ABA_400B810E83E5_" localSheetId="0" hidden="1">Cash_Cycle_Peer!$C$6,Cash_Cycle_Peer!$E$11:$P$16</definedName>
    <definedName name="snl__C75EC86F_FE0D_477C_82FA_CCCCAFF79298_" localSheetId="2" hidden="1">Cash_Cycle!$C$6,Cash_Cycle!$E$11:$P$16</definedName>
    <definedName name="snl__C75EC86F_FE0D_477C_82FA_CCCCAFF79298_" localSheetId="0" hidden="1">Cash_Cycle_Peer!$C$6,Cash_Cycle_Peer!$E$11:$P$16</definedName>
    <definedName name="snl__C8789E3E_576F_421E_8218_098C24C997A2_" localSheetId="2" hidden="1">Cash_Cycle!$C$6,Cash_Cycle!$E$11:$P$16</definedName>
    <definedName name="snl__C8789E3E_576F_421E_8218_098C24C997A2_" localSheetId="0" hidden="1">Cash_Cycle_Peer!$C$6,Cash_Cycle_Peer!$E$11:$P$16</definedName>
    <definedName name="snl__CEF33E84_3BED_47D9_99C2_1FE255349D83_" localSheetId="2" hidden="1">Cash_Cycle!$C$6,Cash_Cycle!$E$11:$P$16</definedName>
    <definedName name="snl__CEF33E84_3BED_47D9_99C2_1FE255349D83_" localSheetId="0" hidden="1">Cash_Cycle_Peer!$C$6,Cash_Cycle_Peer!$E$11:$P$16</definedName>
    <definedName name="snl__DDF2223F_B8E5_49F6_B827_104B3E47BD76_" localSheetId="2" hidden="1">Cash_Cycle!$C$6,Cash_Cycle!$E$11:$P$16</definedName>
    <definedName name="snl__DDF2223F_B8E5_49F6_B827_104B3E47BD76_" localSheetId="0" hidden="1">Cash_Cycle_Peer!$C$6,Cash_Cycle_Peer!$E$11:$P$16</definedName>
    <definedName name="snl__E34ED55B_017A_4A4F_8661_25BE4576ADCE_" localSheetId="2" hidden="1">Cash_Cycle!$C$6,Cash_Cycle!$E$11:$P$16</definedName>
    <definedName name="snl__E34ED55B_017A_4A4F_8661_25BE4576ADCE_" localSheetId="0" hidden="1">Cash_Cycle_Peer!$C$6,Cash_Cycle_Peer!$E$11:$P$16</definedName>
    <definedName name="snl__E403C578_C909_4D7B_9282_49C20AFC94E2_" localSheetId="3" hidden="1">EBITDA_FCF!$C$6,EBITDA_FCF!$E$11:$P$29</definedName>
    <definedName name="snl__E403C578_C909_4D7B_9282_49C20AFC94E2_" localSheetId="1" hidden="1">EBITDA_FCF_Peer!$C$6,EBITDA_FCF_Peer!$E$11:$P$29</definedName>
    <definedName name="snl__E403C578_C909_4D7B_9282_49C20AFC94E2_" localSheetId="4" hidden="1">'EBITDA_FCF-Quarterly'!$C$6,'EBITDA_FCF-Quarterly'!$E$11:$P$29</definedName>
    <definedName name="snl__E617C701_B5DA_4058_B59C_E15B42728FB0_" localSheetId="3" hidden="1">EBITDA_FCF!$C$6,EBITDA_FCF!$E$11:$P$29</definedName>
    <definedName name="snl__E617C701_B5DA_4058_B59C_E15B42728FB0_" localSheetId="1" hidden="1">EBITDA_FCF_Peer!$C$6,EBITDA_FCF_Peer!$E$11:$P$29</definedName>
    <definedName name="snl__E617C701_B5DA_4058_B59C_E15B42728FB0_" localSheetId="4" hidden="1">'EBITDA_FCF-Quarterly'!$C$6,'EBITDA_FCF-Quarterly'!$E$11:$P$29</definedName>
    <definedName name="snl__EC5247D0_FE31_4255_9824_9B55E016AB2C_" localSheetId="2" hidden="1">Cash_Cycle!$C$6,Cash_Cycle!$E$11:$P$16</definedName>
    <definedName name="snl__EC5247D0_FE31_4255_9824_9B55E016AB2C_" localSheetId="0" hidden="1">Cash_Cycle_Peer!$C$6,Cash_Cycle_Peer!$E$11:$P$16</definedName>
    <definedName name="snl__ECC0E764_0103_489E_904F_17DE8F1B44BD_" localSheetId="2" hidden="1">Cash_Cycle!$C$6,Cash_Cycle!$E$11:$P$16</definedName>
    <definedName name="snl__ECC0E764_0103_489E_904F_17DE8F1B44BD_" localSheetId="0" hidden="1">Cash_Cycle_Peer!$C$6,Cash_Cycle_Peer!$E$11:$P$16</definedName>
    <definedName name="snl__F3777A7D_4138_4EE2_A731_5D9FE739DD07_" localSheetId="2" hidden="1">Cash_Cycle!$C$6,Cash_Cycle!$E$11:$P$16</definedName>
    <definedName name="snl__F3777A7D_4138_4EE2_A731_5D9FE739DD07_" localSheetId="0" hidden="1">Cash_Cycle_Peer!$C$6,Cash_Cycle_Peer!$E$11:$P$16</definedName>
    <definedName name="snl__F482E609_2572_4C12_9616_EA52B5242330_" localSheetId="3" hidden="1">EBITDA_FCF!$C$6,EBITDA_FCF!$E$11:$P$29</definedName>
    <definedName name="snl__F482E609_2572_4C12_9616_EA52B5242330_" localSheetId="1" hidden="1">EBITDA_FCF_Peer!$C$6,EBITDA_FCF_Peer!$E$11:$P$29</definedName>
    <definedName name="snl__F482E609_2572_4C12_9616_EA52B5242330_" localSheetId="4" hidden="1">'EBITDA_FCF-Quarterly'!$C$6,'EBITDA_FCF-Quarterly'!$E$11:$P$29</definedName>
    <definedName name="snl__F48DC827_5A0D_41E4_A098_A19DD62914F4_" localSheetId="2" hidden="1">Cash_Cycle!$C$6,Cash_Cycle!$E$11:$P$16</definedName>
    <definedName name="snl__F48DC827_5A0D_41E4_A098_A19DD62914F4_" localSheetId="0" hidden="1">Cash_Cycle_Peer!$C$6,Cash_Cycle_Peer!$E$11:$P$16</definedName>
    <definedName name="snl__F701E6BA_3B08_451A_99B1_5621D50ACA70_" localSheetId="2" hidden="1">Cash_Cycle!$C$6,Cash_Cycle!$E$11:$P$16</definedName>
    <definedName name="snl__F701E6BA_3B08_451A_99B1_5621D50ACA70_" localSheetId="0" hidden="1">Cash_Cycle_Peer!$C$6,Cash_Cycle_Peer!$E$11:$P$16</definedName>
    <definedName name="snl__FC0B40B4_4FC3_46DF_ACD2_781D77E84D01_" localSheetId="3" hidden="1">EBITDA_FCF!$C$6,EBITDA_FCF!$E$11:$P$29</definedName>
    <definedName name="snl__FC0B40B4_4FC3_46DF_ACD2_781D77E84D01_" localSheetId="1" hidden="1">EBITDA_FCF_Peer!$C$6,EBITDA_FCF_Peer!$E$11:$P$29</definedName>
    <definedName name="snl__FC0B40B4_4FC3_46DF_ACD2_781D77E84D01_" localSheetId="4" hidden="1">'EBITDA_FCF-Quarterly'!$C$6,'EBITDA_FCF-Quarterly'!$E$11:$P$29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7" i="18" l="1"/>
  <c r="U26" i="18"/>
  <c r="U25" i="18"/>
  <c r="U24" i="18"/>
  <c r="U23" i="18"/>
  <c r="U22" i="18"/>
  <c r="U21" i="18"/>
  <c r="U20" i="18"/>
  <c r="U19" i="18"/>
  <c r="U18" i="18"/>
  <c r="P17" i="18"/>
  <c r="P28" i="18" s="1"/>
  <c r="P39" i="18" s="1"/>
  <c r="O17" i="18"/>
  <c r="O28" i="18" s="1"/>
  <c r="O39" i="18" s="1"/>
  <c r="N17" i="18"/>
  <c r="N28" i="18" s="1"/>
  <c r="N39" i="18" s="1"/>
  <c r="M17" i="18"/>
  <c r="M28" i="18" s="1"/>
  <c r="M39" i="18" s="1"/>
  <c r="L17" i="18"/>
  <c r="L28" i="18" s="1"/>
  <c r="L39" i="18" s="1"/>
  <c r="K17" i="18"/>
  <c r="K28" i="18" s="1"/>
  <c r="K39" i="18" s="1"/>
  <c r="J17" i="18"/>
  <c r="J28" i="18" s="1"/>
  <c r="J39" i="18" s="1"/>
  <c r="I17" i="18"/>
  <c r="I28" i="18" s="1"/>
  <c r="I39" i="18" s="1"/>
  <c r="H17" i="18"/>
  <c r="H28" i="18" s="1"/>
  <c r="H39" i="18" s="1"/>
  <c r="G17" i="18"/>
  <c r="G28" i="18" s="1"/>
  <c r="G39" i="18" s="1"/>
  <c r="F17" i="18"/>
  <c r="F28" i="18" s="1"/>
  <c r="F39" i="18" s="1"/>
  <c r="E17" i="18"/>
  <c r="E28" i="18" s="1"/>
  <c r="E39" i="18" s="1"/>
  <c r="P8" i="18"/>
  <c r="O8" i="18"/>
  <c r="N8" i="18"/>
  <c r="M8" i="18"/>
  <c r="L8" i="18"/>
  <c r="K8" i="18"/>
  <c r="J8" i="18"/>
  <c r="I8" i="18"/>
  <c r="H8" i="18"/>
  <c r="G8" i="18"/>
  <c r="F8" i="18"/>
  <c r="E8" i="18"/>
  <c r="P7" i="18"/>
  <c r="O7" i="18"/>
  <c r="N7" i="18" s="1"/>
  <c r="M7" i="18" s="1"/>
  <c r="L7" i="18" s="1"/>
  <c r="K7" i="18" s="1"/>
  <c r="J7" i="18" s="1"/>
  <c r="I7" i="18" s="1"/>
  <c r="H7" i="18" s="1"/>
  <c r="G7" i="18" s="1"/>
  <c r="F7" i="18" s="1"/>
  <c r="E7" i="18" s="1"/>
  <c r="P6" i="18"/>
  <c r="O6" i="18"/>
  <c r="N6" i="18"/>
  <c r="M6" i="18"/>
  <c r="L6" i="18"/>
  <c r="K6" i="18"/>
  <c r="J6" i="18"/>
  <c r="I6" i="18"/>
  <c r="H6" i="18"/>
  <c r="G6" i="18"/>
  <c r="F6" i="18"/>
  <c r="E6" i="18"/>
  <c r="B5" i="18"/>
  <c r="B4" i="18"/>
  <c r="P28" i="12"/>
  <c r="P39" i="12"/>
  <c r="K83" i="17"/>
  <c r="J83" i="17"/>
  <c r="I83" i="17"/>
  <c r="H83" i="17"/>
  <c r="P75" i="17"/>
  <c r="O75" i="17"/>
  <c r="I73" i="17"/>
  <c r="P70" i="17"/>
  <c r="O70" i="17"/>
  <c r="N70" i="17"/>
  <c r="N75" i="17" s="1"/>
  <c r="M70" i="17"/>
  <c r="M75" i="17" s="1"/>
  <c r="L70" i="17"/>
  <c r="L75" i="17" s="1"/>
  <c r="K70" i="17"/>
  <c r="K75" i="17" s="1"/>
  <c r="J70" i="17"/>
  <c r="J75" i="17" s="1"/>
  <c r="I70" i="17"/>
  <c r="I75" i="17" s="1"/>
  <c r="H70" i="17"/>
  <c r="H75" i="17" s="1"/>
  <c r="P69" i="17"/>
  <c r="P74" i="17" s="1"/>
  <c r="O69" i="17"/>
  <c r="O74" i="17" s="1"/>
  <c r="N69" i="17"/>
  <c r="N74" i="17" s="1"/>
  <c r="M69" i="17"/>
  <c r="M74" i="17" s="1"/>
  <c r="L69" i="17"/>
  <c r="L74" i="17" s="1"/>
  <c r="K69" i="17"/>
  <c r="K74" i="17" s="1"/>
  <c r="J69" i="17"/>
  <c r="J74" i="17" s="1"/>
  <c r="I69" i="17"/>
  <c r="I74" i="17" s="1"/>
  <c r="H69" i="17"/>
  <c r="H74" i="17" s="1"/>
  <c r="P68" i="17"/>
  <c r="P73" i="17" s="1"/>
  <c r="O68" i="17"/>
  <c r="O73" i="17" s="1"/>
  <c r="N68" i="17"/>
  <c r="N73" i="17" s="1"/>
  <c r="M68" i="17"/>
  <c r="M73" i="17" s="1"/>
  <c r="L68" i="17"/>
  <c r="L73" i="17" s="1"/>
  <c r="K68" i="17"/>
  <c r="K73" i="17" s="1"/>
  <c r="J68" i="17"/>
  <c r="J73" i="17" s="1"/>
  <c r="I68" i="17"/>
  <c r="H68" i="17"/>
  <c r="H73" i="17" s="1"/>
  <c r="C6" i="18"/>
  <c r="M82" i="17" l="1"/>
  <c r="L82" i="17"/>
  <c r="L81" i="17"/>
  <c r="M81" i="17"/>
  <c r="H76" i="17"/>
  <c r="N81" i="17"/>
  <c r="N82" i="17"/>
  <c r="J76" i="17"/>
  <c r="O76" i="17"/>
  <c r="O80" i="17"/>
  <c r="O81" i="17"/>
  <c r="O82" i="17"/>
  <c r="P81" i="17"/>
  <c r="P76" i="17"/>
  <c r="P80" i="17"/>
  <c r="P82" i="17"/>
  <c r="L76" i="17"/>
  <c r="L80" i="17"/>
  <c r="M76" i="17"/>
  <c r="M80" i="17"/>
  <c r="K76" i="17"/>
  <c r="I76" i="17"/>
  <c r="N76" i="17"/>
  <c r="N80" i="17"/>
  <c r="L83" i="17" l="1"/>
  <c r="O83" i="17"/>
  <c r="N83" i="17"/>
  <c r="P83" i="17"/>
  <c r="M83" i="17"/>
  <c r="L135" i="16"/>
  <c r="AA38" i="16"/>
  <c r="AB38" i="16"/>
  <c r="AC38" i="16"/>
  <c r="AD38" i="16"/>
  <c r="AE38" i="16"/>
  <c r="AF38" i="16"/>
  <c r="P124" i="16"/>
  <c r="P135" i="16" s="1"/>
  <c r="O124" i="16"/>
  <c r="O135" i="16" s="1"/>
  <c r="N124" i="16"/>
  <c r="N135" i="16" s="1"/>
  <c r="M124" i="16"/>
  <c r="M135" i="16" s="1"/>
  <c r="L124" i="16"/>
  <c r="K124" i="16"/>
  <c r="K135" i="16" s="1"/>
  <c r="J124" i="16"/>
  <c r="J135" i="16" s="1"/>
  <c r="I124" i="16"/>
  <c r="I135" i="16" s="1"/>
  <c r="H124" i="16"/>
  <c r="H135" i="16" s="1"/>
  <c r="G124" i="16"/>
  <c r="G135" i="16" s="1"/>
  <c r="F124" i="16"/>
  <c r="F135" i="16" s="1"/>
  <c r="E124" i="16"/>
  <c r="E135" i="16" s="1"/>
  <c r="AA37" i="16"/>
  <c r="AB37" i="16"/>
  <c r="AC37" i="16"/>
  <c r="AD37" i="16"/>
  <c r="AE37" i="16"/>
  <c r="AF37" i="16"/>
  <c r="P93" i="16"/>
  <c r="P104" i="16" s="1"/>
  <c r="O93" i="16"/>
  <c r="O104" i="16" s="1"/>
  <c r="N93" i="16"/>
  <c r="N104" i="16" s="1"/>
  <c r="M93" i="16"/>
  <c r="M104" i="16" s="1"/>
  <c r="L93" i="16"/>
  <c r="L104" i="16" s="1"/>
  <c r="K93" i="16"/>
  <c r="K104" i="16" s="1"/>
  <c r="J93" i="16"/>
  <c r="J104" i="16" s="1"/>
  <c r="I93" i="16"/>
  <c r="I104" i="16" s="1"/>
  <c r="H93" i="16"/>
  <c r="H104" i="16" s="1"/>
  <c r="G93" i="16"/>
  <c r="G104" i="16" s="1"/>
  <c r="F93" i="16"/>
  <c r="F104" i="16" s="1"/>
  <c r="E93" i="16"/>
  <c r="E104" i="16" s="1"/>
  <c r="AA36" i="16"/>
  <c r="AB36" i="16"/>
  <c r="AC36" i="16"/>
  <c r="AD36" i="16"/>
  <c r="AE36" i="16"/>
  <c r="AF36" i="16"/>
  <c r="K58" i="17"/>
  <c r="J58" i="17"/>
  <c r="I58" i="17"/>
  <c r="H58" i="17"/>
  <c r="P45" i="17"/>
  <c r="P50" i="17" s="1"/>
  <c r="O45" i="17"/>
  <c r="O50" i="17" s="1"/>
  <c r="O57" i="17" s="1"/>
  <c r="N45" i="17"/>
  <c r="N50" i="17" s="1"/>
  <c r="M45" i="17"/>
  <c r="M50" i="17" s="1"/>
  <c r="M57" i="17" s="1"/>
  <c r="L45" i="17"/>
  <c r="L50" i="17" s="1"/>
  <c r="K45" i="17"/>
  <c r="K50" i="17" s="1"/>
  <c r="J45" i="17"/>
  <c r="J50" i="17" s="1"/>
  <c r="I45" i="17"/>
  <c r="I50" i="17" s="1"/>
  <c r="H45" i="17"/>
  <c r="H50" i="17" s="1"/>
  <c r="P44" i="17"/>
  <c r="P49" i="17" s="1"/>
  <c r="P56" i="17" s="1"/>
  <c r="O44" i="17"/>
  <c r="O49" i="17" s="1"/>
  <c r="N44" i="17"/>
  <c r="N49" i="17" s="1"/>
  <c r="M44" i="17"/>
  <c r="M49" i="17" s="1"/>
  <c r="L44" i="17"/>
  <c r="L49" i="17" s="1"/>
  <c r="K44" i="17"/>
  <c r="K49" i="17" s="1"/>
  <c r="J44" i="17"/>
  <c r="J49" i="17" s="1"/>
  <c r="I44" i="17"/>
  <c r="I49" i="17" s="1"/>
  <c r="H44" i="17"/>
  <c r="H49" i="17" s="1"/>
  <c r="P43" i="17"/>
  <c r="P48" i="17" s="1"/>
  <c r="O43" i="17"/>
  <c r="O48" i="17" s="1"/>
  <c r="N43" i="17"/>
  <c r="N48" i="17" s="1"/>
  <c r="M43" i="17"/>
  <c r="M48" i="17" s="1"/>
  <c r="L43" i="17"/>
  <c r="L48" i="17" s="1"/>
  <c r="K43" i="17"/>
  <c r="K48" i="17" s="1"/>
  <c r="J43" i="17"/>
  <c r="J48" i="17" s="1"/>
  <c r="I43" i="17"/>
  <c r="I48" i="17" s="1"/>
  <c r="H43" i="17"/>
  <c r="H48" i="17" s="1"/>
  <c r="K32" i="17"/>
  <c r="J32" i="17"/>
  <c r="I32" i="17"/>
  <c r="H32" i="17"/>
  <c r="P19" i="17"/>
  <c r="P24" i="17" s="1"/>
  <c r="O19" i="17"/>
  <c r="O24" i="17" s="1"/>
  <c r="N19" i="17"/>
  <c r="N24" i="17" s="1"/>
  <c r="M19" i="17"/>
  <c r="M24" i="17" s="1"/>
  <c r="L19" i="17"/>
  <c r="L24" i="17" s="1"/>
  <c r="K19" i="17"/>
  <c r="K24" i="17" s="1"/>
  <c r="J19" i="17"/>
  <c r="J24" i="17" s="1"/>
  <c r="I19" i="17"/>
  <c r="I24" i="17" s="1"/>
  <c r="H19" i="17"/>
  <c r="H24" i="17" s="1"/>
  <c r="P18" i="17"/>
  <c r="P23" i="17" s="1"/>
  <c r="O18" i="17"/>
  <c r="O23" i="17" s="1"/>
  <c r="N18" i="17"/>
  <c r="N23" i="17" s="1"/>
  <c r="M18" i="17"/>
  <c r="M23" i="17" s="1"/>
  <c r="L18" i="17"/>
  <c r="L23" i="17" s="1"/>
  <c r="K18" i="17"/>
  <c r="K23" i="17" s="1"/>
  <c r="J18" i="17"/>
  <c r="J23" i="17" s="1"/>
  <c r="I18" i="17"/>
  <c r="I23" i="17" s="1"/>
  <c r="H18" i="17"/>
  <c r="H23" i="17" s="1"/>
  <c r="P17" i="17"/>
  <c r="P22" i="17" s="1"/>
  <c r="O17" i="17"/>
  <c r="O22" i="17" s="1"/>
  <c r="N17" i="17"/>
  <c r="N22" i="17" s="1"/>
  <c r="M17" i="17"/>
  <c r="M22" i="17" s="1"/>
  <c r="L17" i="17"/>
  <c r="L22" i="17" s="1"/>
  <c r="K17" i="17"/>
  <c r="K22" i="17" s="1"/>
  <c r="J17" i="17"/>
  <c r="J22" i="17" s="1"/>
  <c r="I17" i="17"/>
  <c r="I22" i="17" s="1"/>
  <c r="H17" i="17"/>
  <c r="H22" i="17" s="1"/>
  <c r="P7" i="17"/>
  <c r="O7" i="17"/>
  <c r="N7" i="17" s="1"/>
  <c r="M7" i="17" s="1"/>
  <c r="L7" i="17" s="1"/>
  <c r="K7" i="17" s="1"/>
  <c r="J7" i="17" s="1"/>
  <c r="I7" i="17" s="1"/>
  <c r="H7" i="17" s="1"/>
  <c r="G7" i="17" s="1"/>
  <c r="F7" i="17" s="1"/>
  <c r="E7" i="17" s="1"/>
  <c r="P6" i="17"/>
  <c r="O6" i="17"/>
  <c r="N6" i="17"/>
  <c r="M6" i="17"/>
  <c r="L6" i="17"/>
  <c r="K6" i="17"/>
  <c r="J6" i="17"/>
  <c r="I6" i="17"/>
  <c r="H6" i="17"/>
  <c r="G6" i="17"/>
  <c r="F6" i="17"/>
  <c r="E6" i="17"/>
  <c r="B5" i="17"/>
  <c r="B4" i="17"/>
  <c r="AA34" i="16"/>
  <c r="AB34" i="16"/>
  <c r="AC34" i="16"/>
  <c r="AD34" i="16"/>
  <c r="AE34" i="16"/>
  <c r="AF34" i="16"/>
  <c r="C6" i="17"/>
  <c r="N56" i="17" l="1"/>
  <c r="M56" i="17"/>
  <c r="P31" i="17"/>
  <c r="L57" i="17"/>
  <c r="L51" i="17"/>
  <c r="L30" i="17"/>
  <c r="I51" i="17"/>
  <c r="K51" i="17"/>
  <c r="P57" i="17"/>
  <c r="O30" i="17"/>
  <c r="N31" i="17"/>
  <c r="J25" i="17"/>
  <c r="K25" i="17"/>
  <c r="O56" i="17"/>
  <c r="N57" i="17"/>
  <c r="O51" i="17"/>
  <c r="O58" i="17" s="1"/>
  <c r="O55" i="17"/>
  <c r="J51" i="17"/>
  <c r="M51" i="17"/>
  <c r="M55" i="17"/>
  <c r="L56" i="17"/>
  <c r="N51" i="17"/>
  <c r="H51" i="17"/>
  <c r="P51" i="17"/>
  <c r="P55" i="17"/>
  <c r="L55" i="17"/>
  <c r="N55" i="17"/>
  <c r="L25" i="17"/>
  <c r="L31" i="17"/>
  <c r="O25" i="17"/>
  <c r="O32" i="17" s="1"/>
  <c r="O29" i="17"/>
  <c r="N30" i="17"/>
  <c r="M31" i="17"/>
  <c r="N25" i="17"/>
  <c r="N29" i="17"/>
  <c r="H25" i="17"/>
  <c r="P25" i="17"/>
  <c r="P29" i="17"/>
  <c r="M25" i="17"/>
  <c r="M29" i="17"/>
  <c r="M30" i="17"/>
  <c r="I25" i="17"/>
  <c r="P30" i="17"/>
  <c r="O31" i="17"/>
  <c r="L29" i="17"/>
  <c r="N58" i="17" l="1"/>
  <c r="M58" i="17"/>
  <c r="N32" i="17"/>
  <c r="P32" i="17"/>
  <c r="P58" i="17"/>
  <c r="L58" i="17"/>
  <c r="M32" i="17"/>
  <c r="L32" i="17"/>
  <c r="AA35" i="16"/>
  <c r="AB35" i="16"/>
  <c r="AC35" i="16"/>
  <c r="AD35" i="16"/>
  <c r="AE35" i="16"/>
  <c r="AF35" i="16"/>
  <c r="P61" i="16"/>
  <c r="P72" i="16" s="1"/>
  <c r="O61" i="16"/>
  <c r="O72" i="16" s="1"/>
  <c r="N61" i="16"/>
  <c r="N72" i="16" s="1"/>
  <c r="M61" i="16"/>
  <c r="M72" i="16" s="1"/>
  <c r="L61" i="16"/>
  <c r="L72" i="16" s="1"/>
  <c r="K61" i="16"/>
  <c r="K72" i="16" s="1"/>
  <c r="J61" i="16"/>
  <c r="J72" i="16" s="1"/>
  <c r="I61" i="16"/>
  <c r="I72" i="16" s="1"/>
  <c r="H61" i="16"/>
  <c r="H72" i="16" s="1"/>
  <c r="G61" i="16"/>
  <c r="G72" i="16" s="1"/>
  <c r="F61" i="16"/>
  <c r="F72" i="16" s="1"/>
  <c r="E61" i="16"/>
  <c r="E72" i="16" s="1"/>
  <c r="J8" i="17" l="1"/>
  <c r="I8" i="17"/>
  <c r="P8" i="17"/>
  <c r="H8" i="17"/>
  <c r="O8" i="17"/>
  <c r="G8" i="17"/>
  <c r="N8" i="17"/>
  <c r="F8" i="17"/>
  <c r="K8" i="17"/>
  <c r="M8" i="17"/>
  <c r="E8" i="17"/>
  <c r="L8" i="17"/>
  <c r="P17" i="16" l="1"/>
  <c r="P28" i="16" s="1"/>
  <c r="P39" i="16" s="1"/>
  <c r="O17" i="16"/>
  <c r="O28" i="16" s="1"/>
  <c r="O39" i="16" s="1"/>
  <c r="N17" i="16"/>
  <c r="N28" i="16" s="1"/>
  <c r="N39" i="16" s="1"/>
  <c r="M17" i="16"/>
  <c r="M28" i="16" s="1"/>
  <c r="M39" i="16" s="1"/>
  <c r="L17" i="16"/>
  <c r="L28" i="16" s="1"/>
  <c r="L39" i="16" s="1"/>
  <c r="K17" i="16"/>
  <c r="K28" i="16" s="1"/>
  <c r="K39" i="16" s="1"/>
  <c r="J17" i="16"/>
  <c r="J28" i="16" s="1"/>
  <c r="J39" i="16" s="1"/>
  <c r="I17" i="16"/>
  <c r="I28" i="16" s="1"/>
  <c r="I39" i="16" s="1"/>
  <c r="H17" i="16"/>
  <c r="H28" i="16" s="1"/>
  <c r="H39" i="16" s="1"/>
  <c r="G17" i="16"/>
  <c r="G28" i="16" s="1"/>
  <c r="G39" i="16" s="1"/>
  <c r="F17" i="16"/>
  <c r="F28" i="16" s="1"/>
  <c r="F39" i="16" s="1"/>
  <c r="E17" i="16"/>
  <c r="E28" i="16" s="1"/>
  <c r="E39" i="16" s="1"/>
  <c r="P8" i="16"/>
  <c r="O8" i="16"/>
  <c r="N8" i="16"/>
  <c r="M8" i="16"/>
  <c r="L8" i="16"/>
  <c r="K8" i="16"/>
  <c r="J8" i="16"/>
  <c r="I8" i="16"/>
  <c r="H8" i="16"/>
  <c r="G8" i="16"/>
  <c r="F8" i="16"/>
  <c r="E8" i="16"/>
  <c r="P7" i="16"/>
  <c r="O7" i="16"/>
  <c r="N7" i="16" s="1"/>
  <c r="P6" i="16"/>
  <c r="O6" i="16"/>
  <c r="N6" i="16"/>
  <c r="M6" i="16"/>
  <c r="L6" i="16"/>
  <c r="K6" i="16"/>
  <c r="J6" i="16"/>
  <c r="I6" i="16"/>
  <c r="H6" i="16"/>
  <c r="G6" i="16"/>
  <c r="F6" i="16"/>
  <c r="E6" i="16"/>
  <c r="B5" i="16"/>
  <c r="B4" i="16"/>
  <c r="M7" i="16" l="1"/>
  <c r="L7" i="16" l="1"/>
  <c r="K7" i="16" l="1"/>
  <c r="J7" i="16" l="1"/>
  <c r="I7" i="16" l="1"/>
  <c r="H7" i="16" l="1"/>
  <c r="G7" i="16" l="1"/>
  <c r="F7" i="16" l="1"/>
  <c r="E7" i="16" l="1"/>
  <c r="C6" i="16"/>
  <c r="P24" i="14" l="1"/>
  <c r="K32" i="14"/>
  <c r="J32" i="14"/>
  <c r="I32" i="14"/>
  <c r="H32" i="14"/>
  <c r="L24" i="14"/>
  <c r="J24" i="14"/>
  <c r="H24" i="14"/>
  <c r="P19" i="14"/>
  <c r="P31" i="14" s="1"/>
  <c r="O19" i="14"/>
  <c r="O24" i="14" s="1"/>
  <c r="O31" i="14" s="1"/>
  <c r="N19" i="14"/>
  <c r="N24" i="14" s="1"/>
  <c r="M19" i="14"/>
  <c r="M24" i="14" s="1"/>
  <c r="L19" i="14"/>
  <c r="K19" i="14"/>
  <c r="K24" i="14" s="1"/>
  <c r="J19" i="14"/>
  <c r="I19" i="14"/>
  <c r="I24" i="14" s="1"/>
  <c r="H19" i="14"/>
  <c r="P18" i="14"/>
  <c r="P23" i="14" s="1"/>
  <c r="P30" i="14" s="1"/>
  <c r="O18" i="14"/>
  <c r="O23" i="14" s="1"/>
  <c r="N18" i="14"/>
  <c r="N23" i="14" s="1"/>
  <c r="M18" i="14"/>
  <c r="M23" i="14" s="1"/>
  <c r="L18" i="14"/>
  <c r="L23" i="14" s="1"/>
  <c r="K18" i="14"/>
  <c r="K23" i="14" s="1"/>
  <c r="J18" i="14"/>
  <c r="J23" i="14" s="1"/>
  <c r="I18" i="14"/>
  <c r="I23" i="14" s="1"/>
  <c r="H18" i="14"/>
  <c r="H23" i="14" s="1"/>
  <c r="P17" i="14"/>
  <c r="P22" i="14" s="1"/>
  <c r="O17" i="14"/>
  <c r="O22" i="14" s="1"/>
  <c r="N17" i="14"/>
  <c r="N22" i="14" s="1"/>
  <c r="M17" i="14"/>
  <c r="M22" i="14" s="1"/>
  <c r="L17" i="14"/>
  <c r="L22" i="14" s="1"/>
  <c r="L25" i="14" s="1"/>
  <c r="K17" i="14"/>
  <c r="K22" i="14" s="1"/>
  <c r="J17" i="14"/>
  <c r="J22" i="14" s="1"/>
  <c r="I17" i="14"/>
  <c r="I22" i="14" s="1"/>
  <c r="H17" i="14"/>
  <c r="H22" i="14" s="1"/>
  <c r="U16" i="14"/>
  <c r="U15" i="14"/>
  <c r="U14" i="14"/>
  <c r="P7" i="14"/>
  <c r="O7" i="14"/>
  <c r="N7" i="14" s="1"/>
  <c r="M7" i="14" s="1"/>
  <c r="L7" i="14" s="1"/>
  <c r="K7" i="14" s="1"/>
  <c r="J7" i="14" s="1"/>
  <c r="I7" i="14" s="1"/>
  <c r="H7" i="14" s="1"/>
  <c r="G7" i="14" s="1"/>
  <c r="F7" i="14" s="1"/>
  <c r="E7" i="14" s="1"/>
  <c r="P6" i="14"/>
  <c r="O6" i="14"/>
  <c r="N6" i="14"/>
  <c r="M6" i="14"/>
  <c r="L6" i="14"/>
  <c r="K6" i="14"/>
  <c r="J6" i="14"/>
  <c r="I6" i="14"/>
  <c r="H6" i="14"/>
  <c r="G6" i="14"/>
  <c r="F6" i="14"/>
  <c r="E6" i="14"/>
  <c r="B5" i="14"/>
  <c r="B4" i="14"/>
  <c r="O28" i="12"/>
  <c r="O39" i="12" s="1"/>
  <c r="N28" i="12"/>
  <c r="N39" i="12" s="1"/>
  <c r="M28" i="12"/>
  <c r="M39" i="12" s="1"/>
  <c r="H28" i="12"/>
  <c r="H39" i="12" s="1"/>
  <c r="G28" i="12"/>
  <c r="G39" i="12" s="1"/>
  <c r="F28" i="12"/>
  <c r="F39" i="12" s="1"/>
  <c r="E28" i="12"/>
  <c r="E39" i="12" s="1"/>
  <c r="U27" i="12"/>
  <c r="U26" i="12"/>
  <c r="U25" i="12"/>
  <c r="U24" i="12"/>
  <c r="U23" i="12"/>
  <c r="U22" i="12"/>
  <c r="U21" i="12"/>
  <c r="U20" i="12"/>
  <c r="U19" i="12"/>
  <c r="U18" i="12"/>
  <c r="P17" i="12"/>
  <c r="O17" i="12"/>
  <c r="N17" i="12"/>
  <c r="M17" i="12"/>
  <c r="L17" i="12"/>
  <c r="L28" i="12" s="1"/>
  <c r="L39" i="12" s="1"/>
  <c r="K17" i="12"/>
  <c r="K28" i="12" s="1"/>
  <c r="K39" i="12" s="1"/>
  <c r="J17" i="12"/>
  <c r="J28" i="12" s="1"/>
  <c r="J39" i="12" s="1"/>
  <c r="I17" i="12"/>
  <c r="I28" i="12" s="1"/>
  <c r="I39" i="12" s="1"/>
  <c r="H17" i="12"/>
  <c r="G17" i="12"/>
  <c r="F17" i="12"/>
  <c r="E17" i="12"/>
  <c r="P7" i="12"/>
  <c r="O7" i="12"/>
  <c r="N7" i="12" s="1"/>
  <c r="M7" i="12" s="1"/>
  <c r="L7" i="12" s="1"/>
  <c r="K7" i="12" s="1"/>
  <c r="J7" i="12" s="1"/>
  <c r="I7" i="12" s="1"/>
  <c r="H7" i="12" s="1"/>
  <c r="G7" i="12" s="1"/>
  <c r="F7" i="12" s="1"/>
  <c r="E7" i="12" s="1"/>
  <c r="P6" i="12"/>
  <c r="O6" i="12"/>
  <c r="N6" i="12"/>
  <c r="M6" i="12"/>
  <c r="L6" i="12"/>
  <c r="K6" i="12"/>
  <c r="J6" i="12"/>
  <c r="I6" i="12"/>
  <c r="H6" i="12"/>
  <c r="G6" i="12"/>
  <c r="F6" i="12"/>
  <c r="E6" i="12"/>
  <c r="B5" i="12"/>
  <c r="B4" i="12"/>
  <c r="C6" i="14"/>
  <c r="C6" i="12"/>
  <c r="M30" i="14" l="1"/>
  <c r="L31" i="14"/>
  <c r="I25" i="14"/>
  <c r="K25" i="14"/>
  <c r="O30" i="14"/>
  <c r="N31" i="14"/>
  <c r="J25" i="14"/>
  <c r="M25" i="14"/>
  <c r="M32" i="14" s="1"/>
  <c r="M29" i="14"/>
  <c r="L30" i="14"/>
  <c r="N25" i="14"/>
  <c r="O25" i="14"/>
  <c r="O29" i="14"/>
  <c r="N30" i="14"/>
  <c r="M31" i="14"/>
  <c r="H25" i="14"/>
  <c r="L32" i="14" s="1"/>
  <c r="P25" i="14"/>
  <c r="P32" i="14" s="1"/>
  <c r="P29" i="14"/>
  <c r="L29" i="14"/>
  <c r="N29" i="14"/>
  <c r="O32" i="14" l="1"/>
  <c r="N32" i="14"/>
  <c r="J8" i="14" l="1"/>
  <c r="I8" i="14"/>
  <c r="P8" i="14"/>
  <c r="H8" i="14"/>
  <c r="O8" i="14"/>
  <c r="G8" i="14"/>
  <c r="N8" i="14"/>
  <c r="F8" i="14"/>
  <c r="K8" i="14"/>
  <c r="M8" i="14"/>
  <c r="E8" i="14"/>
  <c r="L8" i="14"/>
  <c r="N8" i="12"/>
  <c r="P8" i="12"/>
  <c r="F8" i="12"/>
  <c r="L8" i="12"/>
  <c r="J8" i="12"/>
  <c r="K8" i="12"/>
  <c r="G8" i="12"/>
  <c r="I8" i="12"/>
  <c r="H8" i="12"/>
  <c r="O8" i="12"/>
  <c r="M8" i="12"/>
  <c r="E8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longh</author>
  </authors>
  <commentList>
    <comment ref="R14" authorId="0" shapeId="0" xr:uid="{A14A54BE-1DEB-4EC4-88D1-BEEE651CC4A3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number of days it takes to collect cash from customers</t>
        </r>
      </text>
    </comment>
    <comment ref="G22" authorId="0" shapeId="0" xr:uid="{30B1A05D-0C4F-4B09-9EB2-FDB0C4EB0C9A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number of days it takes to collect cash from customers</t>
        </r>
      </text>
    </comment>
    <comment ref="R22" authorId="0" shapeId="0" xr:uid="{2E970F88-988D-442A-9423-9DAF5A922DD8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number of days it takes to sell inventory</t>
        </r>
      </text>
    </comment>
    <comment ref="G23" authorId="0" shapeId="0" xr:uid="{A55A682D-EA93-40D4-B2A5-E373A13736F4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number of days it takes to sell inventory</t>
        </r>
      </text>
    </comment>
    <comment ref="G24" authorId="0" shapeId="0" xr:uid="{F235B2E2-0DF1-4022-9FAD-A8B8CD24F208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higher is better, avg days until the company pays its vendors for the inventory</t>
        </r>
      </text>
    </comment>
    <comment ref="G25" authorId="0" shapeId="0" xr:uid="{8B62D13C-D3CC-4A6F-A341-2AD246C33D3A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days to convert inventory into cash, after adjusting cost.</t>
        </r>
      </text>
    </comment>
    <comment ref="R28" authorId="0" shapeId="0" xr:uid="{4E752B67-FFA3-4682-99DC-C2DB1ED2C47D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higher is better, avg days until the company pays its vendors for the inventory</t>
        </r>
      </text>
    </comment>
    <comment ref="G29" authorId="0" shapeId="0" xr:uid="{6492C322-0698-4C59-9577-96304C4E5F66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number of days it takes to collect cash from customers</t>
        </r>
      </text>
    </comment>
    <comment ref="G30" authorId="0" shapeId="0" xr:uid="{99B8EF4C-2FB5-45D7-9322-233F7B3E9DBF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number of days it takes to sell inventory</t>
        </r>
      </text>
    </comment>
    <comment ref="G31" authorId="0" shapeId="0" xr:uid="{CC9FBBF4-F853-4634-8651-1C27E32A490A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higher is better, avg days until the company pays its vendors for the inventory</t>
        </r>
      </text>
    </comment>
    <comment ref="G32" authorId="0" shapeId="0" xr:uid="{AB001712-2C93-4302-8932-A2D4A13C6FF1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days to convert inventory into cash, after adjusting cost.</t>
        </r>
      </text>
    </comment>
    <comment ref="R35" authorId="0" shapeId="0" xr:uid="{B78D9637-1C8D-42C3-B3A5-2F0B30D5CDC3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higher is better, avg days until the company pays its vendors for the inventory</t>
        </r>
      </text>
    </comment>
    <comment ref="G48" authorId="0" shapeId="0" xr:uid="{244DD064-94D5-46A0-A3AC-B32505C9CA26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number of days it takes to collect cash from customers</t>
        </r>
      </text>
    </comment>
    <comment ref="G49" authorId="0" shapeId="0" xr:uid="{21C03C26-B84C-4AF1-AC78-36061DA0E6FF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number of days it takes to sell inventory</t>
        </r>
      </text>
    </comment>
    <comment ref="G50" authorId="0" shapeId="0" xr:uid="{0D20EDD7-00A2-4FC0-B587-6F229A6F7516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higher is better, avg days until the company pays its vendors for the inventory</t>
        </r>
      </text>
    </comment>
    <comment ref="G51" authorId="0" shapeId="0" xr:uid="{17D86B33-CE14-434E-AD64-102AFD998A12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days to convert inventory into cash, after adjusting cost.</t>
        </r>
      </text>
    </comment>
    <comment ref="G55" authorId="0" shapeId="0" xr:uid="{80F86244-162C-4B21-A4E6-03F0614CC5D8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number of days it takes to collect cash from customers</t>
        </r>
      </text>
    </comment>
    <comment ref="G56" authorId="0" shapeId="0" xr:uid="{DDBB4290-9AC9-4534-B9E3-22CF1AC5F20F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number of days it takes to sell inventory</t>
        </r>
      </text>
    </comment>
    <comment ref="G57" authorId="0" shapeId="0" xr:uid="{25ABBA3E-91F6-499D-89AD-8ABBBDCA078D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higher is better, avg days until the company pays its vendors for the inventory</t>
        </r>
      </text>
    </comment>
    <comment ref="G58" authorId="0" shapeId="0" xr:uid="{0627590A-A4BC-437E-8830-236232242B7B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days to convert inventory into cash, after adjusting cost.</t>
        </r>
      </text>
    </comment>
    <comment ref="G73" authorId="0" shapeId="0" xr:uid="{11F6AE89-1D90-4584-B19E-773E1CA0C0C1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number of days it takes to collect cash from customers</t>
        </r>
      </text>
    </comment>
    <comment ref="G74" authorId="0" shapeId="0" xr:uid="{54A30867-6B0C-48AA-8B1C-B0892744CD75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number of days it takes to sell inventory</t>
        </r>
      </text>
    </comment>
    <comment ref="G75" authorId="0" shapeId="0" xr:uid="{5CF6175C-F4FF-41F2-9C39-E03428B25966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higher is better, avg days until the company pays its vendors for the inventory</t>
        </r>
      </text>
    </comment>
    <comment ref="G76" authorId="0" shapeId="0" xr:uid="{8950EC95-B82D-475E-BF93-7C0F48769EC8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days to convert inventory into cash, after adjusting cost.</t>
        </r>
      </text>
    </comment>
    <comment ref="G80" authorId="0" shapeId="0" xr:uid="{80124DDB-0B07-4869-B024-AD73453CEAF2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number of days it takes to collect cash from customers</t>
        </r>
      </text>
    </comment>
    <comment ref="G81" authorId="0" shapeId="0" xr:uid="{297C101E-3CCB-469F-A426-1ECAD25D2677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number of days it takes to sell inventory</t>
        </r>
      </text>
    </comment>
    <comment ref="G82" authorId="0" shapeId="0" xr:uid="{9917D7DD-8FA1-4FB4-B3D3-5BB854E0C193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higher is better, avg days until the company pays its vendors for the inventory</t>
        </r>
      </text>
    </comment>
    <comment ref="G83" authorId="0" shapeId="0" xr:uid="{F2D028B4-92D6-476A-BDA8-0EBDE727C580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days to convert inventory into cash, after adjusting cost.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longh</author>
  </authors>
  <commentList>
    <comment ref="G22" authorId="0" shapeId="0" xr:uid="{7B55152B-6997-4EDD-AFC3-648B386E1AF2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number of days it takes to collect cash from customers</t>
        </r>
      </text>
    </comment>
    <comment ref="G23" authorId="0" shapeId="0" xr:uid="{78C7A654-278D-416C-A307-173D109C1641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number of days it takes to sell inventory</t>
        </r>
      </text>
    </comment>
    <comment ref="G24" authorId="0" shapeId="0" xr:uid="{1E270EEF-EDD8-4BFC-B2B5-B645D193AAA2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higher is better, avg days until the company pays its vendors for the inventory</t>
        </r>
      </text>
    </comment>
    <comment ref="G25" authorId="0" shapeId="0" xr:uid="{52B3C676-911A-4522-BF91-897F7A54DA54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days to convert inventory into cash, after adjusting cost.</t>
        </r>
      </text>
    </comment>
    <comment ref="G29" authorId="0" shapeId="0" xr:uid="{D6069DD5-9824-477C-B1FC-E97EC881B57C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number of days it takes to collect cash from customers</t>
        </r>
      </text>
    </comment>
    <comment ref="G30" authorId="0" shapeId="0" xr:uid="{6E106E1D-A0EC-4B74-85D7-3408905B4CFF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number of days it takes to sell inventory</t>
        </r>
      </text>
    </comment>
    <comment ref="G31" authorId="0" shapeId="0" xr:uid="{705E4051-61F4-4816-9C74-4320B520BC91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higher is better, avg days until the company pays its vendors for the inventory</t>
        </r>
      </text>
    </comment>
    <comment ref="G32" authorId="0" shapeId="0" xr:uid="{AAE2CD06-1D17-4ED7-9894-E22B7E0A0DD9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days to convert inventory into cash, after adjusting cost.</t>
        </r>
      </text>
    </comment>
  </commentList>
</comments>
</file>

<file path=xl/sharedStrings.xml><?xml version="1.0" encoding="utf-8"?>
<sst xmlns="http://schemas.openxmlformats.org/spreadsheetml/2006/main" count="1184" uniqueCount="86">
  <si>
    <t>EBITDA</t>
  </si>
  <si>
    <t>Restructuring Charges</t>
  </si>
  <si>
    <t>Gain (Loss) On Sale Of Invest.</t>
  </si>
  <si>
    <t>Merger &amp; Related Restruct. Charges</t>
  </si>
  <si>
    <t>Impairment of Goodwill</t>
  </si>
  <si>
    <t>Gain (Loss) On Sale Of Assets</t>
  </si>
  <si>
    <t>Asset Writedown</t>
  </si>
  <si>
    <t>In Process R &amp; D Exp.</t>
  </si>
  <si>
    <t>Insurance Settlements</t>
  </si>
  <si>
    <t>Legal Settlements</t>
  </si>
  <si>
    <t>Other Unusual Items</t>
  </si>
  <si>
    <t>Adj. EBITDA</t>
  </si>
  <si>
    <t>Change in Acc. Payable</t>
  </si>
  <si>
    <t>Change in Unearned Rev.</t>
  </si>
  <si>
    <t>Change in Inc. Taxes</t>
  </si>
  <si>
    <t>Free Cash Flow (FCF)</t>
  </si>
  <si>
    <t>Cash Taxes in CF</t>
  </si>
  <si>
    <t>Interest Expense in IS</t>
  </si>
  <si>
    <t>CapEx in CF</t>
  </si>
  <si>
    <t>Source: S&amp;P Capital IQ Pro</t>
  </si>
  <si>
    <t>SP_ENTITY_NAME</t>
  </si>
  <si>
    <t>FMC Corporation (NYSE:FMC)</t>
  </si>
  <si>
    <t>SP_TICKER_EXCHANGE</t>
  </si>
  <si>
    <t>FMC-US</t>
  </si>
  <si>
    <t>IQ_PERIOD_END</t>
  </si>
  <si>
    <t>NA</t>
  </si>
  <si>
    <r>
      <rPr>
        <b/>
        <sz val="8"/>
        <color theme="1"/>
        <rFont val="Arial"/>
        <family val="2"/>
      </rPr>
      <t>Step 1)</t>
    </r>
    <r>
      <rPr>
        <sz val="11"/>
        <color theme="1"/>
        <rFont val="Calibri"/>
        <family val="2"/>
        <scheme val="minor"/>
      </rPr>
      <t xml:space="preserve"> Hit 'HIDE' to hide rows with "NA" throughout. Hit 'UNHIDE' to undo.</t>
    </r>
  </si>
  <si>
    <t>Period Ended</t>
  </si>
  <si>
    <t>Logic for hide null macro</t>
  </si>
  <si>
    <t>Operating Income</t>
  </si>
  <si>
    <t>IQ_OPER_INC</t>
  </si>
  <si>
    <t>IQ_RESTRUCTURE</t>
  </si>
  <si>
    <t>IQ_MERGER_RESTRUCTURE</t>
  </si>
  <si>
    <t>IQ_IMPAIRMENT_GW</t>
  </si>
  <si>
    <t>IQ_GAIN_INVEST</t>
  </si>
  <si>
    <t>IQ_GAIN_ASSETS</t>
  </si>
  <si>
    <t>IQ_ASSET_WRITEDOWN</t>
  </si>
  <si>
    <t>IQ_IPRD</t>
  </si>
  <si>
    <t>IQ_INS_SETTLE</t>
  </si>
  <si>
    <t>IQ_LEGAL_SETTLE</t>
  </si>
  <si>
    <t>IQ_OTHER_UNUSUAL_SUPPL</t>
  </si>
  <si>
    <t>Depreciation &amp; Amort., Total</t>
  </si>
  <si>
    <t>IQ_DA_CF</t>
  </si>
  <si>
    <t>Change in Acc. Receivable</t>
  </si>
  <si>
    <t>IQ_CHANGE_AR</t>
  </si>
  <si>
    <t>Change In Inventories</t>
  </si>
  <si>
    <t>IQ_CHANGE_INVENTORY</t>
  </si>
  <si>
    <t>IQ_CHANGE_AP</t>
  </si>
  <si>
    <t>IQ_CHANGE_UNEARN_REV</t>
  </si>
  <si>
    <t>IQ_CHANGE_INC_TAX</t>
  </si>
  <si>
    <t>Change in Def. Taxes</t>
  </si>
  <si>
    <t>IQ_CHANGE_DEF_TAX</t>
  </si>
  <si>
    <t>Change In Other Net Operating Assets</t>
  </si>
  <si>
    <t>IQ_CHANGE_OTHER_NET_OPER_ASSETS</t>
  </si>
  <si>
    <t xml:space="preserve"> </t>
  </si>
  <si>
    <t>Accounts Receivable</t>
  </si>
  <si>
    <t>IQ_AR</t>
  </si>
  <si>
    <t>Inventory</t>
  </si>
  <si>
    <t>IQ_INVENTORY</t>
  </si>
  <si>
    <t>Accounts Payable</t>
  </si>
  <si>
    <t>IQ_AP</t>
  </si>
  <si>
    <t>Acc. Receivable, 4Q avg</t>
  </si>
  <si>
    <t>Inventory, 4Q avg</t>
  </si>
  <si>
    <t>Acc. Payables, 4Q avg</t>
  </si>
  <si>
    <t>Total Revenue</t>
  </si>
  <si>
    <t>COGS</t>
  </si>
  <si>
    <t>Receivable Days</t>
  </si>
  <si>
    <t>Inventory Days</t>
  </si>
  <si>
    <t>Payable Days</t>
  </si>
  <si>
    <t>Cash Cycle</t>
  </si>
  <si>
    <t>clear improvement in Converting Asset to Cash</t>
  </si>
  <si>
    <t>pay suppliers faster, beneficial to suppliers</t>
  </si>
  <si>
    <t>LTM</t>
  </si>
  <si>
    <t>Quarterly</t>
  </si>
  <si>
    <t>FMC</t>
  </si>
  <si>
    <t>Corteva, Inc. (NYSE:CTVA) (CTVA-US)</t>
  </si>
  <si>
    <t>Data in ($M)</t>
  </si>
  <si>
    <t>CTVA</t>
  </si>
  <si>
    <t>TEV</t>
  </si>
  <si>
    <t>TEV / EBITDA</t>
  </si>
  <si>
    <t>The Mosaic Company (NYSE:MOS) (MOS-US)</t>
  </si>
  <si>
    <t>MOS</t>
  </si>
  <si>
    <t>CF Industries Holdings, Inc. (NYSE:CF) (CF-US)</t>
  </si>
  <si>
    <t>CF</t>
  </si>
  <si>
    <t>The Scotts Miracle-Gro Company (NYSE:SMG) (SMG-US)</t>
  </si>
  <si>
    <t>SMG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</si>
</sst>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#,##0.0_);_(\(#,##0.0\);_(&quot; - &quot;??_);_(@_)"/>
    <numFmt numFmtId="165" formatCode="0.0"/>
    <numFmt numFmtId="166" formatCode="_(&quot;$&quot;* #,##0_);_(&quot;$&quot;* \(#,##0\);_(&quot;$&quot;* &quot;-&quot;??_);_(@_)"/>
  </numFmts>
  <fonts count="3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3"/>
      <color indexed="8"/>
      <name val="Verdana"/>
      <family val="2"/>
    </font>
    <font>
      <b/>
      <sz val="12"/>
      <color indexed="8"/>
      <name val="Verdana"/>
      <family val="2"/>
    </font>
    <font>
      <b/>
      <sz val="10"/>
      <color indexed="9"/>
      <name val="Arial"/>
      <family val="2"/>
    </font>
    <font>
      <b/>
      <u val="singleAccounting"/>
      <sz val="8"/>
      <color indexed="8"/>
      <name val="Verdana"/>
      <family val="2"/>
    </font>
    <font>
      <b/>
      <sz val="8"/>
      <color indexed="9"/>
      <name val="Verdana"/>
      <family val="2"/>
    </font>
    <font>
      <b/>
      <u val="singleAccounting"/>
      <sz val="8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1"/>
      <color indexed="9"/>
      <name val="Symbol"/>
      <family val="1"/>
      <charset val="2"/>
    </font>
    <font>
      <sz val="10"/>
      <color indexed="8"/>
      <name val="Arial"/>
      <family val="2"/>
    </font>
    <font>
      <b/>
      <sz val="8"/>
      <color indexed="8"/>
      <name val="Verdana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12"/>
      <name val="Arial"/>
      <family val="2"/>
    </font>
    <font>
      <i/>
      <sz val="8"/>
      <color rgb="FF525252"/>
      <name val="Arial"/>
      <family val="2"/>
    </font>
    <font>
      <b/>
      <sz val="8"/>
      <color indexed="17"/>
      <name val="Arial"/>
      <family val="2"/>
    </font>
    <font>
      <b/>
      <sz val="8"/>
      <color rgb="FF008000"/>
      <name val="Arial"/>
      <family val="2"/>
    </font>
    <font>
      <sz val="8"/>
      <color rgb="FF008000"/>
      <name val="Arial"/>
      <family val="2"/>
    </font>
    <font>
      <b/>
      <sz val="8"/>
      <color theme="1"/>
      <name val="Arial"/>
      <family val="2"/>
    </font>
    <font>
      <sz val="8"/>
      <color rgb="FF000000"/>
      <name val="Arial"/>
      <family val="2"/>
    </font>
    <font>
      <sz val="8"/>
      <color indexed="17"/>
      <name val="Arial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8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525252"/>
      </bottom>
      <diagonal/>
    </border>
    <border>
      <left/>
      <right/>
      <top style="thin">
        <color rgb="FF525252"/>
      </top>
      <bottom/>
      <diagonal/>
    </border>
    <border>
      <left/>
      <right/>
      <top style="thin">
        <color rgb="FF525252"/>
      </top>
      <bottom style="double">
        <color rgb="FF525252"/>
      </bottom>
      <diagonal/>
    </border>
    <border>
      <left/>
      <right/>
      <top style="thin">
        <color rgb="FF525252"/>
      </top>
      <bottom style="thin">
        <color rgb="FF52525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4">
    <xf numFmtId="0" fontId="0" fillId="0" borderId="0"/>
    <xf numFmtId="0" fontId="1" fillId="0" borderId="0"/>
    <xf numFmtId="0" fontId="4" fillId="0" borderId="0"/>
    <xf numFmtId="0" fontId="5" fillId="0" borderId="0" applyAlignment="0"/>
    <xf numFmtId="0" fontId="6" fillId="0" borderId="0" applyAlignment="0"/>
    <xf numFmtId="0" fontId="7" fillId="4" borderId="0" applyAlignment="0"/>
    <xf numFmtId="0" fontId="8" fillId="5" borderId="0" applyAlignment="0"/>
    <xf numFmtId="0" fontId="9" fillId="6" borderId="0" applyAlignment="0"/>
    <xf numFmtId="0" fontId="10" fillId="7" borderId="0" applyAlignment="0"/>
    <xf numFmtId="0" fontId="11" fillId="0" borderId="0" applyAlignment="0"/>
    <xf numFmtId="0" fontId="12" fillId="0" borderId="0" applyAlignment="0"/>
    <xf numFmtId="0" fontId="13" fillId="0" borderId="0" applyAlignment="0"/>
    <xf numFmtId="0" fontId="14" fillId="0" borderId="0" applyAlignment="0"/>
    <xf numFmtId="0" fontId="15" fillId="0" borderId="0" applyAlignment="0"/>
    <xf numFmtId="0" fontId="14" fillId="0" borderId="0" applyAlignment="0">
      <alignment wrapText="1"/>
    </xf>
    <xf numFmtId="0" fontId="16" fillId="0" borderId="0" applyAlignment="0"/>
    <xf numFmtId="0" fontId="17" fillId="0" borderId="0" applyAlignment="0"/>
    <xf numFmtId="0" fontId="18" fillId="0" borderId="0" applyAlignment="0"/>
    <xf numFmtId="0" fontId="20" fillId="0" borderId="0"/>
    <xf numFmtId="43" fontId="20" fillId="0" borderId="0" applyFont="0" applyFill="0" applyBorder="0" applyAlignment="0" applyProtection="0"/>
    <xf numFmtId="0" fontId="11" fillId="0" borderId="0">
      <alignment vertical="top"/>
    </xf>
    <xf numFmtId="9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32" fillId="0" borderId="0" applyFont="0" applyFill="0" applyBorder="0" applyAlignment="0" applyProtection="0"/>
  </cellStyleXfs>
  <cellXfs count="60">
    <xf numFmtId="0" fontId="0" fillId="0" borderId="0" xfId="0"/>
    <xf numFmtId="164" fontId="2" fillId="0" borderId="0" xfId="1" applyNumberFormat="1" applyFont="1" applyAlignment="1">
      <alignment horizontal="left" indent="1"/>
    </xf>
    <xf numFmtId="164" fontId="2" fillId="2" borderId="0" xfId="1" applyNumberFormat="1" applyFont="1" applyFill="1" applyAlignment="1">
      <alignment horizontal="left" indent="1"/>
    </xf>
    <xf numFmtId="0" fontId="19" fillId="0" borderId="0" xfId="1" applyFont="1"/>
    <xf numFmtId="0" fontId="19" fillId="0" borderId="0" xfId="1" applyFont="1" applyAlignment="1">
      <alignment horizontal="left"/>
    </xf>
    <xf numFmtId="0" fontId="20" fillId="0" borderId="0" xfId="18"/>
    <xf numFmtId="0" fontId="21" fillId="0" borderId="2" xfId="1" applyFont="1" applyBorder="1" applyAlignment="1">
      <alignment horizontal="left"/>
    </xf>
    <xf numFmtId="0" fontId="19" fillId="0" borderId="2" xfId="1" applyFont="1" applyBorder="1" applyAlignment="1">
      <alignment horizontal="left"/>
    </xf>
    <xf numFmtId="0" fontId="19" fillId="0" borderId="2" xfId="1" applyFont="1" applyBorder="1"/>
    <xf numFmtId="0" fontId="19" fillId="0" borderId="2" xfId="1" applyFont="1" applyBorder="1" applyAlignment="1">
      <alignment horizontal="centerContinuous"/>
    </xf>
    <xf numFmtId="0" fontId="2" fillId="0" borderId="2" xfId="1" applyFont="1" applyBorder="1" applyAlignment="1">
      <alignment horizontal="right"/>
    </xf>
    <xf numFmtId="0" fontId="22" fillId="0" borderId="0" xfId="1" applyFont="1" applyAlignment="1">
      <alignment horizontal="left" vertical="top"/>
    </xf>
    <xf numFmtId="0" fontId="19" fillId="0" borderId="0" xfId="1" applyFont="1" applyAlignment="1">
      <alignment horizontal="centerContinuous"/>
    </xf>
    <xf numFmtId="0" fontId="23" fillId="0" borderId="0" xfId="1" applyFont="1" applyAlignment="1">
      <alignment horizontal="left"/>
    </xf>
    <xf numFmtId="0" fontId="24" fillId="8" borderId="0" xfId="1" applyFont="1" applyFill="1" applyAlignment="1">
      <alignment horizontal="left"/>
    </xf>
    <xf numFmtId="0" fontId="25" fillId="8" borderId="0" xfId="1" applyFont="1" applyFill="1" applyAlignment="1">
      <alignment horizontal="right"/>
    </xf>
    <xf numFmtId="14" fontId="25" fillId="8" borderId="0" xfId="1" applyNumberFormat="1" applyFont="1" applyFill="1" applyAlignment="1">
      <alignment horizontal="right"/>
    </xf>
    <xf numFmtId="0" fontId="19" fillId="8" borderId="0" xfId="1" applyFont="1" applyFill="1" applyAlignment="1">
      <alignment horizontal="left"/>
    </xf>
    <xf numFmtId="0" fontId="25" fillId="8" borderId="0" xfId="1" applyFont="1" applyFill="1" applyAlignment="1">
      <alignment horizontal="left"/>
    </xf>
    <xf numFmtId="0" fontId="2" fillId="0" borderId="0" xfId="1" applyFont="1"/>
    <xf numFmtId="3" fontId="20" fillId="0" borderId="0" xfId="18" applyNumberFormat="1" applyAlignment="1">
      <alignment horizontal="right"/>
    </xf>
    <xf numFmtId="0" fontId="20" fillId="0" borderId="0" xfId="18" applyAlignment="1">
      <alignment horizontal="left"/>
    </xf>
    <xf numFmtId="14" fontId="2" fillId="0" borderId="5" xfId="1" applyNumberFormat="1" applyFont="1" applyBorder="1" applyAlignment="1">
      <alignment horizontal="right"/>
    </xf>
    <xf numFmtId="0" fontId="19" fillId="0" borderId="0" xfId="1" applyFont="1" applyAlignment="1">
      <alignment horizontal="right"/>
    </xf>
    <xf numFmtId="0" fontId="28" fillId="0" borderId="0" xfId="1" applyFont="1"/>
    <xf numFmtId="0" fontId="19" fillId="0" borderId="2" xfId="1" applyFont="1" applyBorder="1" applyAlignment="1">
      <alignment horizontal="right"/>
    </xf>
    <xf numFmtId="0" fontId="24" fillId="8" borderId="0" xfId="1" applyFont="1" applyFill="1" applyAlignment="1">
      <alignment horizontal="right"/>
    </xf>
    <xf numFmtId="0" fontId="19" fillId="8" borderId="0" xfId="1" applyFont="1" applyFill="1" applyAlignment="1">
      <alignment horizontal="right"/>
    </xf>
    <xf numFmtId="38" fontId="19" fillId="0" borderId="0" xfId="1" applyNumberFormat="1" applyFont="1" applyAlignment="1">
      <alignment horizontal="right"/>
    </xf>
    <xf numFmtId="0" fontId="20" fillId="9" borderId="6" xfId="18" applyFill="1" applyBorder="1"/>
    <xf numFmtId="0" fontId="25" fillId="8" borderId="0" xfId="1" applyFont="1" applyFill="1" applyAlignment="1">
      <alignment horizontal="left" indent="8"/>
    </xf>
    <xf numFmtId="38" fontId="2" fillId="0" borderId="3" xfId="1" applyNumberFormat="1" applyFont="1" applyBorder="1" applyAlignment="1">
      <alignment horizontal="right"/>
    </xf>
    <xf numFmtId="0" fontId="20" fillId="0" borderId="6" xfId="18" applyBorder="1"/>
    <xf numFmtId="38" fontId="2" fillId="0" borderId="4" xfId="1" applyNumberFormat="1" applyFont="1" applyBorder="1" applyAlignment="1">
      <alignment horizontal="right"/>
    </xf>
    <xf numFmtId="0" fontId="3" fillId="3" borderId="0" xfId="18" applyFont="1" applyFill="1" applyAlignment="1">
      <alignment vertical="center" wrapText="1"/>
    </xf>
    <xf numFmtId="0" fontId="3" fillId="3" borderId="1" xfId="18" applyFont="1" applyFill="1" applyBorder="1" applyAlignment="1">
      <alignment vertical="center" wrapText="1"/>
    </xf>
    <xf numFmtId="38" fontId="2" fillId="3" borderId="0" xfId="1" applyNumberFormat="1" applyFont="1" applyFill="1" applyAlignment="1">
      <alignment horizontal="right"/>
    </xf>
    <xf numFmtId="164" fontId="2" fillId="2" borderId="0" xfId="1" applyNumberFormat="1" applyFont="1" applyFill="1" applyAlignment="1">
      <alignment horizontal="left"/>
    </xf>
    <xf numFmtId="38" fontId="20" fillId="0" borderId="0" xfId="18" applyNumberFormat="1"/>
    <xf numFmtId="164" fontId="2" fillId="2" borderId="7" xfId="1" applyNumberFormat="1" applyFont="1" applyFill="1" applyBorder="1" applyAlignment="1">
      <alignment horizontal="left"/>
    </xf>
    <xf numFmtId="165" fontId="0" fillId="2" borderId="0" xfId="22" applyNumberFormat="1" applyFont="1" applyFill="1" applyBorder="1"/>
    <xf numFmtId="165" fontId="29" fillId="3" borderId="8" xfId="18" applyNumberFormat="1" applyFont="1" applyFill="1" applyBorder="1"/>
    <xf numFmtId="165" fontId="20" fillId="0" borderId="0" xfId="18" applyNumberFormat="1"/>
    <xf numFmtId="0" fontId="24" fillId="3" borderId="0" xfId="1" applyFont="1" applyFill="1" applyAlignment="1">
      <alignment horizontal="left"/>
    </xf>
    <xf numFmtId="0" fontId="24" fillId="3" borderId="0" xfId="1" applyFont="1" applyFill="1" applyAlignment="1">
      <alignment horizontal="right"/>
    </xf>
    <xf numFmtId="0" fontId="26" fillId="0" borderId="0" xfId="18" applyFont="1"/>
    <xf numFmtId="0" fontId="26" fillId="9" borderId="6" xfId="18" applyFont="1" applyFill="1" applyBorder="1"/>
    <xf numFmtId="0" fontId="26" fillId="3" borderId="0" xfId="18" applyFont="1" applyFill="1" applyAlignment="1">
      <alignment horizontal="left"/>
    </xf>
    <xf numFmtId="0" fontId="26" fillId="3" borderId="0" xfId="18" applyFont="1" applyFill="1"/>
    <xf numFmtId="38" fontId="26" fillId="3" borderId="0" xfId="18" applyNumberFormat="1" applyFont="1" applyFill="1"/>
    <xf numFmtId="0" fontId="26" fillId="0" borderId="6" xfId="18" applyFont="1" applyBorder="1"/>
    <xf numFmtId="0" fontId="20" fillId="10" borderId="0" xfId="18" applyFill="1"/>
    <xf numFmtId="166" fontId="20" fillId="0" borderId="0" xfId="23" applyNumberFormat="1" applyFont="1"/>
    <xf numFmtId="166" fontId="26" fillId="0" borderId="0" xfId="23" applyNumberFormat="1" applyFont="1"/>
    <xf numFmtId="0" fontId="20" fillId="0" borderId="0" xfId="18" applyAlignment="1">
      <alignment horizontal="right"/>
    </xf>
    <xf numFmtId="166" fontId="20" fillId="0" borderId="0" xfId="23" applyNumberFormat="1" applyFont="1" applyAlignment="1">
      <alignment horizontal="right"/>
    </xf>
    <xf numFmtId="1" fontId="20" fillId="0" borderId="0" xfId="18" applyNumberFormat="1"/>
    <xf numFmtId="1" fontId="20" fillId="9" borderId="6" xfId="18" applyNumberFormat="1" applyFill="1" applyBorder="1"/>
    <xf numFmtId="0" fontId="20" fillId="11" borderId="0" xfId="18" applyFill="1"/>
    <xf numFmtId="0" fontId="33" fillId="0" borderId="0" xfId="18" applyFont="1"/>
  </cellXfs>
  <cellStyles count="27">
    <cellStyle name="ChartingText" xfId="16" xr:uid="{79A6BBD8-F94D-4A2A-8DD7-1FEAA7741411}"/>
    <cellStyle name="CHPAboveAverage" xfId="17" xr:uid="{BD1856B7-D78A-449C-802E-A000C8AE240D}"/>
    <cellStyle name="CHPBelowAverage" xfId="17" xr:uid="{266E7CBF-3737-4035-B192-E5D64FBBA9A7}"/>
    <cellStyle name="CHPBottom" xfId="17" xr:uid="{9CB93083-9FD7-4D90-82C9-C15090CFE7F8}"/>
    <cellStyle name="CHPTop" xfId="17" xr:uid="{A57F6FB4-B169-472A-AA79-C526B55BB087}"/>
    <cellStyle name="ColumnHeaderNormal" xfId="8" xr:uid="{CE34DB50-B5E4-495E-A6E9-C2DE011831F1}"/>
    <cellStyle name="Comma 2" xfId="19" xr:uid="{B3357FF3-4B5B-40A0-8A49-84CD5916F67F}"/>
    <cellStyle name="Currency" xfId="23" builtinId="4"/>
    <cellStyle name="Currency 2" xfId="22" xr:uid="{4AFFC62C-F1F5-446F-A7EA-AAAC4C288D6F}"/>
    <cellStyle name="Invisible" xfId="15" xr:uid="{BEF243C5-4E82-4380-A80C-A8D1C2984144}"/>
    <cellStyle name="NewColumnHeaderNormal" xfId="6" xr:uid="{825EB0B3-8DD4-48EC-B80B-161E55EEC755}"/>
    <cellStyle name="NewSectionHeaderNormal" xfId="5" xr:uid="{8FC169AB-9DD8-47EF-8063-22C61A761972}"/>
    <cellStyle name="NewTitleNormal" xfId="4" xr:uid="{C8F550A6-2805-4B29-B148-4640D581C4C3}"/>
    <cellStyle name="Normal" xfId="0" builtinId="0"/>
    <cellStyle name="Normal 2" xfId="2" xr:uid="{1B514FDE-A880-4D0A-AA96-C37BF62A2607}"/>
    <cellStyle name="Normal 3" xfId="18" xr:uid="{79D77391-D185-4E72-BBD3-67AC87519C6F}"/>
    <cellStyle name="Normal 3 2 2" xfId="1" xr:uid="{61A1B2E1-987E-4179-BAC3-902055954EBE}"/>
    <cellStyle name="Percent 2" xfId="21" xr:uid="{A69AD05D-D7BF-425A-B44F-F3AC40E286DD}"/>
    <cellStyle name="SectionHeaderNormal" xfId="7" xr:uid="{7D231A17-E870-4FE9-837B-15B03986637B}"/>
    <cellStyle name="SubScript" xfId="11" xr:uid="{4F025D1A-FB99-448F-B657-9E533538BE53}"/>
    <cellStyle name="SuperScript" xfId="10" xr:uid="{49ACFD19-E213-43C7-8453-43020E352785}"/>
    <cellStyle name="TextBold" xfId="12" xr:uid="{B1CBBED1-444D-4C12-B6A0-7A4A7AEC16AE}"/>
    <cellStyle name="TextItalic" xfId="13" xr:uid="{A53CCBE8-081D-42CF-8FD0-01AC3F09BAFC}"/>
    <cellStyle name="TextNormal" xfId="9" xr:uid="{29C3BDA6-F975-4816-BA1C-86A1E117F1B0}"/>
    <cellStyle name="TextNormal 2" xfId="20" xr:uid="{79C108CA-9471-44BC-B4BE-07160335B243}"/>
    <cellStyle name="TitleNormal" xfId="3" xr:uid="{119FBC8B-7C86-4503-9661-A61464666EA4}"/>
    <cellStyle name="Total 2" xfId="14" xr:uid="{877B197A-012F-4913-A10D-F2C0FB57D1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Cash_Cycle_Peer!$R$36</c:f>
              <c:strCache>
                <c:ptCount val="1"/>
                <c:pt idx="0">
                  <c:v>FMC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Cash_Cycle_Peer!$S$36:$AA$36</c:f>
              <c:numCache>
                <c:formatCode>0</c:formatCode>
                <c:ptCount val="9"/>
                <c:pt idx="0">
                  <c:v>865.22718218999626</c:v>
                </c:pt>
                <c:pt idx="1">
                  <c:v>935.05046976521453</c:v>
                </c:pt>
                <c:pt idx="2">
                  <c:v>834.83681288387834</c:v>
                </c:pt>
                <c:pt idx="3">
                  <c:v>1057.4347067819676</c:v>
                </c:pt>
                <c:pt idx="4">
                  <c:v>1477.9650649855928</c:v>
                </c:pt>
                <c:pt idx="5">
                  <c:v>1593.5160734244037</c:v>
                </c:pt>
                <c:pt idx="6">
                  <c:v>1438.7321084021919</c:v>
                </c:pt>
                <c:pt idx="7">
                  <c:v>1789.7052686542365</c:v>
                </c:pt>
                <c:pt idx="8">
                  <c:v>1545.6657190677904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7-4442-B262-444B41DAA1F7}"/>
            </c:ext>
          </c:extLst>
        </c:ser>
        <c:ser>
          <c:idx val="1"/>
          <c:order val="1"/>
          <c:tx>
            <c:strRef>
              <c:f>Cash_Cycle_Peer!$R$37</c:f>
              <c:strCache>
                <c:ptCount val="1"/>
                <c:pt idx="0">
                  <c:v>CTVA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Cash_Cycle_Peer!$S$37:$AA$37</c:f>
              <c:numCache>
                <c:formatCode>0</c:formatCode>
                <c:ptCount val="9"/>
                <c:pt idx="0">
                  <c:v>401.17180317525589</c:v>
                </c:pt>
                <c:pt idx="1">
                  <c:v>874.07773152001459</c:v>
                </c:pt>
                <c:pt idx="3">
                  <c:v>629.42706336131187</c:v>
                </c:pt>
                <c:pt idx="4">
                  <c:v>586.69281275331355</c:v>
                </c:pt>
                <c:pt idx="5">
                  <c:v>1355.3334063782938</c:v>
                </c:pt>
                <c:pt idx="6">
                  <c:v>973.52228175841503</c:v>
                </c:pt>
                <c:pt idx="7">
                  <c:v>830.06506578143296</c:v>
                </c:pt>
                <c:pt idx="8">
                  <c:v>636.92909475488841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7-4442-B262-444B41DAA1F7}"/>
            </c:ext>
          </c:extLst>
        </c:ser>
        <c:ser>
          <c:idx val="2"/>
          <c:order val="2"/>
          <c:tx>
            <c:strRef>
              <c:f>Cash_Cycle_Peer!$R$38</c:f>
              <c:strCache>
                <c:ptCount val="1"/>
                <c:pt idx="0">
                  <c:v>SMG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Cash_Cycle_Peer!$S$38:$AA$38</c:f>
              <c:numCache>
                <c:formatCode>0</c:formatCode>
                <c:ptCount val="9"/>
                <c:pt idx="0">
                  <c:v>660.64093845254433</c:v>
                </c:pt>
                <c:pt idx="1">
                  <c:v>1423.6048058076999</c:v>
                </c:pt>
                <c:pt idx="2">
                  <c:v>1493.4876782918586</c:v>
                </c:pt>
                <c:pt idx="3">
                  <c:v>552.03273828673287</c:v>
                </c:pt>
                <c:pt idx="4">
                  <c:v>627.7783131368999</c:v>
                </c:pt>
                <c:pt idx="5">
                  <c:v>1502.9373052686537</c:v>
                </c:pt>
                <c:pt idx="6">
                  <c:v>1403.8102657184395</c:v>
                </c:pt>
                <c:pt idx="7">
                  <c:v>374.48504664016838</c:v>
                </c:pt>
                <c:pt idx="8">
                  <c:v>377.22758058908607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57-4442-B262-444B41DAA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0815"/>
        <c:axId val="13924575"/>
      </c:lineChart>
      <c:catAx>
        <c:axId val="13930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4575"/>
        <c:crosses val="autoZero"/>
        <c:auto val="1"/>
        <c:lblAlgn val="ctr"/>
        <c:lblOffset val="100"/>
        <c:noMultiLvlLbl val="0"/>
      </c:catAx>
      <c:valAx>
        <c:axId val="1392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Cash_Cycle_Peer!$R$23</c:f>
              <c:strCache>
                <c:ptCount val="1"/>
                <c:pt idx="0">
                  <c:v>FMC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Cash_Cycle_Peer!$S$23:$AA$23</c:f>
              <c:numCache>
                <c:formatCode>0</c:formatCode>
                <c:ptCount val="9"/>
                <c:pt idx="0">
                  <c:v>651.92949611053052</c:v>
                </c:pt>
                <c:pt idx="1">
                  <c:v>652.60434033566742</c:v>
                </c:pt>
                <c:pt idx="2">
                  <c:v>639.6660081161898</c:v>
                </c:pt>
                <c:pt idx="3">
                  <c:v>823.33093053735263</c:v>
                </c:pt>
                <c:pt idx="4">
                  <c:v>1155.5352845109162</c:v>
                </c:pt>
                <c:pt idx="5">
                  <c:v>1159.5600965540202</c:v>
                </c:pt>
                <c:pt idx="6">
                  <c:v>989.87753378378386</c:v>
                </c:pt>
                <c:pt idx="7">
                  <c:v>1164.9010029396507</c:v>
                </c:pt>
                <c:pt idx="8">
                  <c:v>961.281625800406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C-476D-8E4F-305187E33A30}"/>
            </c:ext>
          </c:extLst>
        </c:ser>
        <c:ser>
          <c:idx val="1"/>
          <c:order val="1"/>
          <c:tx>
            <c:strRef>
              <c:f>Cash_Cycle_Peer!$R$24</c:f>
              <c:strCache>
                <c:ptCount val="1"/>
                <c:pt idx="0">
                  <c:v>CTVA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Cash_Cycle_Peer!$S$24:$AA$24</c:f>
              <c:numCache>
                <c:formatCode>0</c:formatCode>
                <c:ptCount val="9"/>
                <c:pt idx="0">
                  <c:v>515.34419199518504</c:v>
                </c:pt>
                <c:pt idx="1">
                  <c:v>959.84898882384255</c:v>
                </c:pt>
                <c:pt idx="3">
                  <c:v>758.05410043352595</c:v>
                </c:pt>
                <c:pt idx="4">
                  <c:v>718.67829519819531</c:v>
                </c:pt>
                <c:pt idx="5">
                  <c:v>1407.5715155203895</c:v>
                </c:pt>
                <c:pt idx="6">
                  <c:v>980.84108199492812</c:v>
                </c:pt>
                <c:pt idx="7">
                  <c:v>895.68137254901967</c:v>
                </c:pt>
                <c:pt idx="8">
                  <c:v>759.73911925976699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3C-476D-8E4F-305187E33A30}"/>
            </c:ext>
          </c:extLst>
        </c:ser>
        <c:ser>
          <c:idx val="2"/>
          <c:order val="2"/>
          <c:tx>
            <c:strRef>
              <c:f>Cash_Cycle_Peer!$R$25</c:f>
              <c:strCache>
                <c:ptCount val="1"/>
                <c:pt idx="0">
                  <c:v>SMG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Cash_Cycle_Peer!$S$25:$AA$25</c:f>
              <c:numCache>
                <c:formatCode>0</c:formatCode>
                <c:ptCount val="9"/>
                <c:pt idx="0">
                  <c:v>597.40508656783982</c:v>
                </c:pt>
                <c:pt idx="1">
                  <c:v>1152.1224232225495</c:v>
                </c:pt>
                <c:pt idx="2">
                  <c:v>1273.7467308606754</c:v>
                </c:pt>
                <c:pt idx="3">
                  <c:v>493.1204379562044</c:v>
                </c:pt>
                <c:pt idx="4">
                  <c:v>506.21974431818177</c:v>
                </c:pt>
                <c:pt idx="5">
                  <c:v>989.22074337585855</c:v>
                </c:pt>
                <c:pt idx="6">
                  <c:v>1047.1581920903957</c:v>
                </c:pt>
                <c:pt idx="7">
                  <c:v>347.60627786785568</c:v>
                </c:pt>
                <c:pt idx="8">
                  <c:v>373.43198918410536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3C-476D-8E4F-305187E33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5535"/>
        <c:axId val="13926975"/>
      </c:lineChart>
      <c:catAx>
        <c:axId val="13925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6975"/>
        <c:crosses val="autoZero"/>
        <c:auto val="1"/>
        <c:lblAlgn val="ctr"/>
        <c:lblOffset val="100"/>
        <c:noMultiLvlLbl val="0"/>
      </c:catAx>
      <c:valAx>
        <c:axId val="1392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Cash_Cycle_Peer!$R$29</c:f>
              <c:strCache>
                <c:ptCount val="1"/>
                <c:pt idx="0">
                  <c:v>FMC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Cash_Cycle_Peer!$S$29:$AA$29</c:f>
              <c:numCache>
                <c:formatCode>0</c:formatCode>
                <c:ptCount val="9"/>
                <c:pt idx="0">
                  <c:v>467.85092302333675</c:v>
                </c:pt>
                <c:pt idx="1">
                  <c:v>442.23338335000557</c:v>
                </c:pt>
                <c:pt idx="2">
                  <c:v>436.32195108927812</c:v>
                </c:pt>
                <c:pt idx="3">
                  <c:v>550.47788335517691</c:v>
                </c:pt>
                <c:pt idx="4">
                  <c:v>708.0071342616468</c:v>
                </c:pt>
                <c:pt idx="5">
                  <c:v>627.40261361744626</c:v>
                </c:pt>
                <c:pt idx="6">
                  <c:v>447.05306869369372</c:v>
                </c:pt>
                <c:pt idx="7">
                  <c:v>455.52416565796295</c:v>
                </c:pt>
                <c:pt idx="8">
                  <c:v>363.61764016867096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18-48EC-BB00-D067DF0294AB}"/>
            </c:ext>
          </c:extLst>
        </c:ser>
        <c:ser>
          <c:idx val="1"/>
          <c:order val="1"/>
          <c:tx>
            <c:strRef>
              <c:f>Cash_Cycle_Peer!$R$30</c:f>
              <c:strCache>
                <c:ptCount val="1"/>
                <c:pt idx="0">
                  <c:v>CTVA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Cash_Cycle_Peer!$S$30:$AA$30</c:f>
              <c:numCache>
                <c:formatCode>0</c:formatCode>
                <c:ptCount val="9"/>
                <c:pt idx="0">
                  <c:v>408.88128197411976</c:v>
                </c:pt>
                <c:pt idx="1">
                  <c:v>753.60164981373077</c:v>
                </c:pt>
                <c:pt idx="3">
                  <c:v>545.88466401734104</c:v>
                </c:pt>
                <c:pt idx="4">
                  <c:v>481.42241379310343</c:v>
                </c:pt>
                <c:pt idx="5">
                  <c:v>883.56436396835056</c:v>
                </c:pt>
                <c:pt idx="6">
                  <c:v>589.84678782755702</c:v>
                </c:pt>
                <c:pt idx="7">
                  <c:v>534.72500000000002</c:v>
                </c:pt>
                <c:pt idx="8">
                  <c:v>464.81836874571627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18-48EC-BB00-D067DF0294AB}"/>
            </c:ext>
          </c:extLst>
        </c:ser>
        <c:ser>
          <c:idx val="2"/>
          <c:order val="2"/>
          <c:tx>
            <c:strRef>
              <c:f>Cash_Cycle_Peer!$R$31</c:f>
              <c:strCache>
                <c:ptCount val="1"/>
                <c:pt idx="0">
                  <c:v>SMG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Cash_Cycle_Peer!$S$31:$AA$31</c:f>
              <c:numCache>
                <c:formatCode>0</c:formatCode>
                <c:ptCount val="9"/>
                <c:pt idx="0">
                  <c:v>189.54226547470861</c:v>
                </c:pt>
                <c:pt idx="1">
                  <c:v>316.47665124106015</c:v>
                </c:pt>
                <c:pt idx="2">
                  <c:v>344.49803851640513</c:v>
                </c:pt>
                <c:pt idx="3">
                  <c:v>136.48722627737226</c:v>
                </c:pt>
                <c:pt idx="4">
                  <c:v>162.86051136363636</c:v>
                </c:pt>
                <c:pt idx="5">
                  <c:v>317.71835132482823</c:v>
                </c:pt>
                <c:pt idx="6">
                  <c:v>356.98340395480227</c:v>
                </c:pt>
                <c:pt idx="7">
                  <c:v>130.3650689096068</c:v>
                </c:pt>
                <c:pt idx="8">
                  <c:v>145.98283564542677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18-48EC-BB00-D067DF029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857855"/>
        <c:axId val="1444852095"/>
      </c:lineChart>
      <c:catAx>
        <c:axId val="144485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852095"/>
        <c:crosses val="autoZero"/>
        <c:auto val="1"/>
        <c:lblAlgn val="ctr"/>
        <c:lblOffset val="100"/>
        <c:noMultiLvlLbl val="0"/>
      </c:catAx>
      <c:valAx>
        <c:axId val="144485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85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Cash_Cycle_Peer!$R$15</c:f>
              <c:strCache>
                <c:ptCount val="1"/>
                <c:pt idx="0">
                  <c:v>FMC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Cash_Cycle_Peer!$S$15:$AA$15</c:f>
              <c:numCache>
                <c:formatCode>0</c:formatCode>
                <c:ptCount val="9"/>
                <c:pt idx="0">
                  <c:v>681.14860910280254</c:v>
                </c:pt>
                <c:pt idx="1">
                  <c:v>724.67951277955262</c:v>
                </c:pt>
                <c:pt idx="2">
                  <c:v>631.49275585696671</c:v>
                </c:pt>
                <c:pt idx="3">
                  <c:v>784.58165959979169</c:v>
                </c:pt>
                <c:pt idx="4">
                  <c:v>1030.4369147363234</c:v>
                </c:pt>
                <c:pt idx="5">
                  <c:v>1061.3585904878296</c:v>
                </c:pt>
                <c:pt idx="6">
                  <c:v>895.90764331210175</c:v>
                </c:pt>
                <c:pt idx="7">
                  <c:v>1080.3284313725489</c:v>
                </c:pt>
                <c:pt idx="8">
                  <c:v>948.00173343605536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B-40CD-A7C4-24711D1B0C65}"/>
            </c:ext>
          </c:extLst>
        </c:ser>
        <c:ser>
          <c:idx val="1"/>
          <c:order val="1"/>
          <c:tx>
            <c:strRef>
              <c:f>Cash_Cycle_Peer!$R$16</c:f>
              <c:strCache>
                <c:ptCount val="1"/>
                <c:pt idx="0">
                  <c:v>CTVA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Cash_Cycle_Peer!$S$16:$AA$16</c:f>
              <c:numCache>
                <c:formatCode>0</c:formatCode>
                <c:ptCount val="9"/>
                <c:pt idx="0">
                  <c:v>294.70889315419066</c:v>
                </c:pt>
                <c:pt idx="1">
                  <c:v>667.83039250990282</c:v>
                </c:pt>
                <c:pt idx="3">
                  <c:v>417.25762694512696</c:v>
                </c:pt>
                <c:pt idx="4">
                  <c:v>349.43693134822166</c:v>
                </c:pt>
                <c:pt idx="5">
                  <c:v>831.32625482625485</c:v>
                </c:pt>
                <c:pt idx="6">
                  <c:v>582.52798759104394</c:v>
                </c:pt>
                <c:pt idx="7">
                  <c:v>469.1086932324132</c:v>
                </c:pt>
                <c:pt idx="8">
                  <c:v>342.00834424083769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2B-40CD-A7C4-24711D1B0C65}"/>
            </c:ext>
          </c:extLst>
        </c:ser>
        <c:ser>
          <c:idx val="2"/>
          <c:order val="2"/>
          <c:tx>
            <c:strRef>
              <c:f>Cash_Cycle_Peer!$R$17</c:f>
              <c:strCache>
                <c:ptCount val="1"/>
                <c:pt idx="0">
                  <c:v>SMG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Cash_Cycle_Peer!$S$17:$AA$17</c:f>
              <c:numCache>
                <c:formatCode>0</c:formatCode>
                <c:ptCount val="9"/>
                <c:pt idx="0">
                  <c:v>252.77811735941319</c:v>
                </c:pt>
                <c:pt idx="1">
                  <c:v>587.95903382621043</c:v>
                </c:pt>
                <c:pt idx="2">
                  <c:v>564.23898594758839</c:v>
                </c:pt>
                <c:pt idx="3">
                  <c:v>195.39952660790075</c:v>
                </c:pt>
                <c:pt idx="4">
                  <c:v>284.41908018235449</c:v>
                </c:pt>
                <c:pt idx="5">
                  <c:v>831.43491321762349</c:v>
                </c:pt>
                <c:pt idx="6">
                  <c:v>713.63547758284597</c:v>
                </c:pt>
                <c:pt idx="7">
                  <c:v>157.2438376819195</c:v>
                </c:pt>
                <c:pt idx="8">
                  <c:v>149.77842705040754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2B-40CD-A7C4-24711D1B0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268447"/>
        <c:axId val="1329550143"/>
      </c:lineChart>
      <c:catAx>
        <c:axId val="1467268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550143"/>
        <c:crosses val="autoZero"/>
        <c:auto val="1"/>
        <c:lblAlgn val="ctr"/>
        <c:lblOffset val="100"/>
        <c:noMultiLvlLbl val="0"/>
      </c:catAx>
      <c:valAx>
        <c:axId val="132955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26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220980</xdr:colOff>
          <xdr:row>0</xdr:row>
          <xdr:rowOff>114300</xdr:rowOff>
        </xdr:from>
        <xdr:to>
          <xdr:col>8</xdr:col>
          <xdr:colOff>342900</xdr:colOff>
          <xdr:row>2</xdr:row>
          <xdr:rowOff>45720</xdr:rowOff>
        </xdr:to>
        <xdr:sp macro="" textlink="">
          <xdr:nvSpPr>
            <xdr:cNvPr id="16385" name="Button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0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UNHIDE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731520</xdr:colOff>
          <xdr:row>0</xdr:row>
          <xdr:rowOff>114300</xdr:rowOff>
        </xdr:from>
        <xdr:to>
          <xdr:col>7</xdr:col>
          <xdr:colOff>83820</xdr:colOff>
          <xdr:row>2</xdr:row>
          <xdr:rowOff>45720</xdr:rowOff>
        </xdr:to>
        <xdr:sp macro="" textlink="">
          <xdr:nvSpPr>
            <xdr:cNvPr id="16386" name="Button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0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HIDE</a:t>
              </a:r>
            </a:p>
          </xdr:txBody>
        </xdr:sp>
        <xdr:clientData fPrintsWithSheet="0"/>
      </xdr:twoCellAnchor>
    </mc:Choice>
    <mc:Fallback/>
  </mc:AlternateContent>
  <xdr:twoCellAnchor>
    <xdr:from>
      <xdr:col>25</xdr:col>
      <xdr:colOff>599902</xdr:colOff>
      <xdr:row>66</xdr:row>
      <xdr:rowOff>75223</xdr:rowOff>
    </xdr:from>
    <xdr:to>
      <xdr:col>33</xdr:col>
      <xdr:colOff>296447</xdr:colOff>
      <xdr:row>86</xdr:row>
      <xdr:rowOff>19029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A0F3B3-BA0C-F6EB-31EC-4D3FD4640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46</xdr:row>
      <xdr:rowOff>0</xdr:rowOff>
    </xdr:from>
    <xdr:to>
      <xdr:col>33</xdr:col>
      <xdr:colOff>304800</xdr:colOff>
      <xdr:row>64</xdr:row>
      <xdr:rowOff>114912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2BD046-1902-4C5C-A0D0-2C7604594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46</xdr:row>
      <xdr:rowOff>0</xdr:rowOff>
    </xdr:from>
    <xdr:to>
      <xdr:col>41</xdr:col>
      <xdr:colOff>304800</xdr:colOff>
      <xdr:row>64</xdr:row>
      <xdr:rowOff>102688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6E5D6A-70FE-4319-9BDC-D2CA51A52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46</xdr:row>
      <xdr:rowOff>0</xdr:rowOff>
    </xdr:from>
    <xdr:to>
      <xdr:col>25</xdr:col>
      <xdr:colOff>313765</xdr:colOff>
      <xdr:row>64</xdr:row>
      <xdr:rowOff>103502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4D5A8D5-FA01-400A-BF74-296287318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670560</xdr:colOff>
          <xdr:row>1</xdr:row>
          <xdr:rowOff>0</xdr:rowOff>
        </xdr:from>
        <xdr:to>
          <xdr:col>7</xdr:col>
          <xdr:colOff>22860</xdr:colOff>
          <xdr:row>2</xdr:row>
          <xdr:rowOff>76200</xdr:rowOff>
        </xdr:to>
        <xdr:sp macro="" textlink="">
          <xdr:nvSpPr>
            <xdr:cNvPr id="15361" name="Button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1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HIDE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152400</xdr:colOff>
          <xdr:row>1</xdr:row>
          <xdr:rowOff>0</xdr:rowOff>
        </xdr:from>
        <xdr:to>
          <xdr:col>8</xdr:col>
          <xdr:colOff>274320</xdr:colOff>
          <xdr:row>2</xdr:row>
          <xdr:rowOff>76200</xdr:rowOff>
        </xdr:to>
        <xdr:sp macro="" textlink="">
          <xdr:nvSpPr>
            <xdr:cNvPr id="15362" name="Button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1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UNHIDE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220980</xdr:colOff>
          <xdr:row>0</xdr:row>
          <xdr:rowOff>114300</xdr:rowOff>
        </xdr:from>
        <xdr:to>
          <xdr:col>8</xdr:col>
          <xdr:colOff>342900</xdr:colOff>
          <xdr:row>2</xdr:row>
          <xdr:rowOff>45720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2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UNHIDE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731520</xdr:colOff>
          <xdr:row>0</xdr:row>
          <xdr:rowOff>114300</xdr:rowOff>
        </xdr:from>
        <xdr:to>
          <xdr:col>7</xdr:col>
          <xdr:colOff>83820</xdr:colOff>
          <xdr:row>2</xdr:row>
          <xdr:rowOff>45720</xdr:rowOff>
        </xdr:to>
        <xdr:sp macro="" textlink="">
          <xdr:nvSpPr>
            <xdr:cNvPr id="13314" name="Button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2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HIDE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670560</xdr:colOff>
          <xdr:row>1</xdr:row>
          <xdr:rowOff>0</xdr:rowOff>
        </xdr:from>
        <xdr:to>
          <xdr:col>7</xdr:col>
          <xdr:colOff>22860</xdr:colOff>
          <xdr:row>2</xdr:row>
          <xdr:rowOff>76200</xdr:rowOff>
        </xdr:to>
        <xdr:sp macro="" textlink="">
          <xdr:nvSpPr>
            <xdr:cNvPr id="12289" name="Button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3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HIDE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152400</xdr:colOff>
          <xdr:row>1</xdr:row>
          <xdr:rowOff>0</xdr:rowOff>
        </xdr:from>
        <xdr:to>
          <xdr:col>8</xdr:col>
          <xdr:colOff>274320</xdr:colOff>
          <xdr:row>2</xdr:row>
          <xdr:rowOff>76200</xdr:rowOff>
        </xdr:to>
        <xdr:sp macro="" textlink="">
          <xdr:nvSpPr>
            <xdr:cNvPr id="12290" name="Button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3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UNHIDE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670560</xdr:colOff>
          <xdr:row>1</xdr:row>
          <xdr:rowOff>0</xdr:rowOff>
        </xdr:from>
        <xdr:to>
          <xdr:col>7</xdr:col>
          <xdr:colOff>22860</xdr:colOff>
          <xdr:row>2</xdr:row>
          <xdr:rowOff>76200</xdr:rowOff>
        </xdr:to>
        <xdr:sp macro="" textlink="">
          <xdr:nvSpPr>
            <xdr:cNvPr id="20481" name="Button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91F34D8D-C133-4899-906F-A570359012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HIDE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152400</xdr:colOff>
          <xdr:row>1</xdr:row>
          <xdr:rowOff>0</xdr:rowOff>
        </xdr:from>
        <xdr:to>
          <xdr:col>8</xdr:col>
          <xdr:colOff>274320</xdr:colOff>
          <xdr:row>2</xdr:row>
          <xdr:rowOff>76200</xdr:rowOff>
        </xdr:to>
        <xdr:sp macro="" textlink="">
          <xdr:nvSpPr>
            <xdr:cNvPr id="20482" name="Button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44372A0B-DDF5-4E8F-9FCA-21B3AAF220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UNHIDE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ongh\Desktop\X\analyst\2024.8.25_FMC\SPG_Company_KeyStats_v1.xlsm" TargetMode="External"/><Relationship Id="rId1" Type="http://schemas.openxmlformats.org/officeDocument/2006/relationships/externalLinkPath" Target="SPG_Company_KeyStats_v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pgl-my.sharepoint.com/Users/gauravk/Downloads/+Key%20Stats%20-%20Standard%20(Metrics%20not%20covered%20in%20RED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__snloffice"/>
      <sheetName val="Key_Stats"/>
      <sheetName val="Capitalization"/>
      <sheetName val="Income_Statement"/>
      <sheetName val="Balance_Sheet"/>
      <sheetName val="Cash_Flow"/>
      <sheetName val="Capital_Structure_Summary"/>
      <sheetName val="Ratios"/>
      <sheetName val="Supplemental"/>
      <sheetName val="Pension-OPEB"/>
    </sheetNames>
    <definedNames>
      <definedName name="HideEmpty"/>
      <definedName name="HideEmpty1"/>
      <definedName name="UnhideAll"/>
    </definedNames>
    <sheetDataSet>
      <sheetData sheetId="0" refreshError="1"/>
      <sheetData sheetId="1">
        <row r="9">
          <cell r="F9" t="str">
            <v>FMC</v>
          </cell>
        </row>
        <row r="11">
          <cell r="F11" t="str">
            <v>FQ0</v>
          </cell>
        </row>
        <row r="15">
          <cell r="F15">
            <v>45536</v>
          </cell>
          <cell r="T15" t="str">
            <v>FY0</v>
          </cell>
          <cell r="U15" t="str">
            <v>FY-1</v>
          </cell>
          <cell r="V15" t="str">
            <v>FY+1</v>
          </cell>
        </row>
        <row r="16">
          <cell r="T16" t="str">
            <v>FQ0</v>
          </cell>
          <cell r="U16" t="str">
            <v>FQ-1</v>
          </cell>
          <cell r="V16" t="str">
            <v>FQ+1</v>
          </cell>
        </row>
        <row r="17">
          <cell r="T17" t="str">
            <v>LTM</v>
          </cell>
          <cell r="U17" t="str">
            <v>LTM-1</v>
          </cell>
        </row>
        <row r="25">
          <cell r="E25" t="str">
            <v>FMC</v>
          </cell>
          <cell r="F25" t="str">
            <v>FMC</v>
          </cell>
          <cell r="G25" t="str">
            <v>FMC</v>
          </cell>
          <cell r="H25" t="str">
            <v>FMC</v>
          </cell>
          <cell r="I25" t="str">
            <v>FMC</v>
          </cell>
          <cell r="J25" t="str">
            <v>FMC</v>
          </cell>
          <cell r="K25" t="str">
            <v>FMC</v>
          </cell>
          <cell r="L25" t="str">
            <v>FMC</v>
          </cell>
        </row>
        <row r="26">
          <cell r="E26" t="str">
            <v>FQ-4</v>
          </cell>
          <cell r="F26" t="str">
            <v>FQ-3</v>
          </cell>
          <cell r="G26" t="str">
            <v>FQ-2</v>
          </cell>
          <cell r="H26" t="str">
            <v>FQ-1</v>
          </cell>
          <cell r="I26" t="str">
            <v>FQ0</v>
          </cell>
          <cell r="J26" t="str">
            <v>FQ-3</v>
          </cell>
          <cell r="K26" t="str">
            <v>FQ-2</v>
          </cell>
          <cell r="L26" t="str">
            <v>FQ-1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7">
          <cell r="AC17" t="str">
            <v>($M)</v>
          </cell>
        </row>
        <row r="18">
          <cell r="AA18" t="str">
            <v>USD</v>
          </cell>
          <cell r="AB18" t="str">
            <v>$</v>
          </cell>
        </row>
        <row r="22">
          <cell r="Z22" t="str">
            <v>Euro</v>
          </cell>
        </row>
        <row r="23">
          <cell r="Z23" t="str">
            <v>British Pound Sterling</v>
          </cell>
        </row>
        <row r="24">
          <cell r="Z24" t="str">
            <v>Japanese Yen</v>
          </cell>
        </row>
        <row r="25">
          <cell r="Z25" t="str">
            <v>U.S. Dollar</v>
          </cell>
        </row>
        <row r="26">
          <cell r="Z26" t="str">
            <v>Afghan Afghani</v>
          </cell>
        </row>
        <row r="27">
          <cell r="Z27" t="str">
            <v>Albanian Lek</v>
          </cell>
        </row>
        <row r="28">
          <cell r="Z28" t="str">
            <v>Argentine Peso</v>
          </cell>
        </row>
        <row r="29">
          <cell r="Z29" t="str">
            <v>Armenian Dram</v>
          </cell>
        </row>
        <row r="30">
          <cell r="Z30" t="str">
            <v>Australian Dollar</v>
          </cell>
        </row>
        <row r="31">
          <cell r="Z31" t="str">
            <v>Azerbaijani Manat</v>
          </cell>
        </row>
        <row r="32">
          <cell r="Z32" t="str">
            <v>Bahamian Dollar</v>
          </cell>
        </row>
        <row r="33">
          <cell r="Z33" t="str">
            <v>Bahraini Dinar</v>
          </cell>
        </row>
        <row r="34">
          <cell r="Z34" t="str">
            <v>Bangladeshi Taka</v>
          </cell>
        </row>
        <row r="35">
          <cell r="Z35" t="str">
            <v>Belarusian Ruble</v>
          </cell>
        </row>
        <row r="36">
          <cell r="Z36" t="str">
            <v>Bosnian Convertible Marks</v>
          </cell>
        </row>
        <row r="37">
          <cell r="Z37" t="str">
            <v>Brazilian Real</v>
          </cell>
        </row>
        <row r="38">
          <cell r="Z38" t="str">
            <v>Bulgarian Lev</v>
          </cell>
        </row>
        <row r="39">
          <cell r="Z39" t="str">
            <v>Cambodian Riel</v>
          </cell>
        </row>
        <row r="40">
          <cell r="Z40" t="str">
            <v>Canadian Dollar</v>
          </cell>
        </row>
        <row r="41">
          <cell r="Z41" t="str">
            <v>Chilean Peso</v>
          </cell>
        </row>
        <row r="42">
          <cell r="Z42" t="str">
            <v>Chinese Yuan Renminbi</v>
          </cell>
        </row>
        <row r="43">
          <cell r="Z43" t="str">
            <v>Colombian Peso</v>
          </cell>
        </row>
        <row r="44">
          <cell r="Z44" t="str">
            <v>Costa Rican Colon</v>
          </cell>
        </row>
        <row r="45">
          <cell r="Z45" t="str">
            <v>Croatian Kuna</v>
          </cell>
        </row>
        <row r="46">
          <cell r="Z46" t="str">
            <v>Czech Koruna</v>
          </cell>
        </row>
        <row r="47">
          <cell r="Z47" t="str">
            <v>Danish Krone</v>
          </cell>
        </row>
        <row r="48">
          <cell r="Z48" t="str">
            <v>Dominican Peso</v>
          </cell>
        </row>
        <row r="49">
          <cell r="Z49" t="str">
            <v>Egyptian Pound</v>
          </cell>
        </row>
        <row r="50">
          <cell r="Z50" t="str">
            <v>Georgian Lari</v>
          </cell>
        </row>
        <row r="51">
          <cell r="Z51" t="str">
            <v>Guatemalan Quetzal</v>
          </cell>
        </row>
        <row r="52">
          <cell r="Z52" t="str">
            <v>Honduran Lempira</v>
          </cell>
        </row>
        <row r="53">
          <cell r="Z53" t="str">
            <v>Hong Kong Dollar</v>
          </cell>
        </row>
        <row r="54">
          <cell r="Z54" t="str">
            <v>Hungarian Forint</v>
          </cell>
        </row>
        <row r="55">
          <cell r="Z55" t="str">
            <v>Icelandic Krona</v>
          </cell>
        </row>
        <row r="56">
          <cell r="Z56" t="str">
            <v>Indian Rupee</v>
          </cell>
        </row>
        <row r="57">
          <cell r="Z57" t="str">
            <v>Indonesian Rupiah</v>
          </cell>
        </row>
        <row r="58">
          <cell r="Z58" t="str">
            <v>Jordanian Dinar</v>
          </cell>
        </row>
        <row r="59">
          <cell r="Z59" t="str">
            <v>Kazakhstan Tenge</v>
          </cell>
        </row>
        <row r="60">
          <cell r="Z60" t="str">
            <v>Kenyan Shilling</v>
          </cell>
        </row>
        <row r="61">
          <cell r="Z61" t="str">
            <v>Kuwaiti Dinar</v>
          </cell>
        </row>
        <row r="62">
          <cell r="Z62" t="str">
            <v>Kyrgyzstani Som</v>
          </cell>
        </row>
        <row r="63">
          <cell r="Z63" t="str">
            <v>Macedonian Denar</v>
          </cell>
        </row>
        <row r="64">
          <cell r="Z64" t="str">
            <v>Malaysian Ringgit</v>
          </cell>
        </row>
        <row r="65">
          <cell r="Z65" t="str">
            <v>Mexican Peso</v>
          </cell>
        </row>
        <row r="66">
          <cell r="Z66" t="str">
            <v>Moldovan Leu</v>
          </cell>
        </row>
        <row r="67">
          <cell r="Z67" t="str">
            <v>Mongolian Tugrik</v>
          </cell>
        </row>
        <row r="68">
          <cell r="Z68" t="str">
            <v>Moroccan Dirham</v>
          </cell>
        </row>
        <row r="69">
          <cell r="Z69" t="str">
            <v>New Israeli Shekel</v>
          </cell>
        </row>
        <row r="70">
          <cell r="Z70" t="str">
            <v>New Taiwan Dollar</v>
          </cell>
        </row>
        <row r="71">
          <cell r="Z71" t="str">
            <v>New Zealand Dollar</v>
          </cell>
        </row>
        <row r="72">
          <cell r="Z72" t="str">
            <v>Norwegian Krone</v>
          </cell>
        </row>
        <row r="73">
          <cell r="Z73" t="str">
            <v>Omani Rial</v>
          </cell>
        </row>
        <row r="74">
          <cell r="Z74" t="str">
            <v>Pakistani Rupee</v>
          </cell>
        </row>
        <row r="75">
          <cell r="Z75" t="str">
            <v>Panamanian Balboa</v>
          </cell>
        </row>
        <row r="76">
          <cell r="Z76" t="str">
            <v>Peruvian Sol</v>
          </cell>
        </row>
        <row r="77">
          <cell r="Z77" t="str">
            <v>Philippine Peso</v>
          </cell>
        </row>
        <row r="78">
          <cell r="Z78" t="str">
            <v>Polish Zloty</v>
          </cell>
        </row>
        <row r="79">
          <cell r="Z79" t="str">
            <v>Qatari Rial</v>
          </cell>
        </row>
        <row r="80">
          <cell r="Z80" t="str">
            <v>Romanian Leu</v>
          </cell>
        </row>
        <row r="81">
          <cell r="Z81" t="str">
            <v>Russian Ruble</v>
          </cell>
        </row>
        <row r="82">
          <cell r="Z82" t="str">
            <v>Samoan Tala</v>
          </cell>
        </row>
        <row r="83">
          <cell r="Z83" t="str">
            <v>Saudi Riyal</v>
          </cell>
        </row>
        <row r="84">
          <cell r="Z84" t="str">
            <v>Serbian Dinar</v>
          </cell>
        </row>
        <row r="85">
          <cell r="Z85" t="str">
            <v>Singapore Dollar</v>
          </cell>
        </row>
        <row r="86">
          <cell r="Z86" t="str">
            <v>South African Rand</v>
          </cell>
        </row>
        <row r="87">
          <cell r="Z87" t="str">
            <v>South Korean Won</v>
          </cell>
        </row>
        <row r="88">
          <cell r="Z88" t="str">
            <v>Sri Lanka Rupee</v>
          </cell>
        </row>
        <row r="89">
          <cell r="Z89" t="str">
            <v>Swedish Krona</v>
          </cell>
        </row>
        <row r="90">
          <cell r="Z90" t="str">
            <v>Swiss Franc</v>
          </cell>
        </row>
        <row r="91">
          <cell r="Z91" t="str">
            <v>Tajik Somoni</v>
          </cell>
        </row>
        <row r="92">
          <cell r="Z92" t="str">
            <v>Thai Baht</v>
          </cell>
        </row>
        <row r="93">
          <cell r="Z93" t="str">
            <v>Tunisian Dinar</v>
          </cell>
        </row>
        <row r="94">
          <cell r="Z94" t="str">
            <v>Turkish Lira</v>
          </cell>
        </row>
        <row r="95">
          <cell r="Z95" t="str">
            <v>Turkmenistan Manat</v>
          </cell>
        </row>
        <row r="96">
          <cell r="Z96" t="str">
            <v>Uae Dirham</v>
          </cell>
        </row>
        <row r="97">
          <cell r="Z97" t="str">
            <v>Ukraine Hryvnia</v>
          </cell>
        </row>
        <row r="98">
          <cell r="Z98" t="str">
            <v>Uzbekistani Som</v>
          </cell>
        </row>
        <row r="99">
          <cell r="Z99" t="str">
            <v>Venezuelan Bolivar Soberano</v>
          </cell>
        </row>
        <row r="100">
          <cell r="Z100" t="str">
            <v>Vietnam Dong</v>
          </cell>
        </row>
        <row r="102">
          <cell r="Z102" t="str">
            <v>Millions</v>
          </cell>
          <cell r="AB102">
            <v>1000000</v>
          </cell>
        </row>
        <row r="112">
          <cell r="AA112" t="str">
            <v>MIrecommended</v>
          </cell>
        </row>
        <row r="113">
          <cell r="Z113" t="str">
            <v>MI Recommended</v>
          </cell>
        </row>
        <row r="114">
          <cell r="Z114" t="str">
            <v>Most Recent Spot Rate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__snloffice"/>
      <sheetName val="Key Stats"/>
      <sheetName val="Income Statement"/>
      <sheetName val="Balance Sheet"/>
      <sheetName val="Cash Flow"/>
      <sheetName val="Multiples"/>
      <sheetName val="Capitalization"/>
      <sheetName val="Capital Structure Summary"/>
      <sheetName val="Capital Structure Details"/>
      <sheetName val="Ratios"/>
      <sheetName val="Supplemental"/>
      <sheetName val="Pension-OPE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U6" t="str">
            <v>IQDCS921164068</v>
          </cell>
        </row>
        <row r="7">
          <cell r="U7" t="str">
            <v>IQDCS922584855</v>
          </cell>
        </row>
        <row r="8">
          <cell r="U8" t="str">
            <v>IQDCS920779925</v>
          </cell>
        </row>
        <row r="9">
          <cell r="U9" t="str">
            <v>IQDCS920779921</v>
          </cell>
        </row>
        <row r="10">
          <cell r="U10" t="str">
            <v>IQDCS920779609</v>
          </cell>
        </row>
        <row r="11">
          <cell r="U11" t="str">
            <v>IQDCS920779615</v>
          </cell>
        </row>
        <row r="12">
          <cell r="U12" t="str">
            <v>IQDCS920779926</v>
          </cell>
        </row>
        <row r="13">
          <cell r="U13" t="str">
            <v>IQDCS920779614</v>
          </cell>
        </row>
        <row r="14">
          <cell r="U14" t="str">
            <v>IQDCS920779928</v>
          </cell>
        </row>
        <row r="15">
          <cell r="U15" t="str">
            <v>IQDCS920780032</v>
          </cell>
        </row>
        <row r="16">
          <cell r="U16" t="str">
            <v>IQDCS921345359</v>
          </cell>
        </row>
        <row r="17">
          <cell r="U17" t="str">
            <v>IQDCS920779608</v>
          </cell>
        </row>
        <row r="18">
          <cell r="U18" t="str">
            <v>IQDCS920779922</v>
          </cell>
        </row>
        <row r="19">
          <cell r="U19" t="str">
            <v>IQDCS920779620</v>
          </cell>
        </row>
        <row r="20">
          <cell r="U20" t="str">
            <v>IQDCS919289665</v>
          </cell>
        </row>
        <row r="21">
          <cell r="U21" t="str">
            <v>IQDCS920779612</v>
          </cell>
        </row>
        <row r="22">
          <cell r="U22" t="str">
            <v>IQDCS920779918</v>
          </cell>
        </row>
        <row r="23">
          <cell r="U23" t="str">
            <v>IQDCS920779617</v>
          </cell>
        </row>
        <row r="24">
          <cell r="U24" t="str">
            <v>IQDCS920779919</v>
          </cell>
        </row>
        <row r="25">
          <cell r="U25" t="str">
            <v>IQDCS919289795</v>
          </cell>
        </row>
        <row r="26">
          <cell r="U26" t="str">
            <v>IQDCS921164084</v>
          </cell>
        </row>
        <row r="27">
          <cell r="U27" t="str">
            <v>IQDCS921164085</v>
          </cell>
        </row>
        <row r="28">
          <cell r="U28" t="str">
            <v>IQDCS921164070</v>
          </cell>
        </row>
        <row r="29">
          <cell r="U29" t="str">
            <v>IQDCS922584863</v>
          </cell>
        </row>
        <row r="30">
          <cell r="U30" t="str">
            <v>IQDCS922584864</v>
          </cell>
        </row>
        <row r="35">
          <cell r="U35" t="str">
            <v>IQDCS921164068</v>
          </cell>
        </row>
        <row r="36">
          <cell r="U36" t="str">
            <v>IQDCS922008726</v>
          </cell>
        </row>
        <row r="37">
          <cell r="U37" t="str">
            <v>IQDCS921164065</v>
          </cell>
        </row>
        <row r="38">
          <cell r="U38" t="str">
            <v>IQDCS922031102</v>
          </cell>
        </row>
        <row r="39">
          <cell r="U39" t="str">
            <v>IQDCS922373212</v>
          </cell>
        </row>
        <row r="40">
          <cell r="U40" t="str">
            <v>IQDCS921164072</v>
          </cell>
        </row>
        <row r="41">
          <cell r="U41" t="str">
            <v>IQDCS920779925</v>
          </cell>
        </row>
        <row r="42">
          <cell r="U42" t="str">
            <v>IQDCS920779921</v>
          </cell>
        </row>
        <row r="43">
          <cell r="U43" t="str">
            <v>IQDCS920779609</v>
          </cell>
        </row>
        <row r="44">
          <cell r="U44" t="str">
            <v>IQDCS920779615</v>
          </cell>
        </row>
        <row r="45">
          <cell r="U45" t="str">
            <v>IQDCS920779926</v>
          </cell>
        </row>
        <row r="46">
          <cell r="U46" t="str">
            <v>IQDCS920779614</v>
          </cell>
        </row>
        <row r="47">
          <cell r="U47" t="str">
            <v>IQDCS920779928</v>
          </cell>
        </row>
        <row r="48">
          <cell r="U48" t="str">
            <v>IQDCS920780032</v>
          </cell>
        </row>
        <row r="49">
          <cell r="U49" t="str">
            <v>IQDCS921345359</v>
          </cell>
        </row>
        <row r="50">
          <cell r="U50" t="str">
            <v>IQDCS920779608</v>
          </cell>
        </row>
        <row r="51">
          <cell r="U51" t="str">
            <v>IQDCS920779922</v>
          </cell>
        </row>
        <row r="52">
          <cell r="U52" t="str">
            <v>IQDCS920779620</v>
          </cell>
        </row>
        <row r="53">
          <cell r="U53" t="str">
            <v>IQDCS919289665</v>
          </cell>
        </row>
        <row r="54">
          <cell r="U54" t="str">
            <v>IQDCS920779612</v>
          </cell>
        </row>
        <row r="55">
          <cell r="U55" t="str">
            <v>IQDCS920779918</v>
          </cell>
        </row>
        <row r="56">
          <cell r="U56" t="str">
            <v>IQDCS920779617</v>
          </cell>
        </row>
        <row r="57">
          <cell r="U57" t="str">
            <v>IQDCS920779919</v>
          </cell>
        </row>
        <row r="58">
          <cell r="U58" t="str">
            <v>IQDCS919289795</v>
          </cell>
        </row>
        <row r="59">
          <cell r="U59" t="str">
            <v>IQDCS921164084</v>
          </cell>
        </row>
        <row r="64">
          <cell r="U64" t="str">
            <v>IQDCS921164068</v>
          </cell>
        </row>
        <row r="65">
          <cell r="U65" t="str">
            <v>IQDCS921164072</v>
          </cell>
        </row>
        <row r="66">
          <cell r="U66" t="str">
            <v>IQDCS920779925</v>
          </cell>
        </row>
        <row r="67">
          <cell r="U67" t="str">
            <v>IQDCS920779921</v>
          </cell>
        </row>
        <row r="68">
          <cell r="U68" t="str">
            <v>IQDCS920779609</v>
          </cell>
        </row>
        <row r="69">
          <cell r="U69" t="str">
            <v>IQDCS920779615</v>
          </cell>
        </row>
        <row r="70">
          <cell r="U70" t="str">
            <v>IQDCS920779926</v>
          </cell>
        </row>
        <row r="71">
          <cell r="U71" t="str">
            <v>IQDCS920779614</v>
          </cell>
        </row>
        <row r="72">
          <cell r="U72" t="str">
            <v>IQDCS920779928</v>
          </cell>
        </row>
        <row r="73">
          <cell r="U73" t="str">
            <v>IQDCS920780032</v>
          </cell>
        </row>
        <row r="74">
          <cell r="U74" t="str">
            <v>IQDCS920779608</v>
          </cell>
        </row>
        <row r="75">
          <cell r="U75" t="str">
            <v>IQDCS920779922</v>
          </cell>
        </row>
        <row r="76">
          <cell r="U76" t="str">
            <v>IQDCS920779620</v>
          </cell>
        </row>
        <row r="77">
          <cell r="U77" t="str">
            <v>IQDCS919289665</v>
          </cell>
        </row>
        <row r="78">
          <cell r="U78" t="str">
            <v>IQDCS920779612</v>
          </cell>
        </row>
        <row r="79">
          <cell r="U79" t="str">
            <v>IQDCS920779918</v>
          </cell>
        </row>
        <row r="80">
          <cell r="U80" t="str">
            <v>IQDCS920779617</v>
          </cell>
        </row>
        <row r="81">
          <cell r="U81" t="str">
            <v>IQDCS920779919</v>
          </cell>
        </row>
        <row r="82">
          <cell r="U82" t="str">
            <v>IQDCS919771151</v>
          </cell>
        </row>
        <row r="83">
          <cell r="U83" t="str">
            <v>IQDCS919289795</v>
          </cell>
        </row>
        <row r="84">
          <cell r="U84" t="str">
            <v>IQDCS921164084</v>
          </cell>
        </row>
        <row r="85">
          <cell r="U85" t="str">
            <v>IQDCS921164085</v>
          </cell>
        </row>
        <row r="86">
          <cell r="U86" t="str">
            <v>IQDCS921164070</v>
          </cell>
        </row>
        <row r="87">
          <cell r="U87" t="str">
            <v>IQDCS921164071</v>
          </cell>
        </row>
        <row r="88">
          <cell r="U88" t="str">
            <v>IQDCS916957982</v>
          </cell>
        </row>
      </sheetData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2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F004F-D57B-46E6-96E8-30EF1DD73340}">
  <sheetPr>
    <pageSetUpPr fitToPage="1"/>
  </sheetPr>
  <dimension ref="A2:AA83"/>
  <sheetViews>
    <sheetView showGridLines="0" zoomScale="85" zoomScaleNormal="85" workbookViewId="0">
      <selection activeCell="P32" sqref="A32:P34"/>
    </sheetView>
  </sheetViews>
  <sheetFormatPr defaultRowHeight="10.199999999999999" outlineLevelRow="1" outlineLevelCol="1" x14ac:dyDescent="0.2"/>
  <cols>
    <col min="1" max="1" width="1.5546875" style="5" customWidth="1"/>
    <col min="2" max="2" width="28.109375" style="5" customWidth="1"/>
    <col min="3" max="3" width="16.21875" style="21" hidden="1" customWidth="1" outlineLevel="1"/>
    <col min="4" max="4" width="7.21875" style="21" hidden="1" customWidth="1" outlineLevel="1"/>
    <col min="5" max="5" width="10.44140625" style="5" customWidth="1" collapsed="1"/>
    <col min="6" max="6" width="10.44140625" style="5" customWidth="1"/>
    <col min="7" max="7" width="14" style="5" customWidth="1"/>
    <col min="8" max="16" width="10.44140625" style="5" customWidth="1"/>
    <col min="17" max="20" width="8.88671875" style="5"/>
    <col min="21" max="21" width="8.77734375" style="5" bestFit="1" customWidth="1" outlineLevel="1"/>
    <col min="22" max="16384" width="8.88671875" style="5"/>
  </cols>
  <sheetData>
    <row r="2" spans="1:27" ht="14.4" x14ac:dyDescent="0.3">
      <c r="B2" s="5" t="s">
        <v>26</v>
      </c>
      <c r="K2" s="51" t="s">
        <v>73</v>
      </c>
    </row>
    <row r="3" spans="1:27" x14ac:dyDescent="0.2">
      <c r="A3" s="3"/>
      <c r="B3" s="3"/>
      <c r="C3" s="4"/>
      <c r="D3" s="4"/>
      <c r="E3" s="3"/>
      <c r="F3" s="3"/>
      <c r="G3" s="24"/>
      <c r="H3" s="3"/>
      <c r="I3" s="3"/>
      <c r="J3" s="3"/>
      <c r="K3" s="3"/>
      <c r="L3" s="3"/>
      <c r="M3" s="3"/>
      <c r="N3" s="3"/>
      <c r="O3" s="3"/>
      <c r="P3" s="3"/>
    </row>
    <row r="4" spans="1:27" ht="16.2" thickBot="1" x14ac:dyDescent="0.35">
      <c r="A4" s="3"/>
      <c r="B4" s="6" t="str">
        <f>E11&amp;IF(E12="",""," ("&amp;E12&amp;")")</f>
        <v>FMC Corporation (NYSE:FMC) (FMC-US)</v>
      </c>
      <c r="C4" s="7"/>
      <c r="D4" s="7"/>
      <c r="E4" s="8"/>
      <c r="F4" s="8"/>
      <c r="G4" s="8"/>
      <c r="H4" s="8"/>
      <c r="I4" s="8"/>
      <c r="J4" s="8"/>
      <c r="K4" s="8"/>
      <c r="L4" s="8"/>
      <c r="M4" s="8"/>
      <c r="N4" s="9"/>
      <c r="O4" s="9"/>
      <c r="P4" s="10" t="s">
        <v>19</v>
      </c>
    </row>
    <row r="5" spans="1:27" ht="17.25" customHeight="1" x14ac:dyDescent="0.2">
      <c r="A5" s="3"/>
      <c r="B5" s="11" t="str">
        <f>"Data in "&amp;Curr_Sym</f>
        <v>Data in ($M)</v>
      </c>
      <c r="C5" s="11"/>
      <c r="D5" s="4"/>
      <c r="E5" s="3"/>
      <c r="F5" s="3"/>
      <c r="G5" s="3"/>
      <c r="H5" s="3"/>
      <c r="I5" s="3"/>
      <c r="J5" s="3"/>
      <c r="K5" s="3"/>
      <c r="L5" s="3"/>
      <c r="M5" s="3"/>
      <c r="N5" s="12"/>
      <c r="O5" s="12"/>
      <c r="P5" s="12"/>
    </row>
    <row r="6" spans="1:27" hidden="1" outlineLevel="1" x14ac:dyDescent="0.2">
      <c r="A6" s="3"/>
      <c r="B6" s="13"/>
      <c r="C6" s="14" t="str">
        <f>_xll.SNL.Clients.Office.Excel.Functions.SPGTable($E$6:$P$6,$C$11:$C$16,$E$7:$P$7,"Options: Curr="&amp;Sel_Curr&amp;", Mag="&amp;Sel_Mag&amp;",ConvMethod="&amp;Sel_Conv&amp;", NA=NA, Term=en-US")</f>
        <v>#PEND</v>
      </c>
      <c r="D6" s="14"/>
      <c r="E6" s="15" t="str">
        <f t="shared" ref="E6:P6" si="0">Focus_Co</f>
        <v>FMC</v>
      </c>
      <c r="F6" s="15" t="str">
        <f t="shared" si="0"/>
        <v>FMC</v>
      </c>
      <c r="G6" s="15" t="str">
        <f t="shared" si="0"/>
        <v>FMC</v>
      </c>
      <c r="H6" s="15" t="str">
        <f t="shared" si="0"/>
        <v>FMC</v>
      </c>
      <c r="I6" s="15" t="str">
        <f t="shared" si="0"/>
        <v>FMC</v>
      </c>
      <c r="J6" s="15" t="str">
        <f t="shared" si="0"/>
        <v>FMC</v>
      </c>
      <c r="K6" s="15" t="str">
        <f t="shared" si="0"/>
        <v>FMC</v>
      </c>
      <c r="L6" s="15" t="str">
        <f t="shared" si="0"/>
        <v>FMC</v>
      </c>
      <c r="M6" s="15" t="str">
        <f t="shared" si="0"/>
        <v>FMC</v>
      </c>
      <c r="N6" s="15" t="str">
        <f t="shared" si="0"/>
        <v>FMC</v>
      </c>
      <c r="O6" s="15" t="str">
        <f t="shared" si="0"/>
        <v>FMC</v>
      </c>
      <c r="P6" s="15" t="str">
        <f t="shared" si="0"/>
        <v>FMC</v>
      </c>
    </row>
    <row r="7" spans="1:27" hidden="1" outlineLevel="1" x14ac:dyDescent="0.2">
      <c r="A7" s="3"/>
      <c r="B7" s="13"/>
      <c r="C7" s="14"/>
      <c r="D7" s="14"/>
      <c r="E7" s="15" t="str">
        <f t="shared" ref="E7:M7" si="1">LEFT(F7,LEN(F7)-1)&amp;RIGHT(F7,1)+1</f>
        <v>FQ-11</v>
      </c>
      <c r="F7" s="15" t="str">
        <f t="shared" si="1"/>
        <v>FQ-10</v>
      </c>
      <c r="G7" s="15" t="str">
        <f t="shared" si="1"/>
        <v>FQ-9</v>
      </c>
      <c r="H7" s="15" t="str">
        <f t="shared" si="1"/>
        <v>FQ-8</v>
      </c>
      <c r="I7" s="15" t="str">
        <f t="shared" si="1"/>
        <v>FQ-7</v>
      </c>
      <c r="J7" s="15" t="str">
        <f t="shared" si="1"/>
        <v>FQ-6</v>
      </c>
      <c r="K7" s="15" t="str">
        <f t="shared" si="1"/>
        <v>FQ-5</v>
      </c>
      <c r="L7" s="15" t="str">
        <f t="shared" si="1"/>
        <v>FQ-4</v>
      </c>
      <c r="M7" s="15" t="str">
        <f t="shared" si="1"/>
        <v>FQ-3</v>
      </c>
      <c r="N7" s="15" t="str">
        <f>LEFT(O7,LEN(O7)-1)&amp;RIGHT(O7,1)+1</f>
        <v>FQ-2</v>
      </c>
      <c r="O7" s="15" t="str">
        <f>VLOOKUP(Period,FormatTable,2,FALSE)</f>
        <v>FQ-1</v>
      </c>
      <c r="P7" s="15" t="str">
        <f>Period</f>
        <v>FQ0</v>
      </c>
    </row>
    <row r="8" spans="1:27" hidden="1" outlineLevel="1" x14ac:dyDescent="0.2">
      <c r="A8" s="3"/>
      <c r="B8" s="13"/>
      <c r="C8" s="14"/>
      <c r="D8" s="14"/>
      <c r="E8" s="16">
        <f t="shared" ref="E8:P8" ca="1" si="2">IF(Date="","",Date)</f>
        <v>45536</v>
      </c>
      <c r="F8" s="16">
        <f t="shared" ca="1" si="2"/>
        <v>45536</v>
      </c>
      <c r="G8" s="16">
        <f t="shared" ca="1" si="2"/>
        <v>45536</v>
      </c>
      <c r="H8" s="16">
        <f t="shared" ca="1" si="2"/>
        <v>45536</v>
      </c>
      <c r="I8" s="16">
        <f t="shared" ca="1" si="2"/>
        <v>45536</v>
      </c>
      <c r="J8" s="16">
        <f t="shared" ca="1" si="2"/>
        <v>45536</v>
      </c>
      <c r="K8" s="16">
        <f t="shared" ca="1" si="2"/>
        <v>45536</v>
      </c>
      <c r="L8" s="16">
        <f t="shared" ca="1" si="2"/>
        <v>45536</v>
      </c>
      <c r="M8" s="16">
        <f t="shared" ca="1" si="2"/>
        <v>45536</v>
      </c>
      <c r="N8" s="16">
        <f t="shared" ca="1" si="2"/>
        <v>45536</v>
      </c>
      <c r="O8" s="16">
        <f t="shared" ca="1" si="2"/>
        <v>45536</v>
      </c>
      <c r="P8" s="16">
        <f t="shared" ca="1" si="2"/>
        <v>45536</v>
      </c>
    </row>
    <row r="9" spans="1:27" hidden="1" outlineLevel="1" x14ac:dyDescent="0.2">
      <c r="A9" s="3"/>
      <c r="B9" s="13"/>
      <c r="C9" s="17"/>
      <c r="D9" s="17"/>
      <c r="E9" s="3"/>
      <c r="F9" s="3"/>
      <c r="G9" s="3"/>
      <c r="H9" s="3"/>
      <c r="I9" s="3"/>
      <c r="J9" s="3"/>
      <c r="K9" s="3"/>
      <c r="L9" s="3"/>
      <c r="M9" s="3"/>
      <c r="N9" s="12"/>
      <c r="O9" s="12"/>
      <c r="P9" s="12"/>
    </row>
    <row r="10" spans="1:27" hidden="1" outlineLevel="1" x14ac:dyDescent="0.2">
      <c r="A10" s="3"/>
      <c r="B10" s="13"/>
      <c r="C10" s="17"/>
      <c r="D10" s="17"/>
      <c r="E10" s="3"/>
      <c r="F10" s="3"/>
      <c r="G10" s="3"/>
      <c r="H10" s="3"/>
      <c r="I10" s="3"/>
      <c r="J10" s="3"/>
      <c r="K10" s="3"/>
      <c r="L10" s="3"/>
      <c r="M10" s="3"/>
      <c r="N10" s="12"/>
      <c r="O10" s="12"/>
      <c r="P10" s="12"/>
    </row>
    <row r="11" spans="1:27" hidden="1" outlineLevel="1" x14ac:dyDescent="0.2">
      <c r="A11" s="3"/>
      <c r="B11" s="13"/>
      <c r="C11" s="18" t="s">
        <v>20</v>
      </c>
      <c r="D11" s="18"/>
      <c r="E11" s="3" t="s">
        <v>21</v>
      </c>
      <c r="F11" s="3" t="s">
        <v>21</v>
      </c>
      <c r="G11" s="3" t="s">
        <v>21</v>
      </c>
      <c r="H11" s="3" t="s">
        <v>21</v>
      </c>
      <c r="I11" s="3" t="s">
        <v>21</v>
      </c>
      <c r="J11" s="3" t="s">
        <v>21</v>
      </c>
      <c r="K11" s="3" t="s">
        <v>21</v>
      </c>
      <c r="L11" s="3" t="s">
        <v>21</v>
      </c>
      <c r="M11" s="3" t="s">
        <v>21</v>
      </c>
      <c r="N11" s="12" t="s">
        <v>21</v>
      </c>
      <c r="O11" s="12" t="s">
        <v>21</v>
      </c>
      <c r="P11" s="12" t="s">
        <v>21</v>
      </c>
    </row>
    <row r="12" spans="1:27" hidden="1" outlineLevel="1" x14ac:dyDescent="0.2">
      <c r="A12" s="3"/>
      <c r="B12" s="13"/>
      <c r="C12" s="18" t="s">
        <v>22</v>
      </c>
      <c r="D12" s="18"/>
      <c r="E12" s="3" t="s">
        <v>23</v>
      </c>
      <c r="F12" s="3" t="s">
        <v>23</v>
      </c>
      <c r="G12" s="3" t="s">
        <v>23</v>
      </c>
      <c r="H12" s="3" t="s">
        <v>23</v>
      </c>
      <c r="I12" s="3" t="s">
        <v>23</v>
      </c>
      <c r="J12" s="3" t="s">
        <v>23</v>
      </c>
      <c r="K12" s="3" t="s">
        <v>23</v>
      </c>
      <c r="L12" s="3" t="s">
        <v>23</v>
      </c>
      <c r="M12" s="3" t="s">
        <v>23</v>
      </c>
      <c r="N12" s="12" t="s">
        <v>23</v>
      </c>
      <c r="O12" s="12" t="s">
        <v>23</v>
      </c>
      <c r="P12" s="12" t="s">
        <v>23</v>
      </c>
    </row>
    <row r="13" spans="1:27" ht="18" customHeight="1" collapsed="1" x14ac:dyDescent="0.2">
      <c r="A13" s="3"/>
      <c r="B13" s="19" t="s">
        <v>27</v>
      </c>
      <c r="C13" s="18" t="s">
        <v>24</v>
      </c>
      <c r="D13" s="18"/>
      <c r="E13" s="22">
        <v>44469</v>
      </c>
      <c r="F13" s="22">
        <v>44561</v>
      </c>
      <c r="G13" s="22">
        <v>44651</v>
      </c>
      <c r="H13" s="22">
        <v>44742</v>
      </c>
      <c r="I13" s="22">
        <v>44834</v>
      </c>
      <c r="J13" s="22">
        <v>44926</v>
      </c>
      <c r="K13" s="22">
        <v>45016</v>
      </c>
      <c r="L13" s="22">
        <v>45107</v>
      </c>
      <c r="M13" s="22">
        <v>45199</v>
      </c>
      <c r="N13" s="22">
        <v>45291</v>
      </c>
      <c r="O13" s="22">
        <v>45382</v>
      </c>
      <c r="P13" s="22">
        <v>45473</v>
      </c>
    </row>
    <row r="14" spans="1:27" x14ac:dyDescent="0.2">
      <c r="B14" s="3" t="s">
        <v>55</v>
      </c>
      <c r="C14" s="18" t="s">
        <v>56</v>
      </c>
      <c r="D14" s="18"/>
      <c r="E14" s="28">
        <v>2503.5</v>
      </c>
      <c r="F14" s="28">
        <v>2583.7000000000003</v>
      </c>
      <c r="G14" s="28">
        <v>2868.6</v>
      </c>
      <c r="H14" s="28">
        <v>2885.1</v>
      </c>
      <c r="I14" s="28">
        <v>2599.9</v>
      </c>
      <c r="J14" s="28">
        <v>2871.4</v>
      </c>
      <c r="K14" s="28">
        <v>3202.1</v>
      </c>
      <c r="L14" s="28">
        <v>2782.8</v>
      </c>
      <c r="M14" s="28">
        <v>2564.5</v>
      </c>
      <c r="N14" s="28">
        <v>2703.2000000000003</v>
      </c>
      <c r="O14" s="28">
        <v>2817.9</v>
      </c>
      <c r="P14" s="28">
        <v>2702.4</v>
      </c>
      <c r="R14" s="19" t="s">
        <v>66</v>
      </c>
      <c r="S14" s="22">
        <v>44742</v>
      </c>
      <c r="T14" s="22">
        <v>44834</v>
      </c>
      <c r="U14" s="22">
        <v>44926</v>
      </c>
      <c r="V14" s="22">
        <v>45016</v>
      </c>
      <c r="W14" s="22">
        <v>45107</v>
      </c>
      <c r="X14" s="22">
        <v>45199</v>
      </c>
      <c r="Y14" s="22">
        <v>45291</v>
      </c>
      <c r="Z14" s="22">
        <v>45382</v>
      </c>
      <c r="AA14" s="22">
        <v>45473</v>
      </c>
    </row>
    <row r="15" spans="1:27" x14ac:dyDescent="0.2">
      <c r="B15" s="3" t="s">
        <v>57</v>
      </c>
      <c r="C15" s="18" t="s">
        <v>58</v>
      </c>
      <c r="D15" s="18"/>
      <c r="E15" s="28">
        <v>1450.5</v>
      </c>
      <c r="F15" s="28">
        <v>1521.9</v>
      </c>
      <c r="G15" s="28">
        <v>1590.7</v>
      </c>
      <c r="H15" s="28">
        <v>1590.4</v>
      </c>
      <c r="I15" s="28">
        <v>1731.5</v>
      </c>
      <c r="J15" s="28">
        <v>1651.6000000000001</v>
      </c>
      <c r="K15" s="28">
        <v>1910.9</v>
      </c>
      <c r="L15" s="28">
        <v>2072.3000000000002</v>
      </c>
      <c r="M15" s="28">
        <v>1998.6000000000001</v>
      </c>
      <c r="N15" s="28">
        <v>1724.6000000000001</v>
      </c>
      <c r="O15" s="28">
        <v>1587.1000000000001</v>
      </c>
      <c r="P15" s="28">
        <v>1435</v>
      </c>
      <c r="R15" s="5" t="s">
        <v>74</v>
      </c>
      <c r="S15" s="56">
        <v>681.14860910280254</v>
      </c>
      <c r="T15" s="56">
        <v>724.67951277955262</v>
      </c>
      <c r="U15" s="57">
        <v>631.49275585696671</v>
      </c>
      <c r="V15" s="56">
        <v>784.58165959979169</v>
      </c>
      <c r="W15" s="56">
        <v>1030.4369147363234</v>
      </c>
      <c r="X15" s="56">
        <v>1061.3585904878296</v>
      </c>
      <c r="Y15" s="56">
        <v>895.90764331210175</v>
      </c>
      <c r="Z15" s="56">
        <v>1080.3284313725489</v>
      </c>
      <c r="AA15" s="56">
        <v>948.00173343605536</v>
      </c>
    </row>
    <row r="16" spans="1:27" x14ac:dyDescent="0.2">
      <c r="B16" s="3" t="s">
        <v>59</v>
      </c>
      <c r="C16" s="18" t="s">
        <v>60</v>
      </c>
      <c r="D16" s="18"/>
      <c r="E16" s="28">
        <v>1101.4000000000001</v>
      </c>
      <c r="F16" s="28">
        <v>1135</v>
      </c>
      <c r="G16" s="28">
        <v>1057.4000000000001</v>
      </c>
      <c r="H16" s="28">
        <v>1122.2</v>
      </c>
      <c r="I16" s="28">
        <v>1045.7</v>
      </c>
      <c r="J16" s="28">
        <v>1252.2</v>
      </c>
      <c r="K16" s="28">
        <v>1182.8</v>
      </c>
      <c r="L16" s="28">
        <v>1032.7</v>
      </c>
      <c r="M16" s="28">
        <v>662.5</v>
      </c>
      <c r="N16" s="28">
        <v>602.4</v>
      </c>
      <c r="O16" s="28">
        <v>589.30000000000007</v>
      </c>
      <c r="P16" s="28">
        <v>697.30000000000007</v>
      </c>
      <c r="R16" s="59" t="s">
        <v>77</v>
      </c>
      <c r="S16" s="56">
        <v>294.70889315419066</v>
      </c>
      <c r="T16" s="56">
        <v>667.83039250990282</v>
      </c>
      <c r="U16" s="57"/>
      <c r="V16" s="56">
        <v>417.25762694512696</v>
      </c>
      <c r="W16" s="56">
        <v>349.43693134822166</v>
      </c>
      <c r="X16" s="56">
        <v>831.32625482625485</v>
      </c>
      <c r="Y16" s="56">
        <v>582.52798759104394</v>
      </c>
      <c r="Z16" s="56">
        <v>469.1086932324132</v>
      </c>
      <c r="AA16" s="56">
        <v>342.00834424083769</v>
      </c>
    </row>
    <row r="17" spans="2:27" x14ac:dyDescent="0.2">
      <c r="B17" s="37" t="s">
        <v>61</v>
      </c>
      <c r="H17" s="38">
        <f t="shared" ref="H17:P19" si="3">AVERAGE(E14:H14)</f>
        <v>2710.2250000000004</v>
      </c>
      <c r="I17" s="38">
        <f t="shared" si="3"/>
        <v>2734.3249999999998</v>
      </c>
      <c r="J17" s="38">
        <f t="shared" si="3"/>
        <v>2806.25</v>
      </c>
      <c r="K17" s="38">
        <f t="shared" si="3"/>
        <v>2889.625</v>
      </c>
      <c r="L17" s="38">
        <f t="shared" si="3"/>
        <v>2864.05</v>
      </c>
      <c r="M17" s="38">
        <f t="shared" si="3"/>
        <v>2855.2</v>
      </c>
      <c r="N17" s="38">
        <f t="shared" si="3"/>
        <v>2813.15</v>
      </c>
      <c r="O17" s="38">
        <f t="shared" si="3"/>
        <v>2717.1</v>
      </c>
      <c r="P17" s="38">
        <f t="shared" si="3"/>
        <v>2697</v>
      </c>
      <c r="R17" s="5" t="s">
        <v>85</v>
      </c>
      <c r="S17" s="56">
        <v>252.77811735941319</v>
      </c>
      <c r="T17" s="56">
        <v>587.95903382621043</v>
      </c>
      <c r="U17" s="56">
        <v>564.23898594758839</v>
      </c>
      <c r="V17" s="56">
        <v>195.39952660790075</v>
      </c>
      <c r="W17" s="56">
        <v>284.41908018235449</v>
      </c>
      <c r="X17" s="56">
        <v>831.43491321762349</v>
      </c>
      <c r="Y17" s="56">
        <v>713.63547758284597</v>
      </c>
      <c r="Z17" s="56">
        <v>157.2438376819195</v>
      </c>
      <c r="AA17" s="56">
        <v>149.77842705040754</v>
      </c>
    </row>
    <row r="18" spans="2:27" x14ac:dyDescent="0.2">
      <c r="B18" s="37" t="s">
        <v>62</v>
      </c>
      <c r="H18" s="38">
        <f t="shared" si="3"/>
        <v>1538.375</v>
      </c>
      <c r="I18" s="38">
        <f t="shared" si="3"/>
        <v>1608.625</v>
      </c>
      <c r="J18" s="38">
        <f t="shared" si="3"/>
        <v>1641.0500000000002</v>
      </c>
      <c r="K18" s="38">
        <f t="shared" si="3"/>
        <v>1721.1</v>
      </c>
      <c r="L18" s="38">
        <f t="shared" si="3"/>
        <v>1841.575</v>
      </c>
      <c r="M18" s="38">
        <f t="shared" si="3"/>
        <v>1908.3500000000001</v>
      </c>
      <c r="N18" s="38">
        <f t="shared" si="3"/>
        <v>1926.6000000000001</v>
      </c>
      <c r="O18" s="38">
        <f t="shared" si="3"/>
        <v>1845.6500000000003</v>
      </c>
      <c r="P18" s="38">
        <f t="shared" si="3"/>
        <v>1686.325</v>
      </c>
      <c r="S18" s="56"/>
      <c r="T18" s="56"/>
      <c r="U18" s="56"/>
      <c r="V18" s="56"/>
      <c r="W18" s="56"/>
      <c r="X18" s="56"/>
      <c r="Y18" s="56"/>
      <c r="Z18" s="56"/>
      <c r="AA18" s="56"/>
    </row>
    <row r="19" spans="2:27" x14ac:dyDescent="0.2">
      <c r="B19" s="37" t="s">
        <v>63</v>
      </c>
      <c r="H19" s="38">
        <f t="shared" si="3"/>
        <v>1104</v>
      </c>
      <c r="I19" s="38">
        <f t="shared" si="3"/>
        <v>1090.075</v>
      </c>
      <c r="J19" s="38">
        <f t="shared" si="3"/>
        <v>1119.375</v>
      </c>
      <c r="K19" s="38">
        <f t="shared" si="3"/>
        <v>1150.7250000000001</v>
      </c>
      <c r="L19" s="38">
        <f t="shared" si="3"/>
        <v>1128.3499999999999</v>
      </c>
      <c r="M19" s="38">
        <f t="shared" si="3"/>
        <v>1032.55</v>
      </c>
      <c r="N19" s="38">
        <f t="shared" si="3"/>
        <v>870.1</v>
      </c>
      <c r="O19" s="38">
        <f t="shared" si="3"/>
        <v>721.72500000000002</v>
      </c>
      <c r="P19" s="38">
        <f t="shared" si="3"/>
        <v>637.87500000000011</v>
      </c>
      <c r="S19" s="56"/>
      <c r="T19" s="56"/>
      <c r="U19" s="56"/>
      <c r="V19" s="56"/>
      <c r="W19" s="56"/>
      <c r="X19" s="56"/>
      <c r="Y19" s="56"/>
      <c r="Z19" s="56"/>
      <c r="AA19" s="56"/>
    </row>
    <row r="20" spans="2:27" x14ac:dyDescent="0.2">
      <c r="B20" s="37" t="s">
        <v>64</v>
      </c>
      <c r="H20" s="31">
        <v>1452.3</v>
      </c>
      <c r="I20" s="31">
        <v>1377.2</v>
      </c>
      <c r="J20" s="31">
        <v>1622</v>
      </c>
      <c r="K20" s="31">
        <v>1344.3</v>
      </c>
      <c r="L20" s="31">
        <v>1014.5</v>
      </c>
      <c r="M20" s="31">
        <v>981.9</v>
      </c>
      <c r="N20" s="31">
        <v>1146.1000000000001</v>
      </c>
      <c r="O20" s="31">
        <v>918</v>
      </c>
      <c r="P20" s="31">
        <v>1038.4000000000001</v>
      </c>
      <c r="S20" s="56"/>
      <c r="T20" s="56"/>
      <c r="U20" s="56"/>
      <c r="V20" s="56"/>
      <c r="W20" s="56"/>
      <c r="X20" s="56"/>
      <c r="Y20" s="56"/>
      <c r="Z20" s="56"/>
      <c r="AA20" s="56"/>
    </row>
    <row r="21" spans="2:27" x14ac:dyDescent="0.2">
      <c r="B21" s="39" t="s">
        <v>65</v>
      </c>
      <c r="H21" s="28">
        <v>861.30000000000007</v>
      </c>
      <c r="I21" s="28">
        <v>899.7</v>
      </c>
      <c r="J21" s="28">
        <v>936.4</v>
      </c>
      <c r="K21" s="28">
        <v>763</v>
      </c>
      <c r="L21" s="28">
        <v>581.70000000000005</v>
      </c>
      <c r="M21" s="28">
        <v>600.70000000000005</v>
      </c>
      <c r="N21" s="28">
        <v>710.4</v>
      </c>
      <c r="O21" s="28">
        <v>578.30000000000007</v>
      </c>
      <c r="P21" s="28">
        <v>640.30000000000007</v>
      </c>
    </row>
    <row r="22" spans="2:27" ht="14.4" x14ac:dyDescent="0.3">
      <c r="G22" s="19" t="s">
        <v>66</v>
      </c>
      <c r="H22" s="40">
        <f t="shared" ref="H22:O22" si="4">365*H17/H20</f>
        <v>681.14860910280254</v>
      </c>
      <c r="I22" s="40">
        <f t="shared" si="4"/>
        <v>724.67951277955262</v>
      </c>
      <c r="J22" s="40">
        <f t="shared" si="4"/>
        <v>631.49275585696671</v>
      </c>
      <c r="K22" s="40">
        <f t="shared" si="4"/>
        <v>784.58165959979169</v>
      </c>
      <c r="L22" s="40">
        <f t="shared" si="4"/>
        <v>1030.4369147363234</v>
      </c>
      <c r="M22" s="40">
        <f t="shared" si="4"/>
        <v>1061.3585904878296</v>
      </c>
      <c r="N22" s="40">
        <f t="shared" si="4"/>
        <v>895.90764331210175</v>
      </c>
      <c r="O22" s="40">
        <f t="shared" si="4"/>
        <v>1080.3284313725489</v>
      </c>
      <c r="P22" s="40">
        <f>365*P17/P20</f>
        <v>948.00173343605536</v>
      </c>
      <c r="R22" s="19" t="s">
        <v>67</v>
      </c>
      <c r="S22" s="22">
        <v>44742</v>
      </c>
      <c r="T22" s="22">
        <v>44834</v>
      </c>
      <c r="U22" s="22">
        <v>44926</v>
      </c>
      <c r="V22" s="22">
        <v>45016</v>
      </c>
      <c r="W22" s="22">
        <v>45107</v>
      </c>
      <c r="X22" s="22">
        <v>45199</v>
      </c>
      <c r="Y22" s="22">
        <v>45291</v>
      </c>
      <c r="Z22" s="22">
        <v>45382</v>
      </c>
      <c r="AA22" s="22">
        <v>45473</v>
      </c>
    </row>
    <row r="23" spans="2:27" ht="14.4" x14ac:dyDescent="0.3">
      <c r="G23" s="19" t="s">
        <v>67</v>
      </c>
      <c r="H23" s="40">
        <f t="shared" ref="H23:O23" si="5">H18/H21*365</f>
        <v>651.92949611053052</v>
      </c>
      <c r="I23" s="40">
        <f t="shared" si="5"/>
        <v>652.60434033566742</v>
      </c>
      <c r="J23" s="40">
        <f t="shared" si="5"/>
        <v>639.6660081161898</v>
      </c>
      <c r="K23" s="40">
        <f t="shared" si="5"/>
        <v>823.33093053735263</v>
      </c>
      <c r="L23" s="40">
        <f t="shared" si="5"/>
        <v>1155.5352845109162</v>
      </c>
      <c r="M23" s="40">
        <f t="shared" si="5"/>
        <v>1159.5600965540202</v>
      </c>
      <c r="N23" s="40">
        <f t="shared" si="5"/>
        <v>989.87753378378386</v>
      </c>
      <c r="O23" s="40">
        <f t="shared" si="5"/>
        <v>1164.9010029396507</v>
      </c>
      <c r="P23" s="40">
        <f>P18/P21*365</f>
        <v>961.281625800406</v>
      </c>
      <c r="R23" s="5" t="s">
        <v>74</v>
      </c>
      <c r="S23" s="56">
        <v>651.92949611053052</v>
      </c>
      <c r="T23" s="56">
        <v>652.60434033566742</v>
      </c>
      <c r="U23" s="56">
        <v>639.6660081161898</v>
      </c>
      <c r="V23" s="56">
        <v>823.33093053735263</v>
      </c>
      <c r="W23" s="56">
        <v>1155.5352845109162</v>
      </c>
      <c r="X23" s="56">
        <v>1159.5600965540202</v>
      </c>
      <c r="Y23" s="56">
        <v>989.87753378378386</v>
      </c>
      <c r="Z23" s="56">
        <v>1164.9010029396507</v>
      </c>
      <c r="AA23" s="56">
        <v>961.281625800406</v>
      </c>
    </row>
    <row r="24" spans="2:27" ht="14.4" x14ac:dyDescent="0.3">
      <c r="G24" s="19" t="s">
        <v>68</v>
      </c>
      <c r="H24" s="40">
        <f t="shared" ref="H24:O24" si="6">H19/H21*365</f>
        <v>467.85092302333675</v>
      </c>
      <c r="I24" s="40">
        <f t="shared" si="6"/>
        <v>442.23338335000557</v>
      </c>
      <c r="J24" s="40">
        <f t="shared" si="6"/>
        <v>436.32195108927812</v>
      </c>
      <c r="K24" s="40">
        <f t="shared" si="6"/>
        <v>550.47788335517691</v>
      </c>
      <c r="L24" s="40">
        <f t="shared" si="6"/>
        <v>708.0071342616468</v>
      </c>
      <c r="M24" s="40">
        <f t="shared" si="6"/>
        <v>627.40261361744626</v>
      </c>
      <c r="N24" s="40">
        <f t="shared" si="6"/>
        <v>447.05306869369372</v>
      </c>
      <c r="O24" s="40">
        <f t="shared" si="6"/>
        <v>455.52416565796295</v>
      </c>
      <c r="P24" s="40">
        <f>P19/P21*365</f>
        <v>363.61764016867096</v>
      </c>
      <c r="R24" s="5" t="s">
        <v>77</v>
      </c>
      <c r="S24" s="56">
        <v>515.34419199518504</v>
      </c>
      <c r="T24" s="56">
        <v>959.84898882384255</v>
      </c>
      <c r="U24" s="56"/>
      <c r="V24" s="56">
        <v>758.05410043352595</v>
      </c>
      <c r="W24" s="56">
        <v>718.67829519819531</v>
      </c>
      <c r="X24" s="56">
        <v>1407.5715155203895</v>
      </c>
      <c r="Y24" s="56">
        <v>980.84108199492812</v>
      </c>
      <c r="Z24" s="56">
        <v>895.68137254901967</v>
      </c>
      <c r="AA24" s="56">
        <v>759.73911925976699</v>
      </c>
    </row>
    <row r="25" spans="2:27" ht="15" thickBot="1" x14ac:dyDescent="0.35">
      <c r="G25" s="35" t="s">
        <v>69</v>
      </c>
      <c r="H25" s="41">
        <f t="shared" ref="H25:O25" si="7">H22+H23-H24</f>
        <v>865.22718218999626</v>
      </c>
      <c r="I25" s="41">
        <f t="shared" si="7"/>
        <v>935.05046976521453</v>
      </c>
      <c r="J25" s="41">
        <f t="shared" si="7"/>
        <v>834.83681288387834</v>
      </c>
      <c r="K25" s="41">
        <f t="shared" si="7"/>
        <v>1057.4347067819676</v>
      </c>
      <c r="L25" s="41">
        <f t="shared" si="7"/>
        <v>1477.9650649855928</v>
      </c>
      <c r="M25" s="41">
        <f t="shared" si="7"/>
        <v>1593.5160734244037</v>
      </c>
      <c r="N25" s="41">
        <f t="shared" si="7"/>
        <v>1438.7321084021919</v>
      </c>
      <c r="O25" s="41">
        <f t="shared" si="7"/>
        <v>1789.7052686542365</v>
      </c>
      <c r="P25" s="41">
        <f>P22+P23-P24</f>
        <v>1545.6657190677904</v>
      </c>
      <c r="R25" s="5" t="s">
        <v>85</v>
      </c>
      <c r="S25" s="56">
        <v>597.40508656783982</v>
      </c>
      <c r="T25" s="56">
        <v>1152.1224232225495</v>
      </c>
      <c r="U25" s="56">
        <v>1273.7467308606754</v>
      </c>
      <c r="V25" s="56">
        <v>493.1204379562044</v>
      </c>
      <c r="W25" s="56">
        <v>506.21974431818177</v>
      </c>
      <c r="X25" s="56">
        <v>989.22074337585855</v>
      </c>
      <c r="Y25" s="56">
        <v>1047.1581920903957</v>
      </c>
      <c r="Z25" s="56">
        <v>347.60627786785568</v>
      </c>
      <c r="AA25" s="56">
        <v>373.43198918410536</v>
      </c>
    </row>
    <row r="26" spans="2:27" x14ac:dyDescent="0.2">
      <c r="S26" s="56"/>
      <c r="T26" s="56"/>
      <c r="U26" s="56"/>
      <c r="V26" s="56"/>
      <c r="W26" s="56"/>
      <c r="X26" s="56"/>
      <c r="Y26" s="56"/>
      <c r="Z26" s="56"/>
      <c r="AA26" s="56"/>
    </row>
    <row r="28" spans="2:27" x14ac:dyDescent="0.2">
      <c r="R28" s="19" t="s">
        <v>68</v>
      </c>
      <c r="S28" s="22">
        <v>44742</v>
      </c>
      <c r="T28" s="22">
        <v>44834</v>
      </c>
      <c r="U28" s="22">
        <v>44926</v>
      </c>
      <c r="V28" s="22">
        <v>45016</v>
      </c>
      <c r="W28" s="22">
        <v>45107</v>
      </c>
      <c r="X28" s="22">
        <v>45199</v>
      </c>
      <c r="Y28" s="22">
        <v>45291</v>
      </c>
      <c r="Z28" s="22">
        <v>45382</v>
      </c>
      <c r="AA28" s="22">
        <v>45473</v>
      </c>
    </row>
    <row r="29" spans="2:27" x14ac:dyDescent="0.2">
      <c r="G29" s="19" t="s">
        <v>66</v>
      </c>
      <c r="H29" s="42"/>
      <c r="I29" s="42"/>
      <c r="J29" s="42"/>
      <c r="K29" s="42"/>
      <c r="L29" s="42">
        <f t="shared" ref="L29:P32" si="8">L22-H22</f>
        <v>349.28830563352085</v>
      </c>
      <c r="M29" s="42">
        <f t="shared" si="8"/>
        <v>336.67907770827696</v>
      </c>
      <c r="N29" s="42">
        <f t="shared" si="8"/>
        <v>264.41488745513504</v>
      </c>
      <c r="O29" s="42">
        <f t="shared" si="8"/>
        <v>295.74677177275726</v>
      </c>
      <c r="P29" s="42">
        <f>P22-L22</f>
        <v>-82.435181300268027</v>
      </c>
      <c r="R29" s="5" t="s">
        <v>74</v>
      </c>
      <c r="S29" s="56">
        <v>467.85092302333675</v>
      </c>
      <c r="T29" s="56">
        <v>442.23338335000557</v>
      </c>
      <c r="U29" s="56">
        <v>436.32195108927812</v>
      </c>
      <c r="V29" s="56">
        <v>550.47788335517691</v>
      </c>
      <c r="W29" s="56">
        <v>708.0071342616468</v>
      </c>
      <c r="X29" s="56">
        <v>627.40261361744626</v>
      </c>
      <c r="Y29" s="56">
        <v>447.05306869369372</v>
      </c>
      <c r="Z29" s="56">
        <v>455.52416565796295</v>
      </c>
      <c r="AA29" s="56">
        <v>363.61764016867096</v>
      </c>
    </row>
    <row r="30" spans="2:27" x14ac:dyDescent="0.2">
      <c r="G30" s="19" t="s">
        <v>67</v>
      </c>
      <c r="I30" s="42"/>
      <c r="J30" s="42"/>
      <c r="K30" s="42"/>
      <c r="L30" s="42">
        <f t="shared" si="8"/>
        <v>503.60578840038568</v>
      </c>
      <c r="M30" s="42">
        <f t="shared" si="8"/>
        <v>506.9557562183528</v>
      </c>
      <c r="N30" s="42">
        <f t="shared" si="8"/>
        <v>350.21152566759406</v>
      </c>
      <c r="O30" s="42">
        <f t="shared" si="8"/>
        <v>341.57007240229802</v>
      </c>
      <c r="P30" s="42">
        <f t="shared" si="8"/>
        <v>-194.25365871051019</v>
      </c>
      <c r="R30" s="5" t="s">
        <v>77</v>
      </c>
      <c r="S30" s="56">
        <v>408.88128197411976</v>
      </c>
      <c r="T30" s="56">
        <v>753.60164981373077</v>
      </c>
      <c r="U30" s="56"/>
      <c r="V30" s="56">
        <v>545.88466401734104</v>
      </c>
      <c r="W30" s="56">
        <v>481.42241379310343</v>
      </c>
      <c r="X30" s="56">
        <v>883.56436396835056</v>
      </c>
      <c r="Y30" s="56">
        <v>589.84678782755702</v>
      </c>
      <c r="Z30" s="56">
        <v>534.72500000000002</v>
      </c>
      <c r="AA30" s="56">
        <v>464.81836874571627</v>
      </c>
    </row>
    <row r="31" spans="2:27" x14ac:dyDescent="0.2">
      <c r="G31" s="19" t="s">
        <v>68</v>
      </c>
      <c r="I31" s="42"/>
      <c r="J31" s="42"/>
      <c r="K31" s="42"/>
      <c r="L31" s="42">
        <f t="shared" si="8"/>
        <v>240.15621123831005</v>
      </c>
      <c r="M31" s="42">
        <f t="shared" si="8"/>
        <v>185.1692302674407</v>
      </c>
      <c r="N31" s="42">
        <f t="shared" si="8"/>
        <v>10.731117604415601</v>
      </c>
      <c r="O31" s="42">
        <f t="shared" si="8"/>
        <v>-94.95371769721396</v>
      </c>
      <c r="P31" s="42">
        <f t="shared" si="8"/>
        <v>-344.38949409297584</v>
      </c>
      <c r="R31" s="5" t="s">
        <v>85</v>
      </c>
      <c r="S31" s="56">
        <v>189.54226547470861</v>
      </c>
      <c r="T31" s="56">
        <v>316.47665124106015</v>
      </c>
      <c r="U31" s="56">
        <v>344.49803851640513</v>
      </c>
      <c r="V31" s="56">
        <v>136.48722627737226</v>
      </c>
      <c r="W31" s="56">
        <v>162.86051136363636</v>
      </c>
      <c r="X31" s="56">
        <v>317.71835132482823</v>
      </c>
      <c r="Y31" s="56">
        <v>356.98340395480227</v>
      </c>
      <c r="Z31" s="56">
        <v>130.3650689096068</v>
      </c>
      <c r="AA31" s="56">
        <v>145.98283564542677</v>
      </c>
    </row>
    <row r="32" spans="2:27" ht="15" thickBot="1" x14ac:dyDescent="0.35">
      <c r="G32" s="35" t="s">
        <v>69</v>
      </c>
      <c r="H32" s="41">
        <f t="shared" ref="H32:K32" si="9">H29+H30-H31</f>
        <v>0</v>
      </c>
      <c r="I32" s="41">
        <f t="shared" si="9"/>
        <v>0</v>
      </c>
      <c r="J32" s="41">
        <f t="shared" si="9"/>
        <v>0</v>
      </c>
      <c r="K32" s="41">
        <f t="shared" si="9"/>
        <v>0</v>
      </c>
      <c r="L32" s="41">
        <f t="shared" si="8"/>
        <v>612.73788279559653</v>
      </c>
      <c r="M32" s="41">
        <f t="shared" si="8"/>
        <v>658.46560365918913</v>
      </c>
      <c r="N32" s="41">
        <f t="shared" si="8"/>
        <v>603.89529551831356</v>
      </c>
      <c r="O32" s="41">
        <f>O25-K25</f>
        <v>732.2705618722689</v>
      </c>
      <c r="P32" s="41">
        <f>P25-L25</f>
        <v>67.700654082197616</v>
      </c>
      <c r="S32" s="56"/>
      <c r="T32" s="56"/>
      <c r="U32" s="56"/>
      <c r="V32" s="56"/>
      <c r="W32" s="56"/>
      <c r="X32" s="56"/>
      <c r="Y32" s="56"/>
      <c r="Z32" s="56"/>
      <c r="AA32" s="56"/>
    </row>
    <row r="33" spans="2:27" x14ac:dyDescent="0.2">
      <c r="S33" s="56"/>
      <c r="T33" s="56"/>
      <c r="U33" s="56"/>
      <c r="V33" s="56"/>
      <c r="W33" s="56"/>
      <c r="X33" s="56"/>
      <c r="Y33" s="56"/>
      <c r="Z33" s="56"/>
      <c r="AA33" s="56"/>
    </row>
    <row r="35" spans="2:27" x14ac:dyDescent="0.2">
      <c r="R35" s="19" t="s">
        <v>69</v>
      </c>
      <c r="S35" s="22">
        <v>44742</v>
      </c>
      <c r="T35" s="22">
        <v>44834</v>
      </c>
      <c r="U35" s="22">
        <v>44926</v>
      </c>
      <c r="V35" s="22">
        <v>45016</v>
      </c>
      <c r="W35" s="22">
        <v>45107</v>
      </c>
      <c r="X35" s="22">
        <v>45199</v>
      </c>
      <c r="Y35" s="22">
        <v>45291</v>
      </c>
      <c r="Z35" s="22">
        <v>45382</v>
      </c>
      <c r="AA35" s="22">
        <v>45473</v>
      </c>
    </row>
    <row r="36" spans="2:27" ht="16.2" thickBot="1" x14ac:dyDescent="0.35">
      <c r="B36" s="6" t="s">
        <v>75</v>
      </c>
      <c r="C36" s="7"/>
      <c r="D36" s="7"/>
      <c r="E36" s="8"/>
      <c r="F36" s="8"/>
      <c r="G36" s="8"/>
      <c r="H36" s="8"/>
      <c r="I36" s="8"/>
      <c r="J36" s="8"/>
      <c r="K36" s="8"/>
      <c r="L36" s="8"/>
      <c r="M36" s="8"/>
      <c r="N36" s="9"/>
      <c r="O36" s="9"/>
      <c r="P36" s="10" t="s">
        <v>19</v>
      </c>
      <c r="R36" s="5" t="s">
        <v>74</v>
      </c>
      <c r="S36" s="56">
        <v>865.22718218999626</v>
      </c>
      <c r="T36" s="56">
        <v>935.05046976521453</v>
      </c>
      <c r="U36" s="56">
        <v>834.83681288387834</v>
      </c>
      <c r="V36" s="56">
        <v>1057.4347067819676</v>
      </c>
      <c r="W36" s="56">
        <v>1477.9650649855928</v>
      </c>
      <c r="X36" s="56">
        <v>1593.5160734244037</v>
      </c>
      <c r="Y36" s="56">
        <v>1438.7321084021919</v>
      </c>
      <c r="Z36" s="56">
        <v>1789.7052686542365</v>
      </c>
      <c r="AA36" s="56">
        <v>1545.6657190677904</v>
      </c>
    </row>
    <row r="37" spans="2:27" x14ac:dyDescent="0.2">
      <c r="B37" s="13" t="s">
        <v>76</v>
      </c>
      <c r="C37" s="17"/>
      <c r="D37" s="17"/>
      <c r="E37" s="3"/>
      <c r="F37" s="3"/>
      <c r="G37" s="3"/>
      <c r="H37" s="3"/>
      <c r="I37" s="3"/>
      <c r="J37" s="3"/>
      <c r="K37" s="3"/>
      <c r="L37" s="3"/>
      <c r="M37" s="3"/>
      <c r="N37" s="12"/>
      <c r="O37" s="12"/>
      <c r="P37" s="12"/>
      <c r="R37" s="5" t="s">
        <v>77</v>
      </c>
      <c r="S37" s="56">
        <v>401.17180317525589</v>
      </c>
      <c r="T37" s="56">
        <v>874.07773152001459</v>
      </c>
      <c r="U37" s="56"/>
      <c r="V37" s="56">
        <v>629.42706336131187</v>
      </c>
      <c r="W37" s="56">
        <v>586.69281275331355</v>
      </c>
      <c r="X37" s="56">
        <v>1355.3334063782938</v>
      </c>
      <c r="Y37" s="56">
        <v>973.52228175841503</v>
      </c>
      <c r="Z37" s="56">
        <v>830.06506578143296</v>
      </c>
      <c r="AA37" s="56">
        <v>636.92909475488841</v>
      </c>
    </row>
    <row r="38" spans="2:27" x14ac:dyDescent="0.2">
      <c r="B38" s="13"/>
      <c r="C38" s="17"/>
      <c r="D38" s="17"/>
      <c r="E38" s="3"/>
      <c r="F38" s="3"/>
      <c r="G38" s="3"/>
      <c r="H38" s="3"/>
      <c r="I38" s="3"/>
      <c r="J38" s="3"/>
      <c r="K38" s="3"/>
      <c r="L38" s="3"/>
      <c r="M38" s="3"/>
      <c r="N38" s="12"/>
      <c r="O38" s="12"/>
      <c r="P38" s="12"/>
      <c r="R38" s="5" t="s">
        <v>85</v>
      </c>
      <c r="S38" s="56">
        <v>660.64093845254433</v>
      </c>
      <c r="T38" s="56">
        <v>1423.6048058076999</v>
      </c>
      <c r="U38" s="56">
        <v>1493.4876782918586</v>
      </c>
      <c r="V38" s="56">
        <v>552.03273828673287</v>
      </c>
      <c r="W38" s="56">
        <v>627.7783131368999</v>
      </c>
      <c r="X38" s="56">
        <v>1502.9373052686537</v>
      </c>
      <c r="Y38" s="56">
        <v>1403.8102657184395</v>
      </c>
      <c r="Z38" s="56">
        <v>374.48504664016838</v>
      </c>
      <c r="AA38" s="56">
        <v>377.22758058908607</v>
      </c>
    </row>
    <row r="39" spans="2:27" x14ac:dyDescent="0.2">
      <c r="B39" s="19" t="s">
        <v>27</v>
      </c>
      <c r="C39" s="18" t="s">
        <v>24</v>
      </c>
      <c r="D39" s="18"/>
      <c r="E39" s="22">
        <v>44469</v>
      </c>
      <c r="F39" s="22">
        <v>44561</v>
      </c>
      <c r="G39" s="22">
        <v>44651</v>
      </c>
      <c r="H39" s="22">
        <v>44742</v>
      </c>
      <c r="I39" s="22">
        <v>44834</v>
      </c>
      <c r="J39" s="22">
        <v>44926</v>
      </c>
      <c r="K39" s="22">
        <v>45016</v>
      </c>
      <c r="L39" s="22">
        <v>45107</v>
      </c>
      <c r="M39" s="22">
        <v>45199</v>
      </c>
      <c r="N39" s="22">
        <v>45291</v>
      </c>
      <c r="O39" s="22">
        <v>45382</v>
      </c>
      <c r="P39" s="22">
        <v>45473</v>
      </c>
      <c r="S39" s="56"/>
      <c r="T39" s="56"/>
      <c r="U39" s="56"/>
      <c r="V39" s="56"/>
      <c r="W39" s="56"/>
      <c r="X39" s="56"/>
      <c r="Y39" s="56"/>
      <c r="Z39" s="56"/>
      <c r="AA39" s="56"/>
    </row>
    <row r="40" spans="2:27" x14ac:dyDescent="0.2">
      <c r="B40" s="3" t="s">
        <v>55</v>
      </c>
      <c r="C40" s="18" t="s">
        <v>56</v>
      </c>
      <c r="D40" s="18"/>
      <c r="E40" s="28">
        <v>4768</v>
      </c>
      <c r="F40" s="28">
        <v>3585</v>
      </c>
      <c r="G40" s="28">
        <v>6053</v>
      </c>
      <c r="H40" s="28">
        <v>5786</v>
      </c>
      <c r="I40" s="28">
        <v>4900</v>
      </c>
      <c r="J40" s="28">
        <v>4287</v>
      </c>
      <c r="K40" s="28">
        <v>7360</v>
      </c>
      <c r="L40" s="28">
        <v>6602</v>
      </c>
      <c r="M40" s="28">
        <v>5347</v>
      </c>
      <c r="N40" s="28">
        <v>4356</v>
      </c>
      <c r="O40" s="28">
        <v>6788</v>
      </c>
      <c r="P40" s="28">
        <v>6417</v>
      </c>
      <c r="S40" s="56"/>
      <c r="T40" s="56"/>
      <c r="U40" s="56"/>
      <c r="V40" s="56"/>
      <c r="W40" s="56"/>
      <c r="X40" s="56"/>
      <c r="Y40" s="56"/>
      <c r="Z40" s="56"/>
      <c r="AA40" s="56"/>
    </row>
    <row r="41" spans="2:27" x14ac:dyDescent="0.2">
      <c r="B41" s="3" t="s">
        <v>57</v>
      </c>
      <c r="C41" s="18" t="s">
        <v>58</v>
      </c>
      <c r="D41" s="18"/>
      <c r="E41" s="28">
        <v>4417</v>
      </c>
      <c r="F41" s="28">
        <v>5180</v>
      </c>
      <c r="G41" s="28">
        <v>4986</v>
      </c>
      <c r="H41" s="28">
        <v>4184</v>
      </c>
      <c r="I41" s="28">
        <v>5415</v>
      </c>
      <c r="J41" s="28">
        <v>6811</v>
      </c>
      <c r="K41" s="28">
        <v>6585</v>
      </c>
      <c r="L41" s="28">
        <v>5628</v>
      </c>
      <c r="M41" s="28">
        <v>6320</v>
      </c>
      <c r="N41" s="28">
        <v>6899</v>
      </c>
      <c r="O41" s="28">
        <v>6183</v>
      </c>
      <c r="P41" s="28">
        <v>4893</v>
      </c>
    </row>
    <row r="42" spans="2:27" x14ac:dyDescent="0.2">
      <c r="B42" s="3" t="s">
        <v>59</v>
      </c>
      <c r="C42" s="18" t="s">
        <v>60</v>
      </c>
      <c r="D42" s="18"/>
      <c r="E42" s="28">
        <v>3512</v>
      </c>
      <c r="F42" s="28">
        <v>4126</v>
      </c>
      <c r="G42" s="28">
        <v>3685</v>
      </c>
      <c r="H42" s="28">
        <v>3567</v>
      </c>
      <c r="I42" s="28">
        <v>4140</v>
      </c>
      <c r="J42" s="28">
        <v>4895</v>
      </c>
      <c r="K42" s="28">
        <v>3957</v>
      </c>
      <c r="L42" s="28">
        <v>3379</v>
      </c>
      <c r="M42" s="28">
        <v>3678</v>
      </c>
      <c r="N42" s="28">
        <v>4280</v>
      </c>
      <c r="O42" s="28">
        <v>3606</v>
      </c>
      <c r="P42" s="28">
        <v>3300</v>
      </c>
    </row>
    <row r="43" spans="2:27" x14ac:dyDescent="0.2">
      <c r="B43" s="37" t="s">
        <v>61</v>
      </c>
      <c r="H43" s="38">
        <f t="shared" ref="H43:H45" si="10">AVERAGE(E40:H40)</f>
        <v>5048</v>
      </c>
      <c r="I43" s="38">
        <f t="shared" ref="I43:I45" si="11">AVERAGE(F40:I40)</f>
        <v>5081</v>
      </c>
      <c r="J43" s="38">
        <f t="shared" ref="J43:J45" si="12">AVERAGE(G40:J40)</f>
        <v>5256.5</v>
      </c>
      <c r="K43" s="38">
        <f t="shared" ref="K43:K45" si="13">AVERAGE(H40:K40)</f>
        <v>5583.25</v>
      </c>
      <c r="L43" s="38">
        <f t="shared" ref="L43:L45" si="14">AVERAGE(I40:L40)</f>
        <v>5787.25</v>
      </c>
      <c r="M43" s="38">
        <f t="shared" ref="M43:M45" si="15">AVERAGE(J40:M40)</f>
        <v>5899</v>
      </c>
      <c r="N43" s="38">
        <f t="shared" ref="N43:N45" si="16">AVERAGE(K40:N40)</f>
        <v>5916.25</v>
      </c>
      <c r="O43" s="38">
        <f t="shared" ref="O43:O45" si="17">AVERAGE(L40:O40)</f>
        <v>5773.25</v>
      </c>
      <c r="P43" s="38">
        <f t="shared" ref="P43:P45" si="18">AVERAGE(M40:P40)</f>
        <v>5727</v>
      </c>
    </row>
    <row r="44" spans="2:27" x14ac:dyDescent="0.2">
      <c r="B44" s="37" t="s">
        <v>62</v>
      </c>
      <c r="H44" s="38">
        <f t="shared" si="10"/>
        <v>4691.75</v>
      </c>
      <c r="I44" s="38">
        <f t="shared" si="11"/>
        <v>4941.25</v>
      </c>
      <c r="J44" s="38">
        <f t="shared" si="12"/>
        <v>5349</v>
      </c>
      <c r="K44" s="38">
        <f t="shared" si="13"/>
        <v>5748.75</v>
      </c>
      <c r="L44" s="38">
        <f t="shared" si="14"/>
        <v>6109.75</v>
      </c>
      <c r="M44" s="38">
        <f t="shared" si="15"/>
        <v>6336</v>
      </c>
      <c r="N44" s="38">
        <f t="shared" si="16"/>
        <v>6358</v>
      </c>
      <c r="O44" s="38">
        <f t="shared" si="17"/>
        <v>6257.5</v>
      </c>
      <c r="P44" s="38">
        <f t="shared" si="18"/>
        <v>6073.75</v>
      </c>
    </row>
    <row r="45" spans="2:27" x14ac:dyDescent="0.2">
      <c r="B45" s="37" t="s">
        <v>63</v>
      </c>
      <c r="H45" s="38">
        <f t="shared" si="10"/>
        <v>3722.5</v>
      </c>
      <c r="I45" s="38">
        <f t="shared" si="11"/>
        <v>3879.5</v>
      </c>
      <c r="J45" s="38">
        <f t="shared" si="12"/>
        <v>4071.75</v>
      </c>
      <c r="K45" s="38">
        <f t="shared" si="13"/>
        <v>4139.75</v>
      </c>
      <c r="L45" s="38">
        <f t="shared" si="14"/>
        <v>4092.75</v>
      </c>
      <c r="M45" s="38">
        <f t="shared" si="15"/>
        <v>3977.25</v>
      </c>
      <c r="N45" s="38">
        <f t="shared" si="16"/>
        <v>3823.5</v>
      </c>
      <c r="O45" s="38">
        <f t="shared" si="17"/>
        <v>3735.75</v>
      </c>
      <c r="P45" s="38">
        <f t="shared" si="18"/>
        <v>3716</v>
      </c>
    </row>
    <row r="46" spans="2:27" x14ac:dyDescent="0.2">
      <c r="B46" s="37" t="s">
        <v>64</v>
      </c>
      <c r="E46" s="5">
        <v>2371</v>
      </c>
      <c r="F46" s="5">
        <v>3479</v>
      </c>
      <c r="G46" s="5">
        <v>4601</v>
      </c>
      <c r="H46" s="31">
        <v>6252</v>
      </c>
      <c r="I46" s="31">
        <v>2777</v>
      </c>
      <c r="J46" s="31" t="s">
        <v>25</v>
      </c>
      <c r="K46" s="31">
        <v>4884</v>
      </c>
      <c r="L46" s="31">
        <v>6045</v>
      </c>
      <c r="M46" s="31">
        <v>2590</v>
      </c>
      <c r="N46" s="31">
        <v>3707</v>
      </c>
      <c r="O46" s="31">
        <v>4492</v>
      </c>
      <c r="P46" s="31">
        <v>6112</v>
      </c>
    </row>
    <row r="47" spans="2:27" x14ac:dyDescent="0.2">
      <c r="B47" s="39" t="s">
        <v>65</v>
      </c>
      <c r="E47" s="5">
        <v>1558</v>
      </c>
      <c r="F47" s="5">
        <v>2232</v>
      </c>
      <c r="G47" s="5">
        <v>2724</v>
      </c>
      <c r="H47" s="28">
        <v>3323</v>
      </c>
      <c r="I47" s="28">
        <v>1879</v>
      </c>
      <c r="J47" s="28" t="s">
        <v>25</v>
      </c>
      <c r="K47" s="28">
        <v>2768</v>
      </c>
      <c r="L47" s="28">
        <v>3103</v>
      </c>
      <c r="M47" s="28">
        <v>1643</v>
      </c>
      <c r="N47" s="28">
        <v>2366</v>
      </c>
      <c r="O47" s="28">
        <v>2550</v>
      </c>
      <c r="P47" s="28">
        <v>2918</v>
      </c>
    </row>
    <row r="48" spans="2:27" ht="14.4" x14ac:dyDescent="0.3">
      <c r="G48" s="19" t="s">
        <v>66</v>
      </c>
      <c r="H48" s="40">
        <f t="shared" ref="H48:O48" si="19">365*H43/H46</f>
        <v>294.70889315419066</v>
      </c>
      <c r="I48" s="40">
        <f t="shared" si="19"/>
        <v>667.83039250990282</v>
      </c>
      <c r="J48" s="40" t="e">
        <f t="shared" si="19"/>
        <v>#VALUE!</v>
      </c>
      <c r="K48" s="40">
        <f t="shared" si="19"/>
        <v>417.25762694512696</v>
      </c>
      <c r="L48" s="40">
        <f t="shared" si="19"/>
        <v>349.43693134822166</v>
      </c>
      <c r="M48" s="40">
        <f t="shared" si="19"/>
        <v>831.32625482625485</v>
      </c>
      <c r="N48" s="40">
        <f t="shared" si="19"/>
        <v>582.52798759104394</v>
      </c>
      <c r="O48" s="40">
        <f t="shared" si="19"/>
        <v>469.1086932324132</v>
      </c>
      <c r="P48" s="40">
        <f>365*P43/P46</f>
        <v>342.00834424083769</v>
      </c>
    </row>
    <row r="49" spans="2:16" ht="14.4" x14ac:dyDescent="0.3">
      <c r="G49" s="19" t="s">
        <v>67</v>
      </c>
      <c r="H49" s="40">
        <f t="shared" ref="H49:O49" si="20">H44/H47*365</f>
        <v>515.34419199518504</v>
      </c>
      <c r="I49" s="40">
        <f t="shared" si="20"/>
        <v>959.84898882384255</v>
      </c>
      <c r="J49" s="40" t="e">
        <f t="shared" si="20"/>
        <v>#VALUE!</v>
      </c>
      <c r="K49" s="40">
        <f t="shared" si="20"/>
        <v>758.05410043352595</v>
      </c>
      <c r="L49" s="40">
        <f t="shared" si="20"/>
        <v>718.67829519819531</v>
      </c>
      <c r="M49" s="40">
        <f t="shared" si="20"/>
        <v>1407.5715155203895</v>
      </c>
      <c r="N49" s="40">
        <f t="shared" si="20"/>
        <v>980.84108199492812</v>
      </c>
      <c r="O49" s="40">
        <f t="shared" si="20"/>
        <v>895.68137254901967</v>
      </c>
      <c r="P49" s="40">
        <f>P44/P47*365</f>
        <v>759.73911925976699</v>
      </c>
    </row>
    <row r="50" spans="2:16" ht="14.4" x14ac:dyDescent="0.3">
      <c r="G50" s="19" t="s">
        <v>68</v>
      </c>
      <c r="H50" s="40">
        <f t="shared" ref="H50:O50" si="21">H45/H47*365</f>
        <v>408.88128197411976</v>
      </c>
      <c r="I50" s="40">
        <f t="shared" si="21"/>
        <v>753.60164981373077</v>
      </c>
      <c r="J50" s="40" t="e">
        <f t="shared" si="21"/>
        <v>#VALUE!</v>
      </c>
      <c r="K50" s="40">
        <f t="shared" si="21"/>
        <v>545.88466401734104</v>
      </c>
      <c r="L50" s="40">
        <f t="shared" si="21"/>
        <v>481.42241379310343</v>
      </c>
      <c r="M50" s="40">
        <f t="shared" si="21"/>
        <v>883.56436396835056</v>
      </c>
      <c r="N50" s="40">
        <f t="shared" si="21"/>
        <v>589.84678782755702</v>
      </c>
      <c r="O50" s="40">
        <f t="shared" si="21"/>
        <v>534.72500000000002</v>
      </c>
      <c r="P50" s="40">
        <f>P45/P47*365</f>
        <v>464.81836874571627</v>
      </c>
    </row>
    <row r="51" spans="2:16" ht="15" thickBot="1" x14ac:dyDescent="0.35">
      <c r="G51" s="35" t="s">
        <v>69</v>
      </c>
      <c r="H51" s="41">
        <f t="shared" ref="H51:O51" si="22">H48+H49-H50</f>
        <v>401.17180317525589</v>
      </c>
      <c r="I51" s="41">
        <f t="shared" si="22"/>
        <v>874.07773152001459</v>
      </c>
      <c r="J51" s="41" t="e">
        <f t="shared" si="22"/>
        <v>#VALUE!</v>
      </c>
      <c r="K51" s="41">
        <f t="shared" si="22"/>
        <v>629.42706336131187</v>
      </c>
      <c r="L51" s="41">
        <f t="shared" si="22"/>
        <v>586.69281275331355</v>
      </c>
      <c r="M51" s="41">
        <f t="shared" si="22"/>
        <v>1355.3334063782938</v>
      </c>
      <c r="N51" s="41">
        <f t="shared" si="22"/>
        <v>973.52228175841503</v>
      </c>
      <c r="O51" s="41">
        <f t="shared" si="22"/>
        <v>830.06506578143296</v>
      </c>
      <c r="P51" s="41">
        <f>P48+P49-P50</f>
        <v>636.92909475488841</v>
      </c>
    </row>
    <row r="55" spans="2:16" x14ac:dyDescent="0.2">
      <c r="G55" s="19" t="s">
        <v>66</v>
      </c>
      <c r="H55" s="42"/>
      <c r="I55" s="42"/>
      <c r="J55" s="42"/>
      <c r="K55" s="42"/>
      <c r="L55" s="42">
        <f t="shared" ref="L55:L58" si="23">L48-H48</f>
        <v>54.728038194031001</v>
      </c>
      <c r="M55" s="42">
        <f t="shared" ref="M55:M58" si="24">M48-I48</f>
        <v>163.49586231635203</v>
      </c>
      <c r="N55" s="42" t="e">
        <f t="shared" ref="N55:N58" si="25">N48-J48</f>
        <v>#VALUE!</v>
      </c>
      <c r="O55" s="42">
        <f t="shared" ref="O55:O57" si="26">O48-K48</f>
        <v>51.851066287286244</v>
      </c>
      <c r="P55" s="42">
        <f>P48-L48</f>
        <v>-7.4285871073839758</v>
      </c>
    </row>
    <row r="56" spans="2:16" x14ac:dyDescent="0.2">
      <c r="G56" s="19" t="s">
        <v>67</v>
      </c>
      <c r="I56" s="42"/>
      <c r="J56" s="42"/>
      <c r="K56" s="42"/>
      <c r="L56" s="42">
        <f t="shared" si="23"/>
        <v>203.33410320301027</v>
      </c>
      <c r="M56" s="42">
        <f t="shared" si="24"/>
        <v>447.72252669654699</v>
      </c>
      <c r="N56" s="42" t="e">
        <f t="shared" si="25"/>
        <v>#VALUE!</v>
      </c>
      <c r="O56" s="42">
        <f t="shared" si="26"/>
        <v>137.62727211549372</v>
      </c>
      <c r="P56" s="42">
        <f t="shared" ref="P56:P57" si="27">P49-L49</f>
        <v>41.06082406157168</v>
      </c>
    </row>
    <row r="57" spans="2:16" x14ac:dyDescent="0.2">
      <c r="G57" s="19" t="s">
        <v>68</v>
      </c>
      <c r="I57" s="42"/>
      <c r="J57" s="42"/>
      <c r="K57" s="42"/>
      <c r="L57" s="42">
        <f t="shared" si="23"/>
        <v>72.541131818983672</v>
      </c>
      <c r="M57" s="42">
        <f t="shared" si="24"/>
        <v>129.96271415461979</v>
      </c>
      <c r="N57" s="42" t="e">
        <f t="shared" si="25"/>
        <v>#VALUE!</v>
      </c>
      <c r="O57" s="42">
        <f t="shared" si="26"/>
        <v>-11.159664017341015</v>
      </c>
      <c r="P57" s="42">
        <f t="shared" si="27"/>
        <v>-16.60404504738716</v>
      </c>
    </row>
    <row r="58" spans="2:16" ht="15" thickBot="1" x14ac:dyDescent="0.35">
      <c r="G58" s="35" t="s">
        <v>69</v>
      </c>
      <c r="H58" s="41">
        <f t="shared" ref="H58:K58" si="28">H55+H56-H57</f>
        <v>0</v>
      </c>
      <c r="I58" s="41">
        <f t="shared" si="28"/>
        <v>0</v>
      </c>
      <c r="J58" s="41">
        <f t="shared" si="28"/>
        <v>0</v>
      </c>
      <c r="K58" s="41">
        <f t="shared" si="28"/>
        <v>0</v>
      </c>
      <c r="L58" s="41">
        <f t="shared" si="23"/>
        <v>185.52100957805766</v>
      </c>
      <c r="M58" s="41">
        <f t="shared" si="24"/>
        <v>481.25567485827924</v>
      </c>
      <c r="N58" s="41" t="e">
        <f t="shared" si="25"/>
        <v>#VALUE!</v>
      </c>
      <c r="O58" s="41">
        <f>O51-K51</f>
        <v>200.6380024201211</v>
      </c>
      <c r="P58" s="41">
        <f>P51-L51</f>
        <v>50.236282001574864</v>
      </c>
    </row>
    <row r="61" spans="2:16" ht="16.2" thickBot="1" x14ac:dyDescent="0.35">
      <c r="B61" s="6" t="s">
        <v>84</v>
      </c>
      <c r="C61" s="7"/>
      <c r="D61" s="7"/>
      <c r="E61" s="8"/>
      <c r="F61" s="8"/>
      <c r="G61" s="8"/>
      <c r="H61" s="8"/>
      <c r="I61" s="8"/>
      <c r="J61" s="8"/>
      <c r="K61" s="8"/>
      <c r="L61" s="8"/>
      <c r="M61" s="8"/>
      <c r="N61" s="9"/>
      <c r="O61" s="9"/>
      <c r="P61" s="10" t="s">
        <v>19</v>
      </c>
    </row>
    <row r="62" spans="2:16" x14ac:dyDescent="0.2">
      <c r="B62" s="13" t="s">
        <v>76</v>
      </c>
      <c r="C62" s="17"/>
      <c r="D62" s="17"/>
      <c r="E62" s="3"/>
      <c r="F62" s="3"/>
      <c r="G62" s="3"/>
      <c r="H62" s="3"/>
      <c r="I62" s="3"/>
      <c r="J62" s="3"/>
      <c r="K62" s="3"/>
      <c r="L62" s="3"/>
      <c r="M62" s="3"/>
      <c r="N62" s="12"/>
      <c r="O62" s="12"/>
      <c r="P62" s="12"/>
    </row>
    <row r="63" spans="2:16" x14ac:dyDescent="0.2">
      <c r="B63" s="13"/>
      <c r="C63" s="17"/>
      <c r="D63" s="17"/>
      <c r="E63" s="3"/>
      <c r="F63" s="3"/>
      <c r="G63" s="3"/>
      <c r="H63" s="3"/>
      <c r="I63" s="3"/>
      <c r="J63" s="3"/>
      <c r="K63" s="3"/>
      <c r="L63" s="3"/>
      <c r="M63" s="3"/>
      <c r="N63" s="12"/>
      <c r="O63" s="12"/>
      <c r="P63" s="12"/>
    </row>
    <row r="64" spans="2:16" x14ac:dyDescent="0.2">
      <c r="B64" s="19" t="s">
        <v>27</v>
      </c>
      <c r="C64" s="18" t="s">
        <v>24</v>
      </c>
      <c r="D64" s="18"/>
      <c r="E64" s="22">
        <v>44469</v>
      </c>
      <c r="F64" s="22">
        <v>44561</v>
      </c>
      <c r="G64" s="22">
        <v>44651</v>
      </c>
      <c r="H64" s="22">
        <v>44742</v>
      </c>
      <c r="I64" s="22">
        <v>44834</v>
      </c>
      <c r="J64" s="22">
        <v>44926</v>
      </c>
      <c r="K64" s="22">
        <v>45016</v>
      </c>
      <c r="L64" s="22">
        <v>45107</v>
      </c>
      <c r="M64" s="22">
        <v>45199</v>
      </c>
      <c r="N64" s="22">
        <v>45291</v>
      </c>
      <c r="O64" s="22">
        <v>45382</v>
      </c>
      <c r="P64" s="22">
        <v>45473</v>
      </c>
    </row>
    <row r="65" spans="2:16" x14ac:dyDescent="0.2">
      <c r="B65" s="3" t="s">
        <v>55</v>
      </c>
      <c r="C65" s="18" t="s">
        <v>56</v>
      </c>
      <c r="D65" s="18"/>
      <c r="E65" s="28">
        <v>483.40000000000003</v>
      </c>
      <c r="F65" s="28">
        <v>415.2</v>
      </c>
      <c r="G65" s="28">
        <v>1434.6000000000001</v>
      </c>
      <c r="H65" s="28">
        <v>952.5</v>
      </c>
      <c r="I65" s="28">
        <v>378.8</v>
      </c>
      <c r="J65" s="28">
        <v>490.3</v>
      </c>
      <c r="K65" s="28">
        <v>1457.9</v>
      </c>
      <c r="L65" s="28">
        <v>1159.9000000000001</v>
      </c>
      <c r="M65" s="28">
        <v>304.2</v>
      </c>
      <c r="N65" s="28">
        <v>287.60000000000002</v>
      </c>
      <c r="O65" s="28">
        <v>876.9</v>
      </c>
      <c r="P65" s="28">
        <v>504.6</v>
      </c>
    </row>
    <row r="66" spans="2:16" x14ac:dyDescent="0.2">
      <c r="B66" s="3" t="s">
        <v>57</v>
      </c>
      <c r="C66" s="18" t="s">
        <v>58</v>
      </c>
      <c r="D66" s="18"/>
      <c r="E66" s="28">
        <v>1126.6000000000001</v>
      </c>
      <c r="F66" s="28">
        <v>1657.2</v>
      </c>
      <c r="G66" s="28">
        <v>1594.1000000000001</v>
      </c>
      <c r="H66" s="28">
        <v>1407.6000000000001</v>
      </c>
      <c r="I66" s="28">
        <v>1343.5</v>
      </c>
      <c r="J66" s="28">
        <v>1525.9</v>
      </c>
      <c r="K66" s="28">
        <v>1127.6000000000001</v>
      </c>
      <c r="L66" s="28">
        <v>884.9</v>
      </c>
      <c r="M66" s="28">
        <v>880.30000000000007</v>
      </c>
      <c r="N66" s="28">
        <v>1169.6000000000001</v>
      </c>
      <c r="O66" s="28">
        <v>824.30000000000007</v>
      </c>
      <c r="P66" s="28">
        <v>606.80000000000007</v>
      </c>
    </row>
    <row r="67" spans="2:16" x14ac:dyDescent="0.2">
      <c r="B67" s="3" t="s">
        <v>59</v>
      </c>
      <c r="C67" s="18" t="s">
        <v>60</v>
      </c>
      <c r="D67" s="18"/>
      <c r="E67" s="28">
        <v>609.4</v>
      </c>
      <c r="F67" s="28">
        <v>427.7</v>
      </c>
      <c r="G67" s="28">
        <v>507.5</v>
      </c>
      <c r="H67" s="28">
        <v>291</v>
      </c>
      <c r="I67" s="28">
        <v>422.6</v>
      </c>
      <c r="J67" s="28">
        <v>366.8</v>
      </c>
      <c r="K67" s="28">
        <v>415.5</v>
      </c>
      <c r="L67" s="28">
        <v>365.7</v>
      </c>
      <c r="M67" s="28">
        <v>271.2</v>
      </c>
      <c r="N67" s="28">
        <v>332.5</v>
      </c>
      <c r="O67" s="28">
        <v>440.40000000000003</v>
      </c>
      <c r="P67" s="28">
        <v>316.7</v>
      </c>
    </row>
    <row r="68" spans="2:16" x14ac:dyDescent="0.2">
      <c r="B68" s="37" t="s">
        <v>61</v>
      </c>
      <c r="H68" s="38">
        <f t="shared" ref="H68:H70" si="29">AVERAGE(E65:H65)</f>
        <v>821.42500000000007</v>
      </c>
      <c r="I68" s="38">
        <f t="shared" ref="I68:I70" si="30">AVERAGE(F65:I65)</f>
        <v>795.27500000000009</v>
      </c>
      <c r="J68" s="38">
        <f t="shared" ref="J68:J70" si="31">AVERAGE(G65:J65)</f>
        <v>814.05000000000018</v>
      </c>
      <c r="K68" s="38">
        <f t="shared" ref="K68:K70" si="32">AVERAGE(H65:K65)</f>
        <v>819.875</v>
      </c>
      <c r="L68" s="38">
        <f t="shared" ref="L68:L70" si="33">AVERAGE(I65:L65)</f>
        <v>871.72500000000002</v>
      </c>
      <c r="M68" s="38">
        <f t="shared" ref="M68:M70" si="34">AVERAGE(J65:M65)</f>
        <v>853.07500000000005</v>
      </c>
      <c r="N68" s="38">
        <f t="shared" ref="N68:N70" si="35">AVERAGE(K65:N65)</f>
        <v>802.4</v>
      </c>
      <c r="O68" s="38">
        <f t="shared" ref="O68:O70" si="36">AVERAGE(L65:O65)</f>
        <v>657.15000000000009</v>
      </c>
      <c r="P68" s="38">
        <f t="shared" ref="P68:P70" si="37">AVERAGE(M65:P65)</f>
        <v>493.32499999999993</v>
      </c>
    </row>
    <row r="69" spans="2:16" x14ac:dyDescent="0.2">
      <c r="B69" s="37" t="s">
        <v>62</v>
      </c>
      <c r="H69" s="38">
        <f t="shared" si="29"/>
        <v>1446.3750000000002</v>
      </c>
      <c r="I69" s="38">
        <f t="shared" si="30"/>
        <v>1500.6000000000001</v>
      </c>
      <c r="J69" s="38">
        <f t="shared" si="31"/>
        <v>1467.7750000000001</v>
      </c>
      <c r="K69" s="38">
        <f t="shared" si="32"/>
        <v>1351.15</v>
      </c>
      <c r="L69" s="38">
        <f t="shared" si="33"/>
        <v>1220.4749999999999</v>
      </c>
      <c r="M69" s="38">
        <f t="shared" si="34"/>
        <v>1104.675</v>
      </c>
      <c r="N69" s="38">
        <f t="shared" si="35"/>
        <v>1015.6000000000001</v>
      </c>
      <c r="O69" s="38">
        <f t="shared" si="36"/>
        <v>939.77500000000009</v>
      </c>
      <c r="P69" s="38">
        <f t="shared" si="37"/>
        <v>870.25000000000011</v>
      </c>
    </row>
    <row r="70" spans="2:16" x14ac:dyDescent="0.2">
      <c r="B70" s="37" t="s">
        <v>63</v>
      </c>
      <c r="H70" s="38">
        <f t="shared" si="29"/>
        <v>458.9</v>
      </c>
      <c r="I70" s="38">
        <f t="shared" si="30"/>
        <v>412.20000000000005</v>
      </c>
      <c r="J70" s="38">
        <f t="shared" si="31"/>
        <v>396.97499999999997</v>
      </c>
      <c r="K70" s="38">
        <f t="shared" si="32"/>
        <v>373.97500000000002</v>
      </c>
      <c r="L70" s="38">
        <f t="shared" si="33"/>
        <v>392.65000000000003</v>
      </c>
      <c r="M70" s="38">
        <f t="shared" si="34"/>
        <v>354.8</v>
      </c>
      <c r="N70" s="38">
        <f t="shared" si="35"/>
        <v>346.22500000000002</v>
      </c>
      <c r="O70" s="38">
        <f t="shared" si="36"/>
        <v>352.45</v>
      </c>
      <c r="P70" s="38">
        <f t="shared" si="37"/>
        <v>340.20000000000005</v>
      </c>
    </row>
    <row r="71" spans="2:16" x14ac:dyDescent="0.2">
      <c r="B71" s="37" t="s">
        <v>64</v>
      </c>
      <c r="E71" s="5">
        <v>737.80000000000007</v>
      </c>
      <c r="F71" s="5">
        <v>566</v>
      </c>
      <c r="G71" s="5">
        <v>1678.4</v>
      </c>
      <c r="H71" s="31">
        <v>1186.1000000000001</v>
      </c>
      <c r="I71" s="31">
        <v>493.7</v>
      </c>
      <c r="J71" s="31">
        <v>526.6</v>
      </c>
      <c r="K71" s="31">
        <v>1531.5</v>
      </c>
      <c r="L71" s="31">
        <v>1118.7</v>
      </c>
      <c r="M71" s="31">
        <v>374.5</v>
      </c>
      <c r="N71" s="31">
        <v>410.40000000000003</v>
      </c>
      <c r="O71" s="31">
        <v>1525.4</v>
      </c>
      <c r="P71" s="31">
        <v>1202.2</v>
      </c>
    </row>
    <row r="72" spans="2:16" x14ac:dyDescent="0.2">
      <c r="B72" s="39" t="s">
        <v>65</v>
      </c>
      <c r="E72" s="5">
        <v>609.1</v>
      </c>
      <c r="F72" s="5">
        <v>447.3</v>
      </c>
      <c r="G72" s="5">
        <v>1084.7</v>
      </c>
      <c r="H72" s="28">
        <v>883.7</v>
      </c>
      <c r="I72" s="28">
        <v>475.40000000000003</v>
      </c>
      <c r="J72" s="28">
        <v>420.6</v>
      </c>
      <c r="K72" s="28">
        <v>1000.1</v>
      </c>
      <c r="L72" s="28">
        <v>880</v>
      </c>
      <c r="M72" s="28">
        <v>407.6</v>
      </c>
      <c r="N72" s="28">
        <v>354</v>
      </c>
      <c r="O72" s="28">
        <v>986.80000000000007</v>
      </c>
      <c r="P72" s="28">
        <v>850.6</v>
      </c>
    </row>
    <row r="73" spans="2:16" ht="14.4" x14ac:dyDescent="0.3">
      <c r="G73" s="19" t="s">
        <v>66</v>
      </c>
      <c r="H73" s="40">
        <f t="shared" ref="H73:O73" si="38">365*H68/H71</f>
        <v>252.77811735941319</v>
      </c>
      <c r="I73" s="40">
        <f t="shared" si="38"/>
        <v>587.95903382621043</v>
      </c>
      <c r="J73" s="40">
        <f t="shared" si="38"/>
        <v>564.23898594758839</v>
      </c>
      <c r="K73" s="40">
        <f t="shared" si="38"/>
        <v>195.39952660790075</v>
      </c>
      <c r="L73" s="40">
        <f t="shared" si="38"/>
        <v>284.41908018235449</v>
      </c>
      <c r="M73" s="40">
        <f t="shared" si="38"/>
        <v>831.43491321762349</v>
      </c>
      <c r="N73" s="40">
        <f t="shared" si="38"/>
        <v>713.63547758284597</v>
      </c>
      <c r="O73" s="40">
        <f t="shared" si="38"/>
        <v>157.2438376819195</v>
      </c>
      <c r="P73" s="40">
        <f>365*P68/P71</f>
        <v>149.77842705040754</v>
      </c>
    </row>
    <row r="74" spans="2:16" ht="14.4" x14ac:dyDescent="0.3">
      <c r="G74" s="19" t="s">
        <v>67</v>
      </c>
      <c r="H74" s="40">
        <f t="shared" ref="H74:O74" si="39">H69/H72*365</f>
        <v>597.40508656783982</v>
      </c>
      <c r="I74" s="40">
        <f t="shared" si="39"/>
        <v>1152.1224232225495</v>
      </c>
      <c r="J74" s="40">
        <f t="shared" si="39"/>
        <v>1273.7467308606754</v>
      </c>
      <c r="K74" s="40">
        <f t="shared" si="39"/>
        <v>493.1204379562044</v>
      </c>
      <c r="L74" s="40">
        <f t="shared" si="39"/>
        <v>506.21974431818177</v>
      </c>
      <c r="M74" s="40">
        <f t="shared" si="39"/>
        <v>989.22074337585855</v>
      </c>
      <c r="N74" s="40">
        <f t="shared" si="39"/>
        <v>1047.1581920903957</v>
      </c>
      <c r="O74" s="40">
        <f t="shared" si="39"/>
        <v>347.60627786785568</v>
      </c>
      <c r="P74" s="40">
        <f>P69/P72*365</f>
        <v>373.43198918410536</v>
      </c>
    </row>
    <row r="75" spans="2:16" ht="14.4" x14ac:dyDescent="0.3">
      <c r="G75" s="19" t="s">
        <v>68</v>
      </c>
      <c r="H75" s="40">
        <f t="shared" ref="H75:O75" si="40">H70/H72*365</f>
        <v>189.54226547470861</v>
      </c>
      <c r="I75" s="40">
        <f t="shared" si="40"/>
        <v>316.47665124106015</v>
      </c>
      <c r="J75" s="40">
        <f t="shared" si="40"/>
        <v>344.49803851640513</v>
      </c>
      <c r="K75" s="40">
        <f t="shared" si="40"/>
        <v>136.48722627737226</v>
      </c>
      <c r="L75" s="40">
        <f t="shared" si="40"/>
        <v>162.86051136363636</v>
      </c>
      <c r="M75" s="40">
        <f t="shared" si="40"/>
        <v>317.71835132482823</v>
      </c>
      <c r="N75" s="40">
        <f t="shared" si="40"/>
        <v>356.98340395480227</v>
      </c>
      <c r="O75" s="40">
        <f t="shared" si="40"/>
        <v>130.3650689096068</v>
      </c>
      <c r="P75" s="40">
        <f>P70/P72*365</f>
        <v>145.98283564542677</v>
      </c>
    </row>
    <row r="76" spans="2:16" ht="15" thickBot="1" x14ac:dyDescent="0.35">
      <c r="G76" s="35" t="s">
        <v>69</v>
      </c>
      <c r="H76" s="41">
        <f t="shared" ref="H76:O76" si="41">H73+H74-H75</f>
        <v>660.64093845254433</v>
      </c>
      <c r="I76" s="41">
        <f t="shared" si="41"/>
        <v>1423.6048058076999</v>
      </c>
      <c r="J76" s="41">
        <f t="shared" si="41"/>
        <v>1493.4876782918586</v>
      </c>
      <c r="K76" s="41">
        <f t="shared" si="41"/>
        <v>552.03273828673287</v>
      </c>
      <c r="L76" s="41">
        <f t="shared" si="41"/>
        <v>627.7783131368999</v>
      </c>
      <c r="M76" s="41">
        <f t="shared" si="41"/>
        <v>1502.9373052686537</v>
      </c>
      <c r="N76" s="41">
        <f t="shared" si="41"/>
        <v>1403.8102657184395</v>
      </c>
      <c r="O76" s="41">
        <f t="shared" si="41"/>
        <v>374.48504664016838</v>
      </c>
      <c r="P76" s="41">
        <f>P73+P74-P75</f>
        <v>377.22758058908607</v>
      </c>
    </row>
    <row r="80" spans="2:16" x14ac:dyDescent="0.2">
      <c r="G80" s="19" t="s">
        <v>66</v>
      </c>
      <c r="H80" s="42"/>
      <c r="I80" s="42"/>
      <c r="J80" s="42"/>
      <c r="K80" s="42"/>
      <c r="L80" s="42">
        <f t="shared" ref="L80:L83" si="42">L73-H73</f>
        <v>31.640962822941304</v>
      </c>
      <c r="M80" s="42">
        <f t="shared" ref="M80:M83" si="43">M73-I73</f>
        <v>243.47587939141306</v>
      </c>
      <c r="N80" s="42">
        <f t="shared" ref="N80:N83" si="44">N73-J73</f>
        <v>149.39649163525758</v>
      </c>
      <c r="O80" s="42">
        <f t="shared" ref="O80:O82" si="45">O73-K73</f>
        <v>-38.155688925981252</v>
      </c>
      <c r="P80" s="42">
        <f>P73-L73</f>
        <v>-134.64065313194695</v>
      </c>
    </row>
    <row r="81" spans="7:16" x14ac:dyDescent="0.2">
      <c r="G81" s="19" t="s">
        <v>67</v>
      </c>
      <c r="I81" s="42"/>
      <c r="J81" s="42"/>
      <c r="K81" s="42"/>
      <c r="L81" s="42">
        <f t="shared" si="42"/>
        <v>-91.185342249658049</v>
      </c>
      <c r="M81" s="42">
        <f t="shared" si="43"/>
        <v>-162.90167984669097</v>
      </c>
      <c r="N81" s="42">
        <f t="shared" si="44"/>
        <v>-226.58853877027968</v>
      </c>
      <c r="O81" s="42">
        <f t="shared" si="45"/>
        <v>-145.51416008834872</v>
      </c>
      <c r="P81" s="42">
        <f t="shared" ref="P81:P82" si="46">P74-L74</f>
        <v>-132.78775513407641</v>
      </c>
    </row>
    <row r="82" spans="7:16" x14ac:dyDescent="0.2">
      <c r="G82" s="19" t="s">
        <v>68</v>
      </c>
      <c r="I82" s="42"/>
      <c r="J82" s="42"/>
      <c r="K82" s="42"/>
      <c r="L82" s="42">
        <f t="shared" si="42"/>
        <v>-26.681754111072252</v>
      </c>
      <c r="M82" s="42">
        <f t="shared" si="43"/>
        <v>1.2417000837680803</v>
      </c>
      <c r="N82" s="42">
        <f t="shared" si="44"/>
        <v>12.485365438397139</v>
      </c>
      <c r="O82" s="42">
        <f t="shared" si="45"/>
        <v>-6.1221573677654533</v>
      </c>
      <c r="P82" s="42">
        <f t="shared" si="46"/>
        <v>-16.877675718209588</v>
      </c>
    </row>
    <row r="83" spans="7:16" ht="15" thickBot="1" x14ac:dyDescent="0.35">
      <c r="G83" s="35" t="s">
        <v>69</v>
      </c>
      <c r="H83" s="41">
        <f t="shared" ref="H83:K83" si="47">H80+H81-H82</f>
        <v>0</v>
      </c>
      <c r="I83" s="41">
        <f t="shared" si="47"/>
        <v>0</v>
      </c>
      <c r="J83" s="41">
        <f t="shared" si="47"/>
        <v>0</v>
      </c>
      <c r="K83" s="41">
        <f t="shared" si="47"/>
        <v>0</v>
      </c>
      <c r="L83" s="41">
        <f t="shared" si="42"/>
        <v>-32.862625315644436</v>
      </c>
      <c r="M83" s="41">
        <f t="shared" si="43"/>
        <v>79.332499460953841</v>
      </c>
      <c r="N83" s="41">
        <f t="shared" si="44"/>
        <v>-89.677412573419133</v>
      </c>
      <c r="O83" s="41">
        <f>O76-K76</f>
        <v>-177.54769164656449</v>
      </c>
      <c r="P83" s="41">
        <f>P76-L76</f>
        <v>-250.55073254781382</v>
      </c>
    </row>
  </sheetData>
  <pageMargins left="0.25" right="0.25" top="0.25" bottom="0.25" header="0" footer="0"/>
  <pageSetup paperSize="9" scale="53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Button 1">
              <controlPr defaultSize="0" print="0" autoFill="0" autoPict="0" macro="[1]!UnhideAll">
                <anchor moveWithCells="1" sizeWithCells="1">
                  <from>
                    <xdr:col>7</xdr:col>
                    <xdr:colOff>220980</xdr:colOff>
                    <xdr:row>0</xdr:row>
                    <xdr:rowOff>114300</xdr:rowOff>
                  </from>
                  <to>
                    <xdr:col>8</xdr:col>
                    <xdr:colOff>342900</xdr:colOff>
                    <xdr:row>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Button 2">
              <controlPr defaultSize="0" print="0" autoFill="0" autoPict="0" macro="[1]!HideEmpty1">
                <anchor moveWithCells="1" sizeWithCells="1">
                  <from>
                    <xdr:col>5</xdr:col>
                    <xdr:colOff>731520</xdr:colOff>
                    <xdr:row>0</xdr:row>
                    <xdr:rowOff>114300</xdr:rowOff>
                  </from>
                  <to>
                    <xdr:col>7</xdr:col>
                    <xdr:colOff>83820</xdr:colOff>
                    <xdr:row>2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E08C8-4B3A-42AC-BF94-640DF61A8467}">
  <sheetPr>
    <pageSetUpPr fitToPage="1"/>
  </sheetPr>
  <dimension ref="A2:AF135"/>
  <sheetViews>
    <sheetView showGridLines="0" topLeftCell="A34" zoomScale="115" zoomScaleNormal="115" workbookViewId="0">
      <selection activeCell="B45" sqref="B45"/>
    </sheetView>
  </sheetViews>
  <sheetFormatPr defaultRowHeight="10.199999999999999" outlineLevelRow="1" outlineLevelCol="1" x14ac:dyDescent="0.2"/>
  <cols>
    <col min="1" max="1" width="1.5546875" style="5" customWidth="1"/>
    <col min="2" max="2" width="28.109375" style="5" customWidth="1"/>
    <col min="3" max="3" width="16.21875" style="21" hidden="1" customWidth="1" outlineLevel="1"/>
    <col min="4" max="4" width="11.6640625" style="5" hidden="1" customWidth="1" outlineLevel="1"/>
    <col min="5" max="5" width="10.44140625" style="5" customWidth="1" collapsed="1"/>
    <col min="6" max="16" width="10.44140625" style="5" customWidth="1"/>
    <col min="17" max="20" width="8.88671875" style="5"/>
    <col min="21" max="32" width="8.88671875" style="52"/>
    <col min="33" max="16384" width="8.88671875" style="5"/>
  </cols>
  <sheetData>
    <row r="2" spans="1:18" ht="14.4" x14ac:dyDescent="0.3">
      <c r="B2" s="5" t="s">
        <v>26</v>
      </c>
      <c r="K2" s="51" t="s">
        <v>72</v>
      </c>
    </row>
    <row r="3" spans="1:18" x14ac:dyDescent="0.2">
      <c r="A3" s="3"/>
      <c r="B3" s="3"/>
      <c r="C3" s="4"/>
      <c r="D3" s="23"/>
      <c r="E3" s="3"/>
      <c r="F3" s="3"/>
      <c r="G3" s="24"/>
      <c r="H3" s="3"/>
      <c r="I3" s="3"/>
      <c r="J3" s="3"/>
      <c r="K3" s="3"/>
      <c r="L3" s="3"/>
      <c r="M3" s="3"/>
      <c r="N3" s="3"/>
      <c r="O3" s="3"/>
      <c r="P3" s="3"/>
    </row>
    <row r="4" spans="1:18" ht="16.2" thickBot="1" x14ac:dyDescent="0.35">
      <c r="A4" s="3"/>
      <c r="B4" s="6" t="str">
        <f>E11&amp;IF(E12="",""," ("&amp;E12&amp;")")</f>
        <v>FMC Corporation (NYSE:FMC) (FMC-US)</v>
      </c>
      <c r="C4" s="7"/>
      <c r="D4" s="25"/>
      <c r="E4" s="8"/>
      <c r="F4" s="8"/>
      <c r="G4" s="8"/>
      <c r="H4" s="8"/>
      <c r="I4" s="8"/>
      <c r="J4" s="8"/>
      <c r="K4" s="8"/>
      <c r="L4" s="8"/>
      <c r="M4" s="8"/>
      <c r="N4" s="9"/>
      <c r="O4" s="9"/>
      <c r="P4" s="10" t="s">
        <v>19</v>
      </c>
    </row>
    <row r="5" spans="1:18" ht="17.25" customHeight="1" x14ac:dyDescent="0.2">
      <c r="A5" s="3"/>
      <c r="B5" s="11" t="str">
        <f>"Data in "&amp;Curr_Sym</f>
        <v>Data in ($M)</v>
      </c>
      <c r="C5" s="11"/>
      <c r="D5" s="23"/>
      <c r="E5" s="3"/>
      <c r="F5" s="3"/>
      <c r="G5" s="3"/>
      <c r="H5" s="3"/>
      <c r="I5" s="3"/>
      <c r="J5" s="3"/>
      <c r="K5" s="3"/>
      <c r="L5" s="3"/>
      <c r="M5" s="3"/>
      <c r="N5" s="12"/>
      <c r="O5" s="12"/>
      <c r="P5" s="12"/>
    </row>
    <row r="6" spans="1:18" hidden="1" outlineLevel="1" x14ac:dyDescent="0.2">
      <c r="A6" s="3"/>
      <c r="B6" s="13"/>
      <c r="C6" s="14" t="str">
        <f>_xll.SNL.Clients.Office.Excel.Functions.SPGTable($E$6:$P$6,$C$11:$C$29,$E$7:$P$7,"Options: Curr="&amp;Sel_Curr&amp;", Mag="&amp;Sel_Mag&amp;",ConvMethod="&amp;Sel_Conv&amp;", NA=NA, Term=en-US")</f>
        <v>#PEND</v>
      </c>
      <c r="D6" s="26"/>
      <c r="E6" s="15" t="str">
        <f t="shared" ref="E6:P6" si="0">Focus_Co</f>
        <v>FMC</v>
      </c>
      <c r="F6" s="15" t="str">
        <f t="shared" si="0"/>
        <v>FMC</v>
      </c>
      <c r="G6" s="15" t="str">
        <f t="shared" si="0"/>
        <v>FMC</v>
      </c>
      <c r="H6" s="15" t="str">
        <f t="shared" si="0"/>
        <v>FMC</v>
      </c>
      <c r="I6" s="15" t="str">
        <f t="shared" si="0"/>
        <v>FMC</v>
      </c>
      <c r="J6" s="15" t="str">
        <f t="shared" si="0"/>
        <v>FMC</v>
      </c>
      <c r="K6" s="15" t="str">
        <f t="shared" si="0"/>
        <v>FMC</v>
      </c>
      <c r="L6" s="15" t="str">
        <f t="shared" si="0"/>
        <v>FMC</v>
      </c>
      <c r="M6" s="15" t="str">
        <f t="shared" si="0"/>
        <v>FMC</v>
      </c>
      <c r="N6" s="15" t="str">
        <f t="shared" si="0"/>
        <v>FMC</v>
      </c>
      <c r="O6" s="15" t="str">
        <f t="shared" si="0"/>
        <v>FMC</v>
      </c>
      <c r="P6" s="15" t="str">
        <f t="shared" si="0"/>
        <v>FMC</v>
      </c>
    </row>
    <row r="7" spans="1:18" hidden="1" outlineLevel="1" x14ac:dyDescent="0.2">
      <c r="A7" s="3"/>
      <c r="B7" s="13"/>
      <c r="C7" s="14"/>
      <c r="D7" s="26"/>
      <c r="E7" s="15" t="str">
        <f t="shared" ref="E7:M7" si="1">LEFT(F7,LEN(F7)-1)&amp;RIGHT(F7,1)+1</f>
        <v>FQ-11</v>
      </c>
      <c r="F7" s="15" t="str">
        <f t="shared" si="1"/>
        <v>FQ-10</v>
      </c>
      <c r="G7" s="15" t="str">
        <f t="shared" si="1"/>
        <v>FQ-9</v>
      </c>
      <c r="H7" s="15" t="str">
        <f t="shared" si="1"/>
        <v>FQ-8</v>
      </c>
      <c r="I7" s="15" t="str">
        <f t="shared" si="1"/>
        <v>FQ-7</v>
      </c>
      <c r="J7" s="15" t="str">
        <f t="shared" si="1"/>
        <v>FQ-6</v>
      </c>
      <c r="K7" s="15" t="str">
        <f t="shared" si="1"/>
        <v>FQ-5</v>
      </c>
      <c r="L7" s="15" t="str">
        <f t="shared" si="1"/>
        <v>FQ-4</v>
      </c>
      <c r="M7" s="15" t="str">
        <f t="shared" si="1"/>
        <v>FQ-3</v>
      </c>
      <c r="N7" s="15" t="str">
        <f>LEFT(O7,LEN(O7)-1)&amp;RIGHT(O7,1)+1</f>
        <v>FQ-2</v>
      </c>
      <c r="O7" s="15" t="str">
        <f>VLOOKUP(Period,FormatTable,2,FALSE)</f>
        <v>FQ-1</v>
      </c>
      <c r="P7" s="15" t="str">
        <f>Period</f>
        <v>FQ0</v>
      </c>
    </row>
    <row r="8" spans="1:18" hidden="1" outlineLevel="1" x14ac:dyDescent="0.2">
      <c r="A8" s="3"/>
      <c r="B8" s="13"/>
      <c r="C8" s="14"/>
      <c r="D8" s="26"/>
      <c r="E8" s="16">
        <f t="shared" ref="E8:P8" ca="1" si="2">IF(Date="","",Date)</f>
        <v>45536</v>
      </c>
      <c r="F8" s="16">
        <f t="shared" ca="1" si="2"/>
        <v>45536</v>
      </c>
      <c r="G8" s="16">
        <f t="shared" ca="1" si="2"/>
        <v>45536</v>
      </c>
      <c r="H8" s="16">
        <f t="shared" ca="1" si="2"/>
        <v>45536</v>
      </c>
      <c r="I8" s="16">
        <f t="shared" ca="1" si="2"/>
        <v>45536</v>
      </c>
      <c r="J8" s="16">
        <f t="shared" ca="1" si="2"/>
        <v>45536</v>
      </c>
      <c r="K8" s="16">
        <f t="shared" ca="1" si="2"/>
        <v>45536</v>
      </c>
      <c r="L8" s="16">
        <f t="shared" ca="1" si="2"/>
        <v>45536</v>
      </c>
      <c r="M8" s="16">
        <f t="shared" ca="1" si="2"/>
        <v>45536</v>
      </c>
      <c r="N8" s="16">
        <f t="shared" ca="1" si="2"/>
        <v>45536</v>
      </c>
      <c r="O8" s="16">
        <f t="shared" ca="1" si="2"/>
        <v>45536</v>
      </c>
      <c r="P8" s="16">
        <f t="shared" ca="1" si="2"/>
        <v>45536</v>
      </c>
    </row>
    <row r="9" spans="1:18" hidden="1" outlineLevel="1" x14ac:dyDescent="0.2">
      <c r="A9" s="3"/>
      <c r="B9" s="13"/>
      <c r="C9" s="17"/>
      <c r="D9" s="27"/>
      <c r="E9" s="3"/>
      <c r="F9" s="3"/>
      <c r="G9" s="3"/>
      <c r="H9" s="3"/>
      <c r="I9" s="3"/>
      <c r="J9" s="3"/>
      <c r="K9" s="3"/>
      <c r="L9" s="3"/>
      <c r="M9" s="3"/>
      <c r="N9" s="12"/>
      <c r="O9" s="12"/>
      <c r="P9" s="12"/>
    </row>
    <row r="10" spans="1:18" hidden="1" outlineLevel="1" x14ac:dyDescent="0.2">
      <c r="A10" s="3"/>
      <c r="B10" s="13"/>
      <c r="C10" s="17"/>
      <c r="D10" s="27"/>
      <c r="E10" s="3"/>
      <c r="F10" s="3"/>
      <c r="G10" s="3"/>
      <c r="H10" s="3"/>
      <c r="I10" s="3"/>
      <c r="J10" s="3"/>
      <c r="K10" s="3"/>
      <c r="L10" s="3"/>
      <c r="M10" s="3"/>
      <c r="N10" s="12"/>
      <c r="O10" s="12"/>
      <c r="P10" s="12"/>
    </row>
    <row r="11" spans="1:18" hidden="1" outlineLevel="1" x14ac:dyDescent="0.2">
      <c r="A11" s="3"/>
      <c r="B11" s="13"/>
      <c r="C11" s="18" t="s">
        <v>20</v>
      </c>
      <c r="D11" s="15"/>
      <c r="E11" s="3" t="s">
        <v>21</v>
      </c>
      <c r="F11" s="3" t="s">
        <v>21</v>
      </c>
      <c r="G11" s="3" t="s">
        <v>21</v>
      </c>
      <c r="H11" s="3" t="s">
        <v>21</v>
      </c>
      <c r="I11" s="3" t="s">
        <v>21</v>
      </c>
      <c r="J11" s="3" t="s">
        <v>21</v>
      </c>
      <c r="K11" s="3" t="s">
        <v>21</v>
      </c>
      <c r="L11" s="3" t="s">
        <v>21</v>
      </c>
      <c r="M11" s="3" t="s">
        <v>21</v>
      </c>
      <c r="N11" s="12" t="s">
        <v>21</v>
      </c>
      <c r="O11" s="12" t="s">
        <v>21</v>
      </c>
      <c r="P11" s="12" t="s">
        <v>21</v>
      </c>
    </row>
    <row r="12" spans="1:18" hidden="1" outlineLevel="1" x14ac:dyDescent="0.2">
      <c r="A12" s="3"/>
      <c r="B12" s="13"/>
      <c r="C12" s="18" t="s">
        <v>22</v>
      </c>
      <c r="D12" s="15"/>
      <c r="E12" s="3" t="s">
        <v>23</v>
      </c>
      <c r="F12" s="3" t="s">
        <v>23</v>
      </c>
      <c r="G12" s="3" t="s">
        <v>23</v>
      </c>
      <c r="H12" s="3" t="s">
        <v>23</v>
      </c>
      <c r="I12" s="3" t="s">
        <v>23</v>
      </c>
      <c r="J12" s="3" t="s">
        <v>23</v>
      </c>
      <c r="K12" s="3" t="s">
        <v>23</v>
      </c>
      <c r="L12" s="3" t="s">
        <v>23</v>
      </c>
      <c r="M12" s="3" t="s">
        <v>23</v>
      </c>
      <c r="N12" s="12" t="s">
        <v>23</v>
      </c>
      <c r="O12" s="12" t="s">
        <v>23</v>
      </c>
      <c r="P12" s="12" t="s">
        <v>23</v>
      </c>
    </row>
    <row r="13" spans="1:18" ht="18" customHeight="1" collapsed="1" x14ac:dyDescent="0.2">
      <c r="A13" s="3"/>
      <c r="B13" s="19" t="s">
        <v>27</v>
      </c>
      <c r="C13" s="18" t="s">
        <v>24</v>
      </c>
      <c r="D13" s="15"/>
      <c r="E13" s="22">
        <v>44469</v>
      </c>
      <c r="F13" s="22">
        <v>44561</v>
      </c>
      <c r="G13" s="22">
        <v>44651</v>
      </c>
      <c r="H13" s="22">
        <v>44742</v>
      </c>
      <c r="I13" s="22">
        <v>44834</v>
      </c>
      <c r="J13" s="22">
        <v>44926</v>
      </c>
      <c r="K13" s="22">
        <v>45016</v>
      </c>
      <c r="L13" s="22">
        <v>45107</v>
      </c>
      <c r="M13" s="22">
        <v>45199</v>
      </c>
      <c r="N13" s="22">
        <v>45291</v>
      </c>
      <c r="O13" s="22">
        <v>45382</v>
      </c>
      <c r="P13" s="22">
        <v>45473</v>
      </c>
    </row>
    <row r="14" spans="1:18" x14ac:dyDescent="0.2">
      <c r="C14" s="18"/>
      <c r="D14" s="15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</row>
    <row r="15" spans="1:18" ht="10.8" thickBot="1" x14ac:dyDescent="0.25">
      <c r="B15" s="1" t="s">
        <v>29</v>
      </c>
      <c r="C15" s="18" t="s">
        <v>30</v>
      </c>
      <c r="D15" s="30"/>
      <c r="E15" s="33">
        <v>1063.3</v>
      </c>
      <c r="F15" s="33">
        <v>1076</v>
      </c>
      <c r="G15" s="33">
        <v>1191</v>
      </c>
      <c r="H15" s="33">
        <v>1205.3</v>
      </c>
      <c r="I15" s="33">
        <v>1176.4000000000001</v>
      </c>
      <c r="J15" s="33">
        <v>1237.4000000000001</v>
      </c>
      <c r="K15" s="33">
        <v>1242</v>
      </c>
      <c r="L15" s="33">
        <v>1064.8</v>
      </c>
      <c r="M15" s="33">
        <v>974.2</v>
      </c>
      <c r="N15" s="33">
        <v>679.2</v>
      </c>
      <c r="O15" s="33">
        <v>477.1</v>
      </c>
      <c r="P15" s="33">
        <v>495</v>
      </c>
    </row>
    <row r="16" spans="1:18" ht="10.8" thickTop="1" x14ac:dyDescent="0.2">
      <c r="B16" s="1" t="s">
        <v>41</v>
      </c>
      <c r="C16" s="18" t="s">
        <v>42</v>
      </c>
      <c r="D16" s="18"/>
      <c r="E16" s="31">
        <v>170.5</v>
      </c>
      <c r="F16" s="31">
        <v>170.9</v>
      </c>
      <c r="G16" s="31">
        <v>170.70000000000002</v>
      </c>
      <c r="H16" s="31">
        <v>171</v>
      </c>
      <c r="I16" s="31">
        <v>169</v>
      </c>
      <c r="J16" s="31">
        <v>169.4</v>
      </c>
      <c r="K16" s="31">
        <v>171.70000000000002</v>
      </c>
      <c r="L16" s="31">
        <v>177</v>
      </c>
      <c r="M16" s="31">
        <v>181.20000000000002</v>
      </c>
      <c r="N16" s="31">
        <v>184.3</v>
      </c>
      <c r="O16" s="31">
        <v>185.3</v>
      </c>
      <c r="P16" s="31">
        <v>181.5</v>
      </c>
      <c r="R16" s="45" t="s">
        <v>78</v>
      </c>
    </row>
    <row r="17" spans="2:32" s="45" customFormat="1" ht="14.4" x14ac:dyDescent="0.2">
      <c r="B17" s="34" t="s">
        <v>0</v>
      </c>
      <c r="C17" s="43"/>
      <c r="D17" s="43"/>
      <c r="E17" s="36">
        <f>SUM(E15:E16)</f>
        <v>1233.8</v>
      </c>
      <c r="F17" s="36">
        <f t="shared" ref="F17:P17" si="3">SUM(F15:F16)</f>
        <v>1246.9000000000001</v>
      </c>
      <c r="G17" s="36">
        <f t="shared" si="3"/>
        <v>1361.7</v>
      </c>
      <c r="H17" s="36">
        <f t="shared" si="3"/>
        <v>1376.3</v>
      </c>
      <c r="I17" s="36">
        <f t="shared" si="3"/>
        <v>1345.4</v>
      </c>
      <c r="J17" s="36">
        <f t="shared" si="3"/>
        <v>1406.8000000000002</v>
      </c>
      <c r="K17" s="36">
        <f t="shared" si="3"/>
        <v>1413.7</v>
      </c>
      <c r="L17" s="36">
        <f t="shared" si="3"/>
        <v>1241.8</v>
      </c>
      <c r="M17" s="36">
        <f t="shared" si="3"/>
        <v>1155.4000000000001</v>
      </c>
      <c r="N17" s="36">
        <f t="shared" si="3"/>
        <v>863.5</v>
      </c>
      <c r="O17" s="36">
        <f t="shared" si="3"/>
        <v>662.40000000000009</v>
      </c>
      <c r="P17" s="36">
        <f t="shared" si="3"/>
        <v>676.5</v>
      </c>
      <c r="R17" s="45" t="s">
        <v>74</v>
      </c>
      <c r="U17" s="53"/>
      <c r="V17" s="53"/>
      <c r="W17" s="53"/>
      <c r="X17" s="53"/>
      <c r="Y17" s="53"/>
      <c r="Z17" s="53"/>
      <c r="AA17" s="53">
        <v>4365.8</v>
      </c>
      <c r="AB17" s="53">
        <v>4831.2</v>
      </c>
      <c r="AC17" s="53">
        <v>4263.3</v>
      </c>
      <c r="AD17" s="53">
        <v>4105.2</v>
      </c>
      <c r="AE17" s="53">
        <v>4484.7</v>
      </c>
      <c r="AF17" s="53">
        <v>4322</v>
      </c>
    </row>
    <row r="18" spans="2:32" x14ac:dyDescent="0.2">
      <c r="B18" s="2" t="s">
        <v>1</v>
      </c>
      <c r="C18" s="18" t="s">
        <v>31</v>
      </c>
      <c r="D18" s="15"/>
      <c r="E18" s="28">
        <v>-15.4</v>
      </c>
      <c r="F18" s="28">
        <v>-41.1</v>
      </c>
      <c r="G18" s="28">
        <v>-32.299999999999997</v>
      </c>
      <c r="H18" s="28">
        <v>-103.3</v>
      </c>
      <c r="I18" s="28">
        <v>-104</v>
      </c>
      <c r="J18" s="28">
        <v>-50.7</v>
      </c>
      <c r="K18" s="28">
        <v>-40.300000000000004</v>
      </c>
      <c r="L18" s="28">
        <v>40</v>
      </c>
      <c r="M18" s="28">
        <v>115.9</v>
      </c>
      <c r="N18" s="28">
        <v>-48.4</v>
      </c>
      <c r="O18" s="28">
        <v>-48.2</v>
      </c>
      <c r="P18" s="28">
        <v>-165.9</v>
      </c>
      <c r="R18" s="59" t="s">
        <v>77</v>
      </c>
      <c r="AA18" s="53">
        <v>5028</v>
      </c>
      <c r="AB18" s="53">
        <v>5313</v>
      </c>
      <c r="AC18" s="53">
        <v>5899</v>
      </c>
      <c r="AD18" s="53">
        <v>2975</v>
      </c>
      <c r="AE18" s="53">
        <v>4640</v>
      </c>
      <c r="AF18" s="53">
        <v>4724</v>
      </c>
    </row>
    <row r="19" spans="2:32" x14ac:dyDescent="0.2">
      <c r="B19" s="2" t="s">
        <v>3</v>
      </c>
      <c r="C19" s="18" t="s">
        <v>32</v>
      </c>
      <c r="D19" s="15"/>
      <c r="E19" s="28">
        <v>-29.7</v>
      </c>
      <c r="F19" s="28">
        <v>-0.4</v>
      </c>
      <c r="G19" s="28">
        <v>-13.700000000000001</v>
      </c>
      <c r="H19" s="28">
        <v>-11.700000000000001</v>
      </c>
      <c r="I19" s="28">
        <v>-10.9</v>
      </c>
      <c r="J19" s="28" t="s">
        <v>25</v>
      </c>
      <c r="K19" s="28">
        <v>-0.1</v>
      </c>
      <c r="L19" s="28" t="s">
        <v>25</v>
      </c>
      <c r="M19" s="28" t="s">
        <v>25</v>
      </c>
      <c r="N19" s="28" t="s">
        <v>25</v>
      </c>
      <c r="O19" s="28">
        <v>-33</v>
      </c>
      <c r="P19" s="28" t="s">
        <v>25</v>
      </c>
      <c r="R19" s="5" t="s">
        <v>81</v>
      </c>
      <c r="AA19" s="52">
        <v>4450.8</v>
      </c>
      <c r="AB19" s="52">
        <v>3835.9</v>
      </c>
      <c r="AC19" s="52">
        <v>3883.6</v>
      </c>
      <c r="AD19" s="52">
        <v>3994.8</v>
      </c>
      <c r="AE19" s="52">
        <v>4781.9000000000015</v>
      </c>
      <c r="AF19" s="52">
        <v>4426.5</v>
      </c>
    </row>
    <row r="20" spans="2:32" x14ac:dyDescent="0.2">
      <c r="B20" s="2" t="s">
        <v>4</v>
      </c>
      <c r="C20" s="18" t="s">
        <v>33</v>
      </c>
      <c r="D20" s="15"/>
      <c r="E20" s="28" t="s">
        <v>25</v>
      </c>
      <c r="F20" s="28" t="s">
        <v>25</v>
      </c>
      <c r="G20" s="28" t="s">
        <v>25</v>
      </c>
      <c r="H20" s="28" t="s">
        <v>25</v>
      </c>
      <c r="I20" s="28" t="s">
        <v>25</v>
      </c>
      <c r="J20" s="28" t="s">
        <v>25</v>
      </c>
      <c r="K20" s="28" t="s">
        <v>25</v>
      </c>
      <c r="L20" s="28" t="s">
        <v>25</v>
      </c>
      <c r="M20" s="28" t="s">
        <v>25</v>
      </c>
      <c r="N20" s="28" t="s">
        <v>25</v>
      </c>
      <c r="O20" s="28" t="s">
        <v>25</v>
      </c>
      <c r="P20" s="28" t="s">
        <v>25</v>
      </c>
      <c r="R20" s="5" t="s">
        <v>83</v>
      </c>
      <c r="AA20" s="52">
        <v>3252</v>
      </c>
      <c r="AB20" s="52">
        <v>3244</v>
      </c>
      <c r="AC20" s="52">
        <v>3247</v>
      </c>
      <c r="AD20" s="52">
        <v>3232</v>
      </c>
      <c r="AE20" s="52">
        <v>3217</v>
      </c>
      <c r="AF20" s="52">
        <v>3219</v>
      </c>
    </row>
    <row r="21" spans="2:32" x14ac:dyDescent="0.2">
      <c r="B21" s="2" t="s">
        <v>2</v>
      </c>
      <c r="C21" s="18" t="s">
        <v>34</v>
      </c>
      <c r="D21" s="15"/>
      <c r="E21" s="28" t="s">
        <v>25</v>
      </c>
      <c r="F21" s="28" t="s">
        <v>25</v>
      </c>
      <c r="G21" s="28" t="s">
        <v>25</v>
      </c>
      <c r="H21" s="28" t="s">
        <v>25</v>
      </c>
      <c r="I21" s="28" t="s">
        <v>25</v>
      </c>
      <c r="J21" s="28" t="s">
        <v>25</v>
      </c>
      <c r="K21" s="28" t="s">
        <v>25</v>
      </c>
      <c r="L21" s="28" t="s">
        <v>25</v>
      </c>
      <c r="M21" s="28" t="s">
        <v>25</v>
      </c>
      <c r="N21" s="28" t="s">
        <v>25</v>
      </c>
      <c r="O21" s="28" t="s">
        <v>25</v>
      </c>
      <c r="P21" s="28" t="s">
        <v>25</v>
      </c>
      <c r="R21" s="5" t="s">
        <v>85</v>
      </c>
      <c r="AA21" s="52">
        <v>3854</v>
      </c>
      <c r="AB21" s="52">
        <v>3373.6</v>
      </c>
      <c r="AC21" s="52">
        <v>2906.2000000000003</v>
      </c>
      <c r="AD21" s="52">
        <v>3336.7000000000003</v>
      </c>
      <c r="AE21" s="52">
        <v>3117.9</v>
      </c>
      <c r="AF21" s="52">
        <v>2793.1</v>
      </c>
    </row>
    <row r="22" spans="2:32" x14ac:dyDescent="0.2">
      <c r="B22" s="2" t="s">
        <v>5</v>
      </c>
      <c r="C22" s="18" t="s">
        <v>35</v>
      </c>
      <c r="D22" s="15"/>
      <c r="E22" s="28" t="s">
        <v>25</v>
      </c>
      <c r="F22" s="28" t="s">
        <v>25</v>
      </c>
      <c r="G22" s="28" t="s">
        <v>25</v>
      </c>
      <c r="H22" s="28" t="s">
        <v>25</v>
      </c>
      <c r="I22" s="28" t="s">
        <v>25</v>
      </c>
      <c r="J22" s="28" t="s">
        <v>25</v>
      </c>
      <c r="K22" s="28" t="s">
        <v>25</v>
      </c>
      <c r="L22" s="28" t="s">
        <v>25</v>
      </c>
      <c r="M22" s="28" t="s">
        <v>25</v>
      </c>
      <c r="N22" s="28" t="s">
        <v>25</v>
      </c>
      <c r="O22" s="28" t="s">
        <v>25</v>
      </c>
      <c r="P22" s="28" t="s">
        <v>25</v>
      </c>
    </row>
    <row r="23" spans="2:32" x14ac:dyDescent="0.2">
      <c r="B23" s="2" t="s">
        <v>6</v>
      </c>
      <c r="C23" s="18" t="s">
        <v>36</v>
      </c>
      <c r="D23" s="15"/>
      <c r="E23" s="28" t="s">
        <v>25</v>
      </c>
      <c r="F23" s="28" t="s">
        <v>25</v>
      </c>
      <c r="G23" s="28" t="s">
        <v>25</v>
      </c>
      <c r="H23" s="28" t="s">
        <v>25</v>
      </c>
      <c r="I23" s="28" t="s">
        <v>25</v>
      </c>
      <c r="J23" s="28" t="s">
        <v>25</v>
      </c>
      <c r="K23" s="28" t="s">
        <v>25</v>
      </c>
      <c r="L23" s="28" t="s">
        <v>25</v>
      </c>
      <c r="M23" s="28" t="s">
        <v>25</v>
      </c>
      <c r="N23" s="28" t="s">
        <v>25</v>
      </c>
      <c r="O23" s="28" t="s">
        <v>25</v>
      </c>
      <c r="P23" s="28" t="s">
        <v>25</v>
      </c>
    </row>
    <row r="24" spans="2:32" x14ac:dyDescent="0.2">
      <c r="B24" s="2" t="s">
        <v>7</v>
      </c>
      <c r="C24" s="18" t="s">
        <v>37</v>
      </c>
      <c r="D24" s="15"/>
      <c r="E24" s="28" t="s">
        <v>25</v>
      </c>
      <c r="F24" s="28" t="s">
        <v>25</v>
      </c>
      <c r="G24" s="28" t="s">
        <v>25</v>
      </c>
      <c r="H24" s="28" t="s">
        <v>25</v>
      </c>
      <c r="I24" s="28" t="s">
        <v>25</v>
      </c>
      <c r="J24" s="28" t="s">
        <v>25</v>
      </c>
      <c r="K24" s="28" t="s">
        <v>25</v>
      </c>
      <c r="L24" s="28" t="s">
        <v>25</v>
      </c>
      <c r="M24" s="28" t="s">
        <v>25</v>
      </c>
      <c r="N24" s="28" t="s">
        <v>25</v>
      </c>
      <c r="O24" s="28" t="s">
        <v>25</v>
      </c>
      <c r="P24" s="28" t="s">
        <v>25</v>
      </c>
    </row>
    <row r="25" spans="2:32" x14ac:dyDescent="0.2">
      <c r="B25" s="2" t="s">
        <v>8</v>
      </c>
      <c r="C25" s="18" t="s">
        <v>38</v>
      </c>
      <c r="D25" s="15"/>
      <c r="E25" s="28" t="s">
        <v>25</v>
      </c>
      <c r="F25" s="28" t="s">
        <v>25</v>
      </c>
      <c r="G25" s="28" t="s">
        <v>25</v>
      </c>
      <c r="H25" s="28" t="s">
        <v>25</v>
      </c>
      <c r="I25" s="28" t="s">
        <v>25</v>
      </c>
      <c r="J25" s="28" t="s">
        <v>25</v>
      </c>
      <c r="K25" s="28" t="s">
        <v>25</v>
      </c>
      <c r="L25" s="28" t="s">
        <v>25</v>
      </c>
      <c r="M25" s="28" t="s">
        <v>25</v>
      </c>
      <c r="N25" s="28" t="s">
        <v>25</v>
      </c>
      <c r="O25" s="28" t="s">
        <v>25</v>
      </c>
      <c r="P25" s="28" t="s">
        <v>25</v>
      </c>
    </row>
    <row r="26" spans="2:32" x14ac:dyDescent="0.2">
      <c r="B26" s="2" t="s">
        <v>9</v>
      </c>
      <c r="C26" s="18" t="s">
        <v>39</v>
      </c>
      <c r="D26" s="15"/>
      <c r="E26" s="28" t="s">
        <v>25</v>
      </c>
      <c r="F26" s="28" t="s">
        <v>25</v>
      </c>
      <c r="G26" s="28" t="s">
        <v>25</v>
      </c>
      <c r="H26" s="28" t="s">
        <v>25</v>
      </c>
      <c r="I26" s="28" t="s">
        <v>25</v>
      </c>
      <c r="J26" s="28" t="s">
        <v>25</v>
      </c>
      <c r="K26" s="28" t="s">
        <v>25</v>
      </c>
      <c r="L26" s="28" t="s">
        <v>25</v>
      </c>
      <c r="M26" s="28" t="s">
        <v>25</v>
      </c>
      <c r="N26" s="28" t="s">
        <v>25</v>
      </c>
      <c r="O26" s="28" t="s">
        <v>25</v>
      </c>
      <c r="P26" s="28" t="s">
        <v>25</v>
      </c>
    </row>
    <row r="27" spans="2:32" x14ac:dyDescent="0.2">
      <c r="B27" s="2" t="s">
        <v>10</v>
      </c>
      <c r="C27" s="18" t="s">
        <v>40</v>
      </c>
      <c r="D27" s="15"/>
      <c r="E27" s="28">
        <v>-117.9</v>
      </c>
      <c r="F27" s="28">
        <v>-5.6000000000000005</v>
      </c>
      <c r="G27" s="28">
        <v>-73</v>
      </c>
      <c r="H27" s="28">
        <v>-74.8</v>
      </c>
      <c r="I27" s="28">
        <v>-47.9</v>
      </c>
      <c r="J27" s="28">
        <v>-51</v>
      </c>
      <c r="K27" s="28">
        <v>-65</v>
      </c>
      <c r="L27" s="28">
        <v>-72.600000000000009</v>
      </c>
      <c r="M27" s="28">
        <v>-173.6</v>
      </c>
      <c r="N27" s="28">
        <v>-18.2</v>
      </c>
      <c r="O27" s="28">
        <v>-13.5</v>
      </c>
      <c r="P27" s="28">
        <v>-16.2</v>
      </c>
      <c r="R27" s="45" t="s">
        <v>11</v>
      </c>
    </row>
    <row r="28" spans="2:32" s="45" customFormat="1" ht="15" thickBot="1" x14ac:dyDescent="0.25">
      <c r="B28" s="35" t="s">
        <v>11</v>
      </c>
      <c r="C28" s="43"/>
      <c r="D28" s="44"/>
      <c r="E28" s="36">
        <f>E17 - SUM(E18:E27)</f>
        <v>1396.8</v>
      </c>
      <c r="F28" s="36">
        <f t="shared" ref="F28:P28" si="4">F17 - SUM(F18:F27)</f>
        <v>1294</v>
      </c>
      <c r="G28" s="36">
        <f t="shared" si="4"/>
        <v>1480.7</v>
      </c>
      <c r="H28" s="36">
        <f t="shared" si="4"/>
        <v>1566.1</v>
      </c>
      <c r="I28" s="36">
        <f t="shared" si="4"/>
        <v>1508.2</v>
      </c>
      <c r="J28" s="36">
        <f t="shared" si="4"/>
        <v>1508.5000000000002</v>
      </c>
      <c r="K28" s="36">
        <f t="shared" si="4"/>
        <v>1519.1000000000001</v>
      </c>
      <c r="L28" s="36">
        <f t="shared" si="4"/>
        <v>1274.3999999999999</v>
      </c>
      <c r="M28" s="36">
        <f t="shared" si="4"/>
        <v>1213.1000000000001</v>
      </c>
      <c r="N28" s="36">
        <f t="shared" si="4"/>
        <v>930.1</v>
      </c>
      <c r="O28" s="36">
        <f t="shared" si="4"/>
        <v>757.10000000000014</v>
      </c>
      <c r="P28" s="36">
        <f t="shared" si="4"/>
        <v>858.6</v>
      </c>
      <c r="R28" s="45" t="s">
        <v>74</v>
      </c>
      <c r="U28" s="53">
        <v>1396.8</v>
      </c>
      <c r="V28" s="53">
        <v>1294</v>
      </c>
      <c r="W28" s="53">
        <v>1480.7</v>
      </c>
      <c r="X28" s="53">
        <v>1566.1</v>
      </c>
      <c r="Y28" s="53">
        <v>1508.2</v>
      </c>
      <c r="Z28" s="53">
        <v>1508.5000000000002</v>
      </c>
      <c r="AA28" s="53">
        <v>1519.1000000000001</v>
      </c>
      <c r="AB28" s="53">
        <v>1274.3999999999999</v>
      </c>
      <c r="AC28" s="53">
        <v>1213.1000000000001</v>
      </c>
      <c r="AD28" s="53">
        <v>930.1</v>
      </c>
      <c r="AE28" s="53">
        <v>757.10000000000014</v>
      </c>
      <c r="AF28" s="53">
        <v>858.6</v>
      </c>
    </row>
    <row r="29" spans="2:32" x14ac:dyDescent="0.2">
      <c r="B29" s="2" t="s">
        <v>18</v>
      </c>
      <c r="C29" s="18"/>
      <c r="D29" s="15"/>
      <c r="E29" s="28">
        <v>-174</v>
      </c>
      <c r="F29" s="28">
        <v>-100.10000000000001</v>
      </c>
      <c r="G29" s="28">
        <v>-125.4</v>
      </c>
      <c r="H29" s="28">
        <v>-126.9</v>
      </c>
      <c r="I29" s="28">
        <v>-132.1</v>
      </c>
      <c r="J29" s="28">
        <v>-142.30000000000001</v>
      </c>
      <c r="K29" s="28">
        <v>-138.9</v>
      </c>
      <c r="L29" s="28">
        <v>-144.4</v>
      </c>
      <c r="M29" s="28">
        <v>-142.70000000000002</v>
      </c>
      <c r="N29" s="28">
        <v>-133.9</v>
      </c>
      <c r="O29" s="28">
        <v>-107.7</v>
      </c>
      <c r="P29" s="28">
        <v>-88.7</v>
      </c>
      <c r="R29" s="5" t="s">
        <v>77</v>
      </c>
      <c r="U29" s="52">
        <v>3839</v>
      </c>
      <c r="V29" s="52">
        <v>4100</v>
      </c>
      <c r="W29" s="52">
        <v>3895</v>
      </c>
      <c r="X29" s="52">
        <v>3971</v>
      </c>
      <c r="Y29" s="52">
        <v>3826</v>
      </c>
      <c r="Z29" s="52">
        <v>3745</v>
      </c>
      <c r="AA29" s="52">
        <v>3883</v>
      </c>
      <c r="AB29" s="52">
        <v>3744</v>
      </c>
      <c r="AC29" s="52">
        <v>3525</v>
      </c>
      <c r="AD29" s="52">
        <v>3751</v>
      </c>
      <c r="AE29" s="52">
        <v>3567</v>
      </c>
      <c r="AF29" s="52">
        <v>3767</v>
      </c>
    </row>
    <row r="30" spans="2:32" x14ac:dyDescent="0.2">
      <c r="B30" s="2" t="s">
        <v>17</v>
      </c>
      <c r="E30" s="31">
        <v>-132.30000000000001</v>
      </c>
      <c r="F30" s="31">
        <v>-131.1</v>
      </c>
      <c r="G30" s="31">
        <v>-128.6</v>
      </c>
      <c r="H30" s="31">
        <v>-131.30000000000001</v>
      </c>
      <c r="I30" s="31">
        <v>-140</v>
      </c>
      <c r="J30" s="31">
        <v>-151.80000000000001</v>
      </c>
      <c r="K30" s="31">
        <v>-173.3</v>
      </c>
      <c r="L30" s="31">
        <v>-202.5</v>
      </c>
      <c r="M30" s="31">
        <v>-225.3</v>
      </c>
      <c r="N30" s="31">
        <v>-237.20000000000002</v>
      </c>
      <c r="O30" s="31">
        <v>-247.5</v>
      </c>
      <c r="P30" s="31">
        <v>-246.6</v>
      </c>
      <c r="R30" s="5" t="s">
        <v>81</v>
      </c>
      <c r="U30" s="52">
        <v>2610.4</v>
      </c>
      <c r="V30" s="52">
        <v>3669.5</v>
      </c>
      <c r="W30" s="52">
        <v>4420.2000000000007</v>
      </c>
      <c r="X30" s="52">
        <v>5630.9000000000005</v>
      </c>
      <c r="Y30" s="52">
        <v>6108.0000000000018</v>
      </c>
      <c r="Z30" s="52">
        <v>5888.7</v>
      </c>
      <c r="AA30" s="52">
        <v>5270</v>
      </c>
      <c r="AB30" s="52">
        <v>3720.4</v>
      </c>
      <c r="AC30" s="52">
        <v>2810.4</v>
      </c>
      <c r="AD30" s="52">
        <v>2342.2000000000003</v>
      </c>
      <c r="AE30" s="52">
        <v>2160</v>
      </c>
      <c r="AF30" s="52">
        <v>1998.0000000000002</v>
      </c>
    </row>
    <row r="31" spans="2:32" x14ac:dyDescent="0.2">
      <c r="B31" s="2" t="s">
        <v>16</v>
      </c>
      <c r="E31" s="28">
        <v>106</v>
      </c>
      <c r="F31" s="28">
        <v>139.20000000000002</v>
      </c>
      <c r="G31" s="28">
        <v>126.10000000000001</v>
      </c>
      <c r="H31" s="28">
        <v>127.2</v>
      </c>
      <c r="I31" s="28">
        <v>143.70000000000002</v>
      </c>
      <c r="J31" s="28">
        <v>122</v>
      </c>
      <c r="K31" s="28">
        <v>133.80000000000001</v>
      </c>
      <c r="L31" s="28">
        <v>174</v>
      </c>
      <c r="M31" s="28">
        <v>173.5</v>
      </c>
      <c r="N31" s="28">
        <v>180.1</v>
      </c>
      <c r="O31" s="28">
        <v>177.8</v>
      </c>
      <c r="P31" s="28">
        <v>182.8</v>
      </c>
      <c r="R31" s="5" t="s">
        <v>83</v>
      </c>
      <c r="U31" s="52">
        <v>2585</v>
      </c>
      <c r="V31" s="52">
        <v>3582</v>
      </c>
      <c r="W31" s="52">
        <v>4982</v>
      </c>
      <c r="X31" s="52">
        <v>6607</v>
      </c>
      <c r="Y31" s="52">
        <v>6655</v>
      </c>
      <c r="Z31" s="52">
        <v>6683</v>
      </c>
      <c r="AA31" s="52">
        <v>5881</v>
      </c>
      <c r="AB31" s="52">
        <v>4526</v>
      </c>
      <c r="AC31" s="52">
        <v>3914</v>
      </c>
      <c r="AD31" s="52">
        <v>3146</v>
      </c>
      <c r="AE31" s="52">
        <v>2673</v>
      </c>
      <c r="AF31" s="52">
        <v>2572</v>
      </c>
    </row>
    <row r="32" spans="2:32" x14ac:dyDescent="0.2">
      <c r="B32" s="2" t="s">
        <v>43</v>
      </c>
      <c r="C32" s="18" t="s">
        <v>44</v>
      </c>
      <c r="D32" s="18"/>
      <c r="E32" s="28">
        <v>-320.5</v>
      </c>
      <c r="F32" s="28">
        <v>-241.1</v>
      </c>
      <c r="G32" s="28">
        <v>-342</v>
      </c>
      <c r="H32" s="28">
        <v>-390.8</v>
      </c>
      <c r="I32" s="28">
        <v>-273.8</v>
      </c>
      <c r="J32" s="28">
        <v>-443.90000000000003</v>
      </c>
      <c r="K32" s="28">
        <v>-415.2</v>
      </c>
      <c r="L32" s="28">
        <v>120.9</v>
      </c>
      <c r="M32" s="28">
        <v>72</v>
      </c>
      <c r="N32" s="28">
        <v>192.4</v>
      </c>
      <c r="O32" s="28">
        <v>337.6</v>
      </c>
      <c r="P32" s="28">
        <v>-34.6</v>
      </c>
      <c r="R32" s="5" t="s">
        <v>85</v>
      </c>
      <c r="U32" s="52">
        <v>862.30000000000007</v>
      </c>
      <c r="V32" s="52">
        <v>780.6</v>
      </c>
      <c r="W32" s="52">
        <v>725.5</v>
      </c>
      <c r="X32" s="52">
        <v>1298.5999999999999</v>
      </c>
      <c r="Y32" s="52">
        <v>1359.6999999999998</v>
      </c>
      <c r="Z32" s="52">
        <v>1399.9</v>
      </c>
      <c r="AA32" s="52">
        <v>1493.4</v>
      </c>
      <c r="AB32" s="52">
        <v>763.9</v>
      </c>
      <c r="AC32" s="52">
        <v>865</v>
      </c>
      <c r="AD32" s="52">
        <v>784.5</v>
      </c>
      <c r="AE32" s="52">
        <v>714.6</v>
      </c>
      <c r="AF32" s="52">
        <v>770.9</v>
      </c>
    </row>
    <row r="33" spans="2:32" x14ac:dyDescent="0.2">
      <c r="B33" s="2" t="s">
        <v>45</v>
      </c>
      <c r="C33" s="18" t="s">
        <v>46</v>
      </c>
      <c r="D33" s="18"/>
      <c r="E33" s="28">
        <v>-285.40000000000003</v>
      </c>
      <c r="F33" s="28">
        <v>-320.7</v>
      </c>
      <c r="G33" s="28">
        <v>-346</v>
      </c>
      <c r="H33" s="28">
        <v>-246.1</v>
      </c>
      <c r="I33" s="28">
        <v>-235.6</v>
      </c>
      <c r="J33" s="28">
        <v>-182.3</v>
      </c>
      <c r="K33" s="28">
        <v>-248.1</v>
      </c>
      <c r="L33" s="28">
        <v>-369.8</v>
      </c>
      <c r="M33" s="28">
        <v>-263.2</v>
      </c>
      <c r="N33" s="28">
        <v>-72.8</v>
      </c>
      <c r="O33" s="28">
        <v>312.40000000000003</v>
      </c>
      <c r="P33" s="28">
        <v>594.6</v>
      </c>
      <c r="R33" s="5" t="s">
        <v>79</v>
      </c>
    </row>
    <row r="34" spans="2:32" x14ac:dyDescent="0.2">
      <c r="B34" s="2" t="s">
        <v>12</v>
      </c>
      <c r="C34" s="18" t="s">
        <v>47</v>
      </c>
      <c r="D34" s="18"/>
      <c r="E34" s="28">
        <v>351.8</v>
      </c>
      <c r="F34" s="28">
        <v>144.4</v>
      </c>
      <c r="G34" s="28">
        <v>-35.200000000000003</v>
      </c>
      <c r="H34" s="28">
        <v>-24.3</v>
      </c>
      <c r="I34" s="28">
        <v>-21.900000000000002</v>
      </c>
      <c r="J34" s="28">
        <v>165.3</v>
      </c>
      <c r="K34" s="28">
        <v>165.9</v>
      </c>
      <c r="L34" s="28">
        <v>-70.8</v>
      </c>
      <c r="M34" s="28">
        <v>-377.6</v>
      </c>
      <c r="N34" s="28">
        <v>-626</v>
      </c>
      <c r="O34" s="28">
        <v>-570.5</v>
      </c>
      <c r="P34" s="28">
        <v>-319.90000000000003</v>
      </c>
      <c r="R34" s="5" t="s">
        <v>74</v>
      </c>
      <c r="S34" s="54"/>
      <c r="T34" s="54"/>
      <c r="U34" s="55"/>
      <c r="V34" s="55"/>
      <c r="W34" s="55"/>
      <c r="X34" s="55"/>
      <c r="Y34" s="55"/>
      <c r="Z34" s="55"/>
      <c r="AA34" s="55" t="str">
        <f t="shared" ref="AA34:AE38" si="5">_xlfn.CONCAT(ROUND(AA17/AA28,1),"x")</f>
        <v>2.9x</v>
      </c>
      <c r="AB34" s="55" t="str">
        <f t="shared" si="5"/>
        <v>3.8x</v>
      </c>
      <c r="AC34" s="55" t="str">
        <f t="shared" si="5"/>
        <v>3.5x</v>
      </c>
      <c r="AD34" s="55" t="str">
        <f t="shared" si="5"/>
        <v>4.4x</v>
      </c>
      <c r="AE34" s="55" t="str">
        <f t="shared" si="5"/>
        <v>5.9x</v>
      </c>
      <c r="AF34" s="55" t="str">
        <f>_xlfn.CONCAT(ROUND(AF17/AF28,1),"x")</f>
        <v>5x</v>
      </c>
    </row>
    <row r="35" spans="2:32" x14ac:dyDescent="0.2">
      <c r="B35" s="2" t="s">
        <v>13</v>
      </c>
      <c r="C35" s="18" t="s">
        <v>48</v>
      </c>
      <c r="D35" s="18"/>
      <c r="E35" s="28">
        <v>-2</v>
      </c>
      <c r="F35" s="28">
        <v>283.60000000000002</v>
      </c>
      <c r="G35" s="28">
        <v>27.8</v>
      </c>
      <c r="H35" s="28">
        <v>-0.9</v>
      </c>
      <c r="I35" s="28">
        <v>0.4</v>
      </c>
      <c r="J35" s="28">
        <v>52.1</v>
      </c>
      <c r="K35" s="28">
        <v>-23.1</v>
      </c>
      <c r="L35" s="28">
        <v>3.8000000000000003</v>
      </c>
      <c r="M35" s="28">
        <v>1</v>
      </c>
      <c r="N35" s="28">
        <v>-199.1</v>
      </c>
      <c r="O35" s="28">
        <v>73.400000000000006</v>
      </c>
      <c r="P35" s="28">
        <v>-3.4</v>
      </c>
      <c r="R35" s="58" t="s">
        <v>77</v>
      </c>
      <c r="S35" s="54"/>
      <c r="T35" s="54"/>
      <c r="U35" s="55"/>
      <c r="V35" s="55"/>
      <c r="W35" s="55"/>
      <c r="X35" s="55"/>
      <c r="Y35" s="55"/>
      <c r="Z35" s="55"/>
      <c r="AA35" s="55" t="str">
        <f t="shared" si="5"/>
        <v>1.3x</v>
      </c>
      <c r="AB35" s="55" t="str">
        <f t="shared" si="5"/>
        <v>1.4x</v>
      </c>
      <c r="AC35" s="55" t="str">
        <f t="shared" si="5"/>
        <v>1.7x</v>
      </c>
      <c r="AD35" s="55" t="str">
        <f t="shared" si="5"/>
        <v>0.8x</v>
      </c>
      <c r="AE35" s="55" t="str">
        <f t="shared" si="5"/>
        <v>1.3x</v>
      </c>
      <c r="AF35" s="55" t="str">
        <f>_xlfn.CONCAT(ROUND(AF18/AF29,1),"x")</f>
        <v>1.3x</v>
      </c>
    </row>
    <row r="36" spans="2:32" x14ac:dyDescent="0.2">
      <c r="B36" s="2" t="s">
        <v>14</v>
      </c>
      <c r="C36" s="18" t="s">
        <v>49</v>
      </c>
      <c r="D36" s="18"/>
      <c r="E36" s="28">
        <v>-1.5</v>
      </c>
      <c r="F36" s="28">
        <v>-90.3</v>
      </c>
      <c r="G36" s="28">
        <v>-59.2</v>
      </c>
      <c r="H36" s="28">
        <v>-60.9</v>
      </c>
      <c r="I36" s="28">
        <v>-71.8</v>
      </c>
      <c r="J36" s="28">
        <v>19.100000000000001</v>
      </c>
      <c r="K36" s="28">
        <v>18.100000000000001</v>
      </c>
      <c r="L36" s="28">
        <v>-73.2</v>
      </c>
      <c r="M36" s="28">
        <v>-74.3</v>
      </c>
      <c r="N36" s="28">
        <v>-62.800000000000004</v>
      </c>
      <c r="O36" s="28">
        <v>-58.4</v>
      </c>
      <c r="P36" s="28">
        <v>13.3</v>
      </c>
      <c r="R36" s="5" t="s">
        <v>81</v>
      </c>
      <c r="AA36" s="55" t="str">
        <f t="shared" si="5"/>
        <v>0.8x</v>
      </c>
      <c r="AB36" s="55" t="str">
        <f t="shared" si="5"/>
        <v>1x</v>
      </c>
      <c r="AC36" s="55" t="str">
        <f t="shared" si="5"/>
        <v>1.4x</v>
      </c>
      <c r="AD36" s="55" t="str">
        <f t="shared" si="5"/>
        <v>1.7x</v>
      </c>
      <c r="AE36" s="55" t="str">
        <f t="shared" si="5"/>
        <v>2.2x</v>
      </c>
      <c r="AF36" s="55" t="str">
        <f>_xlfn.CONCAT(ROUND(AF19/AF30,1),"x")</f>
        <v>2.2x</v>
      </c>
    </row>
    <row r="37" spans="2:32" x14ac:dyDescent="0.2">
      <c r="B37" s="2" t="s">
        <v>50</v>
      </c>
      <c r="C37" s="18" t="s">
        <v>51</v>
      </c>
      <c r="D37" s="18"/>
      <c r="E37" s="28" t="s">
        <v>25</v>
      </c>
      <c r="F37" s="28" t="s">
        <v>25</v>
      </c>
      <c r="G37" s="28" t="s">
        <v>25</v>
      </c>
      <c r="H37" s="28" t="s">
        <v>25</v>
      </c>
      <c r="I37" s="28" t="s">
        <v>25</v>
      </c>
      <c r="J37" s="28" t="s">
        <v>25</v>
      </c>
      <c r="K37" s="28" t="s">
        <v>25</v>
      </c>
      <c r="L37" s="28" t="s">
        <v>25</v>
      </c>
      <c r="M37" s="28" t="s">
        <v>54</v>
      </c>
      <c r="N37" s="28" t="s">
        <v>25</v>
      </c>
      <c r="O37" s="28" t="s">
        <v>25</v>
      </c>
      <c r="P37" s="28" t="s">
        <v>25</v>
      </c>
      <c r="R37" s="5" t="s">
        <v>83</v>
      </c>
      <c r="AA37" s="55" t="str">
        <f t="shared" si="5"/>
        <v>0.6x</v>
      </c>
      <c r="AB37" s="55" t="str">
        <f t="shared" si="5"/>
        <v>0.7x</v>
      </c>
      <c r="AC37" s="55" t="str">
        <f t="shared" si="5"/>
        <v>0.8x</v>
      </c>
      <c r="AD37" s="55" t="str">
        <f t="shared" si="5"/>
        <v>1x</v>
      </c>
      <c r="AE37" s="55" t="str">
        <f t="shared" si="5"/>
        <v>1.2x</v>
      </c>
      <c r="AF37" s="55" t="str">
        <f>_xlfn.CONCAT(ROUND(AF20/AF31,1),"x")</f>
        <v>1.3x</v>
      </c>
    </row>
    <row r="38" spans="2:32" x14ac:dyDescent="0.2">
      <c r="B38" s="2" t="s">
        <v>52</v>
      </c>
      <c r="C38" s="18" t="s">
        <v>53</v>
      </c>
      <c r="D38" s="18"/>
      <c r="E38" s="28">
        <v>-26.7</v>
      </c>
      <c r="F38" s="28">
        <v>-0.4</v>
      </c>
      <c r="G38" s="28">
        <v>190.1</v>
      </c>
      <c r="H38" s="28">
        <v>101.8</v>
      </c>
      <c r="I38" s="28">
        <v>124.4</v>
      </c>
      <c r="J38" s="28">
        <v>-35.5</v>
      </c>
      <c r="K38" s="28">
        <v>-163.20000000000002</v>
      </c>
      <c r="L38" s="28">
        <v>-183.4</v>
      </c>
      <c r="M38" s="28">
        <v>-139.9</v>
      </c>
      <c r="N38" s="28">
        <v>-102.10000000000001</v>
      </c>
      <c r="O38" s="28">
        <v>-36.6</v>
      </c>
      <c r="P38" s="28">
        <v>10.8</v>
      </c>
      <c r="R38" s="58" t="s">
        <v>85</v>
      </c>
      <c r="AA38" s="55" t="str">
        <f t="shared" si="5"/>
        <v>2.6x</v>
      </c>
      <c r="AB38" s="55" t="str">
        <f t="shared" si="5"/>
        <v>4.4x</v>
      </c>
      <c r="AC38" s="55" t="str">
        <f t="shared" si="5"/>
        <v>3.4x</v>
      </c>
      <c r="AD38" s="55" t="str">
        <f t="shared" si="5"/>
        <v>4.3x</v>
      </c>
      <c r="AE38" s="55" t="str">
        <f t="shared" si="5"/>
        <v>4.4x</v>
      </c>
      <c r="AF38" s="55" t="str">
        <f>_xlfn.CONCAT(ROUND(AF21/AF32,1),"x")</f>
        <v>3.6x</v>
      </c>
    </row>
    <row r="39" spans="2:32" s="45" customFormat="1" ht="15" thickBot="1" x14ac:dyDescent="0.25">
      <c r="B39" s="35" t="s">
        <v>15</v>
      </c>
      <c r="C39" s="47"/>
      <c r="D39" s="48"/>
      <c r="E39" s="49">
        <f t="shared" ref="E39:O39" si="6">SUM(E28:E38)-2*E31</f>
        <v>700.19999999999982</v>
      </c>
      <c r="F39" s="49">
        <f t="shared" si="6"/>
        <v>699.10000000000036</v>
      </c>
      <c r="G39" s="49">
        <f t="shared" si="6"/>
        <v>536.0999999999998</v>
      </c>
      <c r="H39" s="49">
        <f t="shared" si="6"/>
        <v>559.5</v>
      </c>
      <c r="I39" s="49">
        <f t="shared" si="6"/>
        <v>614.10000000000014</v>
      </c>
      <c r="J39" s="49">
        <f t="shared" si="6"/>
        <v>667.20000000000027</v>
      </c>
      <c r="K39" s="49">
        <f t="shared" si="6"/>
        <v>407.49999999999989</v>
      </c>
      <c r="L39" s="49">
        <f t="shared" si="6"/>
        <v>180.99999999999989</v>
      </c>
      <c r="M39" s="49">
        <f t="shared" si="6"/>
        <v>-110.39999999999995</v>
      </c>
      <c r="N39" s="49">
        <f t="shared" si="6"/>
        <v>-491.49999999999994</v>
      </c>
      <c r="O39" s="49">
        <f t="shared" si="6"/>
        <v>282</v>
      </c>
      <c r="P39" s="49">
        <f>SUM(P28:P38)-2*P31</f>
        <v>601.29999999999973</v>
      </c>
    </row>
    <row r="43" spans="2:32" x14ac:dyDescent="0.2">
      <c r="R43" s="45" t="s">
        <v>15</v>
      </c>
    </row>
    <row r="44" spans="2:32" ht="16.2" thickBot="1" x14ac:dyDescent="0.35">
      <c r="B44" s="6" t="s">
        <v>80</v>
      </c>
      <c r="C44" s="7"/>
      <c r="D44" s="25"/>
      <c r="E44" s="8"/>
      <c r="F44" s="8"/>
      <c r="G44" s="8"/>
      <c r="H44" s="8"/>
      <c r="I44" s="8"/>
      <c r="J44" s="8"/>
      <c r="K44" s="8"/>
      <c r="L44" s="8"/>
      <c r="M44" s="8"/>
      <c r="N44" s="9"/>
      <c r="O44" s="9"/>
      <c r="P44" s="10" t="s">
        <v>19</v>
      </c>
      <c r="R44" s="5" t="s">
        <v>74</v>
      </c>
      <c r="S44" s="45"/>
      <c r="T44" s="45"/>
      <c r="U44" s="53">
        <v>700.19999999999982</v>
      </c>
      <c r="V44" s="53">
        <v>699.10000000000036</v>
      </c>
      <c r="W44" s="53">
        <v>536.0999999999998</v>
      </c>
      <c r="X44" s="53">
        <v>559.5</v>
      </c>
      <c r="Y44" s="53">
        <v>614.10000000000014</v>
      </c>
      <c r="Z44" s="53">
        <v>667.20000000000027</v>
      </c>
      <c r="AA44" s="53">
        <v>407.49999999999989</v>
      </c>
      <c r="AB44" s="53">
        <v>180.99999999999989</v>
      </c>
      <c r="AC44" s="53">
        <v>-110.39999999999995</v>
      </c>
      <c r="AD44" s="53">
        <v>-491.49999999999994</v>
      </c>
      <c r="AE44" s="53">
        <v>282</v>
      </c>
      <c r="AF44" s="53">
        <v>601.29999999999973</v>
      </c>
    </row>
    <row r="45" spans="2:32" x14ac:dyDescent="0.2">
      <c r="B45" s="11" t="s">
        <v>76</v>
      </c>
      <c r="C45" s="11"/>
      <c r="D45" s="23"/>
      <c r="E45" s="3"/>
      <c r="F45" s="3"/>
      <c r="G45" s="3"/>
      <c r="H45" s="3"/>
      <c r="I45" s="3"/>
      <c r="J45" s="3"/>
      <c r="K45" s="3"/>
      <c r="L45" s="3"/>
      <c r="M45" s="3"/>
      <c r="N45" s="12"/>
      <c r="O45" s="12"/>
      <c r="P45" s="12"/>
      <c r="R45" s="5" t="s">
        <v>77</v>
      </c>
      <c r="U45" s="52">
        <v>3544</v>
      </c>
      <c r="V45" s="52">
        <v>3855</v>
      </c>
      <c r="W45" s="52">
        <v>2737</v>
      </c>
      <c r="X45" s="52">
        <v>2562</v>
      </c>
      <c r="Y45" s="52">
        <v>1995</v>
      </c>
      <c r="Z45" s="52">
        <v>1153</v>
      </c>
      <c r="AA45" s="52">
        <v>696</v>
      </c>
      <c r="AB45" s="52">
        <v>177</v>
      </c>
      <c r="AC45" s="52">
        <v>636</v>
      </c>
      <c r="AD45" s="52">
        <v>1885</v>
      </c>
      <c r="AE45" s="52">
        <v>2532</v>
      </c>
      <c r="AF45" s="52">
        <v>2427</v>
      </c>
    </row>
    <row r="46" spans="2:32" x14ac:dyDescent="0.2">
      <c r="B46" s="19" t="s">
        <v>27</v>
      </c>
      <c r="C46" s="18" t="s">
        <v>24</v>
      </c>
      <c r="D46" s="15"/>
      <c r="E46" s="22">
        <v>44469</v>
      </c>
      <c r="F46" s="22">
        <v>44561</v>
      </c>
      <c r="G46" s="22">
        <v>44651</v>
      </c>
      <c r="H46" s="22">
        <v>44742</v>
      </c>
      <c r="I46" s="22">
        <v>44834</v>
      </c>
      <c r="J46" s="22">
        <v>44926</v>
      </c>
      <c r="K46" s="22">
        <v>45016</v>
      </c>
      <c r="L46" s="22">
        <v>45107</v>
      </c>
      <c r="M46" s="22">
        <v>45199</v>
      </c>
      <c r="N46" s="22">
        <v>45291</v>
      </c>
      <c r="O46" s="22">
        <v>45382</v>
      </c>
      <c r="P46" s="22">
        <v>45473</v>
      </c>
      <c r="R46" s="5" t="s">
        <v>81</v>
      </c>
      <c r="U46" s="52">
        <v>608.80000000000018</v>
      </c>
      <c r="V46" s="52">
        <v>1373.4999999999995</v>
      </c>
      <c r="W46" s="52">
        <v>1396.2000000000007</v>
      </c>
      <c r="X46" s="52">
        <v>1964.2999999999997</v>
      </c>
      <c r="Y46" s="52">
        <v>2320.9000000000015</v>
      </c>
      <c r="Z46" s="52">
        <v>2396.5999999999995</v>
      </c>
      <c r="AA46" s="52">
        <v>1929.6000000000004</v>
      </c>
      <c r="AB46" s="52">
        <v>1131.4000000000008</v>
      </c>
      <c r="AC46" s="52">
        <v>904.50000000000045</v>
      </c>
      <c r="AD46" s="52">
        <v>826.50000000000023</v>
      </c>
      <c r="AE46" s="52">
        <v>726.8</v>
      </c>
      <c r="AF46" s="52">
        <v>328.70000000000022</v>
      </c>
    </row>
    <row r="47" spans="2:32" x14ac:dyDescent="0.2">
      <c r="C47" s="18"/>
      <c r="D47" s="15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R47" s="5" t="s">
        <v>83</v>
      </c>
      <c r="U47" s="52">
        <v>1616</v>
      </c>
      <c r="V47" s="52">
        <v>2832</v>
      </c>
      <c r="W47" s="52">
        <v>4028</v>
      </c>
      <c r="X47" s="52">
        <v>5211</v>
      </c>
      <c r="Y47" s="52">
        <v>5296</v>
      </c>
      <c r="Z47" s="52">
        <v>3023</v>
      </c>
      <c r="AA47" s="52">
        <v>2470</v>
      </c>
      <c r="AB47" s="52">
        <v>1981</v>
      </c>
      <c r="AC47" s="52">
        <v>1485</v>
      </c>
      <c r="AD47" s="52">
        <v>2242</v>
      </c>
      <c r="AE47" s="52">
        <v>1506</v>
      </c>
      <c r="AF47" s="52">
        <v>1358</v>
      </c>
    </row>
    <row r="48" spans="2:32" ht="10.8" thickBot="1" x14ac:dyDescent="0.25">
      <c r="B48" s="1" t="s">
        <v>29</v>
      </c>
      <c r="C48" s="18" t="s">
        <v>30</v>
      </c>
      <c r="D48" s="30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R48" s="5" t="s">
        <v>85</v>
      </c>
      <c r="U48" s="52">
        <v>115.50000000000017</v>
      </c>
      <c r="V48" s="52">
        <v>-284.2</v>
      </c>
      <c r="W48" s="52">
        <v>-376.1</v>
      </c>
      <c r="X48" s="52">
        <v>448.80000000000007</v>
      </c>
      <c r="Y48" s="52">
        <v>778.5999999999998</v>
      </c>
      <c r="Z48" s="52">
        <v>1150.8</v>
      </c>
      <c r="AA48" s="52">
        <v>1561.4</v>
      </c>
      <c r="AB48" s="52">
        <v>968.4</v>
      </c>
      <c r="AC48" s="52">
        <v>1036.0999999999999</v>
      </c>
      <c r="AD48" s="52">
        <v>1059.7</v>
      </c>
      <c r="AE48" s="52">
        <v>1409.8999999999999</v>
      </c>
      <c r="AF48" s="52">
        <v>1336.8</v>
      </c>
    </row>
    <row r="49" spans="2:32" ht="10.8" thickTop="1" x14ac:dyDescent="0.2">
      <c r="B49" s="1" t="s">
        <v>41</v>
      </c>
      <c r="C49" s="18" t="s">
        <v>42</v>
      </c>
      <c r="D49" s="18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</row>
    <row r="50" spans="2:32" ht="14.4" x14ac:dyDescent="0.2">
      <c r="B50" s="34" t="s">
        <v>0</v>
      </c>
      <c r="C50" s="43"/>
      <c r="D50" s="43"/>
      <c r="E50" s="36">
        <v>2601.3000000000002</v>
      </c>
      <c r="F50" s="36">
        <v>3511.4</v>
      </c>
      <c r="G50" s="36">
        <v>4349.6000000000004</v>
      </c>
      <c r="H50" s="36">
        <v>5553.3</v>
      </c>
      <c r="I50" s="36">
        <v>6059.4000000000015</v>
      </c>
      <c r="J50" s="36">
        <v>5800.8</v>
      </c>
      <c r="K50" s="36">
        <v>5130.1000000000004</v>
      </c>
      <c r="L50" s="36">
        <v>3726.5</v>
      </c>
      <c r="M50" s="36">
        <v>2731.5</v>
      </c>
      <c r="N50" s="36">
        <v>2337.8000000000002</v>
      </c>
      <c r="O50" s="36">
        <v>2077.6</v>
      </c>
      <c r="P50" s="36">
        <v>1936.6000000000001</v>
      </c>
    </row>
    <row r="51" spans="2:32" x14ac:dyDescent="0.2">
      <c r="B51" s="2" t="s">
        <v>1</v>
      </c>
      <c r="C51" s="18" t="s">
        <v>31</v>
      </c>
      <c r="D51" s="15"/>
      <c r="E51" s="28">
        <v>-32.1</v>
      </c>
      <c r="F51" s="28">
        <v>-158.1</v>
      </c>
      <c r="G51" s="28">
        <v>-158.1</v>
      </c>
      <c r="H51" s="28">
        <v>0</v>
      </c>
      <c r="I51" s="28">
        <v>0</v>
      </c>
      <c r="J51" s="28" t="s">
        <v>25</v>
      </c>
      <c r="K51" s="28" t="s">
        <v>25</v>
      </c>
      <c r="L51" s="28" t="s">
        <v>25</v>
      </c>
      <c r="M51" s="28" t="s">
        <v>25</v>
      </c>
      <c r="N51" s="28" t="s">
        <v>25</v>
      </c>
      <c r="O51" s="28" t="s">
        <v>25</v>
      </c>
      <c r="P51" s="28" t="s">
        <v>25</v>
      </c>
    </row>
    <row r="52" spans="2:32" x14ac:dyDescent="0.2">
      <c r="B52" s="2" t="s">
        <v>3</v>
      </c>
      <c r="C52" s="18" t="s">
        <v>32</v>
      </c>
      <c r="D52" s="15"/>
      <c r="E52" s="28">
        <v>7</v>
      </c>
      <c r="F52" s="28" t="s">
        <v>25</v>
      </c>
      <c r="G52" s="28" t="s">
        <v>25</v>
      </c>
      <c r="H52" s="28" t="s">
        <v>25</v>
      </c>
      <c r="I52" s="28" t="s">
        <v>25</v>
      </c>
      <c r="J52" s="28" t="s">
        <v>25</v>
      </c>
      <c r="K52" s="28" t="s">
        <v>25</v>
      </c>
      <c r="L52" s="28" t="s">
        <v>25</v>
      </c>
      <c r="M52" s="28" t="s">
        <v>25</v>
      </c>
      <c r="N52" s="28" t="s">
        <v>25</v>
      </c>
      <c r="O52" s="28" t="s">
        <v>25</v>
      </c>
      <c r="P52" s="28" t="s">
        <v>25</v>
      </c>
      <c r="AF52" s="5"/>
    </row>
    <row r="53" spans="2:32" x14ac:dyDescent="0.2">
      <c r="B53" s="2" t="s">
        <v>4</v>
      </c>
      <c r="C53" s="18" t="s">
        <v>33</v>
      </c>
      <c r="D53" s="15"/>
      <c r="E53" s="28" t="s">
        <v>25</v>
      </c>
      <c r="F53" s="28" t="s">
        <v>25</v>
      </c>
      <c r="G53" s="28" t="s">
        <v>25</v>
      </c>
      <c r="H53" s="28" t="s">
        <v>25</v>
      </c>
      <c r="I53" s="28" t="s">
        <v>25</v>
      </c>
      <c r="J53" s="28" t="s">
        <v>25</v>
      </c>
      <c r="K53" s="28" t="s">
        <v>25</v>
      </c>
      <c r="L53" s="28" t="s">
        <v>25</v>
      </c>
      <c r="M53" s="28" t="s">
        <v>25</v>
      </c>
      <c r="N53" s="28" t="s">
        <v>25</v>
      </c>
      <c r="O53" s="28" t="s">
        <v>25</v>
      </c>
      <c r="P53" s="28" t="s">
        <v>25</v>
      </c>
    </row>
    <row r="54" spans="2:32" x14ac:dyDescent="0.2">
      <c r="B54" s="2" t="s">
        <v>2</v>
      </c>
      <c r="C54" s="18" t="s">
        <v>34</v>
      </c>
      <c r="D54" s="15"/>
      <c r="E54" s="28">
        <v>0.3</v>
      </c>
      <c r="F54" s="28" t="s">
        <v>25</v>
      </c>
      <c r="G54" s="28" t="s">
        <v>25</v>
      </c>
      <c r="H54" s="28">
        <v>-37</v>
      </c>
      <c r="I54" s="28" t="s">
        <v>25</v>
      </c>
      <c r="J54" s="28">
        <v>-46</v>
      </c>
      <c r="K54" s="28">
        <v>-54</v>
      </c>
      <c r="L54" s="28">
        <v>-9</v>
      </c>
      <c r="M54" s="28">
        <v>-52</v>
      </c>
      <c r="N54" s="28">
        <v>-19</v>
      </c>
      <c r="O54" s="28">
        <v>-11</v>
      </c>
      <c r="P54" s="28">
        <v>-19</v>
      </c>
    </row>
    <row r="55" spans="2:32" x14ac:dyDescent="0.2">
      <c r="B55" s="2" t="s">
        <v>5</v>
      </c>
      <c r="C55" s="18" t="s">
        <v>35</v>
      </c>
      <c r="D55" s="15"/>
      <c r="E55" s="28">
        <v>3.7</v>
      </c>
      <c r="F55" s="28" t="s">
        <v>25</v>
      </c>
      <c r="G55" s="28" t="s">
        <v>25</v>
      </c>
      <c r="H55" s="28">
        <v>-20</v>
      </c>
      <c r="I55" s="28">
        <v>-20</v>
      </c>
      <c r="J55" s="28" t="s">
        <v>25</v>
      </c>
      <c r="K55" s="28">
        <v>57</v>
      </c>
      <c r="L55" s="28">
        <v>57</v>
      </c>
      <c r="M55" s="28">
        <v>57</v>
      </c>
      <c r="N55" s="28">
        <v>57</v>
      </c>
      <c r="O55" s="28">
        <v>0</v>
      </c>
      <c r="P55" s="28">
        <v>0</v>
      </c>
    </row>
    <row r="56" spans="2:32" x14ac:dyDescent="0.2">
      <c r="B56" s="2" t="s">
        <v>6</v>
      </c>
      <c r="C56" s="18" t="s">
        <v>36</v>
      </c>
      <c r="D56" s="15"/>
      <c r="E56" s="28" t="s">
        <v>25</v>
      </c>
      <c r="F56" s="28" t="s">
        <v>25</v>
      </c>
      <c r="G56" s="28" t="s">
        <v>25</v>
      </c>
      <c r="H56" s="28" t="s">
        <v>25</v>
      </c>
      <c r="I56" s="28" t="s">
        <v>25</v>
      </c>
      <c r="J56" s="28" t="s">
        <v>25</v>
      </c>
      <c r="K56" s="28" t="s">
        <v>25</v>
      </c>
      <c r="L56" s="28" t="s">
        <v>25</v>
      </c>
      <c r="M56" s="28" t="s">
        <v>25</v>
      </c>
      <c r="N56" s="28" t="s">
        <v>25</v>
      </c>
      <c r="O56" s="28" t="s">
        <v>25</v>
      </c>
      <c r="P56" s="28" t="s">
        <v>25</v>
      </c>
    </row>
    <row r="57" spans="2:32" x14ac:dyDescent="0.2">
      <c r="B57" s="2" t="s">
        <v>7</v>
      </c>
      <c r="C57" s="18" t="s">
        <v>37</v>
      </c>
      <c r="D57" s="15"/>
      <c r="E57" s="28" t="s">
        <v>25</v>
      </c>
      <c r="F57" s="28" t="s">
        <v>25</v>
      </c>
      <c r="G57" s="28" t="s">
        <v>25</v>
      </c>
      <c r="H57" s="28" t="s">
        <v>25</v>
      </c>
      <c r="I57" s="28" t="s">
        <v>25</v>
      </c>
      <c r="J57" s="28" t="s">
        <v>25</v>
      </c>
      <c r="K57" s="28" t="s">
        <v>25</v>
      </c>
      <c r="L57" s="28" t="s">
        <v>25</v>
      </c>
      <c r="M57" s="28" t="s">
        <v>25</v>
      </c>
      <c r="N57" s="28" t="s">
        <v>25</v>
      </c>
      <c r="O57" s="28" t="s">
        <v>25</v>
      </c>
      <c r="P57" s="28" t="s">
        <v>25</v>
      </c>
    </row>
    <row r="58" spans="2:32" x14ac:dyDescent="0.2">
      <c r="B58" s="2" t="s">
        <v>8</v>
      </c>
      <c r="C58" s="18" t="s">
        <v>38</v>
      </c>
      <c r="D58" s="15"/>
      <c r="E58" s="28" t="s">
        <v>25</v>
      </c>
      <c r="F58" s="28" t="s">
        <v>25</v>
      </c>
      <c r="G58" s="28" t="s">
        <v>25</v>
      </c>
      <c r="H58" s="28" t="s">
        <v>25</v>
      </c>
      <c r="I58" s="28" t="s">
        <v>25</v>
      </c>
      <c r="J58" s="28" t="s">
        <v>25</v>
      </c>
      <c r="K58" s="28" t="s">
        <v>25</v>
      </c>
      <c r="L58" s="28" t="s">
        <v>25</v>
      </c>
      <c r="M58" s="28" t="s">
        <v>25</v>
      </c>
      <c r="N58" s="28" t="s">
        <v>25</v>
      </c>
      <c r="O58" s="28" t="s">
        <v>25</v>
      </c>
      <c r="P58" s="28" t="s">
        <v>25</v>
      </c>
    </row>
    <row r="59" spans="2:32" x14ac:dyDescent="0.2">
      <c r="B59" s="2" t="s">
        <v>9</v>
      </c>
      <c r="C59" s="18" t="s">
        <v>39</v>
      </c>
      <c r="D59" s="15"/>
      <c r="E59" s="28">
        <v>15</v>
      </c>
      <c r="F59" s="28" t="s">
        <v>25</v>
      </c>
      <c r="G59" s="28">
        <v>13</v>
      </c>
      <c r="H59" s="28">
        <v>13</v>
      </c>
      <c r="I59" s="28">
        <v>13</v>
      </c>
      <c r="J59" s="28" t="s">
        <v>25</v>
      </c>
      <c r="K59" s="28" t="s">
        <v>25</v>
      </c>
      <c r="L59" s="28" t="s">
        <v>25</v>
      </c>
      <c r="M59" s="28" t="s">
        <v>25</v>
      </c>
      <c r="N59" s="28" t="s">
        <v>25</v>
      </c>
      <c r="O59" s="28" t="s">
        <v>25</v>
      </c>
      <c r="P59" s="28" t="s">
        <v>25</v>
      </c>
    </row>
    <row r="60" spans="2:32" x14ac:dyDescent="0.2">
      <c r="B60" s="2" t="s">
        <v>10</v>
      </c>
      <c r="C60" s="18" t="s">
        <v>40</v>
      </c>
      <c r="D60" s="15"/>
      <c r="E60" s="28">
        <v>-3</v>
      </c>
      <c r="F60" s="28" t="s">
        <v>25</v>
      </c>
      <c r="G60" s="28">
        <v>74.5</v>
      </c>
      <c r="H60" s="28">
        <v>-33.6</v>
      </c>
      <c r="I60" s="28">
        <v>-41.6</v>
      </c>
      <c r="J60" s="28">
        <v>-41.9</v>
      </c>
      <c r="K60" s="28">
        <v>-142.9</v>
      </c>
      <c r="L60" s="28">
        <v>-41.9</v>
      </c>
      <c r="M60" s="28">
        <v>-83.9</v>
      </c>
      <c r="N60" s="28">
        <v>-42.4</v>
      </c>
      <c r="O60" s="28">
        <v>-71.400000000000006</v>
      </c>
      <c r="P60" s="28">
        <v>-42.4</v>
      </c>
    </row>
    <row r="61" spans="2:32" ht="15" thickBot="1" x14ac:dyDescent="0.25">
      <c r="B61" s="35" t="s">
        <v>11</v>
      </c>
      <c r="C61" s="43"/>
      <c r="D61" s="44"/>
      <c r="E61" s="36">
        <f>E50 - SUM(E51:E60)</f>
        <v>2610.4</v>
      </c>
      <c r="F61" s="36">
        <f t="shared" ref="F61:P61" si="7">F50 - SUM(F51:F60)</f>
        <v>3669.5</v>
      </c>
      <c r="G61" s="36">
        <f t="shared" si="7"/>
        <v>4420.2000000000007</v>
      </c>
      <c r="H61" s="36">
        <f t="shared" si="7"/>
        <v>5630.9000000000005</v>
      </c>
      <c r="I61" s="36">
        <f t="shared" si="7"/>
        <v>6108.0000000000018</v>
      </c>
      <c r="J61" s="36">
        <f t="shared" si="7"/>
        <v>5888.7</v>
      </c>
      <c r="K61" s="36">
        <f t="shared" si="7"/>
        <v>5270</v>
      </c>
      <c r="L61" s="36">
        <f t="shared" si="7"/>
        <v>3720.4</v>
      </c>
      <c r="M61" s="36">
        <f t="shared" si="7"/>
        <v>2810.4</v>
      </c>
      <c r="N61" s="36">
        <f t="shared" si="7"/>
        <v>2342.2000000000003</v>
      </c>
      <c r="O61" s="36">
        <f t="shared" si="7"/>
        <v>2160</v>
      </c>
      <c r="P61" s="36">
        <f t="shared" si="7"/>
        <v>1998.0000000000002</v>
      </c>
    </row>
    <row r="62" spans="2:32" x14ac:dyDescent="0.2">
      <c r="B62" s="2" t="s">
        <v>18</v>
      </c>
      <c r="C62" s="18"/>
      <c r="D62" s="15"/>
      <c r="E62" s="28">
        <v>-1310.6000000000001</v>
      </c>
      <c r="F62" s="28">
        <v>-1288.6000000000001</v>
      </c>
      <c r="G62" s="28">
        <v>-1290.5</v>
      </c>
      <c r="H62" s="28">
        <v>-1255.9000000000001</v>
      </c>
      <c r="I62" s="28">
        <v>-1269.6000000000001</v>
      </c>
      <c r="J62" s="28">
        <v>-1247.3</v>
      </c>
      <c r="K62" s="28">
        <v>-1278.3</v>
      </c>
      <c r="L62" s="28">
        <v>-1326</v>
      </c>
      <c r="M62" s="28">
        <v>-1384</v>
      </c>
      <c r="N62" s="28">
        <v>-1402.4</v>
      </c>
      <c r="O62" s="28">
        <v>-1463.9</v>
      </c>
      <c r="P62" s="28">
        <v>-1487.5</v>
      </c>
    </row>
    <row r="63" spans="2:32" x14ac:dyDescent="0.2">
      <c r="B63" s="2" t="s">
        <v>17</v>
      </c>
      <c r="E63" s="31">
        <v>-177.3</v>
      </c>
      <c r="F63" s="31">
        <v>-169.1</v>
      </c>
      <c r="G63" s="31">
        <v>-163.4</v>
      </c>
      <c r="H63" s="31">
        <v>-160.20000000000002</v>
      </c>
      <c r="I63" s="31">
        <v>-143</v>
      </c>
      <c r="J63" s="31">
        <v>-137.80000000000001</v>
      </c>
      <c r="K63" s="31">
        <v>-139.6</v>
      </c>
      <c r="L63" s="31">
        <v>-141.5</v>
      </c>
      <c r="M63" s="31">
        <v>-128.30000000000001</v>
      </c>
      <c r="N63" s="31">
        <v>-129.4</v>
      </c>
      <c r="O63" s="31">
        <v>-136.30000000000001</v>
      </c>
      <c r="P63" s="31">
        <v>-146.70000000000002</v>
      </c>
    </row>
    <row r="64" spans="2:32" x14ac:dyDescent="0.2">
      <c r="B64" s="2" t="s">
        <v>16</v>
      </c>
      <c r="E64" s="28">
        <v>193.4</v>
      </c>
      <c r="F64" s="28">
        <v>208.6</v>
      </c>
      <c r="G64" s="28">
        <v>384.40000000000003</v>
      </c>
      <c r="H64" s="28">
        <v>581.70000000000005</v>
      </c>
      <c r="I64" s="28">
        <v>780.7</v>
      </c>
      <c r="J64" s="28">
        <v>1114.5</v>
      </c>
      <c r="K64" s="28">
        <v>1081.7</v>
      </c>
      <c r="L64" s="28">
        <v>995.4</v>
      </c>
      <c r="M64" s="28">
        <v>791.5</v>
      </c>
      <c r="N64" s="28">
        <v>385.6</v>
      </c>
      <c r="O64" s="28">
        <v>258.5</v>
      </c>
      <c r="P64" s="28">
        <v>186.70000000000002</v>
      </c>
    </row>
    <row r="65" spans="2:16" x14ac:dyDescent="0.2">
      <c r="B65" s="2" t="s">
        <v>43</v>
      </c>
      <c r="C65" s="18" t="s">
        <v>44</v>
      </c>
      <c r="D65" s="18"/>
      <c r="E65" s="28">
        <v>-313</v>
      </c>
      <c r="F65" s="28">
        <v>-683.6</v>
      </c>
      <c r="G65" s="28">
        <v>-595.1</v>
      </c>
      <c r="H65" s="28">
        <v>-1358.5</v>
      </c>
      <c r="I65" s="28">
        <v>-891</v>
      </c>
      <c r="J65" s="28">
        <v>-215.20000000000002</v>
      </c>
      <c r="K65" s="28">
        <v>8.5</v>
      </c>
      <c r="L65" s="28">
        <v>1042.4000000000001</v>
      </c>
      <c r="M65" s="28">
        <v>546.5</v>
      </c>
      <c r="N65" s="28">
        <v>526.29999999999995</v>
      </c>
      <c r="O65" s="28">
        <v>246.4</v>
      </c>
      <c r="P65" s="28">
        <v>-88.2</v>
      </c>
    </row>
    <row r="66" spans="2:16" x14ac:dyDescent="0.2">
      <c r="B66" s="2" t="s">
        <v>45</v>
      </c>
      <c r="C66" s="18" t="s">
        <v>46</v>
      </c>
      <c r="D66" s="18"/>
      <c r="E66" s="28">
        <v>-575.70000000000005</v>
      </c>
      <c r="F66" s="28">
        <v>-1067.9000000000001</v>
      </c>
      <c r="G66" s="28">
        <v>-1168.8</v>
      </c>
      <c r="H66" s="28">
        <v>-1484.3</v>
      </c>
      <c r="I66" s="28">
        <v>-1535.7</v>
      </c>
      <c r="J66" s="28">
        <v>-749.6</v>
      </c>
      <c r="K66" s="28">
        <v>-226.8</v>
      </c>
      <c r="L66" s="28">
        <v>539.79999999999995</v>
      </c>
      <c r="M66" s="28">
        <v>1400.5</v>
      </c>
      <c r="N66" s="28">
        <v>1061.4000000000001</v>
      </c>
      <c r="O66" s="28">
        <v>705.30000000000007</v>
      </c>
      <c r="P66" s="28">
        <v>420.6</v>
      </c>
    </row>
    <row r="67" spans="2:16" x14ac:dyDescent="0.2">
      <c r="B67" s="2" t="s">
        <v>12</v>
      </c>
      <c r="C67" s="18" t="s">
        <v>47</v>
      </c>
      <c r="D67" s="18"/>
      <c r="E67" s="28">
        <v>592.70000000000005</v>
      </c>
      <c r="F67" s="28">
        <v>995.1</v>
      </c>
      <c r="G67" s="28">
        <v>633.6</v>
      </c>
      <c r="H67" s="28">
        <v>1344</v>
      </c>
      <c r="I67" s="28">
        <v>869.5</v>
      </c>
      <c r="J67" s="28">
        <v>219.8</v>
      </c>
      <c r="K67" s="28">
        <v>-324.90000000000003</v>
      </c>
      <c r="L67" s="28">
        <v>-1584.8</v>
      </c>
      <c r="M67" s="28">
        <v>-1250.9000000000001</v>
      </c>
      <c r="N67" s="28">
        <v>-1055.0999999999999</v>
      </c>
      <c r="O67" s="28">
        <v>-691.2</v>
      </c>
      <c r="P67" s="28">
        <v>-284.90000000000003</v>
      </c>
    </row>
    <row r="68" spans="2:16" x14ac:dyDescent="0.2">
      <c r="B68" s="2" t="s">
        <v>13</v>
      </c>
      <c r="C68" s="18" t="s">
        <v>48</v>
      </c>
      <c r="D68" s="18"/>
      <c r="E68" s="28" t="s">
        <v>25</v>
      </c>
      <c r="F68" s="28" t="s">
        <v>25</v>
      </c>
      <c r="G68" s="28" t="s">
        <v>25</v>
      </c>
      <c r="H68" s="28" t="s">
        <v>25</v>
      </c>
      <c r="I68" s="28" t="s">
        <v>25</v>
      </c>
      <c r="J68" s="28" t="s">
        <v>25</v>
      </c>
      <c r="K68" s="28" t="s">
        <v>25</v>
      </c>
      <c r="L68" s="28" t="s">
        <v>25</v>
      </c>
      <c r="M68" s="28" t="s">
        <v>25</v>
      </c>
      <c r="N68" s="28" t="s">
        <v>25</v>
      </c>
      <c r="O68" s="28" t="s">
        <v>25</v>
      </c>
      <c r="P68" s="28" t="s">
        <v>25</v>
      </c>
    </row>
    <row r="69" spans="2:16" x14ac:dyDescent="0.2">
      <c r="B69" s="2" t="s">
        <v>14</v>
      </c>
      <c r="C69" s="18" t="s">
        <v>49</v>
      </c>
      <c r="D69" s="18"/>
      <c r="E69" s="28" t="s">
        <v>25</v>
      </c>
      <c r="F69" s="28" t="s">
        <v>25</v>
      </c>
      <c r="G69" s="28" t="s">
        <v>25</v>
      </c>
      <c r="H69" s="28" t="s">
        <v>25</v>
      </c>
      <c r="I69" s="28" t="s">
        <v>25</v>
      </c>
      <c r="J69" s="28" t="s">
        <v>25</v>
      </c>
      <c r="K69" s="28" t="s">
        <v>25</v>
      </c>
      <c r="L69" s="28" t="s">
        <v>25</v>
      </c>
      <c r="M69" s="28" t="s">
        <v>25</v>
      </c>
      <c r="N69" s="28" t="s">
        <v>25</v>
      </c>
      <c r="O69" s="28" t="s">
        <v>25</v>
      </c>
      <c r="P69" s="28" t="s">
        <v>25</v>
      </c>
    </row>
    <row r="70" spans="2:16" x14ac:dyDescent="0.2">
      <c r="B70" s="2" t="s">
        <v>50</v>
      </c>
      <c r="C70" s="18" t="s">
        <v>51</v>
      </c>
      <c r="D70" s="18"/>
      <c r="E70" s="28" t="s">
        <v>25</v>
      </c>
      <c r="F70" s="28" t="s">
        <v>25</v>
      </c>
      <c r="G70" s="28" t="s">
        <v>25</v>
      </c>
      <c r="H70" s="28" t="s">
        <v>25</v>
      </c>
      <c r="I70" s="28" t="s">
        <v>25</v>
      </c>
      <c r="J70" s="28" t="s">
        <v>25</v>
      </c>
      <c r="K70" s="28" t="s">
        <v>25</v>
      </c>
      <c r="L70" s="28" t="s">
        <v>25</v>
      </c>
      <c r="M70" s="28" t="s">
        <v>25</v>
      </c>
      <c r="N70" s="28" t="s">
        <v>25</v>
      </c>
      <c r="O70" s="28" t="s">
        <v>25</v>
      </c>
      <c r="P70" s="28" t="s">
        <v>25</v>
      </c>
    </row>
    <row r="71" spans="2:16" x14ac:dyDescent="0.2">
      <c r="B71" s="2" t="s">
        <v>52</v>
      </c>
      <c r="C71" s="18" t="s">
        <v>53</v>
      </c>
      <c r="D71" s="18"/>
      <c r="E71" s="28">
        <v>-24.3</v>
      </c>
      <c r="F71" s="28">
        <v>126.7</v>
      </c>
      <c r="G71" s="28">
        <v>-55.4</v>
      </c>
      <c r="H71" s="28">
        <v>-170</v>
      </c>
      <c r="I71" s="28">
        <v>-36.6</v>
      </c>
      <c r="J71" s="28">
        <v>-247.5</v>
      </c>
      <c r="K71" s="28">
        <v>-297.60000000000002</v>
      </c>
      <c r="L71" s="28">
        <v>-123.5</v>
      </c>
      <c r="M71" s="28">
        <v>-298.2</v>
      </c>
      <c r="N71" s="28">
        <v>-130.9</v>
      </c>
      <c r="O71" s="28">
        <v>165</v>
      </c>
      <c r="P71" s="28">
        <v>104.10000000000001</v>
      </c>
    </row>
    <row r="72" spans="2:16" ht="15" thickBot="1" x14ac:dyDescent="0.25">
      <c r="B72" s="35" t="s">
        <v>15</v>
      </c>
      <c r="C72" s="47"/>
      <c r="D72" s="48"/>
      <c r="E72" s="49">
        <f t="shared" ref="E72:O72" si="8">SUM(E61:E71)-2*E64</f>
        <v>608.80000000000018</v>
      </c>
      <c r="F72" s="49">
        <f t="shared" si="8"/>
        <v>1373.4999999999995</v>
      </c>
      <c r="G72" s="49">
        <f t="shared" si="8"/>
        <v>1396.2000000000007</v>
      </c>
      <c r="H72" s="49">
        <f t="shared" si="8"/>
        <v>1964.2999999999997</v>
      </c>
      <c r="I72" s="49">
        <f t="shared" si="8"/>
        <v>2320.9000000000015</v>
      </c>
      <c r="J72" s="49">
        <f t="shared" si="8"/>
        <v>2396.5999999999995</v>
      </c>
      <c r="K72" s="49">
        <f t="shared" si="8"/>
        <v>1929.6000000000004</v>
      </c>
      <c r="L72" s="49">
        <f t="shared" si="8"/>
        <v>1131.4000000000008</v>
      </c>
      <c r="M72" s="49">
        <f t="shared" si="8"/>
        <v>904.50000000000045</v>
      </c>
      <c r="N72" s="49">
        <f t="shared" si="8"/>
        <v>826.50000000000023</v>
      </c>
      <c r="O72" s="49">
        <f t="shared" si="8"/>
        <v>726.8</v>
      </c>
      <c r="P72" s="49">
        <f>SUM(P61:P71)-2*P64</f>
        <v>328.70000000000022</v>
      </c>
    </row>
    <row r="76" spans="2:16" ht="16.2" thickBot="1" x14ac:dyDescent="0.35">
      <c r="B76" s="6" t="s">
        <v>82</v>
      </c>
      <c r="C76" s="7"/>
      <c r="D76" s="25"/>
      <c r="E76" s="8"/>
      <c r="F76" s="8"/>
      <c r="G76" s="8"/>
      <c r="H76" s="8"/>
      <c r="I76" s="8"/>
      <c r="J76" s="8"/>
      <c r="K76" s="8"/>
      <c r="L76" s="8"/>
      <c r="M76" s="8"/>
      <c r="N76" s="9"/>
      <c r="O76" s="9"/>
      <c r="P76" s="10" t="s">
        <v>19</v>
      </c>
    </row>
    <row r="77" spans="2:16" x14ac:dyDescent="0.2">
      <c r="B77" s="11" t="s">
        <v>76</v>
      </c>
      <c r="C77" s="11"/>
      <c r="D77" s="23"/>
      <c r="E77" s="3"/>
      <c r="F77" s="3"/>
      <c r="G77" s="3"/>
      <c r="H77" s="3"/>
      <c r="I77" s="3"/>
      <c r="J77" s="3"/>
      <c r="K77" s="3"/>
      <c r="L77" s="3"/>
      <c r="M77" s="3"/>
      <c r="N77" s="12"/>
      <c r="O77" s="12"/>
      <c r="P77" s="12"/>
    </row>
    <row r="78" spans="2:16" x14ac:dyDescent="0.2">
      <c r="B78" s="19" t="s">
        <v>27</v>
      </c>
      <c r="C78" s="18" t="s">
        <v>24</v>
      </c>
      <c r="D78" s="15"/>
      <c r="E78" s="22">
        <v>44469</v>
      </c>
      <c r="F78" s="22">
        <v>44561</v>
      </c>
      <c r="G78" s="22">
        <v>44651</v>
      </c>
      <c r="H78" s="22">
        <v>44742</v>
      </c>
      <c r="I78" s="22">
        <v>44834</v>
      </c>
      <c r="J78" s="22">
        <v>44926</v>
      </c>
      <c r="K78" s="22">
        <v>45016</v>
      </c>
      <c r="L78" s="22">
        <v>45107</v>
      </c>
      <c r="M78" s="22">
        <v>45199</v>
      </c>
      <c r="N78" s="22">
        <v>45291</v>
      </c>
      <c r="O78" s="22">
        <v>45382</v>
      </c>
      <c r="P78" s="22">
        <v>45473</v>
      </c>
    </row>
    <row r="79" spans="2:16" x14ac:dyDescent="0.2">
      <c r="C79" s="18"/>
      <c r="D79" s="15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</row>
    <row r="80" spans="2:16" ht="10.8" thickBot="1" x14ac:dyDescent="0.25">
      <c r="B80" s="1" t="s">
        <v>29</v>
      </c>
      <c r="C80" s="18" t="s">
        <v>30</v>
      </c>
      <c r="D80" s="30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</row>
    <row r="81" spans="2:16" ht="10.8" thickTop="1" x14ac:dyDescent="0.2">
      <c r="B81" s="1" t="s">
        <v>41</v>
      </c>
      <c r="C81" s="18" t="s">
        <v>42</v>
      </c>
      <c r="D81" s="18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</row>
    <row r="82" spans="2:16" ht="14.4" x14ac:dyDescent="0.2">
      <c r="B82" s="34" t="s">
        <v>0</v>
      </c>
      <c r="C82" s="43"/>
      <c r="D82" s="43"/>
      <c r="E82" s="36">
        <v>2083</v>
      </c>
      <c r="F82" s="36">
        <v>3068</v>
      </c>
      <c r="G82" s="36">
        <v>4474</v>
      </c>
      <c r="H82" s="36">
        <v>5929</v>
      </c>
      <c r="I82" s="36">
        <v>6390</v>
      </c>
      <c r="J82" s="36">
        <v>6421</v>
      </c>
      <c r="K82" s="36">
        <v>5604</v>
      </c>
      <c r="L82" s="36">
        <v>4416</v>
      </c>
      <c r="M82" s="36">
        <v>3883</v>
      </c>
      <c r="N82" s="36">
        <v>3132</v>
      </c>
      <c r="O82" s="36">
        <v>2666</v>
      </c>
      <c r="P82" s="36">
        <v>2572</v>
      </c>
    </row>
    <row r="83" spans="2:16" x14ac:dyDescent="0.2">
      <c r="B83" s="2" t="s">
        <v>1</v>
      </c>
      <c r="C83" s="18" t="s">
        <v>31</v>
      </c>
      <c r="D83" s="15"/>
      <c r="E83" s="28" t="s">
        <v>25</v>
      </c>
      <c r="F83" s="28" t="s">
        <v>25</v>
      </c>
      <c r="G83" s="28" t="s">
        <v>25</v>
      </c>
      <c r="H83" s="28">
        <v>-10</v>
      </c>
      <c r="I83" s="28">
        <v>-18</v>
      </c>
      <c r="J83" s="28">
        <v>-19</v>
      </c>
      <c r="K83" s="28">
        <v>-21</v>
      </c>
      <c r="L83" s="28">
        <v>-11</v>
      </c>
      <c r="M83" s="28">
        <v>-8</v>
      </c>
      <c r="N83" s="28">
        <v>-10</v>
      </c>
      <c r="O83" s="28">
        <v>-8</v>
      </c>
      <c r="P83" s="28">
        <v>-8</v>
      </c>
    </row>
    <row r="84" spans="2:16" x14ac:dyDescent="0.2">
      <c r="B84" s="2" t="s">
        <v>3</v>
      </c>
      <c r="C84" s="18" t="s">
        <v>32</v>
      </c>
      <c r="D84" s="15"/>
      <c r="E84" s="28" t="s">
        <v>25</v>
      </c>
      <c r="F84" s="28" t="s">
        <v>25</v>
      </c>
      <c r="G84" s="28" t="s">
        <v>25</v>
      </c>
      <c r="H84" s="28" t="s">
        <v>25</v>
      </c>
      <c r="I84" s="28" t="s">
        <v>25</v>
      </c>
      <c r="J84" s="28" t="s">
        <v>25</v>
      </c>
      <c r="K84" s="28">
        <v>-13</v>
      </c>
      <c r="L84" s="28">
        <v>-16</v>
      </c>
      <c r="M84" s="28">
        <v>-27</v>
      </c>
      <c r="N84" s="28">
        <v>-39</v>
      </c>
      <c r="O84" s="28">
        <v>-29</v>
      </c>
      <c r="P84" s="28">
        <v>-27</v>
      </c>
    </row>
    <row r="85" spans="2:16" x14ac:dyDescent="0.2">
      <c r="B85" s="2" t="s">
        <v>4</v>
      </c>
      <c r="C85" s="18" t="s">
        <v>33</v>
      </c>
      <c r="D85" s="15"/>
      <c r="E85" s="28">
        <v>-259</v>
      </c>
      <c r="F85" s="28">
        <v>-285</v>
      </c>
      <c r="G85" s="28">
        <v>-285</v>
      </c>
      <c r="H85" s="28">
        <v>-285</v>
      </c>
      <c r="I85" s="28">
        <v>-26</v>
      </c>
      <c r="J85" s="28" t="s">
        <v>25</v>
      </c>
      <c r="K85" s="28" t="s">
        <v>25</v>
      </c>
      <c r="L85" s="28" t="s">
        <v>25</v>
      </c>
      <c r="M85" s="28" t="s">
        <v>25</v>
      </c>
      <c r="N85" s="28" t="s">
        <v>25</v>
      </c>
      <c r="O85" s="28" t="s">
        <v>25</v>
      </c>
      <c r="P85" s="28" t="s">
        <v>25</v>
      </c>
    </row>
    <row r="86" spans="2:16" x14ac:dyDescent="0.2">
      <c r="B86" s="2" t="s">
        <v>2</v>
      </c>
      <c r="C86" s="18" t="s">
        <v>34</v>
      </c>
      <c r="D86" s="15"/>
      <c r="E86" s="28" t="s">
        <v>25</v>
      </c>
      <c r="F86" s="28" t="s">
        <v>25</v>
      </c>
      <c r="G86" s="28" t="s">
        <v>25</v>
      </c>
      <c r="H86" s="28" t="s">
        <v>25</v>
      </c>
      <c r="I86" s="28" t="s">
        <v>25</v>
      </c>
      <c r="J86" s="28" t="s">
        <v>25</v>
      </c>
      <c r="K86" s="28" t="s">
        <v>25</v>
      </c>
      <c r="L86" s="28" t="s">
        <v>25</v>
      </c>
      <c r="M86" s="28" t="s">
        <v>25</v>
      </c>
      <c r="N86" s="28" t="s">
        <v>25</v>
      </c>
      <c r="O86" s="28" t="s">
        <v>25</v>
      </c>
      <c r="P86" s="28" t="s">
        <v>25</v>
      </c>
    </row>
    <row r="87" spans="2:16" x14ac:dyDescent="0.2">
      <c r="B87" s="2" t="s">
        <v>5</v>
      </c>
      <c r="C87" s="18" t="s">
        <v>35</v>
      </c>
      <c r="D87" s="15"/>
      <c r="E87" s="28">
        <v>-15</v>
      </c>
      <c r="F87" s="28">
        <v>26</v>
      </c>
      <c r="G87" s="28">
        <v>26</v>
      </c>
      <c r="H87" s="28">
        <v>26</v>
      </c>
      <c r="I87" s="28">
        <v>26</v>
      </c>
      <c r="J87" s="28">
        <v>4</v>
      </c>
      <c r="K87" s="28">
        <v>4</v>
      </c>
      <c r="L87" s="28">
        <v>4</v>
      </c>
      <c r="M87" s="28">
        <v>4</v>
      </c>
      <c r="N87" s="28">
        <v>35</v>
      </c>
      <c r="O87" s="28">
        <v>30</v>
      </c>
      <c r="P87" s="28">
        <v>35</v>
      </c>
    </row>
    <row r="88" spans="2:16" x14ac:dyDescent="0.2">
      <c r="B88" s="2" t="s">
        <v>6</v>
      </c>
      <c r="C88" s="18" t="s">
        <v>36</v>
      </c>
      <c r="D88" s="15"/>
      <c r="E88" s="28">
        <v>-236</v>
      </c>
      <c r="F88" s="28">
        <v>-236</v>
      </c>
      <c r="G88" s="28">
        <v>-236</v>
      </c>
      <c r="H88" s="28">
        <v>-388</v>
      </c>
      <c r="I88" s="28">
        <v>-239</v>
      </c>
      <c r="J88" s="28">
        <v>-239</v>
      </c>
      <c r="K88" s="28">
        <v>-239</v>
      </c>
      <c r="L88" s="28">
        <v>-87</v>
      </c>
      <c r="M88" s="28">
        <v>0</v>
      </c>
      <c r="N88" s="28" t="s">
        <v>25</v>
      </c>
      <c r="O88" s="28" t="s">
        <v>25</v>
      </c>
      <c r="P88" s="28" t="s">
        <v>25</v>
      </c>
    </row>
    <row r="89" spans="2:16" x14ac:dyDescent="0.2">
      <c r="B89" s="2" t="s">
        <v>7</v>
      </c>
      <c r="C89" s="18" t="s">
        <v>37</v>
      </c>
      <c r="D89" s="15"/>
      <c r="E89" s="28" t="s">
        <v>25</v>
      </c>
      <c r="F89" s="28" t="s">
        <v>25</v>
      </c>
      <c r="G89" s="28" t="s">
        <v>25</v>
      </c>
      <c r="H89" s="28" t="s">
        <v>25</v>
      </c>
      <c r="I89" s="28" t="s">
        <v>25</v>
      </c>
      <c r="J89" s="28" t="s">
        <v>25</v>
      </c>
      <c r="K89" s="28" t="s">
        <v>25</v>
      </c>
      <c r="L89" s="28" t="s">
        <v>25</v>
      </c>
      <c r="M89" s="28" t="s">
        <v>25</v>
      </c>
      <c r="N89" s="28" t="s">
        <v>25</v>
      </c>
      <c r="O89" s="28" t="s">
        <v>25</v>
      </c>
      <c r="P89" s="28" t="s">
        <v>25</v>
      </c>
    </row>
    <row r="90" spans="2:16" x14ac:dyDescent="0.2">
      <c r="B90" s="2" t="s">
        <v>8</v>
      </c>
      <c r="C90" s="18" t="s">
        <v>38</v>
      </c>
      <c r="D90" s="15"/>
      <c r="E90" s="28">
        <v>27</v>
      </c>
      <c r="F90" s="28" t="s">
        <v>25</v>
      </c>
      <c r="G90" s="28" t="s">
        <v>25</v>
      </c>
      <c r="H90" s="28" t="s">
        <v>25</v>
      </c>
      <c r="I90" s="28" t="s">
        <v>25</v>
      </c>
      <c r="J90" s="28" t="s">
        <v>25</v>
      </c>
      <c r="K90" s="28" t="s">
        <v>25</v>
      </c>
      <c r="L90" s="28" t="s">
        <v>25</v>
      </c>
      <c r="M90" s="28" t="s">
        <v>25</v>
      </c>
      <c r="N90" s="28" t="s">
        <v>25</v>
      </c>
      <c r="O90" s="28" t="s">
        <v>25</v>
      </c>
      <c r="P90" s="28" t="s">
        <v>25</v>
      </c>
    </row>
    <row r="91" spans="2:16" x14ac:dyDescent="0.2">
      <c r="B91" s="2" t="s">
        <v>9</v>
      </c>
      <c r="C91" s="18" t="s">
        <v>39</v>
      </c>
      <c r="D91" s="15"/>
      <c r="E91" s="28" t="s">
        <v>25</v>
      </c>
      <c r="F91" s="28" t="s">
        <v>25</v>
      </c>
      <c r="G91" s="28" t="s">
        <v>25</v>
      </c>
      <c r="H91" s="28" t="s">
        <v>25</v>
      </c>
      <c r="I91" s="28" t="s">
        <v>25</v>
      </c>
      <c r="J91" s="28" t="s">
        <v>25</v>
      </c>
      <c r="K91" s="28" t="s">
        <v>25</v>
      </c>
      <c r="L91" s="28" t="s">
        <v>25</v>
      </c>
      <c r="M91" s="28" t="s">
        <v>25</v>
      </c>
      <c r="N91" s="28" t="s">
        <v>25</v>
      </c>
      <c r="O91" s="28" t="s">
        <v>25</v>
      </c>
      <c r="P91" s="28" t="s">
        <v>25</v>
      </c>
    </row>
    <row r="92" spans="2:16" x14ac:dyDescent="0.2">
      <c r="B92" s="2" t="s">
        <v>10</v>
      </c>
      <c r="C92" s="18" t="s">
        <v>40</v>
      </c>
      <c r="D92" s="15"/>
      <c r="E92" s="28">
        <v>-19</v>
      </c>
      <c r="F92" s="28">
        <v>-19</v>
      </c>
      <c r="G92" s="28">
        <v>-13</v>
      </c>
      <c r="H92" s="28">
        <v>-21</v>
      </c>
      <c r="I92" s="28">
        <v>-8</v>
      </c>
      <c r="J92" s="28">
        <v>-8</v>
      </c>
      <c r="K92" s="28">
        <v>-8</v>
      </c>
      <c r="L92" s="28">
        <v>0</v>
      </c>
      <c r="M92" s="28">
        <v>0</v>
      </c>
      <c r="N92" s="28" t="s">
        <v>25</v>
      </c>
      <c r="O92" s="28" t="s">
        <v>25</v>
      </c>
      <c r="P92" s="28" t="s">
        <v>25</v>
      </c>
    </row>
    <row r="93" spans="2:16" ht="15" thickBot="1" x14ac:dyDescent="0.25">
      <c r="B93" s="35" t="s">
        <v>11</v>
      </c>
      <c r="C93" s="43"/>
      <c r="D93" s="44"/>
      <c r="E93" s="36">
        <f>E82 - SUM(E83:E92)</f>
        <v>2585</v>
      </c>
      <c r="F93" s="36">
        <f t="shared" ref="F93:P93" si="9">F82 - SUM(F83:F92)</f>
        <v>3582</v>
      </c>
      <c r="G93" s="36">
        <f t="shared" si="9"/>
        <v>4982</v>
      </c>
      <c r="H93" s="36">
        <f t="shared" si="9"/>
        <v>6607</v>
      </c>
      <c r="I93" s="36">
        <f t="shared" si="9"/>
        <v>6655</v>
      </c>
      <c r="J93" s="36">
        <f t="shared" si="9"/>
        <v>6683</v>
      </c>
      <c r="K93" s="36">
        <f t="shared" si="9"/>
        <v>5881</v>
      </c>
      <c r="L93" s="36">
        <f t="shared" si="9"/>
        <v>4526</v>
      </c>
      <c r="M93" s="36">
        <f t="shared" si="9"/>
        <v>3914</v>
      </c>
      <c r="N93" s="36">
        <f t="shared" si="9"/>
        <v>3146</v>
      </c>
      <c r="O93" s="36">
        <f t="shared" si="9"/>
        <v>2673</v>
      </c>
      <c r="P93" s="36">
        <f t="shared" si="9"/>
        <v>2572</v>
      </c>
    </row>
    <row r="94" spans="2:16" x14ac:dyDescent="0.2">
      <c r="B94" s="2" t="s">
        <v>18</v>
      </c>
      <c r="C94" s="18"/>
      <c r="D94" s="15"/>
      <c r="E94" s="28">
        <v>-485</v>
      </c>
      <c r="F94" s="28">
        <v>-514</v>
      </c>
      <c r="G94" s="28">
        <v>-506</v>
      </c>
      <c r="H94" s="28">
        <v>-462</v>
      </c>
      <c r="I94" s="28">
        <v>-451</v>
      </c>
      <c r="J94" s="28">
        <v>-453</v>
      </c>
      <c r="K94" s="28">
        <v>-459</v>
      </c>
      <c r="L94" s="28">
        <v>-488</v>
      </c>
      <c r="M94" s="28">
        <v>-445</v>
      </c>
      <c r="N94" s="28">
        <v>-499</v>
      </c>
      <c r="O94" s="28">
        <v>-528</v>
      </c>
      <c r="P94" s="28">
        <v>-517</v>
      </c>
    </row>
    <row r="95" spans="2:16" x14ac:dyDescent="0.2">
      <c r="B95" s="2" t="s">
        <v>17</v>
      </c>
      <c r="E95" s="31">
        <v>-178</v>
      </c>
      <c r="F95" s="31">
        <v>-183</v>
      </c>
      <c r="G95" s="31">
        <v>-340</v>
      </c>
      <c r="H95" s="31">
        <v>-368</v>
      </c>
      <c r="I95" s="31">
        <v>-356</v>
      </c>
      <c r="J95" s="31">
        <v>-279</v>
      </c>
      <c r="K95" s="31">
        <v>-84</v>
      </c>
      <c r="L95" s="31">
        <v>-6</v>
      </c>
      <c r="M95" s="31">
        <v>34</v>
      </c>
      <c r="N95" s="31">
        <v>8</v>
      </c>
      <c r="O95" s="31">
        <v>11</v>
      </c>
      <c r="P95" s="31">
        <v>-2</v>
      </c>
    </row>
    <row r="96" spans="2:16" x14ac:dyDescent="0.2">
      <c r="B96" s="2" t="s">
        <v>16</v>
      </c>
      <c r="E96" s="28">
        <v>111</v>
      </c>
      <c r="F96" s="28">
        <v>430</v>
      </c>
      <c r="G96" s="28">
        <v>430</v>
      </c>
      <c r="H96" s="28">
        <v>430</v>
      </c>
      <c r="I96" s="28">
        <v>430</v>
      </c>
      <c r="J96" s="28">
        <v>1776</v>
      </c>
      <c r="K96" s="28">
        <v>1776</v>
      </c>
      <c r="L96" s="28">
        <v>1776</v>
      </c>
      <c r="M96" s="28">
        <v>1776</v>
      </c>
      <c r="N96" s="28">
        <v>373</v>
      </c>
      <c r="O96" s="28">
        <v>373</v>
      </c>
      <c r="P96" s="28">
        <v>373</v>
      </c>
    </row>
    <row r="97" spans="2:16" x14ac:dyDescent="0.2">
      <c r="B97" s="2" t="s">
        <v>43</v>
      </c>
      <c r="C97" s="18" t="s">
        <v>44</v>
      </c>
      <c r="D97" s="18"/>
      <c r="E97" s="28">
        <v>-141</v>
      </c>
      <c r="F97" s="28">
        <v>-235</v>
      </c>
      <c r="G97" s="28">
        <v>-413</v>
      </c>
      <c r="H97" s="28">
        <v>-337</v>
      </c>
      <c r="I97" s="28">
        <v>-365</v>
      </c>
      <c r="J97" s="28">
        <v>-110</v>
      </c>
      <c r="K97" s="28">
        <v>176</v>
      </c>
      <c r="L97" s="28">
        <v>327</v>
      </c>
      <c r="M97" s="28">
        <v>300</v>
      </c>
      <c r="N97" s="28">
        <v>100</v>
      </c>
      <c r="O97" s="28">
        <v>-51</v>
      </c>
      <c r="P97" s="28">
        <v>-143</v>
      </c>
    </row>
    <row r="98" spans="2:16" x14ac:dyDescent="0.2">
      <c r="B98" s="2" t="s">
        <v>45</v>
      </c>
      <c r="C98" s="18" t="s">
        <v>46</v>
      </c>
      <c r="D98" s="18"/>
      <c r="E98" s="28">
        <v>-122</v>
      </c>
      <c r="F98" s="28">
        <v>-123</v>
      </c>
      <c r="G98" s="28">
        <v>-101</v>
      </c>
      <c r="H98" s="28">
        <v>-213</v>
      </c>
      <c r="I98" s="28">
        <v>-134</v>
      </c>
      <c r="J98" s="28">
        <v>-93</v>
      </c>
      <c r="K98" s="28">
        <v>12</v>
      </c>
      <c r="L98" s="28">
        <v>146</v>
      </c>
      <c r="M98" s="28">
        <v>168</v>
      </c>
      <c r="N98" s="28">
        <v>152</v>
      </c>
      <c r="O98" s="28">
        <v>133</v>
      </c>
      <c r="P98" s="28">
        <v>6</v>
      </c>
    </row>
    <row r="99" spans="2:16" x14ac:dyDescent="0.2">
      <c r="B99" s="2" t="s">
        <v>12</v>
      </c>
      <c r="C99" s="18" t="s">
        <v>47</v>
      </c>
      <c r="D99" s="18"/>
      <c r="E99" s="28">
        <v>96</v>
      </c>
      <c r="F99" s="28">
        <v>142</v>
      </c>
      <c r="G99" s="28">
        <v>182</v>
      </c>
      <c r="H99" s="28">
        <v>280</v>
      </c>
      <c r="I99" s="28">
        <v>184</v>
      </c>
      <c r="J99" s="28">
        <v>1</v>
      </c>
      <c r="K99" s="28">
        <v>-210</v>
      </c>
      <c r="L99" s="28">
        <v>-360</v>
      </c>
      <c r="M99" s="28">
        <v>-226</v>
      </c>
      <c r="N99" s="28">
        <v>-88</v>
      </c>
      <c r="O99" s="28">
        <v>24</v>
      </c>
      <c r="P99" s="28">
        <v>24</v>
      </c>
    </row>
    <row r="100" spans="2:16" x14ac:dyDescent="0.2">
      <c r="B100" s="2" t="s">
        <v>13</v>
      </c>
      <c r="C100" s="18" t="s">
        <v>48</v>
      </c>
      <c r="D100" s="18"/>
      <c r="E100" s="28">
        <v>231</v>
      </c>
      <c r="F100" s="28">
        <v>570</v>
      </c>
      <c r="G100" s="28">
        <v>257</v>
      </c>
      <c r="H100" s="28">
        <v>63</v>
      </c>
      <c r="I100" s="28">
        <v>137</v>
      </c>
      <c r="J100" s="28">
        <v>-471</v>
      </c>
      <c r="K100" s="28">
        <v>-314</v>
      </c>
      <c r="L100" s="28">
        <v>-63</v>
      </c>
      <c r="M100" s="28">
        <v>-230</v>
      </c>
      <c r="N100" s="28">
        <v>-100</v>
      </c>
      <c r="O100" s="28">
        <v>-180</v>
      </c>
      <c r="P100" s="28">
        <v>-2</v>
      </c>
    </row>
    <row r="101" spans="2:16" x14ac:dyDescent="0.2">
      <c r="B101" s="2" t="s">
        <v>14</v>
      </c>
      <c r="C101" s="18" t="s">
        <v>49</v>
      </c>
      <c r="D101" s="18"/>
      <c r="E101" s="28">
        <v>-174</v>
      </c>
      <c r="F101" s="28">
        <v>94</v>
      </c>
      <c r="G101" s="28">
        <v>403</v>
      </c>
      <c r="H101" s="28">
        <v>106</v>
      </c>
      <c r="I101" s="28">
        <v>58</v>
      </c>
      <c r="J101" s="28">
        <v>-227</v>
      </c>
      <c r="K101" s="28">
        <v>-461</v>
      </c>
      <c r="L101" s="28">
        <v>-73</v>
      </c>
      <c r="M101" s="28">
        <v>-2</v>
      </c>
      <c r="N101" s="28">
        <v>-44</v>
      </c>
      <c r="O101" s="28">
        <v>-136</v>
      </c>
      <c r="P101" s="28">
        <v>-147</v>
      </c>
    </row>
    <row r="102" spans="2:16" x14ac:dyDescent="0.2">
      <c r="B102" s="2" t="s">
        <v>50</v>
      </c>
      <c r="C102" s="18" t="s">
        <v>51</v>
      </c>
      <c r="D102" s="18"/>
      <c r="E102" s="28" t="s">
        <v>25</v>
      </c>
      <c r="F102" s="28" t="s">
        <v>25</v>
      </c>
      <c r="G102" s="28" t="s">
        <v>25</v>
      </c>
      <c r="H102" s="28" t="s">
        <v>25</v>
      </c>
      <c r="I102" s="28" t="s">
        <v>25</v>
      </c>
      <c r="J102" s="28" t="s">
        <v>25</v>
      </c>
      <c r="K102" s="28" t="s">
        <v>25</v>
      </c>
      <c r="L102" s="28" t="s">
        <v>25</v>
      </c>
      <c r="M102" s="28" t="s">
        <v>25</v>
      </c>
      <c r="N102" s="28" t="s">
        <v>25</v>
      </c>
      <c r="O102" s="28" t="s">
        <v>25</v>
      </c>
      <c r="P102" s="28" t="s">
        <v>25</v>
      </c>
    </row>
    <row r="103" spans="2:16" x14ac:dyDescent="0.2">
      <c r="B103" s="2" t="s">
        <v>52</v>
      </c>
      <c r="C103" s="18" t="s">
        <v>53</v>
      </c>
      <c r="D103" s="18"/>
      <c r="E103" s="28">
        <v>-85</v>
      </c>
      <c r="F103" s="28">
        <v>-71</v>
      </c>
      <c r="G103" s="28">
        <v>-6</v>
      </c>
      <c r="H103" s="28">
        <v>-35</v>
      </c>
      <c r="I103" s="28">
        <v>-2</v>
      </c>
      <c r="J103" s="28">
        <v>-252</v>
      </c>
      <c r="K103" s="28">
        <v>-295</v>
      </c>
      <c r="L103" s="28">
        <v>-252</v>
      </c>
      <c r="M103" s="28">
        <v>-252</v>
      </c>
      <c r="N103" s="28">
        <v>-60</v>
      </c>
      <c r="O103" s="28">
        <v>-67</v>
      </c>
      <c r="P103" s="28">
        <v>-60</v>
      </c>
    </row>
    <row r="104" spans="2:16" ht="15" thickBot="1" x14ac:dyDescent="0.25">
      <c r="B104" s="35" t="s">
        <v>15</v>
      </c>
      <c r="C104" s="47"/>
      <c r="D104" s="48"/>
      <c r="E104" s="49">
        <f t="shared" ref="E104:O104" si="10">SUM(E93:E103)-2*E96</f>
        <v>1616</v>
      </c>
      <c r="F104" s="49">
        <f t="shared" si="10"/>
        <v>2832</v>
      </c>
      <c r="G104" s="49">
        <f t="shared" si="10"/>
        <v>4028</v>
      </c>
      <c r="H104" s="49">
        <f t="shared" si="10"/>
        <v>5211</v>
      </c>
      <c r="I104" s="49">
        <f t="shared" si="10"/>
        <v>5296</v>
      </c>
      <c r="J104" s="49">
        <f t="shared" si="10"/>
        <v>3023</v>
      </c>
      <c r="K104" s="49">
        <f t="shared" si="10"/>
        <v>2470</v>
      </c>
      <c r="L104" s="49">
        <f t="shared" si="10"/>
        <v>1981</v>
      </c>
      <c r="M104" s="49">
        <f t="shared" si="10"/>
        <v>1485</v>
      </c>
      <c r="N104" s="49">
        <f t="shared" si="10"/>
        <v>2242</v>
      </c>
      <c r="O104" s="49">
        <f t="shared" si="10"/>
        <v>1506</v>
      </c>
      <c r="P104" s="49">
        <f>SUM(P93:P103)-2*P96</f>
        <v>1358</v>
      </c>
    </row>
    <row r="107" spans="2:16" ht="16.2" thickBot="1" x14ac:dyDescent="0.35">
      <c r="B107" s="6" t="s">
        <v>84</v>
      </c>
      <c r="C107" s="7"/>
      <c r="D107" s="25"/>
      <c r="E107" s="8"/>
      <c r="F107" s="8"/>
      <c r="G107" s="8"/>
      <c r="H107" s="8"/>
      <c r="I107" s="8"/>
      <c r="J107" s="8"/>
      <c r="K107" s="8"/>
      <c r="L107" s="8"/>
      <c r="M107" s="8"/>
      <c r="N107" s="9"/>
      <c r="O107" s="9"/>
      <c r="P107" s="10" t="s">
        <v>19</v>
      </c>
    </row>
    <row r="108" spans="2:16" x14ac:dyDescent="0.2">
      <c r="B108" s="11" t="s">
        <v>76</v>
      </c>
      <c r="C108" s="11"/>
      <c r="D108" s="23"/>
      <c r="E108" s="3"/>
      <c r="F108" s="3"/>
      <c r="G108" s="3"/>
      <c r="H108" s="3"/>
      <c r="I108" s="3"/>
      <c r="J108" s="3"/>
      <c r="K108" s="3"/>
      <c r="L108" s="3"/>
      <c r="M108" s="3"/>
      <c r="N108" s="12"/>
      <c r="O108" s="12"/>
      <c r="P108" s="12"/>
    </row>
    <row r="109" spans="2:16" x14ac:dyDescent="0.2">
      <c r="B109" s="19" t="s">
        <v>27</v>
      </c>
      <c r="C109" s="18" t="s">
        <v>24</v>
      </c>
      <c r="D109" s="15"/>
      <c r="E109" s="22">
        <v>44469</v>
      </c>
      <c r="F109" s="22">
        <v>44561</v>
      </c>
      <c r="G109" s="22">
        <v>44651</v>
      </c>
      <c r="H109" s="22">
        <v>44742</v>
      </c>
      <c r="I109" s="22">
        <v>44834</v>
      </c>
      <c r="J109" s="22">
        <v>44926</v>
      </c>
      <c r="K109" s="22">
        <v>45016</v>
      </c>
      <c r="L109" s="22">
        <v>45107</v>
      </c>
      <c r="M109" s="22">
        <v>45199</v>
      </c>
      <c r="N109" s="22">
        <v>45291</v>
      </c>
      <c r="O109" s="22">
        <v>45382</v>
      </c>
      <c r="P109" s="22">
        <v>45473</v>
      </c>
    </row>
    <row r="110" spans="2:16" x14ac:dyDescent="0.2">
      <c r="C110" s="18"/>
      <c r="D110" s="15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</row>
    <row r="111" spans="2:16" ht="10.8" thickBot="1" x14ac:dyDescent="0.25">
      <c r="B111" s="1" t="s">
        <v>29</v>
      </c>
      <c r="C111" s="18" t="s">
        <v>30</v>
      </c>
      <c r="D111" s="30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</row>
    <row r="112" spans="2:16" ht="10.8" thickTop="1" x14ac:dyDescent="0.2">
      <c r="B112" s="1" t="s">
        <v>41</v>
      </c>
      <c r="C112" s="18" t="s">
        <v>42</v>
      </c>
      <c r="D112" s="18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</row>
    <row r="113" spans="2:16" ht="14.4" x14ac:dyDescent="0.2">
      <c r="B113" s="34" t="s">
        <v>0</v>
      </c>
      <c r="C113" s="43"/>
      <c r="D113" s="43"/>
      <c r="E113" s="36">
        <v>845.80000000000007</v>
      </c>
      <c r="F113" s="36">
        <v>759.5</v>
      </c>
      <c r="G113" s="36">
        <v>714</v>
      </c>
      <c r="H113" s="36">
        <v>564.20000000000005</v>
      </c>
      <c r="I113" s="36">
        <v>506.5</v>
      </c>
      <c r="J113" s="36">
        <v>529.70000000000005</v>
      </c>
      <c r="K113" s="36">
        <v>488.1</v>
      </c>
      <c r="L113" s="36">
        <v>448.2</v>
      </c>
      <c r="M113" s="36">
        <v>398.90000000000003</v>
      </c>
      <c r="N113" s="36">
        <v>350.1</v>
      </c>
      <c r="O113" s="36">
        <v>343.6</v>
      </c>
      <c r="P113" s="36">
        <v>430.6</v>
      </c>
    </row>
    <row r="114" spans="2:16" x14ac:dyDescent="0.2">
      <c r="B114" s="2" t="s">
        <v>1</v>
      </c>
      <c r="C114" s="18" t="s">
        <v>31</v>
      </c>
      <c r="D114" s="15"/>
      <c r="E114" s="28">
        <v>0.2</v>
      </c>
      <c r="F114" s="28">
        <v>-1.2</v>
      </c>
      <c r="G114" s="28">
        <v>-3.7</v>
      </c>
      <c r="H114" s="28">
        <v>-88.4</v>
      </c>
      <c r="I114" s="28">
        <v>-184.5</v>
      </c>
      <c r="J114" s="28">
        <v>-198.3</v>
      </c>
      <c r="K114" s="28">
        <v>-316</v>
      </c>
      <c r="L114" s="28">
        <v>-262.39999999999998</v>
      </c>
      <c r="M114" s="28">
        <v>-199.70000000000002</v>
      </c>
      <c r="N114" s="28">
        <v>-171.20000000000002</v>
      </c>
      <c r="O114" s="28">
        <v>-122.9</v>
      </c>
      <c r="P114" s="28">
        <v>-95.7</v>
      </c>
    </row>
    <row r="115" spans="2:16" x14ac:dyDescent="0.2">
      <c r="B115" s="2" t="s">
        <v>3</v>
      </c>
      <c r="C115" s="18" t="s">
        <v>32</v>
      </c>
      <c r="D115" s="15"/>
      <c r="E115" s="28" t="s">
        <v>25</v>
      </c>
      <c r="F115" s="28" t="s">
        <v>25</v>
      </c>
      <c r="G115" s="28" t="s">
        <v>25</v>
      </c>
      <c r="H115" s="28" t="s">
        <v>25</v>
      </c>
      <c r="I115" s="28" t="s">
        <v>25</v>
      </c>
      <c r="J115" s="28" t="s">
        <v>25</v>
      </c>
      <c r="K115" s="28" t="s">
        <v>25</v>
      </c>
      <c r="L115" s="28" t="s">
        <v>25</v>
      </c>
      <c r="M115" s="28" t="s">
        <v>25</v>
      </c>
      <c r="N115" s="28" t="s">
        <v>25</v>
      </c>
      <c r="O115" s="28" t="s">
        <v>25</v>
      </c>
      <c r="P115" s="28" t="s">
        <v>25</v>
      </c>
    </row>
    <row r="116" spans="2:16" x14ac:dyDescent="0.2">
      <c r="B116" s="2" t="s">
        <v>4</v>
      </c>
      <c r="C116" s="18" t="s">
        <v>33</v>
      </c>
      <c r="D116" s="15"/>
      <c r="E116" s="28" t="s">
        <v>25</v>
      </c>
      <c r="F116" s="28" t="s">
        <v>25</v>
      </c>
      <c r="G116" s="28" t="s">
        <v>25</v>
      </c>
      <c r="H116" s="28">
        <v>-522.4</v>
      </c>
      <c r="I116" s="28">
        <v>-522.4</v>
      </c>
      <c r="J116" s="28">
        <v>-522.4</v>
      </c>
      <c r="K116" s="28">
        <v>-522.4</v>
      </c>
      <c r="L116" s="28">
        <v>0</v>
      </c>
      <c r="M116" s="28">
        <v>-10.3</v>
      </c>
      <c r="N116" s="28">
        <v>-10.3</v>
      </c>
      <c r="O116" s="28">
        <v>-10.3</v>
      </c>
      <c r="P116" s="28">
        <v>-10.3</v>
      </c>
    </row>
    <row r="117" spans="2:16" x14ac:dyDescent="0.2">
      <c r="B117" s="2" t="s">
        <v>2</v>
      </c>
      <c r="C117" s="18" t="s">
        <v>34</v>
      </c>
      <c r="D117" s="15"/>
      <c r="E117" s="28" t="s">
        <v>25</v>
      </c>
      <c r="F117" s="28" t="s">
        <v>25</v>
      </c>
      <c r="G117" s="28" t="s">
        <v>25</v>
      </c>
      <c r="H117" s="28" t="s">
        <v>25</v>
      </c>
      <c r="I117" s="28" t="s">
        <v>25</v>
      </c>
      <c r="J117" s="28" t="s">
        <v>25</v>
      </c>
      <c r="K117" s="28" t="s">
        <v>25</v>
      </c>
      <c r="L117" s="28" t="s">
        <v>25</v>
      </c>
      <c r="M117" s="28">
        <v>-101.3</v>
      </c>
      <c r="N117" s="28">
        <v>-101.3</v>
      </c>
      <c r="O117" s="28">
        <v>-101.3</v>
      </c>
      <c r="P117" s="28">
        <v>-111.7</v>
      </c>
    </row>
    <row r="118" spans="2:16" x14ac:dyDescent="0.2">
      <c r="B118" s="2" t="s">
        <v>5</v>
      </c>
      <c r="C118" s="18" t="s">
        <v>35</v>
      </c>
      <c r="D118" s="15"/>
      <c r="E118" s="28" t="s">
        <v>25</v>
      </c>
      <c r="F118" s="28" t="s">
        <v>25</v>
      </c>
      <c r="G118" s="28" t="s">
        <v>25</v>
      </c>
      <c r="H118" s="28" t="s">
        <v>25</v>
      </c>
      <c r="I118" s="28">
        <v>16.2</v>
      </c>
      <c r="J118" s="28">
        <v>16.2</v>
      </c>
      <c r="K118" s="28">
        <v>16.2</v>
      </c>
      <c r="L118" s="28">
        <v>16.2</v>
      </c>
      <c r="M118" s="28" t="s">
        <v>25</v>
      </c>
      <c r="N118" s="28" t="s">
        <v>25</v>
      </c>
      <c r="O118" s="28" t="s">
        <v>25</v>
      </c>
      <c r="P118" s="28" t="s">
        <v>25</v>
      </c>
    </row>
    <row r="119" spans="2:16" x14ac:dyDescent="0.2">
      <c r="B119" s="2" t="s">
        <v>6</v>
      </c>
      <c r="C119" s="18" t="s">
        <v>36</v>
      </c>
      <c r="D119" s="15"/>
      <c r="E119" s="28" t="s">
        <v>25</v>
      </c>
      <c r="F119" s="28" t="s">
        <v>25</v>
      </c>
      <c r="G119" s="28">
        <v>-2.8000000000000003</v>
      </c>
      <c r="H119" s="28">
        <v>-120.5</v>
      </c>
      <c r="I119" s="28">
        <v>-162.5</v>
      </c>
      <c r="J119" s="28">
        <v>-165.70000000000002</v>
      </c>
      <c r="K119" s="28">
        <v>-183.1</v>
      </c>
      <c r="L119" s="28">
        <v>-69.5</v>
      </c>
      <c r="M119" s="28">
        <v>-154.80000000000001</v>
      </c>
      <c r="N119" s="28">
        <v>-151.6</v>
      </c>
      <c r="O119" s="28">
        <v>-136.5</v>
      </c>
      <c r="P119" s="28">
        <v>-134.69999999999999</v>
      </c>
    </row>
    <row r="120" spans="2:16" x14ac:dyDescent="0.2">
      <c r="B120" s="2" t="s">
        <v>7</v>
      </c>
      <c r="C120" s="18" t="s">
        <v>37</v>
      </c>
      <c r="D120" s="15"/>
      <c r="E120" s="28" t="s">
        <v>25</v>
      </c>
      <c r="F120" s="28" t="s">
        <v>25</v>
      </c>
      <c r="G120" s="28" t="s">
        <v>25</v>
      </c>
      <c r="H120" s="28" t="s">
        <v>25</v>
      </c>
      <c r="I120" s="28" t="s">
        <v>25</v>
      </c>
      <c r="J120" s="28" t="s">
        <v>25</v>
      </c>
      <c r="K120" s="28" t="s">
        <v>25</v>
      </c>
      <c r="L120" s="28" t="s">
        <v>25</v>
      </c>
      <c r="M120" s="28" t="s">
        <v>25</v>
      </c>
      <c r="N120" s="28" t="s">
        <v>25</v>
      </c>
      <c r="O120" s="28" t="s">
        <v>25</v>
      </c>
      <c r="P120" s="28" t="s">
        <v>25</v>
      </c>
    </row>
    <row r="121" spans="2:16" x14ac:dyDescent="0.2">
      <c r="B121" s="2" t="s">
        <v>8</v>
      </c>
      <c r="C121" s="18" t="s">
        <v>38</v>
      </c>
      <c r="D121" s="15"/>
      <c r="E121" s="28" t="s">
        <v>25</v>
      </c>
      <c r="F121" s="28" t="s">
        <v>25</v>
      </c>
      <c r="G121" s="28" t="s">
        <v>25</v>
      </c>
      <c r="H121" s="28" t="s">
        <v>25</v>
      </c>
      <c r="I121" s="28" t="s">
        <v>25</v>
      </c>
      <c r="J121" s="28" t="s">
        <v>25</v>
      </c>
      <c r="K121" s="28" t="s">
        <v>25</v>
      </c>
      <c r="L121" s="28" t="s">
        <v>25</v>
      </c>
      <c r="M121" s="28" t="s">
        <v>25</v>
      </c>
      <c r="N121" s="28" t="s">
        <v>25</v>
      </c>
      <c r="O121" s="28" t="s">
        <v>25</v>
      </c>
      <c r="P121" s="28" t="s">
        <v>25</v>
      </c>
    </row>
    <row r="122" spans="2:16" x14ac:dyDescent="0.2">
      <c r="B122" s="2" t="s">
        <v>9</v>
      </c>
      <c r="C122" s="18" t="s">
        <v>39</v>
      </c>
      <c r="D122" s="15"/>
      <c r="E122" s="28" t="s">
        <v>25</v>
      </c>
      <c r="F122" s="28" t="s">
        <v>25</v>
      </c>
      <c r="G122" s="28" t="s">
        <v>25</v>
      </c>
      <c r="H122" s="28" t="s">
        <v>25</v>
      </c>
      <c r="I122" s="28" t="s">
        <v>25</v>
      </c>
      <c r="J122" s="28" t="s">
        <v>25</v>
      </c>
      <c r="K122" s="28" t="s">
        <v>25</v>
      </c>
      <c r="L122" s="28" t="s">
        <v>25</v>
      </c>
      <c r="M122" s="28" t="s">
        <v>25</v>
      </c>
      <c r="N122" s="28" t="s">
        <v>25</v>
      </c>
      <c r="O122" s="28" t="s">
        <v>25</v>
      </c>
      <c r="P122" s="28" t="s">
        <v>25</v>
      </c>
    </row>
    <row r="123" spans="2:16" x14ac:dyDescent="0.2">
      <c r="B123" s="2" t="s">
        <v>10</v>
      </c>
      <c r="C123" s="18" t="s">
        <v>40</v>
      </c>
      <c r="D123" s="15"/>
      <c r="E123" s="28">
        <v>-16.7</v>
      </c>
      <c r="F123" s="28">
        <v>-19.900000000000002</v>
      </c>
      <c r="G123" s="28">
        <v>-5</v>
      </c>
      <c r="H123" s="28">
        <v>-3.1</v>
      </c>
      <c r="I123" s="28" t="s">
        <v>25</v>
      </c>
      <c r="J123" s="28" t="s">
        <v>25</v>
      </c>
      <c r="K123" s="28" t="s">
        <v>25</v>
      </c>
      <c r="L123" s="28" t="s">
        <v>25</v>
      </c>
      <c r="M123" s="28" t="s">
        <v>25</v>
      </c>
      <c r="N123" s="28" t="s">
        <v>25</v>
      </c>
      <c r="O123" s="28" t="s">
        <v>25</v>
      </c>
      <c r="P123" s="28">
        <v>12.1</v>
      </c>
    </row>
    <row r="124" spans="2:16" ht="15" thickBot="1" x14ac:dyDescent="0.25">
      <c r="B124" s="35" t="s">
        <v>11</v>
      </c>
      <c r="C124" s="43"/>
      <c r="D124" s="44"/>
      <c r="E124" s="36">
        <f>E113 - SUM(E114:E123)</f>
        <v>862.30000000000007</v>
      </c>
      <c r="F124" s="36">
        <f t="shared" ref="F124:P124" si="11">F113 - SUM(F114:F123)</f>
        <v>780.6</v>
      </c>
      <c r="G124" s="36">
        <f t="shared" si="11"/>
        <v>725.5</v>
      </c>
      <c r="H124" s="36">
        <f t="shared" si="11"/>
        <v>1298.5999999999999</v>
      </c>
      <c r="I124" s="36">
        <f t="shared" si="11"/>
        <v>1359.6999999999998</v>
      </c>
      <c r="J124" s="36">
        <f t="shared" si="11"/>
        <v>1399.9</v>
      </c>
      <c r="K124" s="36">
        <f t="shared" si="11"/>
        <v>1493.4</v>
      </c>
      <c r="L124" s="36">
        <f t="shared" si="11"/>
        <v>763.9</v>
      </c>
      <c r="M124" s="36">
        <f t="shared" si="11"/>
        <v>865</v>
      </c>
      <c r="N124" s="36">
        <f t="shared" si="11"/>
        <v>784.5</v>
      </c>
      <c r="O124" s="36">
        <f t="shared" si="11"/>
        <v>714.6</v>
      </c>
      <c r="P124" s="36">
        <f t="shared" si="11"/>
        <v>770.9</v>
      </c>
    </row>
    <row r="125" spans="2:16" x14ac:dyDescent="0.2">
      <c r="B125" s="2" t="s">
        <v>18</v>
      </c>
      <c r="C125" s="18"/>
      <c r="D125" s="15"/>
      <c r="E125" s="28">
        <v>-106.9</v>
      </c>
      <c r="F125" s="28">
        <v>-118.4</v>
      </c>
      <c r="G125" s="28">
        <v>-119.2</v>
      </c>
      <c r="H125" s="28">
        <v>-128</v>
      </c>
      <c r="I125" s="28">
        <v>-113.5</v>
      </c>
      <c r="J125" s="28">
        <v>-97</v>
      </c>
      <c r="K125" s="28">
        <v>-99.3</v>
      </c>
      <c r="L125" s="28">
        <v>-88.3</v>
      </c>
      <c r="M125" s="28">
        <v>-92.8</v>
      </c>
      <c r="N125" s="28">
        <v>-101.10000000000001</v>
      </c>
      <c r="O125" s="28">
        <v>-95.2</v>
      </c>
      <c r="P125" s="28">
        <v>-86.4</v>
      </c>
    </row>
    <row r="126" spans="2:16" x14ac:dyDescent="0.2">
      <c r="B126" s="2" t="s">
        <v>17</v>
      </c>
      <c r="E126" s="31">
        <v>-74.8</v>
      </c>
      <c r="F126" s="31">
        <v>-82.5</v>
      </c>
      <c r="G126" s="31">
        <v>-91.5</v>
      </c>
      <c r="H126" s="31">
        <v>-100.60000000000001</v>
      </c>
      <c r="I126" s="31">
        <v>-111.4</v>
      </c>
      <c r="J126" s="31">
        <v>-130.30000000000001</v>
      </c>
      <c r="K126" s="31">
        <v>-150.30000000000001</v>
      </c>
      <c r="L126" s="31">
        <v>-166.4</v>
      </c>
      <c r="M126" s="31">
        <v>-171.70000000000002</v>
      </c>
      <c r="N126" s="31">
        <v>-171.8</v>
      </c>
      <c r="O126" s="31">
        <v>-167.5</v>
      </c>
      <c r="P126" s="31">
        <v>-159.20000000000002</v>
      </c>
    </row>
    <row r="127" spans="2:16" x14ac:dyDescent="0.2">
      <c r="B127" s="2" t="s">
        <v>16</v>
      </c>
      <c r="E127" s="28">
        <v>179.70000000000002</v>
      </c>
      <c r="F127" s="28">
        <v>180.1</v>
      </c>
      <c r="G127" s="28">
        <v>147.6</v>
      </c>
      <c r="H127" s="28">
        <v>40.700000000000003</v>
      </c>
      <c r="I127" s="28">
        <v>27.2</v>
      </c>
      <c r="J127" s="28">
        <v>2.7</v>
      </c>
      <c r="K127" s="28">
        <v>13.1</v>
      </c>
      <c r="L127" s="28" t="s">
        <v>25</v>
      </c>
      <c r="M127" s="28">
        <v>-18.2</v>
      </c>
      <c r="N127" s="28">
        <v>6.5</v>
      </c>
      <c r="O127" s="28">
        <v>2.9</v>
      </c>
      <c r="P127" s="28">
        <v>0.9</v>
      </c>
    </row>
    <row r="128" spans="2:16" x14ac:dyDescent="0.2">
      <c r="B128" s="2" t="s">
        <v>43</v>
      </c>
      <c r="C128" s="18" t="s">
        <v>44</v>
      </c>
      <c r="D128" s="18"/>
      <c r="E128" s="28">
        <v>15.5</v>
      </c>
      <c r="F128" s="28">
        <v>86</v>
      </c>
      <c r="G128" s="28">
        <v>-22</v>
      </c>
      <c r="H128" s="28">
        <v>105.9</v>
      </c>
      <c r="I128" s="28">
        <v>102.8</v>
      </c>
      <c r="J128" s="28">
        <v>-77.2</v>
      </c>
      <c r="K128" s="28">
        <v>-27.2</v>
      </c>
      <c r="L128" s="28">
        <v>-205.4</v>
      </c>
      <c r="M128" s="28">
        <v>77.7</v>
      </c>
      <c r="N128" s="28">
        <v>204.3</v>
      </c>
      <c r="O128" s="28">
        <v>580.80000000000007</v>
      </c>
      <c r="P128" s="28">
        <v>652.80000000000007</v>
      </c>
    </row>
    <row r="129" spans="2:16" x14ac:dyDescent="0.2">
      <c r="B129" s="2" t="s">
        <v>45</v>
      </c>
      <c r="C129" s="18" t="s">
        <v>46</v>
      </c>
      <c r="D129" s="18"/>
      <c r="E129" s="28">
        <v>-496.5</v>
      </c>
      <c r="F129" s="28">
        <v>-556.80000000000007</v>
      </c>
      <c r="G129" s="28">
        <v>-539.1</v>
      </c>
      <c r="H129" s="28">
        <v>-415.90000000000003</v>
      </c>
      <c r="I129" s="28">
        <v>-203.8</v>
      </c>
      <c r="J129" s="28">
        <v>122.10000000000001</v>
      </c>
      <c r="K129" s="28">
        <v>437.90000000000003</v>
      </c>
      <c r="L129" s="28">
        <v>501.40000000000003</v>
      </c>
      <c r="M129" s="28">
        <v>450.5</v>
      </c>
      <c r="N129" s="28">
        <v>341.40000000000003</v>
      </c>
      <c r="O129" s="28">
        <v>301.8</v>
      </c>
      <c r="P129" s="28">
        <v>275.3</v>
      </c>
    </row>
    <row r="130" spans="2:16" x14ac:dyDescent="0.2">
      <c r="B130" s="2" t="s">
        <v>12</v>
      </c>
      <c r="C130" s="18" t="s">
        <v>47</v>
      </c>
      <c r="D130" s="18"/>
      <c r="E130" s="28">
        <v>202.5</v>
      </c>
      <c r="F130" s="28">
        <v>-69.5</v>
      </c>
      <c r="G130" s="28">
        <v>-47.2</v>
      </c>
      <c r="H130" s="28">
        <v>-173.70000000000002</v>
      </c>
      <c r="I130" s="28">
        <v>-171.20000000000002</v>
      </c>
      <c r="J130" s="28">
        <v>-70.7</v>
      </c>
      <c r="K130" s="28">
        <v>-90.3</v>
      </c>
      <c r="L130" s="28">
        <v>81.400000000000006</v>
      </c>
      <c r="M130" s="28">
        <v>-153.6</v>
      </c>
      <c r="N130" s="28">
        <v>-25.3</v>
      </c>
      <c r="O130" s="28">
        <v>30</v>
      </c>
      <c r="P130" s="28">
        <v>-44.800000000000004</v>
      </c>
    </row>
    <row r="131" spans="2:16" x14ac:dyDescent="0.2">
      <c r="B131" s="2" t="s">
        <v>13</v>
      </c>
      <c r="C131" s="18" t="s">
        <v>48</v>
      </c>
      <c r="D131" s="18"/>
      <c r="E131" s="28" t="s">
        <v>25</v>
      </c>
      <c r="F131" s="28" t="s">
        <v>25</v>
      </c>
      <c r="G131" s="28" t="s">
        <v>25</v>
      </c>
      <c r="H131" s="28" t="s">
        <v>25</v>
      </c>
      <c r="I131" s="28" t="s">
        <v>25</v>
      </c>
      <c r="J131" s="28" t="s">
        <v>25</v>
      </c>
      <c r="K131" s="28" t="s">
        <v>25</v>
      </c>
      <c r="L131" s="28" t="s">
        <v>25</v>
      </c>
      <c r="M131" s="28" t="s">
        <v>25</v>
      </c>
      <c r="N131" s="28" t="s">
        <v>25</v>
      </c>
      <c r="O131" s="28" t="s">
        <v>25</v>
      </c>
      <c r="P131" s="28" t="s">
        <v>25</v>
      </c>
    </row>
    <row r="132" spans="2:16" x14ac:dyDescent="0.2">
      <c r="B132" s="2" t="s">
        <v>14</v>
      </c>
      <c r="C132" s="18" t="s">
        <v>49</v>
      </c>
      <c r="D132" s="18"/>
      <c r="E132" s="28" t="s">
        <v>25</v>
      </c>
      <c r="F132" s="28" t="s">
        <v>25</v>
      </c>
      <c r="G132" s="28" t="s">
        <v>25</v>
      </c>
      <c r="H132" s="28" t="s">
        <v>25</v>
      </c>
      <c r="I132" s="28" t="s">
        <v>25</v>
      </c>
      <c r="J132" s="28" t="s">
        <v>25</v>
      </c>
      <c r="K132" s="28" t="s">
        <v>25</v>
      </c>
      <c r="L132" s="28" t="s">
        <v>25</v>
      </c>
      <c r="M132" s="28" t="s">
        <v>25</v>
      </c>
      <c r="N132" s="28" t="s">
        <v>25</v>
      </c>
      <c r="O132" s="28" t="s">
        <v>25</v>
      </c>
      <c r="P132" s="28" t="s">
        <v>25</v>
      </c>
    </row>
    <row r="133" spans="2:16" x14ac:dyDescent="0.2">
      <c r="B133" s="2" t="s">
        <v>50</v>
      </c>
      <c r="C133" s="18" t="s">
        <v>51</v>
      </c>
      <c r="D133" s="18"/>
      <c r="E133" s="28" t="s">
        <v>25</v>
      </c>
      <c r="F133" s="28" t="s">
        <v>25</v>
      </c>
      <c r="G133" s="28" t="s">
        <v>25</v>
      </c>
      <c r="H133" s="28" t="s">
        <v>25</v>
      </c>
      <c r="I133" s="28" t="s">
        <v>25</v>
      </c>
      <c r="J133" s="28" t="s">
        <v>25</v>
      </c>
      <c r="K133" s="28" t="s">
        <v>25</v>
      </c>
      <c r="L133" s="28" t="s">
        <v>25</v>
      </c>
      <c r="M133" s="28" t="s">
        <v>25</v>
      </c>
      <c r="N133" s="28" t="s">
        <v>25</v>
      </c>
      <c r="O133" s="28" t="s">
        <v>25</v>
      </c>
      <c r="P133" s="28" t="s">
        <v>25</v>
      </c>
    </row>
    <row r="134" spans="2:16" x14ac:dyDescent="0.2">
      <c r="B134" s="2" t="s">
        <v>52</v>
      </c>
      <c r="C134" s="18" t="s">
        <v>53</v>
      </c>
      <c r="D134" s="18"/>
      <c r="E134" s="28">
        <v>-106.9</v>
      </c>
      <c r="F134" s="28">
        <v>-143.5</v>
      </c>
      <c r="G134" s="28">
        <v>-135</v>
      </c>
      <c r="H134" s="28">
        <v>-96.8</v>
      </c>
      <c r="I134" s="28">
        <v>-56.800000000000004</v>
      </c>
      <c r="J134" s="28">
        <v>6.7</v>
      </c>
      <c r="K134" s="28">
        <v>10.3</v>
      </c>
      <c r="L134" s="28">
        <v>81.8</v>
      </c>
      <c r="M134" s="28">
        <v>42.800000000000004</v>
      </c>
      <c r="N134" s="28">
        <v>34.200000000000003</v>
      </c>
      <c r="O134" s="28">
        <v>48.300000000000004</v>
      </c>
      <c r="P134" s="28">
        <v>-70.900000000000006</v>
      </c>
    </row>
    <row r="135" spans="2:16" ht="15" thickBot="1" x14ac:dyDescent="0.25">
      <c r="B135" s="35" t="s">
        <v>15</v>
      </c>
      <c r="C135" s="47"/>
      <c r="D135" s="48"/>
      <c r="E135" s="49">
        <f t="shared" ref="E135:O135" si="12">SUM(E124:E134)-2*E127</f>
        <v>115.50000000000017</v>
      </c>
      <c r="F135" s="49">
        <f t="shared" si="12"/>
        <v>-284.2</v>
      </c>
      <c r="G135" s="49">
        <f t="shared" si="12"/>
        <v>-376.1</v>
      </c>
      <c r="H135" s="49">
        <f t="shared" si="12"/>
        <v>448.80000000000007</v>
      </c>
      <c r="I135" s="49">
        <f t="shared" si="12"/>
        <v>778.5999999999998</v>
      </c>
      <c r="J135" s="49">
        <f t="shared" si="12"/>
        <v>1150.8</v>
      </c>
      <c r="K135" s="49">
        <f t="shared" si="12"/>
        <v>1561.4</v>
      </c>
      <c r="L135" s="49">
        <f>SUM(L124:L134)-2*0</f>
        <v>968.4</v>
      </c>
      <c r="M135" s="49">
        <f t="shared" si="12"/>
        <v>1036.0999999999999</v>
      </c>
      <c r="N135" s="49">
        <f t="shared" si="12"/>
        <v>1059.7</v>
      </c>
      <c r="O135" s="49">
        <f t="shared" si="12"/>
        <v>1409.8999999999999</v>
      </c>
      <c r="P135" s="49">
        <f>SUM(P124:P134)-2*P127</f>
        <v>1336.8</v>
      </c>
    </row>
  </sheetData>
  <pageMargins left="0.25" right="0.25" top="0.25" bottom="0.25" header="0" footer="0"/>
  <pageSetup paperSize="9" scale="53" fitToHeight="0" orientation="portrait" r:id="rId1"/>
  <headerFooter scaleWithDoc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Button 1">
              <controlPr defaultSize="0" print="0" autoFill="0" autoPict="0" macro="[1]!HideEmpty">
                <anchor moveWithCells="1" sizeWithCells="1">
                  <from>
                    <xdr:col>5</xdr:col>
                    <xdr:colOff>670560</xdr:colOff>
                    <xdr:row>1</xdr:row>
                    <xdr:rowOff>0</xdr:rowOff>
                  </from>
                  <to>
                    <xdr:col>7</xdr:col>
                    <xdr:colOff>22860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Button 2">
              <controlPr defaultSize="0" print="0" autoFill="0" autoPict="0" macro="[1]!UnhideAll">
                <anchor moveWithCells="1" sizeWithCells="1">
                  <from>
                    <xdr:col>7</xdr:col>
                    <xdr:colOff>152400</xdr:colOff>
                    <xdr:row>1</xdr:row>
                    <xdr:rowOff>0</xdr:rowOff>
                  </from>
                  <to>
                    <xdr:col>8</xdr:col>
                    <xdr:colOff>274320</xdr:colOff>
                    <xdr:row>2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F7DDB-A7FE-4621-82D1-15F128EBD359}">
  <sheetPr codeName="Sheet13">
    <pageSetUpPr fitToPage="1"/>
  </sheetPr>
  <dimension ref="A2:V37"/>
  <sheetViews>
    <sheetView showGridLines="0" workbookViewId="0">
      <selection activeCell="F35" sqref="F35"/>
    </sheetView>
  </sheetViews>
  <sheetFormatPr defaultRowHeight="10.199999999999999" outlineLevelRow="1" outlineLevelCol="1" x14ac:dyDescent="0.2"/>
  <cols>
    <col min="1" max="1" width="1.5546875" style="5" customWidth="1"/>
    <col min="2" max="2" width="28.109375" style="5" customWidth="1"/>
    <col min="3" max="3" width="16.21875" style="21" hidden="1" customWidth="1" outlineLevel="1"/>
    <col min="4" max="4" width="7.21875" style="21" hidden="1" customWidth="1" outlineLevel="1"/>
    <col min="5" max="5" width="10.44140625" style="5" customWidth="1" collapsed="1"/>
    <col min="6" max="6" width="10.44140625" style="5" customWidth="1"/>
    <col min="7" max="7" width="14" style="5" customWidth="1"/>
    <col min="8" max="16" width="10.44140625" style="5" customWidth="1"/>
    <col min="17" max="20" width="8.88671875" style="5"/>
    <col min="21" max="21" width="7.21875" style="5" hidden="1" customWidth="1" outlineLevel="1"/>
    <col min="22" max="22" width="8.88671875" style="5" collapsed="1"/>
    <col min="23" max="16384" width="8.88671875" style="5"/>
  </cols>
  <sheetData>
    <row r="2" spans="1:21" ht="14.4" x14ac:dyDescent="0.3">
      <c r="B2" s="5" t="s">
        <v>26</v>
      </c>
      <c r="K2" s="51" t="s">
        <v>73</v>
      </c>
    </row>
    <row r="3" spans="1:21" x14ac:dyDescent="0.2">
      <c r="A3" s="3"/>
      <c r="B3" s="3"/>
      <c r="C3" s="4"/>
      <c r="D3" s="4"/>
      <c r="E3" s="3"/>
      <c r="F3" s="3"/>
      <c r="G3" s="24"/>
      <c r="H3" s="3"/>
      <c r="I3" s="3"/>
      <c r="J3" s="3"/>
      <c r="K3" s="3"/>
      <c r="L3" s="3"/>
      <c r="M3" s="3"/>
      <c r="N3" s="3"/>
      <c r="O3" s="3"/>
      <c r="P3" s="3"/>
    </row>
    <row r="4" spans="1:21" ht="16.2" thickBot="1" x14ac:dyDescent="0.35">
      <c r="A4" s="3"/>
      <c r="B4" s="6" t="str">
        <f>E11&amp;IF(E12="",""," ("&amp;E12&amp;")")</f>
        <v>FMC Corporation (NYSE:FMC) (FMC-US)</v>
      </c>
      <c r="C4" s="7"/>
      <c r="D4" s="7"/>
      <c r="E4" s="8"/>
      <c r="F4" s="8"/>
      <c r="G4" s="8"/>
      <c r="H4" s="8"/>
      <c r="I4" s="8"/>
      <c r="J4" s="8"/>
      <c r="K4" s="8"/>
      <c r="L4" s="8"/>
      <c r="M4" s="8"/>
      <c r="N4" s="9"/>
      <c r="O4" s="9"/>
      <c r="P4" s="10" t="s">
        <v>19</v>
      </c>
    </row>
    <row r="5" spans="1:21" ht="17.25" customHeight="1" x14ac:dyDescent="0.2">
      <c r="A5" s="3"/>
      <c r="B5" s="11" t="str">
        <f>"Data in "&amp;Curr_Sym</f>
        <v>Data in ($M)</v>
      </c>
      <c r="C5" s="11"/>
      <c r="D5" s="4"/>
      <c r="E5" s="3"/>
      <c r="F5" s="3"/>
      <c r="G5" s="3"/>
      <c r="H5" s="3"/>
      <c r="I5" s="3"/>
      <c r="J5" s="3"/>
      <c r="K5" s="3"/>
      <c r="L5" s="3"/>
      <c r="M5" s="3"/>
      <c r="N5" s="12"/>
      <c r="O5" s="12"/>
      <c r="P5" s="12"/>
    </row>
    <row r="6" spans="1:21" hidden="1" outlineLevel="1" x14ac:dyDescent="0.2">
      <c r="A6" s="3"/>
      <c r="B6" s="13"/>
      <c r="C6" s="14" t="str">
        <f>_xll.SNL.Clients.Office.Excel.Functions.SPGTable($E$6:$P$6,$C$11:$C$16,$E$7:$P$7,"Options: Curr="&amp;Sel_Curr&amp;", Mag="&amp;Sel_Mag&amp;",ConvMethod="&amp;Sel_Conv&amp;", NA=NA, Term=en-US")</f>
        <v>#PEND</v>
      </c>
      <c r="D6" s="14"/>
      <c r="E6" s="15" t="str">
        <f t="shared" ref="E6:P6" si="0">Focus_Co</f>
        <v>FMC</v>
      </c>
      <c r="F6" s="15" t="str">
        <f t="shared" si="0"/>
        <v>FMC</v>
      </c>
      <c r="G6" s="15" t="str">
        <f t="shared" si="0"/>
        <v>FMC</v>
      </c>
      <c r="H6" s="15" t="str">
        <f t="shared" si="0"/>
        <v>FMC</v>
      </c>
      <c r="I6" s="15" t="str">
        <f t="shared" si="0"/>
        <v>FMC</v>
      </c>
      <c r="J6" s="15" t="str">
        <f t="shared" si="0"/>
        <v>FMC</v>
      </c>
      <c r="K6" s="15" t="str">
        <f t="shared" si="0"/>
        <v>FMC</v>
      </c>
      <c r="L6" s="15" t="str">
        <f t="shared" si="0"/>
        <v>FMC</v>
      </c>
      <c r="M6" s="15" t="str">
        <f t="shared" si="0"/>
        <v>FMC</v>
      </c>
      <c r="N6" s="15" t="str">
        <f t="shared" si="0"/>
        <v>FMC</v>
      </c>
      <c r="O6" s="15" t="str">
        <f t="shared" si="0"/>
        <v>FMC</v>
      </c>
      <c r="P6" s="15" t="str">
        <f t="shared" si="0"/>
        <v>FMC</v>
      </c>
    </row>
    <row r="7" spans="1:21" hidden="1" outlineLevel="1" x14ac:dyDescent="0.2">
      <c r="A7" s="3"/>
      <c r="B7" s="13"/>
      <c r="C7" s="14"/>
      <c r="D7" s="14"/>
      <c r="E7" s="15" t="str">
        <f t="shared" ref="E7:M7" si="1">LEFT(F7,LEN(F7)-1)&amp;RIGHT(F7,1)+1</f>
        <v>FQ-11</v>
      </c>
      <c r="F7" s="15" t="str">
        <f t="shared" si="1"/>
        <v>FQ-10</v>
      </c>
      <c r="G7" s="15" t="str">
        <f t="shared" si="1"/>
        <v>FQ-9</v>
      </c>
      <c r="H7" s="15" t="str">
        <f t="shared" si="1"/>
        <v>FQ-8</v>
      </c>
      <c r="I7" s="15" t="str">
        <f t="shared" si="1"/>
        <v>FQ-7</v>
      </c>
      <c r="J7" s="15" t="str">
        <f t="shared" si="1"/>
        <v>FQ-6</v>
      </c>
      <c r="K7" s="15" t="str">
        <f t="shared" si="1"/>
        <v>FQ-5</v>
      </c>
      <c r="L7" s="15" t="str">
        <f t="shared" si="1"/>
        <v>FQ-4</v>
      </c>
      <c r="M7" s="15" t="str">
        <f t="shared" si="1"/>
        <v>FQ-3</v>
      </c>
      <c r="N7" s="15" t="str">
        <f>LEFT(O7,LEN(O7)-1)&amp;RIGHT(O7,1)+1</f>
        <v>FQ-2</v>
      </c>
      <c r="O7" s="15" t="str">
        <f>VLOOKUP(Period,FormatTable,2,FALSE)</f>
        <v>FQ-1</v>
      </c>
      <c r="P7" s="15" t="str">
        <f>Period</f>
        <v>FQ0</v>
      </c>
    </row>
    <row r="8" spans="1:21" hidden="1" outlineLevel="1" x14ac:dyDescent="0.2">
      <c r="A8" s="3"/>
      <c r="B8" s="13"/>
      <c r="C8" s="14"/>
      <c r="D8" s="14"/>
      <c r="E8" s="16">
        <f t="shared" ref="E8:P8" ca="1" si="2">IF(Date="","",Date)</f>
        <v>45536</v>
      </c>
      <c r="F8" s="16">
        <f t="shared" ca="1" si="2"/>
        <v>45536</v>
      </c>
      <c r="G8" s="16">
        <f t="shared" ca="1" si="2"/>
        <v>45536</v>
      </c>
      <c r="H8" s="16">
        <f t="shared" ca="1" si="2"/>
        <v>45536</v>
      </c>
      <c r="I8" s="16">
        <f t="shared" ca="1" si="2"/>
        <v>45536</v>
      </c>
      <c r="J8" s="16">
        <f t="shared" ca="1" si="2"/>
        <v>45536</v>
      </c>
      <c r="K8" s="16">
        <f t="shared" ca="1" si="2"/>
        <v>45536</v>
      </c>
      <c r="L8" s="16">
        <f t="shared" ca="1" si="2"/>
        <v>45536</v>
      </c>
      <c r="M8" s="16">
        <f t="shared" ca="1" si="2"/>
        <v>45536</v>
      </c>
      <c r="N8" s="16">
        <f t="shared" ca="1" si="2"/>
        <v>45536</v>
      </c>
      <c r="O8" s="16">
        <f t="shared" ca="1" si="2"/>
        <v>45536</v>
      </c>
      <c r="P8" s="16">
        <f t="shared" ca="1" si="2"/>
        <v>45536</v>
      </c>
    </row>
    <row r="9" spans="1:21" hidden="1" outlineLevel="1" x14ac:dyDescent="0.2">
      <c r="A9" s="3"/>
      <c r="B9" s="13"/>
      <c r="C9" s="17"/>
      <c r="D9" s="17"/>
      <c r="E9" s="3"/>
      <c r="F9" s="3"/>
      <c r="G9" s="3"/>
      <c r="H9" s="3"/>
      <c r="I9" s="3"/>
      <c r="J9" s="3"/>
      <c r="K9" s="3"/>
      <c r="L9" s="3"/>
      <c r="M9" s="3"/>
      <c r="N9" s="12"/>
      <c r="O9" s="12"/>
      <c r="P9" s="12"/>
    </row>
    <row r="10" spans="1:21" hidden="1" outlineLevel="1" x14ac:dyDescent="0.2">
      <c r="A10" s="3"/>
      <c r="B10" s="13"/>
      <c r="C10" s="17"/>
      <c r="D10" s="17"/>
      <c r="E10" s="3"/>
      <c r="F10" s="3"/>
      <c r="G10" s="3"/>
      <c r="H10" s="3"/>
      <c r="I10" s="3"/>
      <c r="J10" s="3"/>
      <c r="K10" s="3"/>
      <c r="L10" s="3"/>
      <c r="M10" s="3"/>
      <c r="N10" s="12"/>
      <c r="O10" s="12"/>
      <c r="P10" s="12"/>
    </row>
    <row r="11" spans="1:21" hidden="1" outlineLevel="1" x14ac:dyDescent="0.2">
      <c r="A11" s="3"/>
      <c r="B11" s="13"/>
      <c r="C11" s="18" t="s">
        <v>20</v>
      </c>
      <c r="D11" s="18"/>
      <c r="E11" s="3" t="s">
        <v>21</v>
      </c>
      <c r="F11" s="3" t="s">
        <v>21</v>
      </c>
      <c r="G11" s="3" t="s">
        <v>21</v>
      </c>
      <c r="H11" s="3" t="s">
        <v>21</v>
      </c>
      <c r="I11" s="3" t="s">
        <v>21</v>
      </c>
      <c r="J11" s="3" t="s">
        <v>21</v>
      </c>
      <c r="K11" s="3" t="s">
        <v>21</v>
      </c>
      <c r="L11" s="3" t="s">
        <v>21</v>
      </c>
      <c r="M11" s="3" t="s">
        <v>21</v>
      </c>
      <c r="N11" s="12" t="s">
        <v>21</v>
      </c>
      <c r="O11" s="12" t="s">
        <v>21</v>
      </c>
      <c r="P11" s="12" t="s">
        <v>21</v>
      </c>
    </row>
    <row r="12" spans="1:21" hidden="1" outlineLevel="1" x14ac:dyDescent="0.2">
      <c r="A12" s="3"/>
      <c r="B12" s="13"/>
      <c r="C12" s="18" t="s">
        <v>22</v>
      </c>
      <c r="D12" s="18"/>
      <c r="E12" s="3" t="s">
        <v>23</v>
      </c>
      <c r="F12" s="3" t="s">
        <v>23</v>
      </c>
      <c r="G12" s="3" t="s">
        <v>23</v>
      </c>
      <c r="H12" s="3" t="s">
        <v>23</v>
      </c>
      <c r="I12" s="3" t="s">
        <v>23</v>
      </c>
      <c r="J12" s="3" t="s">
        <v>23</v>
      </c>
      <c r="K12" s="3" t="s">
        <v>23</v>
      </c>
      <c r="L12" s="3" t="s">
        <v>23</v>
      </c>
      <c r="M12" s="3" t="s">
        <v>23</v>
      </c>
      <c r="N12" s="12" t="s">
        <v>23</v>
      </c>
      <c r="O12" s="12" t="s">
        <v>23</v>
      </c>
      <c r="P12" s="12" t="s">
        <v>23</v>
      </c>
    </row>
    <row r="13" spans="1:21" ht="18" customHeight="1" collapsed="1" x14ac:dyDescent="0.2">
      <c r="A13" s="3"/>
      <c r="B13" s="19" t="s">
        <v>27</v>
      </c>
      <c r="C13" s="18" t="s">
        <v>24</v>
      </c>
      <c r="D13" s="18"/>
      <c r="E13" s="22">
        <v>44469</v>
      </c>
      <c r="F13" s="22">
        <v>44561</v>
      </c>
      <c r="G13" s="22">
        <v>44651</v>
      </c>
      <c r="H13" s="22">
        <v>44742</v>
      </c>
      <c r="I13" s="22">
        <v>44834</v>
      </c>
      <c r="J13" s="22">
        <v>44926</v>
      </c>
      <c r="K13" s="22">
        <v>45016</v>
      </c>
      <c r="L13" s="22">
        <v>45107</v>
      </c>
      <c r="M13" s="22">
        <v>45199</v>
      </c>
      <c r="N13" s="22">
        <v>45291</v>
      </c>
      <c r="O13" s="22">
        <v>45382</v>
      </c>
      <c r="P13" s="22">
        <v>45473</v>
      </c>
    </row>
    <row r="14" spans="1:21" x14ac:dyDescent="0.2">
      <c r="B14" s="3" t="s">
        <v>55</v>
      </c>
      <c r="C14" s="18" t="s">
        <v>56</v>
      </c>
      <c r="D14" s="18"/>
      <c r="E14" s="28">
        <v>2503.5</v>
      </c>
      <c r="F14" s="28">
        <v>2583.7000000000003</v>
      </c>
      <c r="G14" s="28">
        <v>2868.6</v>
      </c>
      <c r="H14" s="28">
        <v>2885.1</v>
      </c>
      <c r="I14" s="28">
        <v>2599.9</v>
      </c>
      <c r="J14" s="28">
        <v>2871.4</v>
      </c>
      <c r="K14" s="28">
        <v>3202.1</v>
      </c>
      <c r="L14" s="28">
        <v>2782.8</v>
      </c>
      <c r="M14" s="28">
        <v>2564.5</v>
      </c>
      <c r="N14" s="28">
        <v>2703.2000000000003</v>
      </c>
      <c r="O14" s="28">
        <v>2817.9</v>
      </c>
      <c r="P14" s="28">
        <v>2702.4</v>
      </c>
      <c r="U14" s="29">
        <f t="shared" ref="U14:U16" si="3">IF(COUNT(E14:P14)&lt;&gt;0,1,"")</f>
        <v>1</v>
      </c>
    </row>
    <row r="15" spans="1:21" x14ac:dyDescent="0.2">
      <c r="B15" s="3" t="s">
        <v>57</v>
      </c>
      <c r="C15" s="18" t="s">
        <v>58</v>
      </c>
      <c r="D15" s="18"/>
      <c r="E15" s="28">
        <v>1450.5</v>
      </c>
      <c r="F15" s="28">
        <v>1521.9</v>
      </c>
      <c r="G15" s="28">
        <v>1590.7</v>
      </c>
      <c r="H15" s="28">
        <v>1590.4</v>
      </c>
      <c r="I15" s="28">
        <v>1731.5</v>
      </c>
      <c r="J15" s="28">
        <v>1651.6000000000001</v>
      </c>
      <c r="K15" s="28">
        <v>1910.9</v>
      </c>
      <c r="L15" s="28">
        <v>2072.3000000000002</v>
      </c>
      <c r="M15" s="28">
        <v>1998.6000000000001</v>
      </c>
      <c r="N15" s="28">
        <v>1724.6000000000001</v>
      </c>
      <c r="O15" s="28">
        <v>1587.1000000000001</v>
      </c>
      <c r="P15" s="28">
        <v>1435</v>
      </c>
      <c r="U15" s="29">
        <f t="shared" si="3"/>
        <v>1</v>
      </c>
    </row>
    <row r="16" spans="1:21" x14ac:dyDescent="0.2">
      <c r="B16" s="3" t="s">
        <v>59</v>
      </c>
      <c r="C16" s="18" t="s">
        <v>60</v>
      </c>
      <c r="D16" s="18"/>
      <c r="E16" s="28">
        <v>1101.4000000000001</v>
      </c>
      <c r="F16" s="28">
        <v>1135</v>
      </c>
      <c r="G16" s="28">
        <v>1057.4000000000001</v>
      </c>
      <c r="H16" s="28">
        <v>1122.2</v>
      </c>
      <c r="I16" s="28">
        <v>1045.7</v>
      </c>
      <c r="J16" s="28">
        <v>1252.2</v>
      </c>
      <c r="K16" s="28">
        <v>1182.8</v>
      </c>
      <c r="L16" s="28">
        <v>1032.7</v>
      </c>
      <c r="M16" s="28">
        <v>662.5</v>
      </c>
      <c r="N16" s="28">
        <v>602.4</v>
      </c>
      <c r="O16" s="28">
        <v>589.30000000000007</v>
      </c>
      <c r="P16" s="28">
        <v>697.30000000000007</v>
      </c>
      <c r="U16" s="29">
        <f t="shared" si="3"/>
        <v>1</v>
      </c>
    </row>
    <row r="17" spans="2:16" x14ac:dyDescent="0.2">
      <c r="B17" s="37" t="s">
        <v>61</v>
      </c>
      <c r="H17" s="38">
        <f t="shared" ref="H17:P19" si="4">AVERAGE(E14:H14)</f>
        <v>2710.2250000000004</v>
      </c>
      <c r="I17" s="38">
        <f t="shared" si="4"/>
        <v>2734.3249999999998</v>
      </c>
      <c r="J17" s="38">
        <f t="shared" si="4"/>
        <v>2806.25</v>
      </c>
      <c r="K17" s="38">
        <f t="shared" si="4"/>
        <v>2889.625</v>
      </c>
      <c r="L17" s="38">
        <f t="shared" si="4"/>
        <v>2864.05</v>
      </c>
      <c r="M17" s="38">
        <f t="shared" si="4"/>
        <v>2855.2</v>
      </c>
      <c r="N17" s="38">
        <f t="shared" si="4"/>
        <v>2813.15</v>
      </c>
      <c r="O17" s="38">
        <f t="shared" si="4"/>
        <v>2717.1</v>
      </c>
      <c r="P17" s="38">
        <f t="shared" si="4"/>
        <v>2697</v>
      </c>
    </row>
    <row r="18" spans="2:16" x14ac:dyDescent="0.2">
      <c r="B18" s="37" t="s">
        <v>62</v>
      </c>
      <c r="H18" s="38">
        <f t="shared" si="4"/>
        <v>1538.375</v>
      </c>
      <c r="I18" s="38">
        <f t="shared" si="4"/>
        <v>1608.625</v>
      </c>
      <c r="J18" s="38">
        <f t="shared" si="4"/>
        <v>1641.0500000000002</v>
      </c>
      <c r="K18" s="38">
        <f t="shared" si="4"/>
        <v>1721.1</v>
      </c>
      <c r="L18" s="38">
        <f t="shared" si="4"/>
        <v>1841.575</v>
      </c>
      <c r="M18" s="38">
        <f t="shared" si="4"/>
        <v>1908.3500000000001</v>
      </c>
      <c r="N18" s="38">
        <f t="shared" si="4"/>
        <v>1926.6000000000001</v>
      </c>
      <c r="O18" s="38">
        <f t="shared" si="4"/>
        <v>1845.6500000000003</v>
      </c>
      <c r="P18" s="38">
        <f t="shared" si="4"/>
        <v>1686.325</v>
      </c>
    </row>
    <row r="19" spans="2:16" x14ac:dyDescent="0.2">
      <c r="B19" s="37" t="s">
        <v>63</v>
      </c>
      <c r="H19" s="38">
        <f t="shared" si="4"/>
        <v>1104</v>
      </c>
      <c r="I19" s="38">
        <f t="shared" si="4"/>
        <v>1090.075</v>
      </c>
      <c r="J19" s="38">
        <f t="shared" si="4"/>
        <v>1119.375</v>
      </c>
      <c r="K19" s="38">
        <f t="shared" si="4"/>
        <v>1150.7250000000001</v>
      </c>
      <c r="L19" s="38">
        <f t="shared" si="4"/>
        <v>1128.3499999999999</v>
      </c>
      <c r="M19" s="38">
        <f t="shared" si="4"/>
        <v>1032.55</v>
      </c>
      <c r="N19" s="38">
        <f t="shared" si="4"/>
        <v>870.1</v>
      </c>
      <c r="O19" s="38">
        <f t="shared" si="4"/>
        <v>721.72500000000002</v>
      </c>
      <c r="P19" s="38">
        <f t="shared" si="4"/>
        <v>637.87500000000011</v>
      </c>
    </row>
    <row r="20" spans="2:16" x14ac:dyDescent="0.2">
      <c r="B20" s="37" t="s">
        <v>64</v>
      </c>
      <c r="H20" s="31">
        <v>1452.3</v>
      </c>
      <c r="I20" s="31">
        <v>1377.2</v>
      </c>
      <c r="J20" s="31">
        <v>1622</v>
      </c>
      <c r="K20" s="31">
        <v>1344.3</v>
      </c>
      <c r="L20" s="31">
        <v>1014.5</v>
      </c>
      <c r="M20" s="31">
        <v>981.9</v>
      </c>
      <c r="N20" s="31">
        <v>1146.1000000000001</v>
      </c>
      <c r="O20" s="31">
        <v>918</v>
      </c>
      <c r="P20" s="31">
        <v>1038.4000000000001</v>
      </c>
    </row>
    <row r="21" spans="2:16" x14ac:dyDescent="0.2">
      <c r="B21" s="39" t="s">
        <v>65</v>
      </c>
      <c r="H21" s="28">
        <v>861.30000000000007</v>
      </c>
      <c r="I21" s="28">
        <v>899.7</v>
      </c>
      <c r="J21" s="28">
        <v>936.4</v>
      </c>
      <c r="K21" s="28">
        <v>763</v>
      </c>
      <c r="L21" s="28">
        <v>581.70000000000005</v>
      </c>
      <c r="M21" s="28">
        <v>600.70000000000005</v>
      </c>
      <c r="N21" s="28">
        <v>710.4</v>
      </c>
      <c r="O21" s="28">
        <v>578.30000000000007</v>
      </c>
      <c r="P21" s="28">
        <v>640.30000000000007</v>
      </c>
    </row>
    <row r="22" spans="2:16" ht="14.4" x14ac:dyDescent="0.3">
      <c r="G22" s="19" t="s">
        <v>66</v>
      </c>
      <c r="H22" s="40">
        <f t="shared" ref="H22:O22" si="5">365*H17/H20</f>
        <v>681.14860910280254</v>
      </c>
      <c r="I22" s="40">
        <f t="shared" si="5"/>
        <v>724.67951277955262</v>
      </c>
      <c r="J22" s="40">
        <f t="shared" si="5"/>
        <v>631.49275585696671</v>
      </c>
      <c r="K22" s="40">
        <f t="shared" si="5"/>
        <v>784.58165959979169</v>
      </c>
      <c r="L22" s="40">
        <f t="shared" si="5"/>
        <v>1030.4369147363234</v>
      </c>
      <c r="M22" s="40">
        <f t="shared" si="5"/>
        <v>1061.3585904878296</v>
      </c>
      <c r="N22" s="40">
        <f t="shared" si="5"/>
        <v>895.90764331210175</v>
      </c>
      <c r="O22" s="40">
        <f t="shared" si="5"/>
        <v>1080.3284313725489</v>
      </c>
      <c r="P22" s="40">
        <f>365*P17/P20</f>
        <v>948.00173343605536</v>
      </c>
    </row>
    <row r="23" spans="2:16" ht="14.4" x14ac:dyDescent="0.3">
      <c r="G23" s="19" t="s">
        <v>67</v>
      </c>
      <c r="H23" s="40">
        <f t="shared" ref="H23:O23" si="6">H18/H21*365</f>
        <v>651.92949611053052</v>
      </c>
      <c r="I23" s="40">
        <f t="shared" si="6"/>
        <v>652.60434033566742</v>
      </c>
      <c r="J23" s="40">
        <f t="shared" si="6"/>
        <v>639.6660081161898</v>
      </c>
      <c r="K23" s="40">
        <f t="shared" si="6"/>
        <v>823.33093053735263</v>
      </c>
      <c r="L23" s="40">
        <f t="shared" si="6"/>
        <v>1155.5352845109162</v>
      </c>
      <c r="M23" s="40">
        <f t="shared" si="6"/>
        <v>1159.5600965540202</v>
      </c>
      <c r="N23" s="40">
        <f t="shared" si="6"/>
        <v>989.87753378378386</v>
      </c>
      <c r="O23" s="40">
        <f t="shared" si="6"/>
        <v>1164.9010029396507</v>
      </c>
      <c r="P23" s="40">
        <f>P18/P21*365</f>
        <v>961.281625800406</v>
      </c>
    </row>
    <row r="24" spans="2:16" ht="14.4" x14ac:dyDescent="0.3">
      <c r="G24" s="19" t="s">
        <v>68</v>
      </c>
      <c r="H24" s="40">
        <f t="shared" ref="H24:O24" si="7">H19/H21*365</f>
        <v>467.85092302333675</v>
      </c>
      <c r="I24" s="40">
        <f t="shared" si="7"/>
        <v>442.23338335000557</v>
      </c>
      <c r="J24" s="40">
        <f t="shared" si="7"/>
        <v>436.32195108927812</v>
      </c>
      <c r="K24" s="40">
        <f t="shared" si="7"/>
        <v>550.47788335517691</v>
      </c>
      <c r="L24" s="40">
        <f t="shared" si="7"/>
        <v>708.0071342616468</v>
      </c>
      <c r="M24" s="40">
        <f t="shared" si="7"/>
        <v>627.40261361744626</v>
      </c>
      <c r="N24" s="40">
        <f t="shared" si="7"/>
        <v>447.05306869369372</v>
      </c>
      <c r="O24" s="40">
        <f t="shared" si="7"/>
        <v>455.52416565796295</v>
      </c>
      <c r="P24" s="40">
        <f>P19/P21*365</f>
        <v>363.61764016867096</v>
      </c>
    </row>
    <row r="25" spans="2:16" ht="15" thickBot="1" x14ac:dyDescent="0.35">
      <c r="G25" s="35" t="s">
        <v>69</v>
      </c>
      <c r="H25" s="41">
        <f t="shared" ref="H25:O25" si="8">H22+H23-H24</f>
        <v>865.22718218999626</v>
      </c>
      <c r="I25" s="41">
        <f t="shared" si="8"/>
        <v>834.83681288387834</v>
      </c>
      <c r="J25" s="41">
        <f t="shared" si="8"/>
        <v>834.83681288387834</v>
      </c>
      <c r="K25" s="41">
        <f t="shared" si="8"/>
        <v>1477.9650649855928</v>
      </c>
      <c r="L25" s="41">
        <f t="shared" si="8"/>
        <v>1477.9650649855928</v>
      </c>
      <c r="M25" s="41">
        <f t="shared" si="8"/>
        <v>1593.5160734244037</v>
      </c>
      <c r="N25" s="41">
        <f t="shared" si="8"/>
        <v>1789.7052686542365</v>
      </c>
      <c r="O25" s="41">
        <f t="shared" si="8"/>
        <v>1545.6657190677904</v>
      </c>
      <c r="P25" s="41">
        <f>P22+P23-P24</f>
        <v>1545.6657190677904</v>
      </c>
    </row>
    <row r="29" spans="2:16" x14ac:dyDescent="0.2">
      <c r="G29" s="19" t="s">
        <v>66</v>
      </c>
      <c r="H29" s="42"/>
      <c r="I29" s="42"/>
      <c r="J29" s="42"/>
      <c r="K29" s="42"/>
      <c r="L29" s="42">
        <f t="shared" ref="L29:P32" si="9">L22-H22</f>
        <v>336.67907770827696</v>
      </c>
      <c r="M29" s="42">
        <f t="shared" si="9"/>
        <v>336.67907770827696</v>
      </c>
      <c r="N29" s="42">
        <f t="shared" si="9"/>
        <v>295.74677177275726</v>
      </c>
      <c r="O29" s="42">
        <f t="shared" si="9"/>
        <v>-82.435181300268027</v>
      </c>
      <c r="P29" s="42">
        <f>P22-L22</f>
        <v>-82.435181300268027</v>
      </c>
    </row>
    <row r="30" spans="2:16" x14ac:dyDescent="0.2">
      <c r="G30" s="19" t="s">
        <v>67</v>
      </c>
      <c r="I30" s="42"/>
      <c r="J30" s="42"/>
      <c r="K30" s="42"/>
      <c r="L30" s="42">
        <f t="shared" si="9"/>
        <v>503.60578840038568</v>
      </c>
      <c r="M30" s="42">
        <f t="shared" si="9"/>
        <v>506.9557562183528</v>
      </c>
      <c r="N30" s="42">
        <f t="shared" si="9"/>
        <v>350.21152566759406</v>
      </c>
      <c r="O30" s="42">
        <f t="shared" si="9"/>
        <v>-194.25365871051019</v>
      </c>
      <c r="P30" s="42">
        <f t="shared" si="9"/>
        <v>-194.25365871051019</v>
      </c>
    </row>
    <row r="31" spans="2:16" x14ac:dyDescent="0.2">
      <c r="G31" s="19" t="s">
        <v>68</v>
      </c>
      <c r="I31" s="42"/>
      <c r="J31" s="42"/>
      <c r="K31" s="42"/>
      <c r="L31" s="42">
        <f t="shared" si="9"/>
        <v>185.1692302674407</v>
      </c>
      <c r="M31" s="42">
        <f t="shared" si="9"/>
        <v>185.1692302674407</v>
      </c>
      <c r="N31" s="42">
        <f t="shared" si="9"/>
        <v>10.731117604415601</v>
      </c>
      <c r="O31" s="42">
        <f t="shared" si="9"/>
        <v>-94.95371769721396</v>
      </c>
      <c r="P31" s="42">
        <f t="shared" si="9"/>
        <v>-344.38949409297584</v>
      </c>
    </row>
    <row r="32" spans="2:16" ht="15" thickBot="1" x14ac:dyDescent="0.35">
      <c r="G32" s="35" t="s">
        <v>69</v>
      </c>
      <c r="H32" s="41">
        <f t="shared" ref="H32:K32" si="10">H29+H30-H31</f>
        <v>0</v>
      </c>
      <c r="I32" s="41">
        <f t="shared" si="10"/>
        <v>0</v>
      </c>
      <c r="J32" s="41">
        <f t="shared" si="10"/>
        <v>0</v>
      </c>
      <c r="K32" s="41">
        <f t="shared" si="10"/>
        <v>0</v>
      </c>
      <c r="L32" s="41">
        <f t="shared" si="9"/>
        <v>612.73788279559653</v>
      </c>
      <c r="M32" s="41">
        <f t="shared" si="9"/>
        <v>758.67926054052532</v>
      </c>
      <c r="N32" s="41">
        <f t="shared" si="9"/>
        <v>67.700654082197616</v>
      </c>
      <c r="O32" s="41">
        <f>O25-K25</f>
        <v>67.700654082197616</v>
      </c>
      <c r="P32" s="41">
        <f>P25-L25</f>
        <v>67.700654082197616</v>
      </c>
    </row>
    <row r="36" spans="16:16" x14ac:dyDescent="0.2">
      <c r="P36" s="5" t="s">
        <v>70</v>
      </c>
    </row>
    <row r="37" spans="16:16" x14ac:dyDescent="0.2">
      <c r="P37" s="5" t="s">
        <v>71</v>
      </c>
    </row>
  </sheetData>
  <pageMargins left="0.25" right="0.25" top="0.25" bottom="0.25" header="0" footer="0"/>
  <pageSetup paperSize="9" scale="53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1]!UnhideAll">
                <anchor moveWithCells="1" sizeWithCells="1">
                  <from>
                    <xdr:col>7</xdr:col>
                    <xdr:colOff>220980</xdr:colOff>
                    <xdr:row>0</xdr:row>
                    <xdr:rowOff>114300</xdr:rowOff>
                  </from>
                  <to>
                    <xdr:col>8</xdr:col>
                    <xdr:colOff>342900</xdr:colOff>
                    <xdr:row>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Button 2">
              <controlPr defaultSize="0" print="0" autoFill="0" autoPict="0" macro="[1]!HideEmpty1">
                <anchor moveWithCells="1" sizeWithCells="1">
                  <from>
                    <xdr:col>5</xdr:col>
                    <xdr:colOff>731520</xdr:colOff>
                    <xdr:row>0</xdr:row>
                    <xdr:rowOff>114300</xdr:rowOff>
                  </from>
                  <to>
                    <xdr:col>7</xdr:col>
                    <xdr:colOff>83820</xdr:colOff>
                    <xdr:row>2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75B2A-4D34-4C4E-A952-82F7156F91D3}">
  <sheetPr codeName="Sheet12">
    <pageSetUpPr fitToPage="1"/>
  </sheetPr>
  <dimension ref="A2:V44"/>
  <sheetViews>
    <sheetView showGridLines="0" topLeftCell="A4" workbookViewId="0">
      <selection activeCell="P16" sqref="P16"/>
    </sheetView>
  </sheetViews>
  <sheetFormatPr defaultRowHeight="10.199999999999999" outlineLevelRow="1" outlineLevelCol="1" x14ac:dyDescent="0.2"/>
  <cols>
    <col min="1" max="1" width="1.5546875" style="5" customWidth="1"/>
    <col min="2" max="2" width="28.109375" style="5" customWidth="1"/>
    <col min="3" max="3" width="16.21875" style="21" hidden="1" customWidth="1" outlineLevel="1"/>
    <col min="4" max="4" width="11.6640625" style="5" hidden="1" customWidth="1" outlineLevel="1"/>
    <col min="5" max="5" width="10.44140625" style="5" customWidth="1" collapsed="1"/>
    <col min="6" max="16" width="10.44140625" style="5" customWidth="1"/>
    <col min="17" max="20" width="8.88671875" style="5"/>
    <col min="21" max="21" width="7.21875" style="5" hidden="1" customWidth="1" outlineLevel="1"/>
    <col min="22" max="22" width="8.88671875" style="5" collapsed="1"/>
    <col min="23" max="16384" width="8.88671875" style="5"/>
  </cols>
  <sheetData>
    <row r="2" spans="1:21" ht="14.4" x14ac:dyDescent="0.3">
      <c r="B2" s="5" t="s">
        <v>26</v>
      </c>
      <c r="K2" s="51" t="s">
        <v>72</v>
      </c>
    </row>
    <row r="3" spans="1:21" x14ac:dyDescent="0.2">
      <c r="A3" s="3"/>
      <c r="B3" s="3"/>
      <c r="C3" s="4"/>
      <c r="D3" s="23"/>
      <c r="E3" s="3"/>
      <c r="F3" s="3"/>
      <c r="G3" s="24"/>
      <c r="H3" s="3"/>
      <c r="I3" s="3"/>
      <c r="J3" s="3"/>
      <c r="K3" s="3"/>
      <c r="L3" s="3"/>
      <c r="M3" s="3"/>
      <c r="N3" s="3"/>
      <c r="O3" s="3"/>
      <c r="P3" s="3"/>
    </row>
    <row r="4" spans="1:21" ht="16.2" thickBot="1" x14ac:dyDescent="0.35">
      <c r="A4" s="3"/>
      <c r="B4" s="6" t="str">
        <f>E11&amp;IF(E12="",""," ("&amp;E12&amp;")")</f>
        <v>FMC Corporation (NYSE:FMC) (FMC-US)</v>
      </c>
      <c r="C4" s="7"/>
      <c r="D4" s="25"/>
      <c r="E4" s="8"/>
      <c r="F4" s="8"/>
      <c r="G4" s="8"/>
      <c r="H4" s="8"/>
      <c r="I4" s="8"/>
      <c r="J4" s="8"/>
      <c r="K4" s="8"/>
      <c r="L4" s="8"/>
      <c r="M4" s="8"/>
      <c r="N4" s="9"/>
      <c r="O4" s="9"/>
      <c r="P4" s="10" t="s">
        <v>19</v>
      </c>
    </row>
    <row r="5" spans="1:21" ht="17.25" customHeight="1" x14ac:dyDescent="0.2">
      <c r="A5" s="3"/>
      <c r="B5" s="11" t="str">
        <f>"Data in "&amp;Curr_Sym</f>
        <v>Data in ($M)</v>
      </c>
      <c r="C5" s="11"/>
      <c r="D5" s="23"/>
      <c r="E5" s="3"/>
      <c r="F5" s="3"/>
      <c r="G5" s="3"/>
      <c r="H5" s="3"/>
      <c r="I5" s="3"/>
      <c r="J5" s="3"/>
      <c r="K5" s="3"/>
      <c r="L5" s="3"/>
      <c r="M5" s="3"/>
      <c r="N5" s="12"/>
      <c r="O5" s="12"/>
      <c r="P5" s="12"/>
    </row>
    <row r="6" spans="1:21" hidden="1" outlineLevel="1" x14ac:dyDescent="0.2">
      <c r="A6" s="3"/>
      <c r="B6" s="13"/>
      <c r="C6" s="14" t="str">
        <f>_xll.SNL.Clients.Office.Excel.Functions.SPGTable($E$6:$P$6,$C$11:$C$29,$E$7:$P$7,"Options: Curr="&amp;Sel_Curr&amp;", Mag="&amp;Sel_Mag&amp;",ConvMethod="&amp;Sel_Conv&amp;", NA=NA, Term=en-US")</f>
        <v>#PEND</v>
      </c>
      <c r="D6" s="26"/>
      <c r="E6" s="15" t="str">
        <f t="shared" ref="E6:P6" si="0">Focus_Co</f>
        <v>FMC</v>
      </c>
      <c r="F6" s="15" t="str">
        <f t="shared" si="0"/>
        <v>FMC</v>
      </c>
      <c r="G6" s="15" t="str">
        <f t="shared" si="0"/>
        <v>FMC</v>
      </c>
      <c r="H6" s="15" t="str">
        <f t="shared" si="0"/>
        <v>FMC</v>
      </c>
      <c r="I6" s="15" t="str">
        <f t="shared" si="0"/>
        <v>FMC</v>
      </c>
      <c r="J6" s="15" t="str">
        <f t="shared" si="0"/>
        <v>FMC</v>
      </c>
      <c r="K6" s="15" t="str">
        <f t="shared" si="0"/>
        <v>FMC</v>
      </c>
      <c r="L6" s="15" t="str">
        <f t="shared" si="0"/>
        <v>FMC</v>
      </c>
      <c r="M6" s="15" t="str">
        <f t="shared" si="0"/>
        <v>FMC</v>
      </c>
      <c r="N6" s="15" t="str">
        <f t="shared" si="0"/>
        <v>FMC</v>
      </c>
      <c r="O6" s="15" t="str">
        <f t="shared" si="0"/>
        <v>FMC</v>
      </c>
      <c r="P6" s="15" t="str">
        <f t="shared" si="0"/>
        <v>FMC</v>
      </c>
    </row>
    <row r="7" spans="1:21" hidden="1" outlineLevel="1" x14ac:dyDescent="0.2">
      <c r="A7" s="3"/>
      <c r="B7" s="13"/>
      <c r="C7" s="14"/>
      <c r="D7" s="26"/>
      <c r="E7" s="15" t="str">
        <f t="shared" ref="E7:M7" si="1">LEFT(F7,LEN(F7)-1)&amp;RIGHT(F7,1)+1</f>
        <v>FQ-11</v>
      </c>
      <c r="F7" s="15" t="str">
        <f t="shared" si="1"/>
        <v>FQ-10</v>
      </c>
      <c r="G7" s="15" t="str">
        <f t="shared" si="1"/>
        <v>FQ-9</v>
      </c>
      <c r="H7" s="15" t="str">
        <f t="shared" si="1"/>
        <v>FQ-8</v>
      </c>
      <c r="I7" s="15" t="str">
        <f t="shared" si="1"/>
        <v>FQ-7</v>
      </c>
      <c r="J7" s="15" t="str">
        <f t="shared" si="1"/>
        <v>FQ-6</v>
      </c>
      <c r="K7" s="15" t="str">
        <f t="shared" si="1"/>
        <v>FQ-5</v>
      </c>
      <c r="L7" s="15" t="str">
        <f t="shared" si="1"/>
        <v>FQ-4</v>
      </c>
      <c r="M7" s="15" t="str">
        <f t="shared" si="1"/>
        <v>FQ-3</v>
      </c>
      <c r="N7" s="15" t="str">
        <f>LEFT(O7,LEN(O7)-1)&amp;RIGHT(O7,1)+1</f>
        <v>FQ-2</v>
      </c>
      <c r="O7" s="15" t="str">
        <f>VLOOKUP(Period,FormatTable,2,FALSE)</f>
        <v>FQ-1</v>
      </c>
      <c r="P7" s="15" t="str">
        <f>Period</f>
        <v>FQ0</v>
      </c>
    </row>
    <row r="8" spans="1:21" hidden="1" outlineLevel="1" x14ac:dyDescent="0.2">
      <c r="A8" s="3"/>
      <c r="B8" s="13"/>
      <c r="C8" s="14"/>
      <c r="D8" s="26"/>
      <c r="E8" s="16">
        <f t="shared" ref="E8:P8" ca="1" si="2">IF(Date="","",Date)</f>
        <v>45536</v>
      </c>
      <c r="F8" s="16">
        <f t="shared" ca="1" si="2"/>
        <v>45536</v>
      </c>
      <c r="G8" s="16">
        <f t="shared" ca="1" si="2"/>
        <v>45536</v>
      </c>
      <c r="H8" s="16">
        <f t="shared" ca="1" si="2"/>
        <v>45536</v>
      </c>
      <c r="I8" s="16">
        <f t="shared" ca="1" si="2"/>
        <v>45536</v>
      </c>
      <c r="J8" s="16">
        <f t="shared" ca="1" si="2"/>
        <v>45536</v>
      </c>
      <c r="K8" s="16">
        <f t="shared" ca="1" si="2"/>
        <v>45536</v>
      </c>
      <c r="L8" s="16">
        <f t="shared" ca="1" si="2"/>
        <v>45536</v>
      </c>
      <c r="M8" s="16">
        <f t="shared" ca="1" si="2"/>
        <v>45536</v>
      </c>
      <c r="N8" s="16">
        <f t="shared" ca="1" si="2"/>
        <v>45536</v>
      </c>
      <c r="O8" s="16">
        <f t="shared" ca="1" si="2"/>
        <v>45536</v>
      </c>
      <c r="P8" s="16">
        <f t="shared" ca="1" si="2"/>
        <v>45536</v>
      </c>
    </row>
    <row r="9" spans="1:21" hidden="1" outlineLevel="1" x14ac:dyDescent="0.2">
      <c r="A9" s="3"/>
      <c r="B9" s="13"/>
      <c r="C9" s="17"/>
      <c r="D9" s="27"/>
      <c r="E9" s="3"/>
      <c r="F9" s="3"/>
      <c r="G9" s="3"/>
      <c r="H9" s="3"/>
      <c r="I9" s="3"/>
      <c r="J9" s="3"/>
      <c r="K9" s="3"/>
      <c r="L9" s="3"/>
      <c r="M9" s="3"/>
      <c r="N9" s="12"/>
      <c r="O9" s="12"/>
      <c r="P9" s="12"/>
    </row>
    <row r="10" spans="1:21" hidden="1" outlineLevel="1" x14ac:dyDescent="0.2">
      <c r="A10" s="3"/>
      <c r="B10" s="13"/>
      <c r="C10" s="17"/>
      <c r="D10" s="27"/>
      <c r="E10" s="3"/>
      <c r="F10" s="3"/>
      <c r="G10" s="3"/>
      <c r="H10" s="3"/>
      <c r="I10" s="3"/>
      <c r="J10" s="3"/>
      <c r="K10" s="3"/>
      <c r="L10" s="3"/>
      <c r="M10" s="3"/>
      <c r="N10" s="12"/>
      <c r="O10" s="12"/>
      <c r="P10" s="12"/>
    </row>
    <row r="11" spans="1:21" hidden="1" outlineLevel="1" x14ac:dyDescent="0.2">
      <c r="A11" s="3"/>
      <c r="B11" s="13"/>
      <c r="C11" s="18" t="s">
        <v>20</v>
      </c>
      <c r="D11" s="15"/>
      <c r="E11" s="3" t="s">
        <v>21</v>
      </c>
      <c r="F11" s="3" t="s">
        <v>21</v>
      </c>
      <c r="G11" s="3" t="s">
        <v>21</v>
      </c>
      <c r="H11" s="3" t="s">
        <v>21</v>
      </c>
      <c r="I11" s="3" t="s">
        <v>21</v>
      </c>
      <c r="J11" s="3" t="s">
        <v>21</v>
      </c>
      <c r="K11" s="3" t="s">
        <v>21</v>
      </c>
      <c r="L11" s="3" t="s">
        <v>21</v>
      </c>
      <c r="M11" s="3" t="s">
        <v>21</v>
      </c>
      <c r="N11" s="12" t="s">
        <v>21</v>
      </c>
      <c r="O11" s="12" t="s">
        <v>21</v>
      </c>
      <c r="P11" s="12" t="s">
        <v>21</v>
      </c>
    </row>
    <row r="12" spans="1:21" hidden="1" outlineLevel="1" x14ac:dyDescent="0.2">
      <c r="A12" s="3"/>
      <c r="B12" s="13"/>
      <c r="C12" s="18" t="s">
        <v>22</v>
      </c>
      <c r="D12" s="15"/>
      <c r="E12" s="3" t="s">
        <v>23</v>
      </c>
      <c r="F12" s="3" t="s">
        <v>23</v>
      </c>
      <c r="G12" s="3" t="s">
        <v>23</v>
      </c>
      <c r="H12" s="3" t="s">
        <v>23</v>
      </c>
      <c r="I12" s="3" t="s">
        <v>23</v>
      </c>
      <c r="J12" s="3" t="s">
        <v>23</v>
      </c>
      <c r="K12" s="3" t="s">
        <v>23</v>
      </c>
      <c r="L12" s="3" t="s">
        <v>23</v>
      </c>
      <c r="M12" s="3" t="s">
        <v>23</v>
      </c>
      <c r="N12" s="12" t="s">
        <v>23</v>
      </c>
      <c r="O12" s="12" t="s">
        <v>23</v>
      </c>
      <c r="P12" s="12" t="s">
        <v>23</v>
      </c>
    </row>
    <row r="13" spans="1:21" ht="18" customHeight="1" collapsed="1" x14ac:dyDescent="0.2">
      <c r="A13" s="3"/>
      <c r="B13" s="19" t="s">
        <v>27</v>
      </c>
      <c r="C13" s="18" t="s">
        <v>24</v>
      </c>
      <c r="D13" s="15"/>
      <c r="E13" s="22">
        <v>44469</v>
      </c>
      <c r="F13" s="22">
        <v>44561</v>
      </c>
      <c r="G13" s="22">
        <v>44651</v>
      </c>
      <c r="H13" s="22">
        <v>44742</v>
      </c>
      <c r="I13" s="22">
        <v>44834</v>
      </c>
      <c r="J13" s="22">
        <v>44926</v>
      </c>
      <c r="K13" s="22">
        <v>45016</v>
      </c>
      <c r="L13" s="22">
        <v>45107</v>
      </c>
      <c r="M13" s="22">
        <v>45199</v>
      </c>
      <c r="N13" s="22">
        <v>45291</v>
      </c>
      <c r="O13" s="22">
        <v>45382</v>
      </c>
      <c r="P13" s="22">
        <v>45473</v>
      </c>
    </row>
    <row r="14" spans="1:21" x14ac:dyDescent="0.2">
      <c r="C14" s="18"/>
      <c r="D14" s="15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U14" s="5" t="s">
        <v>28</v>
      </c>
    </row>
    <row r="15" spans="1:21" ht="10.8" thickBot="1" x14ac:dyDescent="0.25">
      <c r="B15" s="1" t="s">
        <v>29</v>
      </c>
      <c r="C15" s="18" t="s">
        <v>30</v>
      </c>
      <c r="D15" s="30"/>
      <c r="E15" s="33">
        <v>1063.3</v>
      </c>
      <c r="F15" s="33">
        <v>1076</v>
      </c>
      <c r="G15" s="33">
        <v>1191</v>
      </c>
      <c r="H15" s="33">
        <v>1205.3</v>
      </c>
      <c r="I15" s="33">
        <v>1176.4000000000001</v>
      </c>
      <c r="J15" s="33">
        <v>1237.4000000000001</v>
      </c>
      <c r="K15" s="33">
        <v>1242</v>
      </c>
      <c r="L15" s="33">
        <v>1064.8</v>
      </c>
      <c r="M15" s="33">
        <v>974.2</v>
      </c>
      <c r="N15" s="33">
        <v>679.2</v>
      </c>
      <c r="O15" s="33">
        <v>477.1</v>
      </c>
      <c r="P15" s="33">
        <v>495</v>
      </c>
      <c r="U15" s="32">
        <v>1</v>
      </c>
    </row>
    <row r="16" spans="1:21" ht="10.8" thickTop="1" x14ac:dyDescent="0.2">
      <c r="B16" s="1" t="s">
        <v>41</v>
      </c>
      <c r="C16" s="18" t="s">
        <v>42</v>
      </c>
      <c r="D16" s="18"/>
      <c r="E16" s="31">
        <v>170.5</v>
      </c>
      <c r="F16" s="31">
        <v>170.9</v>
      </c>
      <c r="G16" s="31">
        <v>170.70000000000002</v>
      </c>
      <c r="H16" s="31">
        <v>171</v>
      </c>
      <c r="I16" s="31">
        <v>169</v>
      </c>
      <c r="J16" s="31">
        <v>169.4</v>
      </c>
      <c r="K16" s="31">
        <v>171.70000000000002</v>
      </c>
      <c r="L16" s="31">
        <v>177</v>
      </c>
      <c r="M16" s="31">
        <v>181.20000000000002</v>
      </c>
      <c r="N16" s="31">
        <v>184.3</v>
      </c>
      <c r="O16" s="31">
        <v>185.3</v>
      </c>
      <c r="P16" s="31">
        <v>181.5</v>
      </c>
      <c r="U16" s="32">
        <v>1</v>
      </c>
    </row>
    <row r="17" spans="2:21" s="45" customFormat="1" ht="14.4" x14ac:dyDescent="0.2">
      <c r="B17" s="34" t="s">
        <v>0</v>
      </c>
      <c r="C17" s="43"/>
      <c r="D17" s="43"/>
      <c r="E17" s="36">
        <f>SUM(E15:E16)</f>
        <v>1233.8</v>
      </c>
      <c r="F17" s="36">
        <f t="shared" ref="F17:P17" si="3">SUM(F15:F16)</f>
        <v>1246.9000000000001</v>
      </c>
      <c r="G17" s="36">
        <f t="shared" si="3"/>
        <v>1361.7</v>
      </c>
      <c r="H17" s="36">
        <f t="shared" si="3"/>
        <v>1376.3</v>
      </c>
      <c r="I17" s="36">
        <f t="shared" si="3"/>
        <v>1345.4</v>
      </c>
      <c r="J17" s="36">
        <f t="shared" si="3"/>
        <v>1406.8000000000002</v>
      </c>
      <c r="K17" s="36">
        <f t="shared" si="3"/>
        <v>1413.7</v>
      </c>
      <c r="L17" s="36">
        <f t="shared" si="3"/>
        <v>1241.8</v>
      </c>
      <c r="M17" s="36">
        <f t="shared" si="3"/>
        <v>1155.4000000000001</v>
      </c>
      <c r="N17" s="36">
        <f t="shared" si="3"/>
        <v>863.5</v>
      </c>
      <c r="O17" s="36">
        <f t="shared" si="3"/>
        <v>662.40000000000009</v>
      </c>
      <c r="P17" s="36">
        <f t="shared" si="3"/>
        <v>676.5</v>
      </c>
      <c r="U17" s="50"/>
    </row>
    <row r="18" spans="2:21" x14ac:dyDescent="0.2">
      <c r="B18" s="2" t="s">
        <v>1</v>
      </c>
      <c r="C18" s="18" t="s">
        <v>31</v>
      </c>
      <c r="D18" s="15"/>
      <c r="E18" s="28">
        <v>-15.4</v>
      </c>
      <c r="F18" s="28">
        <v>-41.1</v>
      </c>
      <c r="G18" s="28">
        <v>-32.299999999999997</v>
      </c>
      <c r="H18" s="28">
        <v>-103.3</v>
      </c>
      <c r="I18" s="28">
        <v>-104</v>
      </c>
      <c r="J18" s="28">
        <v>-50.7</v>
      </c>
      <c r="K18" s="28">
        <v>-40.300000000000004</v>
      </c>
      <c r="L18" s="28">
        <v>40</v>
      </c>
      <c r="M18" s="28">
        <v>115.9</v>
      </c>
      <c r="N18" s="28">
        <v>-48.4</v>
      </c>
      <c r="O18" s="28">
        <v>-48.2</v>
      </c>
      <c r="P18" s="28">
        <v>-165.9</v>
      </c>
      <c r="U18" s="29">
        <f t="shared" ref="U18:U27" si="4">IF(COUNT(E18:P18)&lt;&gt;0,1,"")</f>
        <v>1</v>
      </c>
    </row>
    <row r="19" spans="2:21" x14ac:dyDescent="0.2">
      <c r="B19" s="2" t="s">
        <v>3</v>
      </c>
      <c r="C19" s="18" t="s">
        <v>32</v>
      </c>
      <c r="D19" s="15"/>
      <c r="E19" s="28">
        <v>-29.7</v>
      </c>
      <c r="F19" s="28">
        <v>-0.4</v>
      </c>
      <c r="G19" s="28">
        <v>-13.700000000000001</v>
      </c>
      <c r="H19" s="28">
        <v>-11.700000000000001</v>
      </c>
      <c r="I19" s="28">
        <v>-10.9</v>
      </c>
      <c r="J19" s="28" t="s">
        <v>25</v>
      </c>
      <c r="K19" s="28">
        <v>-0.1</v>
      </c>
      <c r="L19" s="28" t="s">
        <v>25</v>
      </c>
      <c r="M19" s="28" t="s">
        <v>25</v>
      </c>
      <c r="N19" s="28" t="s">
        <v>25</v>
      </c>
      <c r="O19" s="28">
        <v>-33</v>
      </c>
      <c r="P19" s="28" t="s">
        <v>25</v>
      </c>
      <c r="U19" s="29">
        <f t="shared" si="4"/>
        <v>1</v>
      </c>
    </row>
    <row r="20" spans="2:21" x14ac:dyDescent="0.2">
      <c r="B20" s="2" t="s">
        <v>4</v>
      </c>
      <c r="C20" s="18" t="s">
        <v>33</v>
      </c>
      <c r="D20" s="15"/>
      <c r="E20" s="28" t="s">
        <v>25</v>
      </c>
      <c r="F20" s="28" t="s">
        <v>25</v>
      </c>
      <c r="G20" s="28" t="s">
        <v>25</v>
      </c>
      <c r="H20" s="28" t="s">
        <v>25</v>
      </c>
      <c r="I20" s="28" t="s">
        <v>25</v>
      </c>
      <c r="J20" s="28" t="s">
        <v>25</v>
      </c>
      <c r="K20" s="28" t="s">
        <v>25</v>
      </c>
      <c r="L20" s="28" t="s">
        <v>25</v>
      </c>
      <c r="M20" s="28" t="s">
        <v>25</v>
      </c>
      <c r="N20" s="28" t="s">
        <v>25</v>
      </c>
      <c r="O20" s="28" t="s">
        <v>25</v>
      </c>
      <c r="P20" s="28" t="s">
        <v>25</v>
      </c>
      <c r="U20" s="29" t="str">
        <f t="shared" si="4"/>
        <v/>
      </c>
    </row>
    <row r="21" spans="2:21" x14ac:dyDescent="0.2">
      <c r="B21" s="2" t="s">
        <v>2</v>
      </c>
      <c r="C21" s="18" t="s">
        <v>34</v>
      </c>
      <c r="D21" s="15"/>
      <c r="E21" s="28" t="s">
        <v>25</v>
      </c>
      <c r="F21" s="28" t="s">
        <v>25</v>
      </c>
      <c r="G21" s="28" t="s">
        <v>25</v>
      </c>
      <c r="H21" s="28" t="s">
        <v>25</v>
      </c>
      <c r="I21" s="28" t="s">
        <v>25</v>
      </c>
      <c r="J21" s="28" t="s">
        <v>25</v>
      </c>
      <c r="K21" s="28" t="s">
        <v>25</v>
      </c>
      <c r="L21" s="28" t="s">
        <v>25</v>
      </c>
      <c r="M21" s="28" t="s">
        <v>25</v>
      </c>
      <c r="N21" s="28" t="s">
        <v>25</v>
      </c>
      <c r="O21" s="28" t="s">
        <v>25</v>
      </c>
      <c r="P21" s="28" t="s">
        <v>25</v>
      </c>
      <c r="U21" s="29" t="str">
        <f t="shared" si="4"/>
        <v/>
      </c>
    </row>
    <row r="22" spans="2:21" x14ac:dyDescent="0.2">
      <c r="B22" s="2" t="s">
        <v>5</v>
      </c>
      <c r="C22" s="18" t="s">
        <v>35</v>
      </c>
      <c r="D22" s="15"/>
      <c r="E22" s="28" t="s">
        <v>25</v>
      </c>
      <c r="F22" s="28" t="s">
        <v>25</v>
      </c>
      <c r="G22" s="28" t="s">
        <v>25</v>
      </c>
      <c r="H22" s="28" t="s">
        <v>25</v>
      </c>
      <c r="I22" s="28" t="s">
        <v>25</v>
      </c>
      <c r="J22" s="28" t="s">
        <v>25</v>
      </c>
      <c r="K22" s="28" t="s">
        <v>25</v>
      </c>
      <c r="L22" s="28" t="s">
        <v>25</v>
      </c>
      <c r="M22" s="28" t="s">
        <v>25</v>
      </c>
      <c r="N22" s="28" t="s">
        <v>25</v>
      </c>
      <c r="O22" s="28" t="s">
        <v>25</v>
      </c>
      <c r="P22" s="28" t="s">
        <v>25</v>
      </c>
      <c r="U22" s="29" t="str">
        <f t="shared" si="4"/>
        <v/>
      </c>
    </row>
    <row r="23" spans="2:21" x14ac:dyDescent="0.2">
      <c r="B23" s="2" t="s">
        <v>6</v>
      </c>
      <c r="C23" s="18" t="s">
        <v>36</v>
      </c>
      <c r="D23" s="15"/>
      <c r="E23" s="28" t="s">
        <v>25</v>
      </c>
      <c r="F23" s="28" t="s">
        <v>25</v>
      </c>
      <c r="G23" s="28" t="s">
        <v>25</v>
      </c>
      <c r="H23" s="28" t="s">
        <v>25</v>
      </c>
      <c r="I23" s="28" t="s">
        <v>25</v>
      </c>
      <c r="J23" s="28" t="s">
        <v>25</v>
      </c>
      <c r="K23" s="28" t="s">
        <v>25</v>
      </c>
      <c r="L23" s="28" t="s">
        <v>25</v>
      </c>
      <c r="M23" s="28" t="s">
        <v>25</v>
      </c>
      <c r="N23" s="28" t="s">
        <v>25</v>
      </c>
      <c r="O23" s="28" t="s">
        <v>25</v>
      </c>
      <c r="P23" s="28" t="s">
        <v>25</v>
      </c>
      <c r="U23" s="29" t="str">
        <f t="shared" si="4"/>
        <v/>
      </c>
    </row>
    <row r="24" spans="2:21" x14ac:dyDescent="0.2">
      <c r="B24" s="2" t="s">
        <v>7</v>
      </c>
      <c r="C24" s="18" t="s">
        <v>37</v>
      </c>
      <c r="D24" s="15"/>
      <c r="E24" s="28" t="s">
        <v>25</v>
      </c>
      <c r="F24" s="28" t="s">
        <v>25</v>
      </c>
      <c r="G24" s="28" t="s">
        <v>25</v>
      </c>
      <c r="H24" s="28" t="s">
        <v>25</v>
      </c>
      <c r="I24" s="28" t="s">
        <v>25</v>
      </c>
      <c r="J24" s="28" t="s">
        <v>25</v>
      </c>
      <c r="K24" s="28" t="s">
        <v>25</v>
      </c>
      <c r="L24" s="28" t="s">
        <v>25</v>
      </c>
      <c r="M24" s="28" t="s">
        <v>25</v>
      </c>
      <c r="N24" s="28" t="s">
        <v>25</v>
      </c>
      <c r="O24" s="28" t="s">
        <v>25</v>
      </c>
      <c r="P24" s="28" t="s">
        <v>25</v>
      </c>
      <c r="U24" s="29" t="str">
        <f t="shared" si="4"/>
        <v/>
      </c>
    </row>
    <row r="25" spans="2:21" x14ac:dyDescent="0.2">
      <c r="B25" s="2" t="s">
        <v>8</v>
      </c>
      <c r="C25" s="18" t="s">
        <v>38</v>
      </c>
      <c r="D25" s="15"/>
      <c r="E25" s="28" t="s">
        <v>25</v>
      </c>
      <c r="F25" s="28" t="s">
        <v>25</v>
      </c>
      <c r="G25" s="28" t="s">
        <v>25</v>
      </c>
      <c r="H25" s="28" t="s">
        <v>25</v>
      </c>
      <c r="I25" s="28" t="s">
        <v>25</v>
      </c>
      <c r="J25" s="28" t="s">
        <v>25</v>
      </c>
      <c r="K25" s="28" t="s">
        <v>25</v>
      </c>
      <c r="L25" s="28" t="s">
        <v>25</v>
      </c>
      <c r="M25" s="28" t="s">
        <v>25</v>
      </c>
      <c r="N25" s="28" t="s">
        <v>25</v>
      </c>
      <c r="O25" s="28" t="s">
        <v>25</v>
      </c>
      <c r="P25" s="28" t="s">
        <v>25</v>
      </c>
      <c r="U25" s="29" t="str">
        <f t="shared" si="4"/>
        <v/>
      </c>
    </row>
    <row r="26" spans="2:21" x14ac:dyDescent="0.2">
      <c r="B26" s="2" t="s">
        <v>9</v>
      </c>
      <c r="C26" s="18" t="s">
        <v>39</v>
      </c>
      <c r="D26" s="15"/>
      <c r="E26" s="28" t="s">
        <v>25</v>
      </c>
      <c r="F26" s="28" t="s">
        <v>25</v>
      </c>
      <c r="G26" s="28" t="s">
        <v>25</v>
      </c>
      <c r="H26" s="28" t="s">
        <v>25</v>
      </c>
      <c r="I26" s="28" t="s">
        <v>25</v>
      </c>
      <c r="J26" s="28" t="s">
        <v>25</v>
      </c>
      <c r="K26" s="28" t="s">
        <v>25</v>
      </c>
      <c r="L26" s="28" t="s">
        <v>25</v>
      </c>
      <c r="M26" s="28" t="s">
        <v>25</v>
      </c>
      <c r="N26" s="28" t="s">
        <v>25</v>
      </c>
      <c r="O26" s="28" t="s">
        <v>25</v>
      </c>
      <c r="P26" s="28" t="s">
        <v>25</v>
      </c>
      <c r="U26" s="29" t="str">
        <f t="shared" si="4"/>
        <v/>
      </c>
    </row>
    <row r="27" spans="2:21" x14ac:dyDescent="0.2">
      <c r="B27" s="2" t="s">
        <v>10</v>
      </c>
      <c r="C27" s="18" t="s">
        <v>40</v>
      </c>
      <c r="D27" s="15"/>
      <c r="E27" s="28">
        <v>-117.9</v>
      </c>
      <c r="F27" s="28">
        <v>-5.6000000000000005</v>
      </c>
      <c r="G27" s="28">
        <v>-73</v>
      </c>
      <c r="H27" s="28">
        <v>-74.8</v>
      </c>
      <c r="I27" s="28">
        <v>-47.9</v>
      </c>
      <c r="J27" s="28">
        <v>-51</v>
      </c>
      <c r="K27" s="28">
        <v>-65</v>
      </c>
      <c r="L27" s="28">
        <v>-72.600000000000009</v>
      </c>
      <c r="M27" s="28">
        <v>-173.6</v>
      </c>
      <c r="N27" s="28">
        <v>-18.2</v>
      </c>
      <c r="O27" s="28">
        <v>-13.5</v>
      </c>
      <c r="P27" s="28">
        <v>-16.2</v>
      </c>
      <c r="U27" s="29">
        <f t="shared" si="4"/>
        <v>1</v>
      </c>
    </row>
    <row r="28" spans="2:21" s="45" customFormat="1" ht="15" thickBot="1" x14ac:dyDescent="0.25">
      <c r="B28" s="35" t="s">
        <v>11</v>
      </c>
      <c r="C28" s="43"/>
      <c r="D28" s="44"/>
      <c r="E28" s="36">
        <f>E17 - SUM(E18:E27)</f>
        <v>1396.8</v>
      </c>
      <c r="F28" s="36">
        <f t="shared" ref="F28:P28" si="5">F17 - SUM(F18:F27)</f>
        <v>1294</v>
      </c>
      <c r="G28" s="36">
        <f t="shared" si="5"/>
        <v>1480.7</v>
      </c>
      <c r="H28" s="36">
        <f t="shared" si="5"/>
        <v>1566.1</v>
      </c>
      <c r="I28" s="36">
        <f t="shared" si="5"/>
        <v>1508.2</v>
      </c>
      <c r="J28" s="36">
        <f t="shared" si="5"/>
        <v>1508.5000000000002</v>
      </c>
      <c r="K28" s="36">
        <f t="shared" si="5"/>
        <v>1519.1000000000001</v>
      </c>
      <c r="L28" s="36">
        <f t="shared" si="5"/>
        <v>1274.3999999999999</v>
      </c>
      <c r="M28" s="36">
        <f t="shared" si="5"/>
        <v>1213.1000000000001</v>
      </c>
      <c r="N28" s="36">
        <f t="shared" si="5"/>
        <v>930.1</v>
      </c>
      <c r="O28" s="36">
        <f t="shared" si="5"/>
        <v>757.10000000000014</v>
      </c>
      <c r="P28" s="36">
        <f>P17 - SUM(P18:P27)</f>
        <v>858.6</v>
      </c>
      <c r="U28" s="46"/>
    </row>
    <row r="29" spans="2:21" x14ac:dyDescent="0.2">
      <c r="B29" s="2" t="s">
        <v>18</v>
      </c>
      <c r="C29" s="18"/>
      <c r="D29" s="15"/>
      <c r="E29" s="28">
        <v>-174</v>
      </c>
      <c r="F29" s="28">
        <v>-100.10000000000001</v>
      </c>
      <c r="G29" s="28">
        <v>-125.4</v>
      </c>
      <c r="H29" s="28">
        <v>-126.9</v>
      </c>
      <c r="I29" s="28">
        <v>-132.1</v>
      </c>
      <c r="J29" s="28">
        <v>-142.30000000000001</v>
      </c>
      <c r="K29" s="28">
        <v>-138.9</v>
      </c>
      <c r="L29" s="28">
        <v>-144.4</v>
      </c>
      <c r="M29" s="28">
        <v>-142.70000000000002</v>
      </c>
      <c r="N29" s="28">
        <v>-133.9</v>
      </c>
      <c r="O29" s="28">
        <v>-107.7</v>
      </c>
      <c r="P29" s="28">
        <v>-88.7</v>
      </c>
      <c r="U29" s="29"/>
    </row>
    <row r="30" spans="2:21" x14ac:dyDescent="0.2">
      <c r="B30" s="2" t="s">
        <v>17</v>
      </c>
      <c r="E30" s="31">
        <v>-132.30000000000001</v>
      </c>
      <c r="F30" s="31">
        <v>-131.1</v>
      </c>
      <c r="G30" s="31">
        <v>-128.6</v>
      </c>
      <c r="H30" s="31">
        <v>-131.30000000000001</v>
      </c>
      <c r="I30" s="31">
        <v>-140</v>
      </c>
      <c r="J30" s="31">
        <v>-151.80000000000001</v>
      </c>
      <c r="K30" s="31">
        <v>-173.3</v>
      </c>
      <c r="L30" s="31">
        <v>-202.5</v>
      </c>
      <c r="M30" s="31">
        <v>-225.3</v>
      </c>
      <c r="N30" s="31">
        <v>-237.20000000000002</v>
      </c>
      <c r="O30" s="31">
        <v>-247.5</v>
      </c>
      <c r="P30" s="31">
        <v>-246.6</v>
      </c>
    </row>
    <row r="31" spans="2:21" x14ac:dyDescent="0.2">
      <c r="B31" s="2" t="s">
        <v>16</v>
      </c>
      <c r="E31" s="28">
        <v>106</v>
      </c>
      <c r="F31" s="28">
        <v>139.20000000000002</v>
      </c>
      <c r="G31" s="28">
        <v>126.10000000000001</v>
      </c>
      <c r="H31" s="28">
        <v>127.2</v>
      </c>
      <c r="I31" s="28">
        <v>143.70000000000002</v>
      </c>
      <c r="J31" s="28">
        <v>122</v>
      </c>
      <c r="K31" s="28">
        <v>133.80000000000001</v>
      </c>
      <c r="L31" s="28">
        <v>174</v>
      </c>
      <c r="M31" s="28">
        <v>173.5</v>
      </c>
      <c r="N31" s="28">
        <v>180.1</v>
      </c>
      <c r="O31" s="28">
        <v>177.8</v>
      </c>
      <c r="P31" s="28">
        <v>182.8</v>
      </c>
    </row>
    <row r="32" spans="2:21" x14ac:dyDescent="0.2">
      <c r="B32" s="2" t="s">
        <v>43</v>
      </c>
      <c r="C32" s="18" t="s">
        <v>44</v>
      </c>
      <c r="D32" s="18"/>
      <c r="E32" s="28">
        <v>-320.5</v>
      </c>
      <c r="F32" s="28">
        <v>-241.1</v>
      </c>
      <c r="G32" s="28">
        <v>-342</v>
      </c>
      <c r="H32" s="28">
        <v>-390.8</v>
      </c>
      <c r="I32" s="28">
        <v>-273.8</v>
      </c>
      <c r="J32" s="28">
        <v>-443.90000000000003</v>
      </c>
      <c r="K32" s="28">
        <v>-415.2</v>
      </c>
      <c r="L32" s="28">
        <v>120.9</v>
      </c>
      <c r="M32" s="28">
        <v>72</v>
      </c>
      <c r="N32" s="28">
        <v>192.4</v>
      </c>
      <c r="O32" s="28">
        <v>337.6</v>
      </c>
      <c r="P32" s="28">
        <v>-34.6</v>
      </c>
    </row>
    <row r="33" spans="2:16" x14ac:dyDescent="0.2">
      <c r="B33" s="2" t="s">
        <v>45</v>
      </c>
      <c r="C33" s="18" t="s">
        <v>46</v>
      </c>
      <c r="D33" s="18"/>
      <c r="E33" s="28">
        <v>-285.40000000000003</v>
      </c>
      <c r="F33" s="28">
        <v>-320.7</v>
      </c>
      <c r="G33" s="28">
        <v>-346</v>
      </c>
      <c r="H33" s="28">
        <v>-246.1</v>
      </c>
      <c r="I33" s="28">
        <v>-235.6</v>
      </c>
      <c r="J33" s="28">
        <v>-182.3</v>
      </c>
      <c r="K33" s="28">
        <v>-248.1</v>
      </c>
      <c r="L33" s="28">
        <v>-369.8</v>
      </c>
      <c r="M33" s="28">
        <v>-263.2</v>
      </c>
      <c r="N33" s="28">
        <v>-72.8</v>
      </c>
      <c r="O33" s="28">
        <v>312.40000000000003</v>
      </c>
      <c r="P33" s="28">
        <v>594.6</v>
      </c>
    </row>
    <row r="34" spans="2:16" x14ac:dyDescent="0.2">
      <c r="B34" s="2" t="s">
        <v>12</v>
      </c>
      <c r="C34" s="18" t="s">
        <v>47</v>
      </c>
      <c r="D34" s="18"/>
      <c r="E34" s="28">
        <v>351.8</v>
      </c>
      <c r="F34" s="28">
        <v>144.4</v>
      </c>
      <c r="G34" s="28">
        <v>-35.200000000000003</v>
      </c>
      <c r="H34" s="28">
        <v>-24.3</v>
      </c>
      <c r="I34" s="28">
        <v>-21.900000000000002</v>
      </c>
      <c r="J34" s="28">
        <v>165.3</v>
      </c>
      <c r="K34" s="28">
        <v>165.9</v>
      </c>
      <c r="L34" s="28">
        <v>-70.8</v>
      </c>
      <c r="M34" s="28">
        <v>-377.6</v>
      </c>
      <c r="N34" s="28">
        <v>-626</v>
      </c>
      <c r="O34" s="28">
        <v>-570.5</v>
      </c>
      <c r="P34" s="28">
        <v>-319.90000000000003</v>
      </c>
    </row>
    <row r="35" spans="2:16" x14ac:dyDescent="0.2">
      <c r="B35" s="2" t="s">
        <v>13</v>
      </c>
      <c r="C35" s="18" t="s">
        <v>48</v>
      </c>
      <c r="D35" s="18"/>
      <c r="E35" s="28">
        <v>-2</v>
      </c>
      <c r="F35" s="28">
        <v>283.60000000000002</v>
      </c>
      <c r="G35" s="28">
        <v>27.8</v>
      </c>
      <c r="H35" s="28">
        <v>-0.9</v>
      </c>
      <c r="I35" s="28">
        <v>0.4</v>
      </c>
      <c r="J35" s="28">
        <v>52.1</v>
      </c>
      <c r="K35" s="28">
        <v>-23.1</v>
      </c>
      <c r="L35" s="28">
        <v>3.8000000000000003</v>
      </c>
      <c r="M35" s="28">
        <v>1</v>
      </c>
      <c r="N35" s="28">
        <v>-199.1</v>
      </c>
      <c r="O35" s="28">
        <v>73.400000000000006</v>
      </c>
      <c r="P35" s="28">
        <v>-3.4</v>
      </c>
    </row>
    <row r="36" spans="2:16" x14ac:dyDescent="0.2">
      <c r="B36" s="2" t="s">
        <v>14</v>
      </c>
      <c r="C36" s="18" t="s">
        <v>49</v>
      </c>
      <c r="D36" s="18"/>
      <c r="E36" s="28">
        <v>-1.5</v>
      </c>
      <c r="F36" s="28">
        <v>-90.3</v>
      </c>
      <c r="G36" s="28">
        <v>-59.2</v>
      </c>
      <c r="H36" s="28">
        <v>-60.9</v>
      </c>
      <c r="I36" s="28">
        <v>-71.8</v>
      </c>
      <c r="J36" s="28">
        <v>19.100000000000001</v>
      </c>
      <c r="K36" s="28">
        <v>18.100000000000001</v>
      </c>
      <c r="L36" s="28">
        <v>-73.2</v>
      </c>
      <c r="M36" s="28">
        <v>-74.3</v>
      </c>
      <c r="N36" s="28">
        <v>-62.800000000000004</v>
      </c>
      <c r="O36" s="28">
        <v>-58.4</v>
      </c>
      <c r="P36" s="28">
        <v>13.3</v>
      </c>
    </row>
    <row r="37" spans="2:16" x14ac:dyDescent="0.2">
      <c r="B37" s="2" t="s">
        <v>50</v>
      </c>
      <c r="C37" s="18" t="s">
        <v>51</v>
      </c>
      <c r="D37" s="18"/>
      <c r="E37" s="28" t="s">
        <v>25</v>
      </c>
      <c r="F37" s="28" t="s">
        <v>25</v>
      </c>
      <c r="G37" s="28" t="s">
        <v>25</v>
      </c>
      <c r="H37" s="28" t="s">
        <v>25</v>
      </c>
      <c r="I37" s="28" t="s">
        <v>25</v>
      </c>
      <c r="J37" s="28" t="s">
        <v>25</v>
      </c>
      <c r="K37" s="28" t="s">
        <v>25</v>
      </c>
      <c r="L37" s="28" t="s">
        <v>25</v>
      </c>
      <c r="M37" s="28" t="s">
        <v>54</v>
      </c>
      <c r="N37" s="28" t="s">
        <v>25</v>
      </c>
      <c r="O37" s="28" t="s">
        <v>25</v>
      </c>
      <c r="P37" s="28" t="s">
        <v>25</v>
      </c>
    </row>
    <row r="38" spans="2:16" x14ac:dyDescent="0.2">
      <c r="B38" s="2" t="s">
        <v>52</v>
      </c>
      <c r="C38" s="18" t="s">
        <v>53</v>
      </c>
      <c r="D38" s="18"/>
      <c r="E38" s="28">
        <v>-26.7</v>
      </c>
      <c r="F38" s="28">
        <v>-0.4</v>
      </c>
      <c r="G38" s="28">
        <v>190.1</v>
      </c>
      <c r="H38" s="28">
        <v>101.8</v>
      </c>
      <c r="I38" s="28">
        <v>124.4</v>
      </c>
      <c r="J38" s="28">
        <v>-35.5</v>
      </c>
      <c r="K38" s="28">
        <v>-163.20000000000002</v>
      </c>
      <c r="L38" s="28">
        <v>-183.4</v>
      </c>
      <c r="M38" s="28">
        <v>-139.9</v>
      </c>
      <c r="N38" s="28">
        <v>-102.10000000000001</v>
      </c>
      <c r="O38" s="28">
        <v>-36.6</v>
      </c>
      <c r="P38" s="28">
        <v>10.8</v>
      </c>
    </row>
    <row r="39" spans="2:16" s="45" customFormat="1" ht="15" thickBot="1" x14ac:dyDescent="0.25">
      <c r="B39" s="35" t="s">
        <v>15</v>
      </c>
      <c r="C39" s="47"/>
      <c r="D39" s="48"/>
      <c r="E39" s="49">
        <f t="shared" ref="E39:O39" si="6">SUM(E28:E38)-2*E31</f>
        <v>700.19999999999982</v>
      </c>
      <c r="F39" s="49">
        <f t="shared" si="6"/>
        <v>699.10000000000036</v>
      </c>
      <c r="G39" s="49">
        <f t="shared" si="6"/>
        <v>536.0999999999998</v>
      </c>
      <c r="H39" s="49">
        <f t="shared" si="6"/>
        <v>559.5</v>
      </c>
      <c r="I39" s="49">
        <f t="shared" si="6"/>
        <v>614.10000000000014</v>
      </c>
      <c r="J39" s="49">
        <f t="shared" si="6"/>
        <v>667.20000000000027</v>
      </c>
      <c r="K39" s="49">
        <f t="shared" si="6"/>
        <v>407.49999999999989</v>
      </c>
      <c r="L39" s="49">
        <f t="shared" si="6"/>
        <v>180.99999999999989</v>
      </c>
      <c r="M39" s="49">
        <f t="shared" si="6"/>
        <v>-110.39999999999995</v>
      </c>
      <c r="N39" s="49">
        <f t="shared" si="6"/>
        <v>-491.49999999999994</v>
      </c>
      <c r="O39" s="49">
        <f t="shared" si="6"/>
        <v>282</v>
      </c>
      <c r="P39" s="49">
        <f>SUM(P28:P38)-2*P31</f>
        <v>601.29999999999973</v>
      </c>
    </row>
    <row r="44" spans="2:16" x14ac:dyDescent="0.2">
      <c r="F44" s="5" t="s">
        <v>54</v>
      </c>
    </row>
  </sheetData>
  <pageMargins left="0.25" right="0.25" top="0.25" bottom="0.25" header="0" footer="0"/>
  <pageSetup paperSize="9" scale="53" fitToHeight="0" orientation="portrait" r:id="rId1"/>
  <headerFooter scaleWithDoc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Button 1">
              <controlPr defaultSize="0" print="0" autoFill="0" autoPict="0" macro="[1]!HideEmpty">
                <anchor moveWithCells="1" sizeWithCells="1">
                  <from>
                    <xdr:col>5</xdr:col>
                    <xdr:colOff>670560</xdr:colOff>
                    <xdr:row>1</xdr:row>
                    <xdr:rowOff>0</xdr:rowOff>
                  </from>
                  <to>
                    <xdr:col>7</xdr:col>
                    <xdr:colOff>22860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Button 2">
              <controlPr defaultSize="0" print="0" autoFill="0" autoPict="0" macro="[1]!UnhideAll">
                <anchor moveWithCells="1" sizeWithCells="1">
                  <from>
                    <xdr:col>7</xdr:col>
                    <xdr:colOff>152400</xdr:colOff>
                    <xdr:row>1</xdr:row>
                    <xdr:rowOff>0</xdr:rowOff>
                  </from>
                  <to>
                    <xdr:col>8</xdr:col>
                    <xdr:colOff>274320</xdr:colOff>
                    <xdr:row>2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4EC55-83CF-4647-ACD8-0ED63D927C2F}">
  <sheetPr>
    <pageSetUpPr fitToPage="1"/>
  </sheetPr>
  <dimension ref="A2:V44"/>
  <sheetViews>
    <sheetView showGridLines="0" tabSelected="1" workbookViewId="0">
      <selection activeCell="G49" sqref="G49"/>
    </sheetView>
  </sheetViews>
  <sheetFormatPr defaultRowHeight="10.199999999999999" outlineLevelRow="1" outlineLevelCol="1" x14ac:dyDescent="0.2"/>
  <cols>
    <col min="1" max="1" width="1.5546875" style="5" customWidth="1"/>
    <col min="2" max="2" width="28.109375" style="5" customWidth="1"/>
    <col min="3" max="3" width="16.21875" style="21" hidden="1" customWidth="1" outlineLevel="1"/>
    <col min="4" max="4" width="11.6640625" style="5" hidden="1" customWidth="1" outlineLevel="1"/>
    <col min="5" max="5" width="10.44140625" style="5" customWidth="1" collapsed="1"/>
    <col min="6" max="16" width="10.44140625" style="5" customWidth="1"/>
    <col min="17" max="20" width="8.88671875" style="5"/>
    <col min="21" max="21" width="7.21875" style="5" hidden="1" customWidth="1" outlineLevel="1"/>
    <col min="22" max="22" width="8.88671875" style="5" collapsed="1"/>
    <col min="23" max="16384" width="8.88671875" style="5"/>
  </cols>
  <sheetData>
    <row r="2" spans="1:21" ht="14.4" x14ac:dyDescent="0.3">
      <c r="B2" s="5" t="s">
        <v>26</v>
      </c>
      <c r="K2" s="51" t="s">
        <v>73</v>
      </c>
    </row>
    <row r="3" spans="1:21" x14ac:dyDescent="0.2">
      <c r="A3" s="3"/>
      <c r="B3" s="3"/>
      <c r="C3" s="4"/>
      <c r="D3" s="23"/>
      <c r="E3" s="3"/>
      <c r="F3" s="3"/>
      <c r="G3" s="24"/>
      <c r="H3" s="3"/>
      <c r="I3" s="3"/>
      <c r="J3" s="3"/>
      <c r="K3" s="3"/>
      <c r="L3" s="3"/>
      <c r="M3" s="3"/>
      <c r="N3" s="3"/>
      <c r="O3" s="3"/>
      <c r="P3" s="3"/>
    </row>
    <row r="4" spans="1:21" ht="16.2" thickBot="1" x14ac:dyDescent="0.35">
      <c r="A4" s="3"/>
      <c r="B4" s="6" t="str">
        <f>E11&amp;IF(E12="",""," ("&amp;E12&amp;")")</f>
        <v>FMC Corporation (NYSE:FMC) (FMC-US)</v>
      </c>
      <c r="C4" s="7"/>
      <c r="D4" s="25"/>
      <c r="E4" s="8"/>
      <c r="F4" s="8"/>
      <c r="G4" s="8"/>
      <c r="H4" s="8"/>
      <c r="I4" s="8"/>
      <c r="J4" s="8"/>
      <c r="K4" s="8"/>
      <c r="L4" s="8"/>
      <c r="M4" s="8"/>
      <c r="N4" s="9"/>
      <c r="O4" s="9"/>
      <c r="P4" s="10" t="s">
        <v>19</v>
      </c>
    </row>
    <row r="5" spans="1:21" ht="17.25" customHeight="1" x14ac:dyDescent="0.2">
      <c r="A5" s="3"/>
      <c r="B5" s="11" t="str">
        <f>"Data in "&amp;Curr_Sym</f>
        <v>Data in ($M)</v>
      </c>
      <c r="C5" s="11"/>
      <c r="D5" s="23"/>
      <c r="E5" s="3"/>
      <c r="F5" s="3"/>
      <c r="G5" s="3"/>
      <c r="H5" s="3"/>
      <c r="I5" s="3"/>
      <c r="J5" s="3"/>
      <c r="K5" s="3"/>
      <c r="L5" s="3"/>
      <c r="M5" s="3"/>
      <c r="N5" s="12"/>
      <c r="O5" s="12"/>
      <c r="P5" s="12"/>
    </row>
    <row r="6" spans="1:21" hidden="1" outlineLevel="1" x14ac:dyDescent="0.2">
      <c r="A6" s="3"/>
      <c r="B6" s="13"/>
      <c r="C6" s="14" t="str">
        <f>_xll.SNL.Clients.Office.Excel.Functions.SPGTable($E$6:$P$6,$C$11:$C$29,$E$7:$P$7,"Options: Curr="&amp;Sel_Curr&amp;", Mag="&amp;Sel_Mag&amp;",ConvMethod="&amp;Sel_Conv&amp;", NA=NA, Term=en-US")</f>
        <v>#PEND</v>
      </c>
      <c r="D6" s="26"/>
      <c r="E6" s="15" t="str">
        <f t="shared" ref="E6:P6" si="0">Focus_Co</f>
        <v>FMC</v>
      </c>
      <c r="F6" s="15" t="str">
        <f t="shared" si="0"/>
        <v>FMC</v>
      </c>
      <c r="G6" s="15" t="str">
        <f t="shared" si="0"/>
        <v>FMC</v>
      </c>
      <c r="H6" s="15" t="str">
        <f t="shared" si="0"/>
        <v>FMC</v>
      </c>
      <c r="I6" s="15" t="str">
        <f t="shared" si="0"/>
        <v>FMC</v>
      </c>
      <c r="J6" s="15" t="str">
        <f t="shared" si="0"/>
        <v>FMC</v>
      </c>
      <c r="K6" s="15" t="str">
        <f t="shared" si="0"/>
        <v>FMC</v>
      </c>
      <c r="L6" s="15" t="str">
        <f t="shared" si="0"/>
        <v>FMC</v>
      </c>
      <c r="M6" s="15" t="str">
        <f t="shared" si="0"/>
        <v>FMC</v>
      </c>
      <c r="N6" s="15" t="str">
        <f t="shared" si="0"/>
        <v>FMC</v>
      </c>
      <c r="O6" s="15" t="str">
        <f t="shared" si="0"/>
        <v>FMC</v>
      </c>
      <c r="P6" s="15" t="str">
        <f t="shared" si="0"/>
        <v>FMC</v>
      </c>
    </row>
    <row r="7" spans="1:21" hidden="1" outlineLevel="1" x14ac:dyDescent="0.2">
      <c r="A7" s="3"/>
      <c r="B7" s="13"/>
      <c r="C7" s="14"/>
      <c r="D7" s="26"/>
      <c r="E7" s="15" t="str">
        <f t="shared" ref="E7:M7" si="1">LEFT(F7,LEN(F7)-1)&amp;RIGHT(F7,1)+1</f>
        <v>FQ-11</v>
      </c>
      <c r="F7" s="15" t="str">
        <f t="shared" si="1"/>
        <v>FQ-10</v>
      </c>
      <c r="G7" s="15" t="str">
        <f t="shared" si="1"/>
        <v>FQ-9</v>
      </c>
      <c r="H7" s="15" t="str">
        <f t="shared" si="1"/>
        <v>FQ-8</v>
      </c>
      <c r="I7" s="15" t="str">
        <f t="shared" si="1"/>
        <v>FQ-7</v>
      </c>
      <c r="J7" s="15" t="str">
        <f t="shared" si="1"/>
        <v>FQ-6</v>
      </c>
      <c r="K7" s="15" t="str">
        <f t="shared" si="1"/>
        <v>FQ-5</v>
      </c>
      <c r="L7" s="15" t="str">
        <f t="shared" si="1"/>
        <v>FQ-4</v>
      </c>
      <c r="M7" s="15" t="str">
        <f t="shared" si="1"/>
        <v>FQ-3</v>
      </c>
      <c r="N7" s="15" t="str">
        <f>LEFT(O7,LEN(O7)-1)&amp;RIGHT(O7,1)+1</f>
        <v>FQ-2</v>
      </c>
      <c r="O7" s="15" t="str">
        <f>VLOOKUP(Period,FormatTable,2,FALSE)</f>
        <v>FQ-1</v>
      </c>
      <c r="P7" s="15" t="str">
        <f>Period</f>
        <v>FQ0</v>
      </c>
    </row>
    <row r="8" spans="1:21" hidden="1" outlineLevel="1" x14ac:dyDescent="0.2">
      <c r="A8" s="3"/>
      <c r="B8" s="13"/>
      <c r="C8" s="14"/>
      <c r="D8" s="26"/>
      <c r="E8" s="16">
        <f t="shared" ref="E8:P8" ca="1" si="2">IF(Date="","",Date)</f>
        <v>45536</v>
      </c>
      <c r="F8" s="16">
        <f t="shared" ca="1" si="2"/>
        <v>45536</v>
      </c>
      <c r="G8" s="16">
        <f t="shared" ca="1" si="2"/>
        <v>45536</v>
      </c>
      <c r="H8" s="16">
        <f t="shared" ca="1" si="2"/>
        <v>45536</v>
      </c>
      <c r="I8" s="16">
        <f t="shared" ca="1" si="2"/>
        <v>45536</v>
      </c>
      <c r="J8" s="16">
        <f t="shared" ca="1" si="2"/>
        <v>45536</v>
      </c>
      <c r="K8" s="16">
        <f t="shared" ca="1" si="2"/>
        <v>45536</v>
      </c>
      <c r="L8" s="16">
        <f t="shared" ca="1" si="2"/>
        <v>45536</v>
      </c>
      <c r="M8" s="16">
        <f t="shared" ca="1" si="2"/>
        <v>45536</v>
      </c>
      <c r="N8" s="16">
        <f t="shared" ca="1" si="2"/>
        <v>45536</v>
      </c>
      <c r="O8" s="16">
        <f t="shared" ca="1" si="2"/>
        <v>45536</v>
      </c>
      <c r="P8" s="16">
        <f t="shared" ca="1" si="2"/>
        <v>45536</v>
      </c>
    </row>
    <row r="9" spans="1:21" hidden="1" outlineLevel="1" x14ac:dyDescent="0.2">
      <c r="A9" s="3"/>
      <c r="B9" s="13"/>
      <c r="C9" s="17"/>
      <c r="D9" s="27"/>
      <c r="E9" s="3"/>
      <c r="F9" s="3"/>
      <c r="G9" s="3"/>
      <c r="H9" s="3"/>
      <c r="I9" s="3"/>
      <c r="J9" s="3"/>
      <c r="K9" s="3"/>
      <c r="L9" s="3"/>
      <c r="M9" s="3"/>
      <c r="N9" s="12"/>
      <c r="O9" s="12"/>
      <c r="P9" s="12"/>
    </row>
    <row r="10" spans="1:21" hidden="1" outlineLevel="1" x14ac:dyDescent="0.2">
      <c r="A10" s="3"/>
      <c r="B10" s="13"/>
      <c r="C10" s="17"/>
      <c r="D10" s="27"/>
      <c r="E10" s="3"/>
      <c r="F10" s="3"/>
      <c r="G10" s="3"/>
      <c r="H10" s="3"/>
      <c r="I10" s="3"/>
      <c r="J10" s="3"/>
      <c r="K10" s="3"/>
      <c r="L10" s="3"/>
      <c r="M10" s="3"/>
      <c r="N10" s="12"/>
      <c r="O10" s="12"/>
      <c r="P10" s="12"/>
    </row>
    <row r="11" spans="1:21" hidden="1" outlineLevel="1" x14ac:dyDescent="0.2">
      <c r="A11" s="3"/>
      <c r="B11" s="13"/>
      <c r="C11" s="18" t="s">
        <v>20</v>
      </c>
      <c r="D11" s="15"/>
      <c r="E11" s="3" t="s">
        <v>21</v>
      </c>
      <c r="F11" s="3" t="s">
        <v>21</v>
      </c>
      <c r="G11" s="3" t="s">
        <v>21</v>
      </c>
      <c r="H11" s="3" t="s">
        <v>21</v>
      </c>
      <c r="I11" s="3" t="s">
        <v>21</v>
      </c>
      <c r="J11" s="3" t="s">
        <v>21</v>
      </c>
      <c r="K11" s="3" t="s">
        <v>21</v>
      </c>
      <c r="L11" s="3" t="s">
        <v>21</v>
      </c>
      <c r="M11" s="3" t="s">
        <v>21</v>
      </c>
      <c r="N11" s="12" t="s">
        <v>21</v>
      </c>
      <c r="O11" s="12" t="s">
        <v>21</v>
      </c>
      <c r="P11" s="12" t="s">
        <v>21</v>
      </c>
    </row>
    <row r="12" spans="1:21" hidden="1" outlineLevel="1" x14ac:dyDescent="0.2">
      <c r="A12" s="3"/>
      <c r="B12" s="13"/>
      <c r="C12" s="18" t="s">
        <v>22</v>
      </c>
      <c r="D12" s="15"/>
      <c r="E12" s="3" t="s">
        <v>23</v>
      </c>
      <c r="F12" s="3" t="s">
        <v>23</v>
      </c>
      <c r="G12" s="3" t="s">
        <v>23</v>
      </c>
      <c r="H12" s="3" t="s">
        <v>23</v>
      </c>
      <c r="I12" s="3" t="s">
        <v>23</v>
      </c>
      <c r="J12" s="3" t="s">
        <v>23</v>
      </c>
      <c r="K12" s="3" t="s">
        <v>23</v>
      </c>
      <c r="L12" s="3" t="s">
        <v>23</v>
      </c>
      <c r="M12" s="3" t="s">
        <v>23</v>
      </c>
      <c r="N12" s="12" t="s">
        <v>23</v>
      </c>
      <c r="O12" s="12" t="s">
        <v>23</v>
      </c>
      <c r="P12" s="12" t="s">
        <v>23</v>
      </c>
    </row>
    <row r="13" spans="1:21" ht="18" customHeight="1" collapsed="1" x14ac:dyDescent="0.2">
      <c r="A13" s="3"/>
      <c r="B13" s="19" t="s">
        <v>27</v>
      </c>
      <c r="C13" s="18" t="s">
        <v>24</v>
      </c>
      <c r="D13" s="15"/>
      <c r="E13" s="22">
        <v>44469</v>
      </c>
      <c r="F13" s="22">
        <v>44561</v>
      </c>
      <c r="G13" s="22">
        <v>44651</v>
      </c>
      <c r="H13" s="22">
        <v>44742</v>
      </c>
      <c r="I13" s="22">
        <v>44834</v>
      </c>
      <c r="J13" s="22">
        <v>44926</v>
      </c>
      <c r="K13" s="22">
        <v>45016</v>
      </c>
      <c r="L13" s="22">
        <v>45107</v>
      </c>
      <c r="M13" s="22">
        <v>45199</v>
      </c>
      <c r="N13" s="22">
        <v>45291</v>
      </c>
      <c r="O13" s="22">
        <v>45382</v>
      </c>
      <c r="P13" s="22">
        <v>45473</v>
      </c>
    </row>
    <row r="14" spans="1:21" x14ac:dyDescent="0.2">
      <c r="C14" s="18"/>
      <c r="D14" s="15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U14" s="5" t="s">
        <v>28</v>
      </c>
    </row>
    <row r="15" spans="1:21" ht="10.8" thickBot="1" x14ac:dyDescent="0.25">
      <c r="B15" s="1" t="s">
        <v>29</v>
      </c>
      <c r="C15" s="18" t="s">
        <v>30</v>
      </c>
      <c r="D15" s="30"/>
      <c r="E15" s="33">
        <v>248.5</v>
      </c>
      <c r="F15" s="33">
        <v>327.7</v>
      </c>
      <c r="G15" s="33">
        <v>312.40000000000003</v>
      </c>
      <c r="H15" s="33">
        <v>316.7</v>
      </c>
      <c r="I15" s="33">
        <v>219.6</v>
      </c>
      <c r="J15" s="33">
        <v>388.7</v>
      </c>
      <c r="K15" s="33">
        <v>317</v>
      </c>
      <c r="L15" s="33">
        <v>139.5</v>
      </c>
      <c r="M15" s="33">
        <v>129</v>
      </c>
      <c r="N15" s="33">
        <v>93.7</v>
      </c>
      <c r="O15" s="33">
        <v>114.9</v>
      </c>
      <c r="P15" s="33">
        <v>157.4</v>
      </c>
      <c r="U15" s="32">
        <v>1</v>
      </c>
    </row>
    <row r="16" spans="1:21" ht="10.8" thickTop="1" x14ac:dyDescent="0.2">
      <c r="B16" s="1" t="s">
        <v>41</v>
      </c>
      <c r="C16" s="18" t="s">
        <v>42</v>
      </c>
      <c r="D16" s="18"/>
      <c r="E16" s="31">
        <v>43.4</v>
      </c>
      <c r="F16" s="31">
        <v>42.4</v>
      </c>
      <c r="G16" s="31">
        <v>42.4</v>
      </c>
      <c r="H16" s="31">
        <v>42.800000000000004</v>
      </c>
      <c r="I16" s="31">
        <v>41.4</v>
      </c>
      <c r="J16" s="31">
        <v>42.800000000000004</v>
      </c>
      <c r="K16" s="31">
        <v>44.7</v>
      </c>
      <c r="L16" s="31">
        <v>48.1</v>
      </c>
      <c r="M16" s="31">
        <v>45.6</v>
      </c>
      <c r="N16" s="31">
        <v>45.9</v>
      </c>
      <c r="O16" s="31">
        <v>45.7</v>
      </c>
      <c r="P16" s="31">
        <v>44.300000000000004</v>
      </c>
      <c r="U16" s="32">
        <v>1</v>
      </c>
    </row>
    <row r="17" spans="2:21" s="45" customFormat="1" ht="14.4" x14ac:dyDescent="0.2">
      <c r="B17" s="34" t="s">
        <v>0</v>
      </c>
      <c r="C17" s="43"/>
      <c r="D17" s="43"/>
      <c r="E17" s="36">
        <f>SUM(E15:E16)</f>
        <v>291.89999999999998</v>
      </c>
      <c r="F17" s="36">
        <f t="shared" ref="F17:P17" si="3">SUM(F15:F16)</f>
        <v>370.09999999999997</v>
      </c>
      <c r="G17" s="36">
        <f t="shared" si="3"/>
        <v>354.8</v>
      </c>
      <c r="H17" s="36">
        <f t="shared" si="3"/>
        <v>359.5</v>
      </c>
      <c r="I17" s="36">
        <f t="shared" si="3"/>
        <v>261</v>
      </c>
      <c r="J17" s="36">
        <f t="shared" si="3"/>
        <v>431.5</v>
      </c>
      <c r="K17" s="36">
        <f t="shared" si="3"/>
        <v>361.7</v>
      </c>
      <c r="L17" s="36">
        <f t="shared" si="3"/>
        <v>187.6</v>
      </c>
      <c r="M17" s="36">
        <f t="shared" si="3"/>
        <v>174.6</v>
      </c>
      <c r="N17" s="36">
        <f t="shared" si="3"/>
        <v>139.6</v>
      </c>
      <c r="O17" s="36">
        <f t="shared" si="3"/>
        <v>160.60000000000002</v>
      </c>
      <c r="P17" s="36">
        <f t="shared" si="3"/>
        <v>201.70000000000002</v>
      </c>
      <c r="U17" s="50"/>
    </row>
    <row r="18" spans="2:21" x14ac:dyDescent="0.2">
      <c r="B18" s="2" t="s">
        <v>1</v>
      </c>
      <c r="C18" s="18" t="s">
        <v>31</v>
      </c>
      <c r="D18" s="15"/>
      <c r="E18" s="28">
        <v>-1.3</v>
      </c>
      <c r="F18" s="28">
        <v>-11.3</v>
      </c>
      <c r="G18" s="28">
        <v>-10.9</v>
      </c>
      <c r="H18" s="28">
        <v>-79.5</v>
      </c>
      <c r="I18" s="28">
        <v>-2</v>
      </c>
      <c r="J18" s="28">
        <v>42</v>
      </c>
      <c r="K18" s="28">
        <v>-0.5</v>
      </c>
      <c r="L18" s="28">
        <v>0.9</v>
      </c>
      <c r="M18" s="28">
        <v>-2.9</v>
      </c>
      <c r="N18" s="28">
        <v>-45.5</v>
      </c>
      <c r="O18" s="28">
        <v>-0.3</v>
      </c>
      <c r="P18" s="28">
        <v>-83.8</v>
      </c>
      <c r="U18" s="29">
        <f t="shared" ref="U18:U27" si="4">IF(COUNT(E18:P18)&lt;&gt;0,1,"")</f>
        <v>1</v>
      </c>
    </row>
    <row r="19" spans="2:21" x14ac:dyDescent="0.2">
      <c r="B19" s="2" t="s">
        <v>3</v>
      </c>
      <c r="C19" s="18" t="s">
        <v>32</v>
      </c>
      <c r="D19" s="15"/>
      <c r="E19" s="28">
        <v>-0.8</v>
      </c>
      <c r="F19" s="28">
        <v>-10.9</v>
      </c>
      <c r="G19" s="28">
        <v>-0.3</v>
      </c>
      <c r="H19" s="28" t="s">
        <v>25</v>
      </c>
      <c r="I19" s="28" t="s">
        <v>25</v>
      </c>
      <c r="J19" s="28" t="s">
        <v>25</v>
      </c>
      <c r="K19" s="28">
        <v>-0.4</v>
      </c>
      <c r="L19" s="28" t="s">
        <v>25</v>
      </c>
      <c r="M19" s="28" t="s">
        <v>25</v>
      </c>
      <c r="N19" s="28" t="s">
        <v>25</v>
      </c>
      <c r="O19" s="28">
        <v>-33.4</v>
      </c>
      <c r="P19" s="28" t="s">
        <v>25</v>
      </c>
      <c r="U19" s="29">
        <f t="shared" si="4"/>
        <v>1</v>
      </c>
    </row>
    <row r="20" spans="2:21" x14ac:dyDescent="0.2">
      <c r="B20" s="2" t="s">
        <v>4</v>
      </c>
      <c r="C20" s="18" t="s">
        <v>33</v>
      </c>
      <c r="D20" s="15"/>
      <c r="E20" s="28" t="s">
        <v>25</v>
      </c>
      <c r="F20" s="28" t="s">
        <v>25</v>
      </c>
      <c r="G20" s="28" t="s">
        <v>25</v>
      </c>
      <c r="H20" s="28" t="s">
        <v>25</v>
      </c>
      <c r="I20" s="28" t="s">
        <v>25</v>
      </c>
      <c r="J20" s="28" t="s">
        <v>25</v>
      </c>
      <c r="K20" s="28" t="s">
        <v>25</v>
      </c>
      <c r="L20" s="28" t="s">
        <v>25</v>
      </c>
      <c r="M20" s="28" t="s">
        <v>25</v>
      </c>
      <c r="N20" s="28" t="s">
        <v>25</v>
      </c>
      <c r="O20" s="28" t="s">
        <v>25</v>
      </c>
      <c r="P20" s="28" t="s">
        <v>25</v>
      </c>
      <c r="U20" s="29" t="str">
        <f t="shared" si="4"/>
        <v/>
      </c>
    </row>
    <row r="21" spans="2:21" x14ac:dyDescent="0.2">
      <c r="B21" s="2" t="s">
        <v>2</v>
      </c>
      <c r="C21" s="18" t="s">
        <v>34</v>
      </c>
      <c r="D21" s="15"/>
      <c r="E21" s="28" t="s">
        <v>25</v>
      </c>
      <c r="F21" s="28" t="s">
        <v>25</v>
      </c>
      <c r="G21" s="28" t="s">
        <v>25</v>
      </c>
      <c r="H21" s="28" t="s">
        <v>25</v>
      </c>
      <c r="I21" s="28" t="s">
        <v>25</v>
      </c>
      <c r="J21" s="28" t="s">
        <v>25</v>
      </c>
      <c r="K21" s="28" t="s">
        <v>25</v>
      </c>
      <c r="L21" s="28" t="s">
        <v>25</v>
      </c>
      <c r="M21" s="28" t="s">
        <v>25</v>
      </c>
      <c r="N21" s="28" t="s">
        <v>25</v>
      </c>
      <c r="O21" s="28" t="s">
        <v>25</v>
      </c>
      <c r="P21" s="28" t="s">
        <v>25</v>
      </c>
      <c r="U21" s="29" t="str">
        <f t="shared" si="4"/>
        <v/>
      </c>
    </row>
    <row r="22" spans="2:21" x14ac:dyDescent="0.2">
      <c r="B22" s="2" t="s">
        <v>5</v>
      </c>
      <c r="C22" s="18" t="s">
        <v>35</v>
      </c>
      <c r="D22" s="15"/>
      <c r="E22" s="28" t="s">
        <v>25</v>
      </c>
      <c r="F22" s="28" t="s">
        <v>25</v>
      </c>
      <c r="G22" s="28" t="s">
        <v>25</v>
      </c>
      <c r="H22" s="28" t="s">
        <v>25</v>
      </c>
      <c r="I22" s="28" t="s">
        <v>25</v>
      </c>
      <c r="J22" s="28" t="s">
        <v>25</v>
      </c>
      <c r="K22" s="28" t="s">
        <v>25</v>
      </c>
      <c r="L22" s="28" t="s">
        <v>25</v>
      </c>
      <c r="M22" s="28" t="s">
        <v>25</v>
      </c>
      <c r="N22" s="28" t="s">
        <v>25</v>
      </c>
      <c r="O22" s="28" t="s">
        <v>25</v>
      </c>
      <c r="P22" s="28" t="s">
        <v>25</v>
      </c>
      <c r="U22" s="29" t="str">
        <f t="shared" si="4"/>
        <v/>
      </c>
    </row>
    <row r="23" spans="2:21" x14ac:dyDescent="0.2">
      <c r="B23" s="2" t="s">
        <v>6</v>
      </c>
      <c r="C23" s="18" t="s">
        <v>36</v>
      </c>
      <c r="D23" s="15"/>
      <c r="E23" s="28" t="s">
        <v>25</v>
      </c>
      <c r="F23" s="28" t="s">
        <v>25</v>
      </c>
      <c r="G23" s="28" t="s">
        <v>25</v>
      </c>
      <c r="H23" s="28" t="s">
        <v>25</v>
      </c>
      <c r="I23" s="28" t="s">
        <v>25</v>
      </c>
      <c r="J23" s="28" t="s">
        <v>25</v>
      </c>
      <c r="K23" s="28" t="s">
        <v>25</v>
      </c>
      <c r="L23" s="28" t="s">
        <v>25</v>
      </c>
      <c r="M23" s="28" t="s">
        <v>25</v>
      </c>
      <c r="N23" s="28" t="s">
        <v>25</v>
      </c>
      <c r="O23" s="28" t="s">
        <v>25</v>
      </c>
      <c r="P23" s="28" t="s">
        <v>25</v>
      </c>
      <c r="U23" s="29" t="str">
        <f t="shared" si="4"/>
        <v/>
      </c>
    </row>
    <row r="24" spans="2:21" x14ac:dyDescent="0.2">
      <c r="B24" s="2" t="s">
        <v>7</v>
      </c>
      <c r="C24" s="18" t="s">
        <v>37</v>
      </c>
      <c r="D24" s="15"/>
      <c r="E24" s="28" t="s">
        <v>25</v>
      </c>
      <c r="F24" s="28" t="s">
        <v>25</v>
      </c>
      <c r="G24" s="28" t="s">
        <v>25</v>
      </c>
      <c r="H24" s="28" t="s">
        <v>25</v>
      </c>
      <c r="I24" s="28" t="s">
        <v>25</v>
      </c>
      <c r="J24" s="28" t="s">
        <v>25</v>
      </c>
      <c r="K24" s="28" t="s">
        <v>25</v>
      </c>
      <c r="L24" s="28" t="s">
        <v>25</v>
      </c>
      <c r="M24" s="28" t="s">
        <v>25</v>
      </c>
      <c r="N24" s="28" t="s">
        <v>25</v>
      </c>
      <c r="O24" s="28" t="s">
        <v>25</v>
      </c>
      <c r="P24" s="28" t="s">
        <v>25</v>
      </c>
      <c r="U24" s="29" t="str">
        <f t="shared" si="4"/>
        <v/>
      </c>
    </row>
    <row r="25" spans="2:21" x14ac:dyDescent="0.2">
      <c r="B25" s="2" t="s">
        <v>8</v>
      </c>
      <c r="C25" s="18" t="s">
        <v>38</v>
      </c>
      <c r="D25" s="15"/>
      <c r="E25" s="28" t="s">
        <v>25</v>
      </c>
      <c r="F25" s="28" t="s">
        <v>25</v>
      </c>
      <c r="G25" s="28" t="s">
        <v>25</v>
      </c>
      <c r="H25" s="28" t="s">
        <v>25</v>
      </c>
      <c r="I25" s="28" t="s">
        <v>25</v>
      </c>
      <c r="J25" s="28" t="s">
        <v>25</v>
      </c>
      <c r="K25" s="28" t="s">
        <v>25</v>
      </c>
      <c r="L25" s="28" t="s">
        <v>25</v>
      </c>
      <c r="M25" s="28" t="s">
        <v>25</v>
      </c>
      <c r="N25" s="28" t="s">
        <v>25</v>
      </c>
      <c r="O25" s="28" t="s">
        <v>25</v>
      </c>
      <c r="P25" s="28" t="s">
        <v>25</v>
      </c>
      <c r="U25" s="29" t="str">
        <f t="shared" si="4"/>
        <v/>
      </c>
    </row>
    <row r="26" spans="2:21" x14ac:dyDescent="0.2">
      <c r="B26" s="2" t="s">
        <v>9</v>
      </c>
      <c r="C26" s="18" t="s">
        <v>39</v>
      </c>
      <c r="D26" s="15"/>
      <c r="E26" s="28" t="s">
        <v>25</v>
      </c>
      <c r="F26" s="28" t="s">
        <v>25</v>
      </c>
      <c r="G26" s="28" t="s">
        <v>25</v>
      </c>
      <c r="H26" s="28" t="s">
        <v>25</v>
      </c>
      <c r="I26" s="28" t="s">
        <v>25</v>
      </c>
      <c r="J26" s="28" t="s">
        <v>25</v>
      </c>
      <c r="K26" s="28" t="s">
        <v>25</v>
      </c>
      <c r="L26" s="28" t="s">
        <v>25</v>
      </c>
      <c r="M26" s="28" t="s">
        <v>25</v>
      </c>
      <c r="N26" s="28" t="s">
        <v>25</v>
      </c>
      <c r="O26" s="28" t="s">
        <v>25</v>
      </c>
      <c r="P26" s="28" t="s">
        <v>25</v>
      </c>
      <c r="U26" s="29" t="str">
        <f t="shared" si="4"/>
        <v/>
      </c>
    </row>
    <row r="27" spans="2:21" x14ac:dyDescent="0.2">
      <c r="B27" s="2" t="s">
        <v>10</v>
      </c>
      <c r="C27" s="18" t="s">
        <v>40</v>
      </c>
      <c r="D27" s="15"/>
      <c r="E27" s="28">
        <v>-32.200000000000003</v>
      </c>
      <c r="F27" s="28">
        <v>-35.200000000000003</v>
      </c>
      <c r="G27" s="28">
        <v>-2.2000000000000002</v>
      </c>
      <c r="H27" s="28">
        <v>-5.2</v>
      </c>
      <c r="I27" s="28">
        <v>-5.3</v>
      </c>
      <c r="J27" s="28">
        <v>-38.300000000000004</v>
      </c>
      <c r="K27" s="28">
        <v>-16.2</v>
      </c>
      <c r="L27" s="28">
        <v>-12.8</v>
      </c>
      <c r="M27" s="28">
        <v>-29.5</v>
      </c>
      <c r="N27" s="28">
        <v>40.300000000000004</v>
      </c>
      <c r="O27" s="28">
        <v>-11.5</v>
      </c>
      <c r="P27" s="28">
        <v>-15.5</v>
      </c>
      <c r="U27" s="29">
        <f t="shared" si="4"/>
        <v>1</v>
      </c>
    </row>
    <row r="28" spans="2:21" s="45" customFormat="1" ht="15" thickBot="1" x14ac:dyDescent="0.25">
      <c r="B28" s="35" t="s">
        <v>11</v>
      </c>
      <c r="C28" s="43"/>
      <c r="D28" s="44"/>
      <c r="E28" s="36">
        <f>E17 - SUM(E18:E27)</f>
        <v>326.2</v>
      </c>
      <c r="F28" s="36">
        <f t="shared" ref="F28:P28" si="5">F17 - SUM(F18:F27)</f>
        <v>427.5</v>
      </c>
      <c r="G28" s="36">
        <f t="shared" si="5"/>
        <v>368.2</v>
      </c>
      <c r="H28" s="36">
        <f t="shared" si="5"/>
        <v>444.2</v>
      </c>
      <c r="I28" s="36">
        <f t="shared" si="5"/>
        <v>268.3</v>
      </c>
      <c r="J28" s="36">
        <f t="shared" si="5"/>
        <v>427.8</v>
      </c>
      <c r="K28" s="36">
        <f t="shared" si="5"/>
        <v>378.8</v>
      </c>
      <c r="L28" s="36">
        <f t="shared" si="5"/>
        <v>199.5</v>
      </c>
      <c r="M28" s="36">
        <f t="shared" si="5"/>
        <v>207</v>
      </c>
      <c r="N28" s="36">
        <f t="shared" si="5"/>
        <v>144.79999999999998</v>
      </c>
      <c r="O28" s="36">
        <f t="shared" si="5"/>
        <v>205.8</v>
      </c>
      <c r="P28" s="36">
        <f>P17 - SUM(P18:P27)</f>
        <v>301</v>
      </c>
      <c r="U28" s="46"/>
    </row>
    <row r="29" spans="2:21" x14ac:dyDescent="0.2">
      <c r="B29" s="2" t="s">
        <v>18</v>
      </c>
      <c r="C29" s="18"/>
      <c r="D29" s="15"/>
      <c r="E29" s="28">
        <v>-29.5</v>
      </c>
      <c r="F29" s="28">
        <v>-23.7</v>
      </c>
      <c r="G29" s="28">
        <v>-50.300000000000004</v>
      </c>
      <c r="H29" s="28">
        <v>-23.400000000000002</v>
      </c>
      <c r="I29" s="28">
        <v>-34.700000000000003</v>
      </c>
      <c r="J29" s="28">
        <v>-33.9</v>
      </c>
      <c r="K29" s="28">
        <v>-46.9</v>
      </c>
      <c r="L29" s="28">
        <v>-28.900000000000002</v>
      </c>
      <c r="M29" s="28">
        <v>-33</v>
      </c>
      <c r="N29" s="28">
        <v>-25.1</v>
      </c>
      <c r="O29" s="28">
        <v>-20.7</v>
      </c>
      <c r="P29" s="28">
        <v>-9.9</v>
      </c>
      <c r="U29" s="29"/>
    </row>
    <row r="30" spans="2:21" x14ac:dyDescent="0.2">
      <c r="B30" s="2" t="s">
        <v>17</v>
      </c>
      <c r="E30" s="31">
        <v>-33.1</v>
      </c>
      <c r="F30" s="31">
        <v>-33</v>
      </c>
      <c r="G30" s="31">
        <v>-29.900000000000002</v>
      </c>
      <c r="H30" s="31">
        <v>-35.300000000000004</v>
      </c>
      <c r="I30" s="31">
        <v>-41.800000000000004</v>
      </c>
      <c r="J30" s="31">
        <v>-44.800000000000004</v>
      </c>
      <c r="K30" s="31">
        <v>-51.4</v>
      </c>
      <c r="L30" s="31">
        <v>-64.5</v>
      </c>
      <c r="M30" s="31">
        <v>-64.599999999999994</v>
      </c>
      <c r="N30" s="31">
        <v>-56.7</v>
      </c>
      <c r="O30" s="31">
        <v>-61.7</v>
      </c>
      <c r="P30" s="31">
        <v>-63.6</v>
      </c>
    </row>
    <row r="31" spans="2:21" x14ac:dyDescent="0.2">
      <c r="B31" s="2" t="s">
        <v>16</v>
      </c>
      <c r="E31" s="28">
        <v>22</v>
      </c>
      <c r="F31" s="28">
        <v>52</v>
      </c>
      <c r="G31" s="28">
        <v>11.4</v>
      </c>
      <c r="H31" s="28">
        <v>41.800000000000004</v>
      </c>
      <c r="I31" s="28">
        <v>38.5</v>
      </c>
      <c r="J31" s="28">
        <v>30.3</v>
      </c>
      <c r="K31" s="28">
        <v>23.2</v>
      </c>
      <c r="L31" s="28">
        <v>82</v>
      </c>
      <c r="M31" s="28">
        <v>38</v>
      </c>
      <c r="N31" s="28">
        <v>36.9</v>
      </c>
      <c r="O31" s="28">
        <v>20.900000000000002</v>
      </c>
      <c r="P31" s="28">
        <v>87</v>
      </c>
    </row>
    <row r="32" spans="2:21" x14ac:dyDescent="0.2">
      <c r="B32" s="2" t="s">
        <v>43</v>
      </c>
      <c r="C32" s="18" t="s">
        <v>44</v>
      </c>
      <c r="D32" s="18"/>
      <c r="E32" s="28">
        <v>112.10000000000001</v>
      </c>
      <c r="F32" s="28">
        <v>-70.3</v>
      </c>
      <c r="G32" s="28">
        <v>-317.5</v>
      </c>
      <c r="H32" s="28">
        <v>-115.10000000000001</v>
      </c>
      <c r="I32" s="28">
        <v>229.1</v>
      </c>
      <c r="J32" s="28">
        <v>-240.4</v>
      </c>
      <c r="K32" s="28">
        <v>-288.8</v>
      </c>
      <c r="L32" s="28">
        <v>421</v>
      </c>
      <c r="M32" s="28">
        <v>180.20000000000002</v>
      </c>
      <c r="N32" s="28">
        <v>-120</v>
      </c>
      <c r="O32" s="28">
        <v>-143.6</v>
      </c>
      <c r="P32" s="28">
        <v>48.800000000000004</v>
      </c>
    </row>
    <row r="33" spans="2:16" x14ac:dyDescent="0.2">
      <c r="B33" s="2" t="s">
        <v>45</v>
      </c>
      <c r="C33" s="18" t="s">
        <v>46</v>
      </c>
      <c r="D33" s="18"/>
      <c r="E33" s="28">
        <v>-57</v>
      </c>
      <c r="F33" s="28">
        <v>46.7</v>
      </c>
      <c r="G33" s="28">
        <v>-192.1</v>
      </c>
      <c r="H33" s="28">
        <v>-43.7</v>
      </c>
      <c r="I33" s="28">
        <v>-46.5</v>
      </c>
      <c r="J33" s="28">
        <v>100</v>
      </c>
      <c r="K33" s="28">
        <v>-257.89999999999998</v>
      </c>
      <c r="L33" s="28">
        <v>-165.4</v>
      </c>
      <c r="M33" s="28">
        <v>60.1</v>
      </c>
      <c r="N33" s="28">
        <v>290.40000000000003</v>
      </c>
      <c r="O33" s="28">
        <v>127.3</v>
      </c>
      <c r="P33" s="28">
        <v>116.8</v>
      </c>
    </row>
    <row r="34" spans="2:16" x14ac:dyDescent="0.2">
      <c r="B34" s="2" t="s">
        <v>12</v>
      </c>
      <c r="C34" s="18" t="s">
        <v>47</v>
      </c>
      <c r="D34" s="18"/>
      <c r="E34" s="28">
        <v>-60.300000000000004</v>
      </c>
      <c r="F34" s="28">
        <v>-2.8000000000000003</v>
      </c>
      <c r="G34" s="28">
        <v>-54.5</v>
      </c>
      <c r="H34" s="28">
        <v>93.3</v>
      </c>
      <c r="I34" s="28">
        <v>-57.9</v>
      </c>
      <c r="J34" s="28">
        <v>184.4</v>
      </c>
      <c r="K34" s="28">
        <v>-53.9</v>
      </c>
      <c r="L34" s="28">
        <v>-143.4</v>
      </c>
      <c r="M34" s="28">
        <v>-364.7</v>
      </c>
      <c r="N34" s="28">
        <v>-64</v>
      </c>
      <c r="O34" s="28">
        <v>1.6</v>
      </c>
      <c r="P34" s="28">
        <v>107.2</v>
      </c>
    </row>
    <row r="35" spans="2:16" x14ac:dyDescent="0.2">
      <c r="B35" s="2" t="s">
        <v>13</v>
      </c>
      <c r="C35" s="18" t="s">
        <v>48</v>
      </c>
      <c r="D35" s="18"/>
      <c r="E35" s="28">
        <v>0.4</v>
      </c>
      <c r="F35" s="28">
        <v>627.5</v>
      </c>
      <c r="G35" s="28">
        <v>-590.70000000000005</v>
      </c>
      <c r="H35" s="28">
        <v>-38.1</v>
      </c>
      <c r="I35" s="28">
        <v>1.7</v>
      </c>
      <c r="J35" s="28">
        <v>679.2</v>
      </c>
      <c r="K35" s="28">
        <v>-665.9</v>
      </c>
      <c r="L35" s="28">
        <v>-11.200000000000001</v>
      </c>
      <c r="M35" s="28">
        <v>-1.1000000000000001</v>
      </c>
      <c r="N35" s="28">
        <v>479.1</v>
      </c>
      <c r="O35" s="28">
        <v>-393.40000000000003</v>
      </c>
      <c r="P35" s="28">
        <v>-88</v>
      </c>
    </row>
    <row r="36" spans="2:16" x14ac:dyDescent="0.2">
      <c r="B36" s="2" t="s">
        <v>14</v>
      </c>
      <c r="C36" s="18" t="s">
        <v>49</v>
      </c>
      <c r="D36" s="18"/>
      <c r="E36" s="28">
        <v>-12.3</v>
      </c>
      <c r="F36" s="28">
        <v>-68.3</v>
      </c>
      <c r="G36" s="28">
        <v>24</v>
      </c>
      <c r="H36" s="28">
        <v>-4.3</v>
      </c>
      <c r="I36" s="28">
        <v>-23.2</v>
      </c>
      <c r="J36" s="28">
        <v>22.6</v>
      </c>
      <c r="K36" s="28">
        <v>23</v>
      </c>
      <c r="L36" s="28">
        <v>-95.600000000000009</v>
      </c>
      <c r="M36" s="28">
        <v>-24.3</v>
      </c>
      <c r="N36" s="28">
        <v>34.1</v>
      </c>
      <c r="O36" s="28">
        <v>27.400000000000002</v>
      </c>
      <c r="P36" s="28">
        <v>-23.900000000000002</v>
      </c>
    </row>
    <row r="37" spans="2:16" x14ac:dyDescent="0.2">
      <c r="B37" s="2" t="s">
        <v>50</v>
      </c>
      <c r="C37" s="18" t="s">
        <v>51</v>
      </c>
      <c r="D37" s="18"/>
      <c r="E37" s="28" t="s">
        <v>25</v>
      </c>
      <c r="F37" s="28" t="s">
        <v>25</v>
      </c>
      <c r="G37" s="28" t="s">
        <v>25</v>
      </c>
      <c r="H37" s="28" t="s">
        <v>25</v>
      </c>
      <c r="I37" s="28" t="s">
        <v>25</v>
      </c>
      <c r="J37" s="28" t="s">
        <v>25</v>
      </c>
      <c r="K37" s="28" t="s">
        <v>25</v>
      </c>
      <c r="L37" s="28" t="s">
        <v>25</v>
      </c>
      <c r="M37" s="28" t="s">
        <v>25</v>
      </c>
      <c r="N37" s="28" t="s">
        <v>25</v>
      </c>
      <c r="O37" s="28" t="s">
        <v>25</v>
      </c>
      <c r="P37" s="28" t="s">
        <v>25</v>
      </c>
    </row>
    <row r="38" spans="2:16" x14ac:dyDescent="0.2">
      <c r="B38" s="2" t="s">
        <v>52</v>
      </c>
      <c r="C38" s="18" t="s">
        <v>53</v>
      </c>
      <c r="D38" s="18"/>
      <c r="E38" s="28">
        <v>91.7</v>
      </c>
      <c r="F38" s="28">
        <v>-259.7</v>
      </c>
      <c r="G38" s="28">
        <v>248.20000000000002</v>
      </c>
      <c r="H38" s="28">
        <v>21.6</v>
      </c>
      <c r="I38" s="28">
        <v>114.3</v>
      </c>
      <c r="J38" s="28">
        <v>-419.6</v>
      </c>
      <c r="K38" s="28">
        <v>120.5</v>
      </c>
      <c r="L38" s="28">
        <v>1.4000000000000001</v>
      </c>
      <c r="M38" s="28">
        <v>157.80000000000001</v>
      </c>
      <c r="N38" s="28">
        <v>-381.8</v>
      </c>
      <c r="O38" s="28">
        <v>186</v>
      </c>
      <c r="P38" s="28">
        <v>48.800000000000004</v>
      </c>
    </row>
    <row r="39" spans="2:16" s="45" customFormat="1" ht="15" thickBot="1" x14ac:dyDescent="0.25">
      <c r="B39" s="35" t="s">
        <v>15</v>
      </c>
      <c r="C39" s="47"/>
      <c r="D39" s="48"/>
      <c r="E39" s="49">
        <f t="shared" ref="E39:O39" si="6">SUM(E28:E38)-2*E31</f>
        <v>316.19999999999993</v>
      </c>
      <c r="F39" s="49">
        <f t="shared" si="6"/>
        <v>591.90000000000009</v>
      </c>
      <c r="G39" s="49">
        <f t="shared" si="6"/>
        <v>-606</v>
      </c>
      <c r="H39" s="49">
        <f t="shared" si="6"/>
        <v>257.39999999999998</v>
      </c>
      <c r="I39" s="49">
        <f t="shared" si="6"/>
        <v>370.8</v>
      </c>
      <c r="J39" s="49">
        <f t="shared" si="6"/>
        <v>645</v>
      </c>
      <c r="K39" s="49">
        <f t="shared" si="6"/>
        <v>-865.69999999999993</v>
      </c>
      <c r="L39" s="49">
        <f t="shared" si="6"/>
        <v>30.900000000000063</v>
      </c>
      <c r="M39" s="49">
        <f t="shared" si="6"/>
        <v>79.400000000000063</v>
      </c>
      <c r="N39" s="49">
        <f t="shared" si="6"/>
        <v>263.90000000000009</v>
      </c>
      <c r="O39" s="49">
        <f t="shared" si="6"/>
        <v>-92.200000000000074</v>
      </c>
      <c r="P39" s="49">
        <f>SUM(P28:P38)-2*P31</f>
        <v>350.20000000000005</v>
      </c>
    </row>
    <row r="44" spans="2:16" x14ac:dyDescent="0.2">
      <c r="F44" s="5" t="s">
        <v>54</v>
      </c>
    </row>
  </sheetData>
  <pageMargins left="0.25" right="0.25" top="0.25" bottom="0.25" header="0" footer="0"/>
  <pageSetup paperSize="9" scale="53" fitToHeight="0" orientation="portrait" r:id="rId1"/>
  <headerFooter scaleWithDoc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Button 1">
              <controlPr defaultSize="0" print="0" autoFill="0" autoPict="0" macro="[1]!HideEmpty">
                <anchor moveWithCells="1" sizeWithCells="1">
                  <from>
                    <xdr:col>5</xdr:col>
                    <xdr:colOff>670560</xdr:colOff>
                    <xdr:row>1</xdr:row>
                    <xdr:rowOff>0</xdr:rowOff>
                  </from>
                  <to>
                    <xdr:col>7</xdr:col>
                    <xdr:colOff>22860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Button 2">
              <controlPr defaultSize="0" print="0" autoFill="0" autoPict="0" macro="[1]!UnhideAll">
                <anchor moveWithCells="1" sizeWithCells="1">
                  <from>
                    <xdr:col>7</xdr:col>
                    <xdr:colOff>152400</xdr:colOff>
                    <xdr:row>1</xdr:row>
                    <xdr:rowOff>0</xdr:rowOff>
                  </from>
                  <to>
                    <xdr:col>8</xdr:col>
                    <xdr:colOff>274320</xdr:colOff>
                    <xdr:row>2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Cash_Cycle_Peer</vt:lpstr>
      <vt:lpstr>EBITDA_FCF_Peer</vt:lpstr>
      <vt:lpstr>Cash_Cycle</vt:lpstr>
      <vt:lpstr>EBITDA_FCF</vt:lpstr>
      <vt:lpstr>EBITDA_FCF-Quarterly</vt:lpstr>
      <vt:lpstr>Cash_Cycle!Print_Area</vt:lpstr>
      <vt:lpstr>Cash_Cycle_Peer!Print_Area</vt:lpstr>
      <vt:lpstr>EBITDA_FCF!Print_Area</vt:lpstr>
      <vt:lpstr>EBITDA_FCF_Peer!Print_Area</vt:lpstr>
      <vt:lpstr>'EBITDA_FCF-Quarterly'!Print_Area</vt:lpstr>
      <vt:lpstr>Cash_Cycle!Print_Titles</vt:lpstr>
      <vt:lpstr>Cash_Cycle_Peer!Print_Titles</vt:lpstr>
      <vt:lpstr>EBITDA_FCF!Print_Titles</vt:lpstr>
      <vt:lpstr>EBITDA_FCF_Peer!Print_Titles</vt:lpstr>
      <vt:lpstr>'EBITDA_FCF-Quarterly'!Print_Titles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Longhao</dc:creator>
  <cp:lastModifiedBy>Longhao Desktop</cp:lastModifiedBy>
  <dcterms:created xsi:type="dcterms:W3CDTF">2015-06-05T18:17:20Z</dcterms:created>
  <dcterms:modified xsi:type="dcterms:W3CDTF">2024-09-02T20:44:56Z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{4F0EDD03-6B22-419C-84F1-4957659C4C48}</vt:lpwstr>
  </property>
</Properties>
</file>