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m" ContentType="application/vnd.ms-excel.sheet.macroEnabled.12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ongh\Desktop\zhuolonghao.github.io\images\credit_memo\"/>
    </mc:Choice>
  </mc:AlternateContent>
  <xr:revisionPtr revIDLastSave="0" documentId="13_ncr:1_{451B051C-8C6E-4E16-879A-C3168E1620CA}" xr6:coauthVersionLast="47" xr6:coauthVersionMax="47" xr10:uidLastSave="{00000000-0000-0000-0000-000000000000}"/>
  <bookViews>
    <workbookView xWindow="-108" yWindow="-108" windowWidth="23256" windowHeight="14016" firstSheet="2" activeTab="6" xr2:uid="{00000000-000D-0000-FFFF-FFFF00000000}"/>
  </bookViews>
  <sheets>
    <sheet name="sources_uses" sheetId="1" r:id="rId1"/>
    <sheet name="Capitalization_PTVE" sheetId="2" r:id="rId2"/>
    <sheet name="LTM_adj_EBITDA_PTVE" sheetId="3" r:id="rId3"/>
    <sheet name="Liquidity_FMC" sheetId="5" r:id="rId4"/>
    <sheet name="Liquidity_FMC (2)" sheetId="6" r:id="rId5"/>
    <sheet name="Liquidity_FMC (3)" sheetId="7" r:id="rId6"/>
    <sheet name="Corp_Valuation_PTVE" sheetId="8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7" l="1"/>
  <c r="D15" i="7"/>
  <c r="E15" i="7"/>
  <c r="F15" i="7"/>
  <c r="G15" i="7"/>
  <c r="E6" i="7"/>
  <c r="F6" i="7"/>
  <c r="C6" i="7"/>
  <c r="C15" i="7" s="1"/>
  <c r="D6" i="7"/>
  <c r="G6" i="7"/>
  <c r="H6" i="7"/>
  <c r="H15" i="7" s="1"/>
  <c r="Y16" i="7"/>
  <c r="R14" i="7"/>
  <c r="Q14" i="7"/>
  <c r="V13" i="7"/>
  <c r="V12" i="7"/>
  <c r="U12" i="7"/>
  <c r="V11" i="7"/>
  <c r="U11" i="7"/>
  <c r="W10" i="7"/>
  <c r="W9" i="7"/>
  <c r="W8" i="7"/>
  <c r="W7" i="7"/>
  <c r="W6" i="7"/>
  <c r="T13" i="6"/>
  <c r="U8" i="6"/>
  <c r="S11" i="6"/>
  <c r="P14" i="6"/>
  <c r="L6" i="6"/>
  <c r="K6" i="6"/>
  <c r="W16" i="6"/>
  <c r="O14" i="6"/>
  <c r="T12" i="6"/>
  <c r="S12" i="6"/>
  <c r="T11" i="6"/>
  <c r="U10" i="6"/>
  <c r="U9" i="6"/>
  <c r="U7" i="6"/>
  <c r="F6" i="6"/>
  <c r="F15" i="6" s="1"/>
  <c r="E6" i="6"/>
  <c r="E15" i="6" s="1"/>
  <c r="D6" i="6"/>
  <c r="D15" i="6" s="1"/>
  <c r="C6" i="6"/>
  <c r="C15" i="6" s="1"/>
  <c r="AA14" i="5"/>
  <c r="Z14" i="5"/>
  <c r="Y14" i="5"/>
  <c r="AA7" i="5"/>
  <c r="AA8" i="5"/>
  <c r="AA9" i="5"/>
  <c r="AA10" i="5"/>
  <c r="AA6" i="5"/>
  <c r="AA13" i="5"/>
  <c r="AA12" i="5"/>
  <c r="AA11" i="5"/>
  <c r="Z13" i="5"/>
  <c r="Y13" i="5"/>
  <c r="Z12" i="5"/>
  <c r="Y12" i="5"/>
  <c r="Z11" i="5"/>
  <c r="Y11" i="5"/>
  <c r="AC16" i="5"/>
  <c r="V14" i="5"/>
  <c r="U14" i="5"/>
  <c r="K29" i="5"/>
  <c r="K38" i="5" s="1"/>
  <c r="D29" i="5"/>
  <c r="D38" i="5" s="1"/>
  <c r="E29" i="5"/>
  <c r="E38" i="5" s="1"/>
  <c r="F29" i="5"/>
  <c r="F38" i="5" s="1"/>
  <c r="G29" i="5"/>
  <c r="G38" i="5" s="1"/>
  <c r="H29" i="5"/>
  <c r="H38" i="5" s="1"/>
  <c r="L37" i="5"/>
  <c r="L31" i="5"/>
  <c r="L30" i="5"/>
  <c r="J29" i="5"/>
  <c r="J38" i="5" s="1"/>
  <c r="I29" i="5"/>
  <c r="I38" i="5" s="1"/>
  <c r="L28" i="5"/>
  <c r="L27" i="5"/>
  <c r="R9" i="5"/>
  <c r="Q9" i="5"/>
  <c r="R6" i="5"/>
  <c r="Q6" i="5"/>
  <c r="I6" i="5"/>
  <c r="I15" i="5" s="1"/>
  <c r="J6" i="5"/>
  <c r="J15" i="5" s="1"/>
  <c r="K6" i="5"/>
  <c r="K15" i="5" s="1"/>
  <c r="H6" i="5"/>
  <c r="H15" i="5" s="1"/>
  <c r="L14" i="5"/>
  <c r="L8" i="5"/>
  <c r="L7" i="5"/>
  <c r="G6" i="5"/>
  <c r="G15" i="5" s="1"/>
  <c r="F6" i="5"/>
  <c r="F15" i="5" s="1"/>
  <c r="E6" i="5"/>
  <c r="E15" i="5" s="1"/>
  <c r="D6" i="5"/>
  <c r="D15" i="5" s="1"/>
  <c r="C6" i="5"/>
  <c r="C15" i="5" s="1"/>
  <c r="L5" i="5"/>
  <c r="L4" i="5"/>
  <c r="J26" i="2"/>
  <c r="D26" i="2"/>
  <c r="J24" i="2"/>
  <c r="D24" i="2"/>
  <c r="J19" i="2"/>
  <c r="J14" i="2"/>
  <c r="D19" i="2"/>
  <c r="D14" i="2"/>
  <c r="J6" i="3"/>
  <c r="J17" i="3" s="1"/>
  <c r="K6" i="3"/>
  <c r="K17" i="3" s="1"/>
  <c r="L8" i="3"/>
  <c r="L9" i="3"/>
  <c r="L10" i="3"/>
  <c r="L11" i="3"/>
  <c r="L12" i="3"/>
  <c r="L13" i="3"/>
  <c r="L14" i="3"/>
  <c r="L15" i="3"/>
  <c r="L16" i="3"/>
  <c r="L7" i="3"/>
  <c r="L5" i="3"/>
  <c r="L4" i="3"/>
  <c r="W12" i="7" l="1"/>
  <c r="W13" i="7"/>
  <c r="U14" i="7"/>
  <c r="V14" i="7"/>
  <c r="W11" i="7"/>
  <c r="S13" i="6"/>
  <c r="U13" i="6" s="1"/>
  <c r="U6" i="6"/>
  <c r="U12" i="6"/>
  <c r="T14" i="6"/>
  <c r="U11" i="6"/>
  <c r="L29" i="5"/>
  <c r="L38" i="5" s="1"/>
  <c r="L6" i="5"/>
  <c r="L15" i="5" s="1"/>
  <c r="L6" i="3"/>
  <c r="L17" i="3"/>
  <c r="W14" i="7" l="1"/>
  <c r="S14" i="6"/>
  <c r="U14" i="6" s="1"/>
  <c r="C6" i="3"/>
  <c r="C17" i="3" s="1"/>
  <c r="D6" i="3"/>
  <c r="D17" i="3" s="1"/>
  <c r="E6" i="3"/>
  <c r="E17" i="3" s="1"/>
  <c r="F6" i="3"/>
  <c r="F17" i="3" s="1"/>
  <c r="G6" i="3"/>
  <c r="G17" i="3" s="1"/>
  <c r="H6" i="3"/>
  <c r="H17" i="3" s="1"/>
  <c r="G22" i="2" l="1"/>
  <c r="G7" i="2"/>
  <c r="G8" i="2"/>
  <c r="G9" i="2"/>
  <c r="G10" i="2"/>
  <c r="G11" i="2"/>
  <c r="G12" i="2"/>
  <c r="G13" i="2"/>
  <c r="G6" i="2"/>
  <c r="I14" i="2"/>
  <c r="C14" i="2"/>
  <c r="C15" i="2" s="1"/>
  <c r="I15" i="2" l="1"/>
  <c r="C19" i="2"/>
  <c r="I19" i="2"/>
  <c r="I24" i="2" l="1"/>
  <c r="K19" i="2" s="1"/>
  <c r="I20" i="2"/>
  <c r="C24" i="2"/>
  <c r="E19" i="2" s="1"/>
  <c r="C20" i="2"/>
  <c r="E24" i="2" l="1"/>
  <c r="E22" i="2"/>
  <c r="E14" i="2"/>
  <c r="K24" i="2"/>
  <c r="K22" i="2"/>
  <c r="K14" i="2"/>
  <c r="B10" i="1" l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X11" authorId="0" shapeId="0" xr:uid="{8B28BBAB-A9DE-4C15-A879-B96D659CCD0A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X12" authorId="0" shapeId="0" xr:uid="{8F89EB9E-FA8D-4481-AEE4-0ECCFD7BB6F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X13" authorId="0" shapeId="0" xr:uid="{1A72C68D-F515-4371-AF8B-38816CB7C5EA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X14" authorId="0" shapeId="0" xr:uid="{ED862ABE-22C1-432D-B3EE-18795641AA7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R11" authorId="0" shapeId="0" xr:uid="{C7BDF4F8-DD7E-4602-B859-D25CD944351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R12" authorId="0" shapeId="0" xr:uid="{288831EA-6D6D-4DEE-BC92-C95FF9A81E9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R13" authorId="0" shapeId="0" xr:uid="{177C7921-00D6-4F49-8290-FA621AF26EA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R14" authorId="0" shapeId="0" xr:uid="{615120AE-339E-447A-9320-9E2E748A2E37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T11" authorId="0" shapeId="0" xr:uid="{A609F4D2-6CBE-4462-9FF1-A256ACB3DC8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T12" authorId="0" shapeId="0" xr:uid="{139C5F67-5516-4BCA-9F47-57693F26DD97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T13" authorId="0" shapeId="0" xr:uid="{93223F51-3A28-43B1-B418-9F0BE1D8339C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T14" authorId="0" shapeId="0" xr:uid="{E3492AEF-3A3C-4D67-A39C-D523F7403004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</commentList>
</comments>
</file>

<file path=xl/sharedStrings.xml><?xml version="1.0" encoding="utf-8"?>
<sst xmlns="http://schemas.openxmlformats.org/spreadsheetml/2006/main" count="339" uniqueCount="121">
  <si>
    <t>Senior Secured Term Loan B (B-4)</t>
  </si>
  <si>
    <t>$1.1bn Revolving Credit Facility</t>
  </si>
  <si>
    <t>Total Sources</t>
  </si>
  <si>
    <t>Total Uses</t>
  </si>
  <si>
    <t>Estimated Fees &amp; Expenses</t>
  </si>
  <si>
    <t>Refinance Existing TLB (B2)</t>
  </si>
  <si>
    <t>Refinance Existing TLB (B4)</t>
  </si>
  <si>
    <t xml:space="preserve"> Sources</t>
  </si>
  <si>
    <t xml:space="preserve"> Uses</t>
  </si>
  <si>
    <t>Cash &amp; Equivalents</t>
  </si>
  <si>
    <t>Total Debt</t>
  </si>
  <si>
    <t>Total Capitalization</t>
  </si>
  <si>
    <t>New Sponsor Equity</t>
  </si>
  <si>
    <t>Market Capitalization</t>
  </si>
  <si>
    <t>Total First Lien Debt</t>
  </si>
  <si>
    <t>U.S. Revolving Loans ($250MM)</t>
  </si>
  <si>
    <t>Finance Lease</t>
  </si>
  <si>
    <t>%</t>
  </si>
  <si>
    <t>∆</t>
  </si>
  <si>
    <t>S+3.25% U.S. term loans Tranche B-3 due Sep' 28</t>
  </si>
  <si>
    <t>S+2.50% U.S. term loans Tranche B-4 due Sep' 28</t>
  </si>
  <si>
    <t>U.S. Revolving Loans ($1,100MM, due May' 29)</t>
  </si>
  <si>
    <t>S+3.25% U.S. term loans Tranche B-2 due Feb' 26</t>
  </si>
  <si>
    <t>4.00% Senior Secured Notes due Oct' 27</t>
  </si>
  <si>
    <t>7.95% Debentures due Dec' 25</t>
  </si>
  <si>
    <t>8.37% Debentures due Apr' 27</t>
  </si>
  <si>
    <t>Total First Lien Debt, net</t>
  </si>
  <si>
    <t>Total Debt, net</t>
  </si>
  <si>
    <t>Interet Coverage</t>
  </si>
  <si>
    <t>PF 
Q2' 2024</t>
  </si>
  <si>
    <t>Current
Q2' 2024</t>
  </si>
  <si>
    <t>EBITDA 
(x)</t>
  </si>
  <si>
    <t>LTM Q2' 2024 Adjusted EBITDA</t>
  </si>
  <si>
    <t>Weighted Avg. Cost of Debt (WACD)</t>
  </si>
  <si>
    <t>Pro Forma Capitalization</t>
  </si>
  <si>
    <t>Total Revenue</t>
  </si>
  <si>
    <t>minus CoGS</t>
  </si>
  <si>
    <t>minus SG&amp;A</t>
  </si>
  <si>
    <t>Gross profit</t>
  </si>
  <si>
    <t>Operating income</t>
  </si>
  <si>
    <t>Net Income</t>
  </si>
  <si>
    <r>
      <t>plus</t>
    </r>
    <r>
      <rPr>
        <b/>
        <sz val="11"/>
        <color rgb="FFFF0000"/>
        <rFont val="Calibri"/>
        <family val="2"/>
        <scheme val="minor"/>
      </rPr>
      <t xml:space="preserve"> D</t>
    </r>
    <r>
      <rPr>
        <sz val="11"/>
        <color theme="1"/>
        <rFont val="Calibri"/>
        <family val="2"/>
        <scheme val="minor"/>
      </rPr>
      <t xml:space="preserve">epreciation and </t>
    </r>
    <r>
      <rPr>
        <b/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mortization</t>
    </r>
  </si>
  <si>
    <r>
      <t xml:space="preserve">minus net </t>
    </r>
    <r>
      <rPr>
        <b/>
        <sz val="11"/>
        <color rgb="FFFF0000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nterest expense</t>
    </r>
  </si>
  <si>
    <t>EBITDA</t>
  </si>
  <si>
    <t>minus Unusual Items</t>
  </si>
  <si>
    <t>Adjusted EBITDA</t>
  </si>
  <si>
    <t>Depreciation &amp; Amortization</t>
  </si>
  <si>
    <t>EBT Incl Unusual Items</t>
  </si>
  <si>
    <t>Net Income: Earnings from Cont. Ops.</t>
  </si>
  <si>
    <r>
      <t xml:space="preserve">minus income 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ax</t>
    </r>
  </si>
  <si>
    <r>
      <t xml:space="preserve">other </t>
    </r>
    <r>
      <rPr>
        <b/>
        <sz val="11"/>
        <color rgb="FFFF0000"/>
        <rFont val="Calibri"/>
        <family val="2"/>
        <scheme val="minor"/>
      </rPr>
      <t>adj</t>
    </r>
    <r>
      <rPr>
        <sz val="11"/>
        <color theme="1"/>
        <rFont val="Calibri"/>
        <family val="2"/>
        <scheme val="minor"/>
      </rPr>
      <t>ustments for Unusual items + one-time charges</t>
    </r>
  </si>
  <si>
    <t>EBT excl Unusual Items</t>
  </si>
  <si>
    <r>
      <t>plus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net </t>
    </r>
    <r>
      <rPr>
        <b/>
        <sz val="11"/>
        <color rgb="FFFF0000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nterest expense</t>
    </r>
  </si>
  <si>
    <t>Restructuring Charges</t>
  </si>
  <si>
    <t>Gain (Loss) On Sale Of Invest.</t>
  </si>
  <si>
    <t>Merger &amp; Related Restruct. Charges</t>
  </si>
  <si>
    <t>Impairment of Goodwill</t>
  </si>
  <si>
    <t>Gain (Loss) On Sale Of Assets</t>
  </si>
  <si>
    <t>Asset Writedown</t>
  </si>
  <si>
    <t>In Process R &amp; D Exp.</t>
  </si>
  <si>
    <t>Insurance Settlements</t>
  </si>
  <si>
    <t>Legal Settlements</t>
  </si>
  <si>
    <t>Other Unusual Items</t>
  </si>
  <si>
    <t>Adj. EBITDA</t>
  </si>
  <si>
    <t>Historical Year</t>
  </si>
  <si>
    <t>($ in Milion)</t>
  </si>
  <si>
    <t>Adjusted LTM</t>
  </si>
  <si>
    <t>(+) YTD Q2' 24</t>
  </si>
  <si>
    <t>LTM</t>
  </si>
  <si>
    <t>(-) YTD Q2' 23</t>
  </si>
  <si>
    <t xml:space="preserve"> </t>
  </si>
  <si>
    <t>Interet Expense</t>
  </si>
  <si>
    <t>Bought FMC @ $130 per share</t>
  </si>
  <si>
    <t>(+) YTD Q3' 22</t>
  </si>
  <si>
    <t>(-) YTD Q3'  21</t>
  </si>
  <si>
    <t>-</t>
  </si>
  <si>
    <t>Cash and ST Investments</t>
  </si>
  <si>
    <t>Q3' 21</t>
  </si>
  <si>
    <t>Q3' 22</t>
  </si>
  <si>
    <t>Undrawn Credit</t>
  </si>
  <si>
    <t>Total Immediate Liquidity</t>
  </si>
  <si>
    <t>LT debt, less current portion</t>
  </si>
  <si>
    <t>ST debt and current portion of LT debt</t>
  </si>
  <si>
    <t>Change in Inventory</t>
  </si>
  <si>
    <t>Change in Acc. Payable</t>
  </si>
  <si>
    <t>Change in Unearned Rev.</t>
  </si>
  <si>
    <t>Change in Inc. Taxes</t>
  </si>
  <si>
    <t>Change in Other Net Operating Assets</t>
  </si>
  <si>
    <t>Free Cash Flow (FCF)</t>
  </si>
  <si>
    <t>(-) YTD Q3'  20</t>
  </si>
  <si>
    <t>(+) YTD Q3' 21</t>
  </si>
  <si>
    <t>LTM  
Q3' 21</t>
  </si>
  <si>
    <t>Cash Taxes in CF</t>
  </si>
  <si>
    <t>Interest Expense in IS</t>
  </si>
  <si>
    <t>CapEx in CF</t>
  </si>
  <si>
    <t>Change in Acc. Receivable in CF</t>
  </si>
  <si>
    <t>LTM 
Q3' 21</t>
  </si>
  <si>
    <t>LTM
Q3' 22</t>
  </si>
  <si>
    <t>Quarterly Q3' 21</t>
  </si>
  <si>
    <t>Quarterly 
Q3' 22</t>
  </si>
  <si>
    <t>Change</t>
  </si>
  <si>
    <t>Inventory Days</t>
  </si>
  <si>
    <t>Receivable Days</t>
  </si>
  <si>
    <t>Payable Days</t>
  </si>
  <si>
    <t>Cash Cycle</t>
  </si>
  <si>
    <t>Days</t>
  </si>
  <si>
    <t>COGS</t>
  </si>
  <si>
    <t>Avg</t>
  </si>
  <si>
    <t>Quarter Ending in</t>
  </si>
  <si>
    <t>Acc. Receivable, 4Q avg</t>
  </si>
  <si>
    <t>Inventory, 4Q avg</t>
  </si>
  <si>
    <t>Acc. Payables, 4Q avg</t>
  </si>
  <si>
    <t>Quarterly Q4' 21</t>
  </si>
  <si>
    <t>Quarterly 
Q4' 22</t>
  </si>
  <si>
    <t>LTM 
Q4' 21</t>
  </si>
  <si>
    <t>LTM
Q4' 22</t>
  </si>
  <si>
    <t>Q4' 21</t>
  </si>
  <si>
    <t>Q4' 22</t>
  </si>
  <si>
    <t>LTM 
Q2' 24</t>
  </si>
  <si>
    <t>Q2' 23</t>
  </si>
  <si>
    <t>Q2'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</si>
</sst>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#,##0.0_);_(\(#,##0.0\);_(&quot; - &quot;??_);_(@_)"/>
    <numFmt numFmtId="166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dobe Devanagari"/>
      <family val="1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A0"/>
        <bgColor indexed="64"/>
      </patternFill>
    </fill>
    <fill>
      <patternFill patternType="solid">
        <fgColor rgb="FFC2DFFA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DFDE"/>
      </left>
      <right style="medium">
        <color rgb="FFEFEFE2"/>
      </right>
      <top style="medium">
        <color rgb="FFDEDFDE"/>
      </top>
      <bottom style="medium">
        <color rgb="FFDEDFDE"/>
      </bottom>
      <diagonal/>
    </border>
    <border>
      <left style="medium">
        <color rgb="FFEFEFE2"/>
      </left>
      <right style="medium">
        <color rgb="FFEFEFE2"/>
      </right>
      <top style="medium">
        <color rgb="FFDEDFDE"/>
      </top>
      <bottom style="medium">
        <color rgb="FFDEDFDE"/>
      </bottom>
      <diagonal/>
    </border>
    <border>
      <left style="medium">
        <color rgb="FFEFEFE2"/>
      </left>
      <right style="medium">
        <color rgb="FFDEDFDE"/>
      </right>
      <top style="medium">
        <color rgb="FFDEDFDE"/>
      </top>
      <bottom style="medium">
        <color rgb="FFDEDFDE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5" fillId="0" borderId="0"/>
    <xf numFmtId="0" fontId="16" fillId="0" borderId="0" applyAlignment="0"/>
    <xf numFmtId="0" fontId="17" fillId="0" borderId="0" applyAlignment="0"/>
    <xf numFmtId="0" fontId="18" fillId="12" borderId="0" applyAlignment="0"/>
    <xf numFmtId="0" fontId="19" fillId="13" borderId="0" applyAlignment="0"/>
    <xf numFmtId="0" fontId="20" fillId="14" borderId="0" applyAlignment="0"/>
    <xf numFmtId="0" fontId="21" fillId="15" borderId="0" applyAlignment="0"/>
    <xf numFmtId="0" fontId="22" fillId="0" borderId="0" applyAlignment="0"/>
    <xf numFmtId="0" fontId="23" fillId="0" borderId="0" applyAlignment="0"/>
    <xf numFmtId="0" fontId="24" fillId="0" borderId="0" applyAlignment="0"/>
    <xf numFmtId="0" fontId="25" fillId="0" borderId="0" applyAlignment="0"/>
    <xf numFmtId="0" fontId="26" fillId="0" borderId="0" applyAlignment="0"/>
    <xf numFmtId="0" fontId="25" fillId="0" borderId="0" applyAlignment="0">
      <alignment wrapText="1"/>
    </xf>
    <xf numFmtId="0" fontId="27" fillId="0" borderId="0" applyAlignment="0"/>
    <xf numFmtId="0" fontId="28" fillId="0" borderId="0" applyAlignment="0"/>
    <xf numFmtId="0" fontId="29" fillId="0" borderId="0" applyAlignment="0"/>
    <xf numFmtId="0" fontId="31" fillId="0" borderId="0" applyNumberFormat="0" applyFill="0" applyBorder="0" applyAlignment="0" applyProtection="0"/>
  </cellStyleXfs>
  <cellXfs count="126">
    <xf numFmtId="0" fontId="0" fillId="0" borderId="0" xfId="0"/>
    <xf numFmtId="164" fontId="0" fillId="2" borderId="0" xfId="1" applyNumberFormat="1" applyFont="1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164" fontId="6" fillId="2" borderId="0" xfId="1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 indent="2"/>
    </xf>
    <xf numFmtId="164" fontId="6" fillId="2" borderId="0" xfId="1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164" fontId="6" fillId="2" borderId="0" xfId="1" quotePrefix="1" applyNumberFormat="1" applyFont="1" applyFill="1" applyAlignment="1">
      <alignment horizontal="right" vertical="center"/>
    </xf>
    <xf numFmtId="9" fontId="6" fillId="2" borderId="0" xfId="2" applyFont="1" applyFill="1" applyAlignment="1">
      <alignment horizontal="right" vertical="center"/>
    </xf>
    <xf numFmtId="164" fontId="6" fillId="2" borderId="4" xfId="1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9" fontId="6" fillId="2" borderId="4" xfId="2" applyFont="1" applyFill="1" applyBorder="1" applyAlignment="1">
      <alignment horizontal="right" vertical="center"/>
    </xf>
    <xf numFmtId="0" fontId="5" fillId="2" borderId="0" xfId="0" applyFont="1" applyFill="1"/>
    <xf numFmtId="0" fontId="7" fillId="2" borderId="0" xfId="0" applyFont="1" applyFill="1"/>
    <xf numFmtId="164" fontId="6" fillId="2" borderId="0" xfId="1" applyNumberFormat="1" applyFont="1" applyFill="1"/>
    <xf numFmtId="0" fontId="6" fillId="2" borderId="0" xfId="0" applyFont="1" applyFill="1"/>
    <xf numFmtId="9" fontId="6" fillId="2" borderId="0" xfId="2" applyFont="1" applyFill="1"/>
    <xf numFmtId="0" fontId="5" fillId="2" borderId="3" xfId="0" applyFont="1" applyFill="1" applyBorder="1"/>
    <xf numFmtId="164" fontId="6" fillId="2" borderId="3" xfId="1" applyNumberFormat="1" applyFont="1" applyFill="1" applyBorder="1"/>
    <xf numFmtId="0" fontId="6" fillId="2" borderId="3" xfId="0" applyFont="1" applyFill="1" applyBorder="1"/>
    <xf numFmtId="0" fontId="5" fillId="4" borderId="0" xfId="0" applyFont="1" applyFill="1"/>
    <xf numFmtId="164" fontId="6" fillId="4" borderId="0" xfId="1" applyNumberFormat="1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9" fontId="6" fillId="4" borderId="0" xfId="2" applyFont="1" applyFill="1" applyAlignment="1">
      <alignment horizontal="right" vertical="center"/>
    </xf>
    <xf numFmtId="164" fontId="6" fillId="4" borderId="0" xfId="0" applyNumberFormat="1" applyFont="1" applyFill="1" applyAlignment="1">
      <alignment horizontal="right" vertical="center"/>
    </xf>
    <xf numFmtId="164" fontId="6" fillId="4" borderId="5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9" fontId="6" fillId="4" borderId="5" xfId="2" applyFont="1" applyFill="1" applyBorder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164" fontId="6" fillId="3" borderId="0" xfId="1" applyNumberFormat="1" applyFont="1" applyFill="1"/>
    <xf numFmtId="0" fontId="6" fillId="2" borderId="1" xfId="0" applyFont="1" applyFill="1" applyBorder="1" applyAlignment="1">
      <alignment horizontal="left" vertical="center" indent="1"/>
    </xf>
    <xf numFmtId="42" fontId="6" fillId="2" borderId="1" xfId="1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indent="1"/>
    </xf>
    <xf numFmtId="42" fontId="6" fillId="2" borderId="2" xfId="1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left" indent="1"/>
    </xf>
    <xf numFmtId="42" fontId="6" fillId="4" borderId="0" xfId="1" applyNumberFormat="1" applyFont="1" applyFill="1"/>
    <xf numFmtId="0" fontId="6" fillId="2" borderId="0" xfId="0" applyFont="1" applyFill="1" applyAlignment="1">
      <alignment horizontal="left" indent="1"/>
    </xf>
    <xf numFmtId="42" fontId="6" fillId="2" borderId="0" xfId="1" applyNumberFormat="1" applyFont="1" applyFill="1"/>
    <xf numFmtId="0" fontId="8" fillId="3" borderId="0" xfId="0" applyFont="1" applyFill="1" applyAlignment="1">
      <alignment vertical="center"/>
    </xf>
    <xf numFmtId="42" fontId="6" fillId="3" borderId="0" xfId="1" applyNumberFormat="1" applyFont="1" applyFill="1"/>
    <xf numFmtId="0" fontId="6" fillId="2" borderId="0" xfId="0" applyFont="1" applyFill="1" applyAlignment="1">
      <alignment horizontal="left" vertical="center" indent="1"/>
    </xf>
    <xf numFmtId="42" fontId="6" fillId="2" borderId="0" xfId="1" applyNumberFormat="1" applyFont="1" applyFill="1" applyBorder="1" applyAlignment="1">
      <alignment horizontal="left" vertical="center"/>
    </xf>
    <xf numFmtId="0" fontId="0" fillId="2" borderId="6" xfId="0" applyFill="1" applyBorder="1"/>
    <xf numFmtId="0" fontId="0" fillId="5" borderId="6" xfId="0" applyFill="1" applyBorder="1"/>
    <xf numFmtId="0" fontId="0" fillId="2" borderId="6" xfId="0" applyFill="1" applyBorder="1" applyAlignment="1">
      <alignment wrapText="1"/>
    </xf>
    <xf numFmtId="0" fontId="0" fillId="5" borderId="7" xfId="0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2" borderId="1" xfId="0" applyFill="1" applyBorder="1"/>
    <xf numFmtId="0" fontId="2" fillId="2" borderId="2" xfId="0" applyFont="1" applyFill="1" applyBorder="1" applyAlignment="1">
      <alignment wrapText="1"/>
    </xf>
    <xf numFmtId="0" fontId="0" fillId="2" borderId="2" xfId="0" applyFill="1" applyBorder="1"/>
    <xf numFmtId="0" fontId="2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7" xfId="0" applyFill="1" applyBorder="1"/>
    <xf numFmtId="0" fontId="0" fillId="2" borderId="9" xfId="0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2" borderId="10" xfId="0" applyFill="1" applyBorder="1" applyAlignment="1">
      <alignment wrapText="1"/>
    </xf>
    <xf numFmtId="0" fontId="2" fillId="7" borderId="1" xfId="0" applyFont="1" applyFill="1" applyBorder="1"/>
    <xf numFmtId="0" fontId="2" fillId="11" borderId="1" xfId="0" applyFont="1" applyFill="1" applyBorder="1"/>
    <xf numFmtId="0" fontId="2" fillId="3" borderId="0" xfId="0" applyFont="1" applyFill="1"/>
    <xf numFmtId="164" fontId="0" fillId="2" borderId="0" xfId="1" applyNumberFormat="1" applyFont="1" applyFill="1" applyBorder="1"/>
    <xf numFmtId="165" fontId="12" fillId="0" borderId="0" xfId="3" applyNumberFormat="1" applyFont="1" applyAlignment="1">
      <alignment horizontal="left" indent="1"/>
    </xf>
    <xf numFmtId="165" fontId="12" fillId="2" borderId="0" xfId="3" applyNumberFormat="1" applyFont="1" applyFill="1" applyAlignment="1">
      <alignment horizontal="left" inden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2" borderId="8" xfId="1" applyNumberFormat="1" applyFont="1" applyFill="1" applyBorder="1"/>
    <xf numFmtId="0" fontId="14" fillId="4" borderId="0" xfId="0" applyFont="1" applyFill="1" applyAlignment="1">
      <alignment vertical="center" wrapText="1"/>
    </xf>
    <xf numFmtId="164" fontId="13" fillId="4" borderId="0" xfId="1" applyNumberFormat="1" applyFont="1" applyFill="1" applyBorder="1"/>
    <xf numFmtId="0" fontId="13" fillId="4" borderId="0" xfId="0" applyFont="1" applyFill="1"/>
    <xf numFmtId="0" fontId="14" fillId="4" borderId="1" xfId="0" applyFont="1" applyFill="1" applyBorder="1"/>
    <xf numFmtId="164" fontId="13" fillId="4" borderId="1" xfId="1" applyNumberFormat="1" applyFont="1" applyFill="1" applyBorder="1"/>
    <xf numFmtId="0" fontId="13" fillId="4" borderId="1" xfId="0" applyFont="1" applyFill="1" applyBorder="1"/>
    <xf numFmtId="0" fontId="14" fillId="4" borderId="2" xfId="0" applyFont="1" applyFill="1" applyBorder="1" applyAlignment="1">
      <alignment vertical="center" wrapText="1"/>
    </xf>
    <xf numFmtId="164" fontId="13" fillId="4" borderId="1" xfId="0" applyNumberFormat="1" applyFont="1" applyFill="1" applyBorder="1"/>
    <xf numFmtId="164" fontId="0" fillId="2" borderId="8" xfId="0" applyNumberFormat="1" applyFill="1" applyBorder="1"/>
    <xf numFmtId="164" fontId="13" fillId="4" borderId="12" xfId="0" applyNumberFormat="1" applyFont="1" applyFill="1" applyBorder="1"/>
    <xf numFmtId="0" fontId="13" fillId="4" borderId="12" xfId="0" applyFont="1" applyFill="1" applyBorder="1"/>
    <xf numFmtId="164" fontId="10" fillId="4" borderId="12" xfId="0" applyNumberFormat="1" applyFont="1" applyFill="1" applyBorder="1"/>
    <xf numFmtId="44" fontId="6" fillId="2" borderId="0" xfId="0" applyNumberFormat="1" applyFont="1" applyFill="1" applyAlignment="1">
      <alignment horizontal="right"/>
    </xf>
    <xf numFmtId="164" fontId="9" fillId="4" borderId="12" xfId="0" applyNumberFormat="1" applyFont="1" applyFill="1" applyBorder="1"/>
    <xf numFmtId="164" fontId="13" fillId="2" borderId="0" xfId="1" applyNumberFormat="1" applyFont="1" applyFill="1" applyBorder="1"/>
    <xf numFmtId="165" fontId="12" fillId="2" borderId="0" xfId="3" applyNumberFormat="1" applyFont="1" applyFill="1" applyAlignment="1">
      <alignment horizontal="left" indent="2"/>
    </xf>
    <xf numFmtId="0" fontId="0" fillId="5" borderId="13" xfId="0" applyFill="1" applyBorder="1"/>
    <xf numFmtId="0" fontId="2" fillId="3" borderId="0" xfId="0" applyFont="1" applyFill="1" applyAlignment="1">
      <alignment horizontal="center" wrapText="1"/>
    </xf>
    <xf numFmtId="164" fontId="13" fillId="4" borderId="2" xfId="1" applyNumberFormat="1" applyFont="1" applyFill="1" applyBorder="1"/>
    <xf numFmtId="2" fontId="13" fillId="4" borderId="12" xfId="0" applyNumberFormat="1" applyFont="1" applyFill="1" applyBorder="1"/>
    <xf numFmtId="165" fontId="12" fillId="2" borderId="8" xfId="3" applyNumberFormat="1" applyFont="1" applyFill="1" applyBorder="1" applyAlignment="1">
      <alignment horizontal="left"/>
    </xf>
    <xf numFmtId="165" fontId="12" fillId="2" borderId="0" xfId="3" applyNumberFormat="1" applyFont="1" applyFill="1" applyAlignment="1">
      <alignment horizontal="left"/>
    </xf>
    <xf numFmtId="4" fontId="31" fillId="16" borderId="14" xfId="20" applyNumberFormat="1" applyFill="1" applyBorder="1" applyAlignment="1">
      <alignment horizontal="right" vertical="center"/>
    </xf>
    <xf numFmtId="4" fontId="31" fillId="16" borderId="15" xfId="20" applyNumberFormat="1" applyFill="1" applyBorder="1" applyAlignment="1">
      <alignment horizontal="right" vertical="center"/>
    </xf>
    <xf numFmtId="4" fontId="0" fillId="2" borderId="0" xfId="0" applyNumberFormat="1" applyFill="1"/>
    <xf numFmtId="0" fontId="30" fillId="17" borderId="16" xfId="0" applyFont="1" applyFill="1" applyBorder="1" applyAlignment="1">
      <alignment horizontal="right"/>
    </xf>
    <xf numFmtId="166" fontId="0" fillId="2" borderId="0" xfId="1" applyNumberFormat="1" applyFont="1" applyFill="1" applyBorder="1"/>
    <xf numFmtId="166" fontId="13" fillId="4" borderId="12" xfId="0" applyNumberFormat="1" applyFont="1" applyFill="1" applyBorder="1"/>
    <xf numFmtId="0" fontId="0" fillId="5" borderId="1" xfId="0" applyFill="1" applyBorder="1"/>
    <xf numFmtId="0" fontId="0" fillId="2" borderId="17" xfId="0" applyFill="1" applyBorder="1"/>
    <xf numFmtId="0" fontId="0" fillId="2" borderId="18" xfId="0" applyFill="1" applyBorder="1"/>
    <xf numFmtId="0" fontId="4" fillId="3" borderId="0" xfId="0" applyFont="1" applyFill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11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</cellXfs>
  <cellStyles count="24">
    <cellStyle name="ChartingText" xfId="18" xr:uid="{79A6BBD8-F94D-4A2A-8DD7-1FEAA7741411}"/>
    <cellStyle name="CHPAboveAverage" xfId="19" xr:uid="{BD1856B7-D78A-449C-802E-A000C8AE240D}"/>
    <cellStyle name="CHPBelowAverage" xfId="19" xr:uid="{266E7CBF-3737-4035-B192-E5D64FBBA9A7}"/>
    <cellStyle name="CHPBottom" xfId="19" xr:uid="{9CB93083-9FD7-4D90-82C9-C15090CFE7F8}"/>
    <cellStyle name="CHPTop" xfId="19" xr:uid="{A57F6FB4-B169-472A-AA79-C526B55BB087}"/>
    <cellStyle name="ColumnHeaderNormal" xfId="10" xr:uid="{CE34DB50-B5E4-495E-A6E9-C2DE011831F1}"/>
    <cellStyle name="Currency" xfId="1" builtinId="4"/>
    <cellStyle name="Hyperlink" xfId="20" builtinId="8"/>
    <cellStyle name="Invisible" xfId="17" xr:uid="{BEF243C5-4E82-4380-A80C-A8D1C2984144}"/>
    <cellStyle name="NewColumnHeaderNormal" xfId="8" xr:uid="{825EB0B3-8DD4-48EC-B80B-161E55EEC755}"/>
    <cellStyle name="NewSectionHeaderNormal" xfId="7" xr:uid="{8FC169AB-9DD8-47EF-8063-22C61A761972}"/>
    <cellStyle name="NewTitleNormal" xfId="6" xr:uid="{C8F550A6-2805-4B29-B148-4640D581C4C3}"/>
    <cellStyle name="Normal" xfId="0" builtinId="0"/>
    <cellStyle name="Normal 2" xfId="4" xr:uid="{1B514FDE-A880-4D0A-AA96-C37BF62A2607}"/>
    <cellStyle name="Normal 3 2 2" xfId="3" xr:uid="{61A1B2E1-987E-4179-BAC3-902055954EBE}"/>
    <cellStyle name="Percent" xfId="2" builtinId="5"/>
    <cellStyle name="SectionHeaderNormal" xfId="9" xr:uid="{7D231A17-E870-4FE9-837B-15B03986637B}"/>
    <cellStyle name="SubScript" xfId="13" xr:uid="{4F025D1A-FB99-448F-B657-9E533538BE53}"/>
    <cellStyle name="SuperScript" xfId="12" xr:uid="{49ACFD19-E213-43C7-8453-43020E352785}"/>
    <cellStyle name="TextBold" xfId="14" xr:uid="{B1CBBED1-444D-4C12-B6A0-7A4A7AEC16AE}"/>
    <cellStyle name="TextItalic" xfId="15" xr:uid="{A53CCBE8-081D-42CF-8FD0-01AC3F09BAFC}"/>
    <cellStyle name="TextNormal" xfId="11" xr:uid="{29C3BDA6-F975-4816-BA1C-86A1E117F1B0}"/>
    <cellStyle name="TitleNormal" xfId="5" xr:uid="{119FBC8B-7C86-4503-9661-A61464666EA4}"/>
    <cellStyle name="Total 2" xfId="16" xr:uid="{877B197A-012F-4913-A10D-F2C0FB57D1BA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22</xdr:row>
      <xdr:rowOff>22861</xdr:rowOff>
    </xdr:from>
    <xdr:to>
      <xdr:col>7</xdr:col>
      <xdr:colOff>632460</xdr:colOff>
      <xdr:row>41</xdr:row>
      <xdr:rowOff>87786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A2D09E-765D-186E-9C61-32F40F14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1" y="4290061"/>
          <a:ext cx="5737859" cy="3539645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601981</xdr:colOff>
      <xdr:row>42</xdr:row>
      <xdr:rowOff>22860</xdr:rowOff>
    </xdr:from>
    <xdr:to>
      <xdr:col>7</xdr:col>
      <xdr:colOff>632460</xdr:colOff>
      <xdr:row>51</xdr:row>
      <xdr:rowOff>176066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2CE69D-DAFF-71A1-AFBC-9F1D1C6F7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1" y="7947660"/>
          <a:ext cx="5684519" cy="179912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15</xdr:col>
      <xdr:colOff>579120</xdr:colOff>
      <xdr:row>38</xdr:row>
      <xdr:rowOff>32910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0139CF-C1D9-C23A-6BDA-E4DE016F1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8900" y="4815840"/>
          <a:ext cx="4572000" cy="2593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</xdr:colOff>
      <xdr:row>15</xdr:row>
      <xdr:rowOff>46218</xdr:rowOff>
    </xdr:from>
    <xdr:to>
      <xdr:col>19</xdr:col>
      <xdr:colOff>426720</xdr:colOff>
      <xdr:row>26</xdr:row>
      <xdr:rowOff>62577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6FF871-2BD2-AB00-F00C-0C4FB12CC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1740" y="2987538"/>
          <a:ext cx="4747260" cy="2218539"/>
        </a:xfrm>
        <a:prstGeom prst="rect">
          <a:avLst/>
        </a:prstGeom>
      </xdr:spPr>
    </xdr:pic>
    <xdr:clientData/>
  </xdr:twoCellAnchor>
  <xdr:twoCellAnchor editAs="oneCell">
    <xdr:from>
      <xdr:col>17</xdr:col>
      <xdr:colOff>495300</xdr:colOff>
      <xdr:row>27</xdr:row>
      <xdr:rowOff>137160</xdr:rowOff>
    </xdr:from>
    <xdr:to>
      <xdr:col>23</xdr:col>
      <xdr:colOff>975477</xdr:colOff>
      <xdr:row>41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6203098-708D-4D1B-9E21-F5AD26E87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1700" y="5455920"/>
          <a:ext cx="6004677" cy="2545080"/>
        </a:xfrm>
        <a:prstGeom prst="rect">
          <a:avLst/>
        </a:prstGeom>
      </xdr:spPr>
    </xdr:pic>
    <xdr:clientData/>
  </xdr:twoCellAnchor>
  <xdr:twoCellAnchor editAs="oneCell">
    <xdr:from>
      <xdr:col>22</xdr:col>
      <xdr:colOff>556260</xdr:colOff>
      <xdr:row>16</xdr:row>
      <xdr:rowOff>91440</xdr:rowOff>
    </xdr:from>
    <xdr:to>
      <xdr:col>29</xdr:col>
      <xdr:colOff>107688</xdr:colOff>
      <xdr:row>28</xdr:row>
      <xdr:rowOff>160020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2D75A6-92C0-4AA3-AFD2-E8E922B7D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77560" y="3215640"/>
          <a:ext cx="4832088" cy="2446020"/>
        </a:xfrm>
        <a:prstGeom prst="rect">
          <a:avLst/>
        </a:prstGeom>
      </xdr:spPr>
    </xdr:pic>
    <xdr:clientData/>
  </xdr:twoCellAnchor>
  <xdr:twoCellAnchor editAs="oneCell">
    <xdr:from>
      <xdr:col>22</xdr:col>
      <xdr:colOff>541020</xdr:colOff>
      <xdr:row>41</xdr:row>
      <xdr:rowOff>167640</xdr:rowOff>
    </xdr:from>
    <xdr:to>
      <xdr:col>30</xdr:col>
      <xdr:colOff>160164</xdr:colOff>
      <xdr:row>51</xdr:row>
      <xdr:rowOff>167640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9C3F0B-AC34-6BD5-21EE-0E9E8B5B2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62320" y="8061960"/>
          <a:ext cx="5509404" cy="1828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15</xdr:row>
      <xdr:rowOff>46218</xdr:rowOff>
    </xdr:from>
    <xdr:to>
      <xdr:col>13</xdr:col>
      <xdr:colOff>426720</xdr:colOff>
      <xdr:row>27</xdr:row>
      <xdr:rowOff>62577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CCDC3-528A-460C-B1C4-CD357AF40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1740" y="2987538"/>
          <a:ext cx="4747260" cy="2218539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27</xdr:row>
      <xdr:rowOff>137160</xdr:rowOff>
    </xdr:from>
    <xdr:to>
      <xdr:col>17</xdr:col>
      <xdr:colOff>975477</xdr:colOff>
      <xdr:row>41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2489EC-4444-441F-AF90-71972544F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1700" y="5463540"/>
          <a:ext cx="6004677" cy="2545080"/>
        </a:xfrm>
        <a:prstGeom prst="rect">
          <a:avLst/>
        </a:prstGeom>
      </xdr:spPr>
    </xdr:pic>
    <xdr:clientData/>
  </xdr:twoCellAnchor>
  <xdr:twoCellAnchor editAs="oneCell">
    <xdr:from>
      <xdr:col>16</xdr:col>
      <xdr:colOff>556260</xdr:colOff>
      <xdr:row>16</xdr:row>
      <xdr:rowOff>91440</xdr:rowOff>
    </xdr:from>
    <xdr:to>
      <xdr:col>23</xdr:col>
      <xdr:colOff>107688</xdr:colOff>
      <xdr:row>29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40819B-83DE-4976-8FC3-B45F9F7C4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77560" y="3223260"/>
          <a:ext cx="4832088" cy="2446020"/>
        </a:xfrm>
        <a:prstGeom prst="rect">
          <a:avLst/>
        </a:prstGeom>
      </xdr:spPr>
    </xdr:pic>
    <xdr:clientData/>
  </xdr:twoCellAnchor>
  <xdr:twoCellAnchor editAs="oneCell">
    <xdr:from>
      <xdr:col>16</xdr:col>
      <xdr:colOff>541020</xdr:colOff>
      <xdr:row>41</xdr:row>
      <xdr:rowOff>167640</xdr:rowOff>
    </xdr:from>
    <xdr:to>
      <xdr:col>24</xdr:col>
      <xdr:colOff>160164</xdr:colOff>
      <xdr:row>51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642A16-DCFC-4177-9B53-6718BD1FB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62320" y="8061960"/>
          <a:ext cx="5509404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15</xdr:row>
      <xdr:rowOff>46218</xdr:rowOff>
    </xdr:from>
    <xdr:to>
      <xdr:col>15</xdr:col>
      <xdr:colOff>426720</xdr:colOff>
      <xdr:row>27</xdr:row>
      <xdr:rowOff>62577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373BB2-747D-48C4-811D-61838BA7E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2987538"/>
          <a:ext cx="4747260" cy="2218539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27</xdr:row>
      <xdr:rowOff>137160</xdr:rowOff>
    </xdr:from>
    <xdr:to>
      <xdr:col>19</xdr:col>
      <xdr:colOff>975477</xdr:colOff>
      <xdr:row>41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47D4EC-6162-444B-AF39-995CF5071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47020" y="5280660"/>
          <a:ext cx="6004677" cy="2545080"/>
        </a:xfrm>
        <a:prstGeom prst="rect">
          <a:avLst/>
        </a:prstGeom>
      </xdr:spPr>
    </xdr:pic>
    <xdr:clientData/>
  </xdr:twoCellAnchor>
  <xdr:twoCellAnchor editAs="oneCell">
    <xdr:from>
      <xdr:col>18</xdr:col>
      <xdr:colOff>556260</xdr:colOff>
      <xdr:row>16</xdr:row>
      <xdr:rowOff>91440</xdr:rowOff>
    </xdr:from>
    <xdr:to>
      <xdr:col>25</xdr:col>
      <xdr:colOff>107688</xdr:colOff>
      <xdr:row>29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5B780D-0AAD-4DA9-B81B-83A07A541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22880" y="3223260"/>
          <a:ext cx="4832088" cy="2446020"/>
        </a:xfrm>
        <a:prstGeom prst="rect">
          <a:avLst/>
        </a:prstGeom>
      </xdr:spPr>
    </xdr:pic>
    <xdr:clientData/>
  </xdr:twoCellAnchor>
  <xdr:twoCellAnchor editAs="oneCell">
    <xdr:from>
      <xdr:col>18</xdr:col>
      <xdr:colOff>541020</xdr:colOff>
      <xdr:row>41</xdr:row>
      <xdr:rowOff>167640</xdr:rowOff>
    </xdr:from>
    <xdr:to>
      <xdr:col>26</xdr:col>
      <xdr:colOff>160164</xdr:colOff>
      <xdr:row>51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79812-E445-4771-82B4-FD7720AC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07640" y="7871460"/>
          <a:ext cx="5509404" cy="1828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</xdr:row>
          <xdr:rowOff>15240</xdr:rowOff>
        </xdr:from>
        <xdr:to>
          <xdr:col>1</xdr:col>
          <xdr:colOff>495300</xdr:colOff>
          <xdr:row>4</xdr:row>
          <xdr:rowOff>152400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AD759F9F-03BC-AE52-AF34-3AF0864160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7" Type="http://schemas.openxmlformats.org/officeDocument/2006/relationships/comments" Target="../comments1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hyperlink" Target="javascript:void(0);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Macro-Enabled_Worksheet.xlsm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sqref="A1:B10"/>
    </sheetView>
  </sheetViews>
  <sheetFormatPr defaultRowHeight="14.4" x14ac:dyDescent="0.3"/>
  <cols>
    <col min="1" max="1" width="35.88671875" style="6" customWidth="1"/>
    <col min="2" max="2" width="10.109375" style="1" bestFit="1" customWidth="1"/>
    <col min="3" max="3" width="8.88671875" style="2"/>
  </cols>
  <sheetData>
    <row r="1" spans="1:3" ht="20.399999999999999" customHeight="1" x14ac:dyDescent="0.3">
      <c r="A1" s="37" t="s">
        <v>7</v>
      </c>
      <c r="B1" s="38"/>
    </row>
    <row r="2" spans="1:3" s="4" customFormat="1" ht="20.399999999999999" customHeight="1" x14ac:dyDescent="0.3">
      <c r="A2" s="39" t="s">
        <v>0</v>
      </c>
      <c r="B2" s="40">
        <v>1327</v>
      </c>
      <c r="C2" s="3"/>
    </row>
    <row r="3" spans="1:3" s="4" customFormat="1" ht="20.399999999999999" customHeight="1" thickBot="1" x14ac:dyDescent="0.35">
      <c r="A3" s="41" t="s">
        <v>1</v>
      </c>
      <c r="B3" s="42">
        <v>355</v>
      </c>
      <c r="C3" s="3"/>
    </row>
    <row r="4" spans="1:3" ht="16.8" customHeight="1" x14ac:dyDescent="0.3">
      <c r="A4" s="43" t="s">
        <v>2</v>
      </c>
      <c r="B4" s="44">
        <f>SUM(B2:B3)</f>
        <v>1682</v>
      </c>
    </row>
    <row r="5" spans="1:3" ht="15.6" x14ac:dyDescent="0.3">
      <c r="A5" s="45"/>
      <c r="B5" s="46"/>
    </row>
    <row r="6" spans="1:3" ht="20.399999999999999" customHeight="1" x14ac:dyDescent="0.3">
      <c r="A6" s="47" t="s">
        <v>8</v>
      </c>
      <c r="B6" s="48"/>
    </row>
    <row r="7" spans="1:3" s="4" customFormat="1" ht="20.399999999999999" customHeight="1" x14ac:dyDescent="0.3">
      <c r="A7" s="39" t="s">
        <v>5</v>
      </c>
      <c r="B7" s="40">
        <v>690</v>
      </c>
      <c r="C7" s="3"/>
    </row>
    <row r="8" spans="1:3" s="4" customFormat="1" ht="20.399999999999999" customHeight="1" x14ac:dyDescent="0.3">
      <c r="A8" s="49" t="s">
        <v>6</v>
      </c>
      <c r="B8" s="50">
        <v>990</v>
      </c>
      <c r="C8" s="3"/>
    </row>
    <row r="9" spans="1:3" s="4" customFormat="1" ht="20.399999999999999" customHeight="1" thickBot="1" x14ac:dyDescent="0.35">
      <c r="A9" s="41" t="s">
        <v>4</v>
      </c>
      <c r="B9" s="42">
        <v>2</v>
      </c>
      <c r="C9" s="3"/>
    </row>
    <row r="10" spans="1:3" ht="16.8" customHeight="1" x14ac:dyDescent="0.3">
      <c r="A10" s="43" t="s">
        <v>3</v>
      </c>
      <c r="B10" s="44">
        <f>SUM(B7:B9)</f>
        <v>1682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5AFA-F884-4C58-8432-A7FE09C76970}">
  <dimension ref="B1:K28"/>
  <sheetViews>
    <sheetView zoomScale="85" zoomScaleNormal="85" workbookViewId="0">
      <selection activeCell="N8" sqref="N8"/>
    </sheetView>
  </sheetViews>
  <sheetFormatPr defaultRowHeight="18.600000000000001" customHeight="1" x14ac:dyDescent="0.3"/>
  <cols>
    <col min="1" max="1" width="8.88671875" style="2"/>
    <col min="2" max="2" width="53.44140625" style="2" customWidth="1"/>
    <col min="3" max="5" width="8.88671875" style="2" customWidth="1"/>
    <col min="6" max="6" width="1.88671875" style="2" customWidth="1"/>
    <col min="7" max="7" width="8.88671875" style="2" customWidth="1"/>
    <col min="8" max="8" width="1.88671875" style="2" customWidth="1"/>
    <col min="9" max="11" width="8.88671875" style="2" customWidth="1"/>
    <col min="12" max="16384" width="8.88671875" style="2"/>
  </cols>
  <sheetData>
    <row r="1" spans="2:11" ht="33" customHeight="1" x14ac:dyDescent="0.3">
      <c r="B1" s="109" t="s">
        <v>34</v>
      </c>
      <c r="C1" s="109"/>
      <c r="D1" s="109"/>
      <c r="E1" s="109"/>
      <c r="F1" s="109"/>
      <c r="G1" s="109"/>
      <c r="H1" s="109"/>
      <c r="I1" s="109"/>
      <c r="J1" s="109"/>
      <c r="K1" s="109"/>
    </row>
    <row r="2" spans="2:11" ht="1.8" customHeight="1" x14ac:dyDescent="0.3"/>
    <row r="3" spans="2:11" s="3" customFormat="1" ht="28.8" x14ac:dyDescent="0.3">
      <c r="B3" s="5"/>
      <c r="C3" s="9" t="s">
        <v>30</v>
      </c>
      <c r="D3" s="9" t="s">
        <v>31</v>
      </c>
      <c r="E3" s="7" t="s">
        <v>17</v>
      </c>
      <c r="F3" s="7"/>
      <c r="G3" s="8" t="s">
        <v>18</v>
      </c>
      <c r="H3" s="7"/>
      <c r="I3" s="9" t="s">
        <v>29</v>
      </c>
      <c r="J3" s="9" t="s">
        <v>31</v>
      </c>
      <c r="K3" s="7" t="s">
        <v>17</v>
      </c>
    </row>
    <row r="4" spans="2:11" s="3" customFormat="1" ht="18.600000000000001" customHeight="1" x14ac:dyDescent="0.3">
      <c r="B4" s="10" t="s">
        <v>9</v>
      </c>
      <c r="C4" s="11">
        <v>71</v>
      </c>
      <c r="D4" s="12"/>
      <c r="E4" s="12"/>
      <c r="F4" s="12"/>
      <c r="G4" s="12"/>
      <c r="H4" s="12"/>
      <c r="I4" s="11">
        <v>95</v>
      </c>
      <c r="J4" s="12"/>
      <c r="K4" s="12"/>
    </row>
    <row r="5" spans="2:11" s="3" customFormat="1" ht="7.2" customHeight="1" x14ac:dyDescent="0.3">
      <c r="B5" s="10"/>
      <c r="C5" s="11"/>
      <c r="D5" s="12"/>
      <c r="E5" s="12"/>
      <c r="F5" s="12"/>
      <c r="G5" s="12"/>
      <c r="H5" s="12"/>
      <c r="I5" s="11"/>
      <c r="J5" s="12"/>
      <c r="K5" s="12"/>
    </row>
    <row r="6" spans="2:11" s="3" customFormat="1" ht="18.600000000000001" customHeight="1" x14ac:dyDescent="0.3">
      <c r="B6" s="13" t="s">
        <v>15</v>
      </c>
      <c r="C6" s="14">
        <v>0</v>
      </c>
      <c r="D6" s="12"/>
      <c r="E6" s="12"/>
      <c r="F6" s="12"/>
      <c r="G6" s="15">
        <f t="shared" ref="G6:G13" si="0">I6-C6</f>
        <v>0</v>
      </c>
      <c r="H6" s="12"/>
      <c r="I6" s="14"/>
      <c r="J6" s="12"/>
      <c r="K6" s="12"/>
    </row>
    <row r="7" spans="2:11" s="3" customFormat="1" ht="18.600000000000001" customHeight="1" x14ac:dyDescent="0.3">
      <c r="B7" s="13" t="s">
        <v>21</v>
      </c>
      <c r="C7" s="16"/>
      <c r="D7" s="12"/>
      <c r="E7" s="12"/>
      <c r="F7" s="12"/>
      <c r="G7" s="15">
        <f t="shared" si="0"/>
        <v>355</v>
      </c>
      <c r="H7" s="12"/>
      <c r="I7" s="14">
        <v>355</v>
      </c>
      <c r="J7" s="12"/>
      <c r="K7" s="12"/>
    </row>
    <row r="8" spans="2:11" s="3" customFormat="1" ht="18.600000000000001" customHeight="1" x14ac:dyDescent="0.3">
      <c r="B8" s="13" t="s">
        <v>22</v>
      </c>
      <c r="C8" s="14">
        <v>690</v>
      </c>
      <c r="D8" s="12"/>
      <c r="E8" s="12"/>
      <c r="F8" s="12"/>
      <c r="G8" s="15">
        <f t="shared" si="0"/>
        <v>-690</v>
      </c>
      <c r="H8" s="12"/>
      <c r="I8" s="16"/>
      <c r="J8" s="12"/>
      <c r="K8" s="12"/>
    </row>
    <row r="9" spans="2:11" s="3" customFormat="1" ht="18.600000000000001" customHeight="1" x14ac:dyDescent="0.3">
      <c r="B9" s="13" t="s">
        <v>19</v>
      </c>
      <c r="C9" s="14">
        <v>990</v>
      </c>
      <c r="D9" s="12"/>
      <c r="E9" s="12"/>
      <c r="F9" s="12"/>
      <c r="G9" s="15">
        <f t="shared" si="0"/>
        <v>-990</v>
      </c>
      <c r="H9" s="12"/>
      <c r="I9" s="16"/>
      <c r="J9" s="12"/>
      <c r="K9" s="12"/>
    </row>
    <row r="10" spans="2:11" s="3" customFormat="1" ht="18.600000000000001" customHeight="1" x14ac:dyDescent="0.3">
      <c r="B10" s="13" t="s">
        <v>20</v>
      </c>
      <c r="C10" s="14"/>
      <c r="D10" s="12"/>
      <c r="E10" s="12"/>
      <c r="F10" s="12"/>
      <c r="G10" s="15">
        <f t="shared" si="0"/>
        <v>1327</v>
      </c>
      <c r="H10" s="12"/>
      <c r="I10" s="14">
        <v>1327</v>
      </c>
      <c r="J10" s="12"/>
      <c r="K10" s="12"/>
    </row>
    <row r="11" spans="2:11" s="3" customFormat="1" ht="18.600000000000001" customHeight="1" x14ac:dyDescent="0.3">
      <c r="B11" s="13" t="s">
        <v>23</v>
      </c>
      <c r="C11" s="14">
        <v>1000</v>
      </c>
      <c r="D11" s="12"/>
      <c r="E11" s="12"/>
      <c r="F11" s="12"/>
      <c r="G11" s="15">
        <f t="shared" si="0"/>
        <v>0</v>
      </c>
      <c r="H11" s="12"/>
      <c r="I11" s="14">
        <v>1000</v>
      </c>
      <c r="J11" s="12"/>
      <c r="K11" s="12"/>
    </row>
    <row r="12" spans="2:11" ht="18.600000000000001" customHeight="1" x14ac:dyDescent="0.3">
      <c r="B12" s="13" t="s">
        <v>23</v>
      </c>
      <c r="C12" s="14">
        <v>500</v>
      </c>
      <c r="D12" s="12"/>
      <c r="E12" s="17"/>
      <c r="F12" s="12"/>
      <c r="G12" s="15">
        <f t="shared" si="0"/>
        <v>0</v>
      </c>
      <c r="H12" s="12"/>
      <c r="I12" s="14">
        <v>500</v>
      </c>
      <c r="J12" s="12"/>
      <c r="K12" s="17"/>
    </row>
    <row r="13" spans="2:11" ht="18.600000000000001" customHeight="1" thickBot="1" x14ac:dyDescent="0.35">
      <c r="B13" s="13" t="s">
        <v>16</v>
      </c>
      <c r="C13" s="18">
        <v>39</v>
      </c>
      <c r="D13" s="19"/>
      <c r="E13" s="20"/>
      <c r="F13" s="12"/>
      <c r="G13" s="15">
        <f t="shared" si="0"/>
        <v>-1</v>
      </c>
      <c r="H13" s="12"/>
      <c r="I13" s="18">
        <v>38</v>
      </c>
      <c r="J13" s="19"/>
      <c r="K13" s="20"/>
    </row>
    <row r="14" spans="2:11" ht="18.600000000000001" customHeight="1" x14ac:dyDescent="0.3">
      <c r="B14" s="29" t="s">
        <v>14</v>
      </c>
      <c r="C14" s="30">
        <f>SUM(C6:C13)</f>
        <v>3219</v>
      </c>
      <c r="D14" s="31" t="str">
        <f>_xlfn.CONCAT(ROUND(C14/$C$25,2),"x")</f>
        <v>2.75x</v>
      </c>
      <c r="E14" s="32">
        <f>C14/$C$24</f>
        <v>0.60473417245913963</v>
      </c>
      <c r="F14" s="31"/>
      <c r="G14" s="33"/>
      <c r="H14" s="31"/>
      <c r="I14" s="30">
        <f>SUM(I6:I13)</f>
        <v>3220</v>
      </c>
      <c r="J14" s="31" t="str">
        <f>_xlfn.CONCAT(ROUND(I14/$I$25,2),"x")</f>
        <v>2.75x</v>
      </c>
      <c r="K14" s="32">
        <f>I14/$I$24</f>
        <v>0.60480841472577007</v>
      </c>
    </row>
    <row r="15" spans="2:11" ht="18.600000000000001" customHeight="1" x14ac:dyDescent="0.3">
      <c r="B15" s="22" t="s">
        <v>26</v>
      </c>
      <c r="C15" s="14">
        <f>C14-C4</f>
        <v>3148</v>
      </c>
      <c r="D15" s="12"/>
      <c r="E15" s="17"/>
      <c r="F15" s="12"/>
      <c r="G15" s="15"/>
      <c r="H15" s="12"/>
      <c r="I15" s="14">
        <f>I14-I4</f>
        <v>3125</v>
      </c>
      <c r="J15" s="12"/>
      <c r="K15" s="17"/>
    </row>
    <row r="16" spans="2:11" ht="7.2" customHeight="1" x14ac:dyDescent="0.3">
      <c r="B16" s="21"/>
      <c r="C16" s="14"/>
      <c r="D16" s="12"/>
      <c r="E16" s="17"/>
      <c r="F16" s="12"/>
      <c r="G16" s="12"/>
      <c r="H16" s="12"/>
      <c r="I16" s="14"/>
      <c r="J16" s="12"/>
      <c r="K16" s="17"/>
    </row>
    <row r="17" spans="2:11" ht="18.600000000000001" customHeight="1" x14ac:dyDescent="0.3">
      <c r="B17" s="13" t="s">
        <v>24</v>
      </c>
      <c r="C17" s="14">
        <v>217</v>
      </c>
      <c r="D17" s="12"/>
      <c r="E17" s="17"/>
      <c r="F17" s="12"/>
      <c r="G17" s="12"/>
      <c r="H17" s="12"/>
      <c r="I17" s="14">
        <v>217</v>
      </c>
      <c r="J17" s="12"/>
      <c r="K17" s="17"/>
    </row>
    <row r="18" spans="2:11" s="3" customFormat="1" ht="18.600000000000001" customHeight="1" thickBot="1" x14ac:dyDescent="0.35">
      <c r="B18" s="13" t="s">
        <v>25</v>
      </c>
      <c r="C18" s="18">
        <v>167</v>
      </c>
      <c r="D18" s="19"/>
      <c r="E18" s="20"/>
      <c r="F18" s="12"/>
      <c r="G18" s="12"/>
      <c r="H18" s="12"/>
      <c r="I18" s="18">
        <v>167</v>
      </c>
      <c r="J18" s="19"/>
      <c r="K18" s="20"/>
    </row>
    <row r="19" spans="2:11" s="3" customFormat="1" ht="18.600000000000001" customHeight="1" x14ac:dyDescent="0.3">
      <c r="B19" s="29" t="s">
        <v>10</v>
      </c>
      <c r="C19" s="30">
        <f>C14+C17+C18</f>
        <v>3603</v>
      </c>
      <c r="D19" s="31" t="str">
        <f>_xlfn.CONCAT(ROUND(C19/$C$25,2),"x")</f>
        <v>3.08x</v>
      </c>
      <c r="E19" s="32">
        <f>C19/$C$24</f>
        <v>0.67687394326507611</v>
      </c>
      <c r="F19" s="31"/>
      <c r="G19" s="31"/>
      <c r="H19" s="31"/>
      <c r="I19" s="30">
        <f>I14+I17+I18</f>
        <v>3604</v>
      </c>
      <c r="J19" s="31" t="str">
        <f>_xlfn.CONCAT(ROUND(I19/$I$25,2),"x")</f>
        <v>3.08x</v>
      </c>
      <c r="K19" s="32">
        <f>I19/$I$24</f>
        <v>0.67693463561232159</v>
      </c>
    </row>
    <row r="20" spans="2:11" s="3" customFormat="1" ht="18.600000000000001" customHeight="1" x14ac:dyDescent="0.3">
      <c r="B20" s="22" t="s">
        <v>27</v>
      </c>
      <c r="C20" s="14">
        <f>C19-C4</f>
        <v>3532</v>
      </c>
      <c r="D20" s="12"/>
      <c r="E20" s="17"/>
      <c r="F20" s="12"/>
      <c r="G20" s="12"/>
      <c r="H20" s="12"/>
      <c r="I20" s="14">
        <f>I19-I4</f>
        <v>3509</v>
      </c>
      <c r="J20" s="12"/>
      <c r="K20" s="17"/>
    </row>
    <row r="21" spans="2:11" s="3" customFormat="1" ht="7.2" customHeight="1" x14ac:dyDescent="0.3">
      <c r="B21" s="22"/>
      <c r="C21" s="14"/>
      <c r="D21" s="12"/>
      <c r="E21" s="17"/>
      <c r="F21" s="12"/>
      <c r="G21" s="12"/>
      <c r="H21" s="12"/>
      <c r="I21" s="14"/>
      <c r="J21" s="12"/>
      <c r="K21" s="17"/>
    </row>
    <row r="22" spans="2:11" s="3" customFormat="1" ht="18.600000000000001" customHeight="1" x14ac:dyDescent="0.3">
      <c r="B22" s="13" t="s">
        <v>13</v>
      </c>
      <c r="C22" s="14">
        <v>1720</v>
      </c>
      <c r="D22" s="12"/>
      <c r="E22" s="17">
        <f>C22/$C$24</f>
        <v>0.32312605673492389</v>
      </c>
      <c r="F22" s="12"/>
      <c r="G22" s="15">
        <f>I22-C22</f>
        <v>0</v>
      </c>
      <c r="H22" s="12"/>
      <c r="I22" s="14">
        <v>1720</v>
      </c>
      <c r="J22" s="12"/>
      <c r="K22" s="17">
        <f>I22/$I$24</f>
        <v>0.32306536438767841</v>
      </c>
    </row>
    <row r="23" spans="2:11" ht="18.600000000000001" customHeight="1" thickBot="1" x14ac:dyDescent="0.35">
      <c r="B23" s="13" t="s">
        <v>12</v>
      </c>
      <c r="C23" s="18"/>
      <c r="D23" s="19"/>
      <c r="E23" s="20"/>
      <c r="F23" s="12"/>
      <c r="G23" s="12"/>
      <c r="H23" s="12"/>
      <c r="I23" s="18"/>
      <c r="J23" s="19"/>
      <c r="K23" s="20"/>
    </row>
    <row r="24" spans="2:11" ht="18.600000000000001" customHeight="1" thickBot="1" x14ac:dyDescent="0.35">
      <c r="B24" s="29" t="s">
        <v>11</v>
      </c>
      <c r="C24" s="34">
        <f>C22+C19</f>
        <v>5323</v>
      </c>
      <c r="D24" s="35" t="str">
        <f>_xlfn.CONCAT(ROUND(C24/$C$25,2),"x")</f>
        <v>4.55x</v>
      </c>
      <c r="E24" s="36">
        <f>C24/$C$24</f>
        <v>1</v>
      </c>
      <c r="F24" s="31"/>
      <c r="G24" s="31"/>
      <c r="H24" s="31"/>
      <c r="I24" s="34">
        <f>I22+I19</f>
        <v>5324</v>
      </c>
      <c r="J24" s="35" t="str">
        <f>_xlfn.CONCAT(ROUND(I24/$I$25,2),"x")</f>
        <v>4.55x</v>
      </c>
      <c r="K24" s="36">
        <f>I24/$I$24</f>
        <v>1</v>
      </c>
    </row>
    <row r="25" spans="2:11" ht="18.600000000000001" customHeight="1" thickTop="1" x14ac:dyDescent="0.3">
      <c r="B25" s="21" t="s">
        <v>32</v>
      </c>
      <c r="C25" s="23">
        <v>1169</v>
      </c>
      <c r="D25" s="24"/>
      <c r="E25" s="25"/>
      <c r="F25" s="24"/>
      <c r="G25" s="24"/>
      <c r="H25" s="24"/>
      <c r="I25" s="23">
        <v>1169</v>
      </c>
      <c r="J25" s="24"/>
      <c r="K25" s="25"/>
    </row>
    <row r="26" spans="2:11" ht="18.600000000000001" customHeight="1" x14ac:dyDescent="0.3">
      <c r="B26" s="21" t="s">
        <v>28</v>
      </c>
      <c r="C26" s="23"/>
      <c r="D26" s="90" t="str">
        <f>_xlfn.CONCAT(ROUND($C$25/250,2),"x")</f>
        <v>4.68x</v>
      </c>
      <c r="E26" s="25"/>
      <c r="F26" s="24"/>
      <c r="G26" s="24"/>
      <c r="H26" s="24"/>
      <c r="I26" s="23"/>
      <c r="J26" s="90" t="str">
        <f>_xlfn.CONCAT(ROUND($I$25/250,2),"x")</f>
        <v>4.68x</v>
      </c>
      <c r="K26" s="25"/>
    </row>
    <row r="27" spans="2:11" ht="18.600000000000001" customHeight="1" thickBot="1" x14ac:dyDescent="0.35">
      <c r="B27" s="26" t="s">
        <v>33</v>
      </c>
      <c r="C27" s="27"/>
      <c r="D27" s="28"/>
      <c r="E27" s="28"/>
      <c r="F27" s="28"/>
      <c r="G27" s="28"/>
      <c r="H27" s="28"/>
      <c r="I27" s="28"/>
      <c r="J27" s="28"/>
      <c r="K27" s="28"/>
    </row>
    <row r="28" spans="2:11" ht="18.600000000000001" customHeight="1" thickTop="1" x14ac:dyDescent="0.3"/>
  </sheetData>
  <mergeCells count="1">
    <mergeCell ref="B1:K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2ED9-5597-44C9-8646-F1EDFCE961BF}">
  <dimension ref="A1:AG48"/>
  <sheetViews>
    <sheetView zoomScaleNormal="100" workbookViewId="0">
      <selection activeCell="B21" sqref="B21"/>
    </sheetView>
  </sheetViews>
  <sheetFormatPr defaultRowHeight="14.4" x14ac:dyDescent="0.3"/>
  <cols>
    <col min="1" max="1" width="8.88671875" style="51"/>
    <col min="2" max="2" width="28.5546875" style="51" bestFit="1" customWidth="1"/>
    <col min="3" max="7" width="9" style="51" bestFit="1" customWidth="1"/>
    <col min="8" max="8" width="10.109375" style="51" bestFit="1" customWidth="1"/>
    <col min="9" max="9" width="1.33203125" style="51" customWidth="1"/>
    <col min="10" max="13" width="8.88671875" style="51"/>
    <col min="14" max="14" width="13.77734375" style="51" bestFit="1" customWidth="1"/>
    <col min="15" max="17" width="8.88671875" style="51"/>
    <col min="18" max="18" width="8.88671875" style="52"/>
    <col min="19" max="19" width="8.88671875" style="53"/>
    <col min="20" max="20" width="10.77734375" style="53" customWidth="1"/>
    <col min="21" max="22" width="11.109375" style="53" customWidth="1"/>
    <col min="23" max="24" width="10.77734375" style="53" customWidth="1"/>
    <col min="25" max="25" width="47.77734375" style="64" bestFit="1" customWidth="1"/>
    <col min="26" max="32" width="8.88671875" style="2"/>
    <col min="33" max="33" width="8.88671875" style="65"/>
    <col min="34" max="16384" width="8.88671875" style="51"/>
  </cols>
  <sheetData>
    <row r="1" spans="1:2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65"/>
      <c r="R1" s="54"/>
      <c r="S1" s="55"/>
      <c r="T1" s="55"/>
      <c r="U1" s="55"/>
      <c r="V1" s="55"/>
      <c r="W1" s="55"/>
      <c r="X1" s="55"/>
      <c r="Y1" s="2"/>
    </row>
    <row r="2" spans="1:25" ht="14.4" customHeight="1" x14ac:dyDescent="0.3">
      <c r="A2" s="2"/>
      <c r="B2" s="71" t="s">
        <v>65</v>
      </c>
      <c r="C2" s="110" t="s">
        <v>64</v>
      </c>
      <c r="D2" s="110"/>
      <c r="E2" s="110"/>
      <c r="F2" s="110"/>
      <c r="G2" s="110"/>
      <c r="H2" s="110"/>
      <c r="I2" s="75"/>
      <c r="J2" s="110" t="s">
        <v>66</v>
      </c>
      <c r="K2" s="110"/>
      <c r="L2" s="110"/>
      <c r="M2" s="2"/>
      <c r="N2" s="2"/>
      <c r="O2" s="2"/>
      <c r="P2" s="65"/>
      <c r="R2" s="54"/>
      <c r="S2" s="55"/>
      <c r="T2" s="55"/>
      <c r="U2" s="55"/>
      <c r="V2" s="55"/>
      <c r="W2" s="55"/>
      <c r="X2" s="55"/>
      <c r="Y2" s="2"/>
    </row>
    <row r="3" spans="1:25" ht="28.8" x14ac:dyDescent="0.3">
      <c r="A3" s="2"/>
      <c r="B3" s="71"/>
      <c r="C3" s="7">
        <v>2018</v>
      </c>
      <c r="D3" s="7">
        <v>2019</v>
      </c>
      <c r="E3" s="7">
        <v>2020</v>
      </c>
      <c r="F3" s="7">
        <v>2021</v>
      </c>
      <c r="G3" s="7">
        <v>2022</v>
      </c>
      <c r="H3" s="7">
        <v>2023</v>
      </c>
      <c r="I3" s="76"/>
      <c r="J3" s="9" t="s">
        <v>69</v>
      </c>
      <c r="K3" s="9" t="s">
        <v>67</v>
      </c>
      <c r="L3" s="9" t="s">
        <v>68</v>
      </c>
      <c r="M3" s="2"/>
      <c r="N3" s="2"/>
      <c r="O3" s="2" t="s">
        <v>68</v>
      </c>
      <c r="P3" s="65"/>
      <c r="R3" s="54"/>
      <c r="S3" s="55"/>
      <c r="T3" s="55"/>
      <c r="U3" s="55"/>
      <c r="V3" s="55"/>
      <c r="W3" s="55"/>
      <c r="X3" s="55"/>
      <c r="Y3" s="2"/>
    </row>
    <row r="4" spans="1:25" x14ac:dyDescent="0.3">
      <c r="A4" s="2"/>
      <c r="B4" s="81" t="s">
        <v>39</v>
      </c>
      <c r="C4" s="82">
        <v>516</v>
      </c>
      <c r="D4" s="82">
        <v>402</v>
      </c>
      <c r="E4" s="82">
        <v>287</v>
      </c>
      <c r="F4" s="82">
        <v>275</v>
      </c>
      <c r="G4" s="82">
        <v>473</v>
      </c>
      <c r="H4" s="82">
        <v>499</v>
      </c>
      <c r="I4" s="83"/>
      <c r="J4" s="82">
        <v>232</v>
      </c>
      <c r="K4" s="82">
        <v>204</v>
      </c>
      <c r="L4" s="85">
        <f>H4-J4+K4</f>
        <v>471</v>
      </c>
      <c r="M4" s="2"/>
      <c r="N4" s="2" t="s">
        <v>71</v>
      </c>
      <c r="O4" s="1">
        <v>250</v>
      </c>
      <c r="P4" s="65"/>
      <c r="R4" s="54"/>
      <c r="S4" s="55"/>
      <c r="T4" s="55"/>
      <c r="U4" s="55"/>
      <c r="V4" s="55"/>
      <c r="W4" s="55"/>
      <c r="X4" s="55"/>
      <c r="Y4" s="2"/>
    </row>
    <row r="5" spans="1:25" x14ac:dyDescent="0.3">
      <c r="A5" s="2"/>
      <c r="B5" s="73" t="s">
        <v>46</v>
      </c>
      <c r="C5" s="77">
        <v>271</v>
      </c>
      <c r="D5" s="77">
        <v>273</v>
      </c>
      <c r="E5" s="77">
        <v>289</v>
      </c>
      <c r="F5" s="77">
        <v>344</v>
      </c>
      <c r="G5" s="77">
        <v>339</v>
      </c>
      <c r="H5" s="77">
        <v>600</v>
      </c>
      <c r="I5" s="2"/>
      <c r="J5" s="77">
        <v>166</v>
      </c>
      <c r="K5" s="77">
        <v>150</v>
      </c>
      <c r="L5" s="86">
        <f>H5-J5+K5</f>
        <v>584</v>
      </c>
      <c r="M5" s="2"/>
      <c r="N5" s="2"/>
      <c r="O5" s="2"/>
      <c r="P5" s="65"/>
      <c r="R5" s="54"/>
      <c r="S5" s="55"/>
      <c r="T5" s="55"/>
      <c r="U5" s="55"/>
      <c r="V5" s="55"/>
      <c r="W5" s="55"/>
      <c r="X5" s="55"/>
      <c r="Y5" s="2"/>
    </row>
    <row r="6" spans="1:25" ht="15" customHeight="1" x14ac:dyDescent="0.3">
      <c r="A6" s="2"/>
      <c r="B6" s="78" t="s">
        <v>43</v>
      </c>
      <c r="C6" s="79">
        <f t="shared" ref="C6:G6" si="0">C4+C5</f>
        <v>787</v>
      </c>
      <c r="D6" s="79">
        <f t="shared" si="0"/>
        <v>675</v>
      </c>
      <c r="E6" s="79">
        <f t="shared" si="0"/>
        <v>576</v>
      </c>
      <c r="F6" s="79">
        <f t="shared" si="0"/>
        <v>619</v>
      </c>
      <c r="G6" s="79">
        <f t="shared" si="0"/>
        <v>812</v>
      </c>
      <c r="H6" s="79">
        <f>H4+H5</f>
        <v>1099</v>
      </c>
      <c r="I6" s="80"/>
      <c r="J6" s="79">
        <f t="shared" ref="J6:K6" si="1">J4+J5</f>
        <v>398</v>
      </c>
      <c r="K6" s="79">
        <f t="shared" si="1"/>
        <v>354</v>
      </c>
      <c r="L6" s="79">
        <f>L4+L5</f>
        <v>1055</v>
      </c>
      <c r="M6" s="2"/>
      <c r="N6" s="2"/>
      <c r="O6" s="2"/>
      <c r="P6" s="65"/>
      <c r="R6" s="54"/>
      <c r="S6" s="55"/>
      <c r="T6" s="121" t="s">
        <v>40</v>
      </c>
      <c r="U6" s="117" t="s">
        <v>47</v>
      </c>
      <c r="V6" s="111" t="s">
        <v>51</v>
      </c>
      <c r="W6" s="123" t="s">
        <v>39</v>
      </c>
      <c r="X6" s="119" t="s">
        <v>38</v>
      </c>
      <c r="Y6" s="57" t="s">
        <v>35</v>
      </c>
    </row>
    <row r="7" spans="1:25" ht="15" thickBot="1" x14ac:dyDescent="0.35">
      <c r="A7" s="2"/>
      <c r="B7" s="74" t="s">
        <v>53</v>
      </c>
      <c r="C7" s="72">
        <v>-21</v>
      </c>
      <c r="D7" s="72">
        <v>-31</v>
      </c>
      <c r="E7" s="72">
        <v>-27</v>
      </c>
      <c r="F7" s="72">
        <v>-33</v>
      </c>
      <c r="G7" s="72">
        <v>-58</v>
      </c>
      <c r="H7" s="72">
        <v>-470</v>
      </c>
      <c r="I7" s="2"/>
      <c r="J7" s="72">
        <v>-403</v>
      </c>
      <c r="K7" s="72">
        <v>-33</v>
      </c>
      <c r="L7" s="72">
        <f>H7-J7+K7</f>
        <v>-100</v>
      </c>
      <c r="M7" s="2"/>
      <c r="N7" s="2"/>
      <c r="O7" s="2"/>
      <c r="P7" s="65"/>
      <c r="R7" s="54"/>
      <c r="S7" s="55"/>
      <c r="T7" s="121"/>
      <c r="U7" s="117"/>
      <c r="V7" s="111"/>
      <c r="W7" s="123"/>
      <c r="X7" s="120"/>
      <c r="Y7" s="59" t="s">
        <v>36</v>
      </c>
    </row>
    <row r="8" spans="1:25" ht="15" thickBot="1" x14ac:dyDescent="0.35">
      <c r="A8" s="2"/>
      <c r="B8" s="74" t="s">
        <v>55</v>
      </c>
      <c r="C8" s="72"/>
      <c r="D8" s="72"/>
      <c r="E8" s="72"/>
      <c r="F8" s="72">
        <v>-15</v>
      </c>
      <c r="G8" s="72">
        <v>-6</v>
      </c>
      <c r="H8" s="72"/>
      <c r="I8" s="2"/>
      <c r="J8" s="72"/>
      <c r="K8" s="72"/>
      <c r="L8" s="72">
        <f t="shared" ref="L8:L16" si="2">H8-J8+K8</f>
        <v>0</v>
      </c>
      <c r="M8" s="2"/>
      <c r="N8" s="2"/>
      <c r="O8" s="2"/>
      <c r="P8" s="65"/>
      <c r="R8" s="54"/>
      <c r="S8" s="55"/>
      <c r="T8" s="121"/>
      <c r="U8" s="117"/>
      <c r="V8" s="111"/>
      <c r="W8" s="124"/>
      <c r="X8" s="58"/>
      <c r="Y8" s="59" t="s">
        <v>37</v>
      </c>
    </row>
    <row r="9" spans="1:25" ht="14.4" customHeight="1" thickBot="1" x14ac:dyDescent="0.35">
      <c r="A9" s="2"/>
      <c r="B9" s="74" t="s">
        <v>56</v>
      </c>
      <c r="C9" s="72"/>
      <c r="D9" s="72">
        <v>-16</v>
      </c>
      <c r="E9" s="72">
        <v>-6</v>
      </c>
      <c r="F9" s="72"/>
      <c r="G9" s="72"/>
      <c r="H9" s="72"/>
      <c r="I9" s="2"/>
      <c r="J9" s="72"/>
      <c r="K9" s="72"/>
      <c r="L9" s="72">
        <f t="shared" si="2"/>
        <v>0</v>
      </c>
      <c r="M9" s="2"/>
      <c r="N9" s="2"/>
      <c r="O9" s="2"/>
      <c r="P9" s="65"/>
      <c r="R9" s="54"/>
      <c r="S9" s="55"/>
      <c r="T9" s="121"/>
      <c r="U9" s="117"/>
      <c r="V9" s="111"/>
      <c r="W9" s="66"/>
      <c r="X9" s="58"/>
      <c r="Y9" s="59" t="s">
        <v>42</v>
      </c>
    </row>
    <row r="10" spans="1:25" ht="14.4" customHeight="1" thickBot="1" x14ac:dyDescent="0.35">
      <c r="A10" s="2"/>
      <c r="B10" s="74" t="s">
        <v>54</v>
      </c>
      <c r="C10" s="72"/>
      <c r="D10" s="72"/>
      <c r="E10" s="72"/>
      <c r="F10" s="72"/>
      <c r="G10" s="72">
        <v>27</v>
      </c>
      <c r="H10" s="72">
        <v>-6</v>
      </c>
      <c r="I10" s="2"/>
      <c r="J10" s="72"/>
      <c r="K10" s="72"/>
      <c r="L10" s="72">
        <f t="shared" si="2"/>
        <v>-6</v>
      </c>
      <c r="M10" s="2"/>
      <c r="N10" s="2"/>
      <c r="O10" s="2"/>
      <c r="P10" s="65"/>
      <c r="R10" s="54"/>
      <c r="S10" s="55"/>
      <c r="T10" s="121"/>
      <c r="U10" s="118"/>
      <c r="V10" s="67"/>
      <c r="W10" s="60"/>
      <c r="X10" s="60"/>
      <c r="Y10" s="59" t="s">
        <v>44</v>
      </c>
    </row>
    <row r="11" spans="1:25" ht="15" thickBot="1" x14ac:dyDescent="0.35">
      <c r="A11" s="2"/>
      <c r="B11" s="74" t="s">
        <v>57</v>
      </c>
      <c r="C11" s="72">
        <v>-18</v>
      </c>
      <c r="D11" s="72">
        <v>-22</v>
      </c>
      <c r="E11" s="72">
        <v>1</v>
      </c>
      <c r="F11" s="72"/>
      <c r="G11" s="72">
        <v>239</v>
      </c>
      <c r="H11" s="72">
        <v>-2</v>
      </c>
      <c r="I11" s="2"/>
      <c r="J11" s="72">
        <v>-1</v>
      </c>
      <c r="K11" s="72"/>
      <c r="L11" s="72">
        <f t="shared" si="2"/>
        <v>-1</v>
      </c>
      <c r="M11" s="2"/>
      <c r="N11" s="2"/>
      <c r="O11" s="2"/>
      <c r="P11" s="65"/>
      <c r="R11" s="54"/>
      <c r="S11" s="55"/>
      <c r="T11" s="122"/>
      <c r="U11" s="62"/>
      <c r="V11" s="62"/>
      <c r="W11" s="60"/>
      <c r="X11" s="60"/>
      <c r="Y11" s="59" t="s">
        <v>49</v>
      </c>
    </row>
    <row r="12" spans="1:25" x14ac:dyDescent="0.3">
      <c r="A12" s="2"/>
      <c r="B12" s="74" t="s">
        <v>58</v>
      </c>
      <c r="C12" s="72">
        <v>-11</v>
      </c>
      <c r="D12" s="72">
        <v>-42</v>
      </c>
      <c r="E12" s="72"/>
      <c r="F12" s="72"/>
      <c r="G12" s="72"/>
      <c r="H12" s="72"/>
      <c r="I12" s="2"/>
      <c r="J12" s="72"/>
      <c r="K12" s="72"/>
      <c r="L12" s="72">
        <f t="shared" si="2"/>
        <v>0</v>
      </c>
      <c r="M12" s="2"/>
      <c r="N12" s="2"/>
      <c r="O12" s="2"/>
      <c r="P12" s="65"/>
      <c r="R12" s="54"/>
      <c r="S12" s="55"/>
      <c r="T12" s="56"/>
      <c r="U12" s="56"/>
      <c r="V12" s="56"/>
      <c r="W12" s="56"/>
      <c r="X12" s="56"/>
      <c r="Y12" s="2"/>
    </row>
    <row r="13" spans="1:25" x14ac:dyDescent="0.3">
      <c r="A13" s="2"/>
      <c r="B13" s="74" t="s">
        <v>59</v>
      </c>
      <c r="C13" s="72"/>
      <c r="D13" s="72"/>
      <c r="E13" s="72"/>
      <c r="F13" s="72"/>
      <c r="G13" s="72"/>
      <c r="H13" s="72"/>
      <c r="I13" s="2"/>
      <c r="J13" s="72"/>
      <c r="K13" s="72"/>
      <c r="L13" s="72">
        <f t="shared" si="2"/>
        <v>0</v>
      </c>
      <c r="M13" s="2"/>
      <c r="N13" s="2"/>
      <c r="O13" s="2"/>
      <c r="P13" s="65"/>
      <c r="R13" s="54"/>
      <c r="S13" s="55"/>
      <c r="T13" s="56"/>
      <c r="U13" s="56"/>
      <c r="V13" s="56"/>
      <c r="W13" s="112" t="s">
        <v>45</v>
      </c>
      <c r="X13" s="115" t="s">
        <v>43</v>
      </c>
      <c r="Y13" s="69" t="s">
        <v>39</v>
      </c>
    </row>
    <row r="14" spans="1:25" ht="15" thickBot="1" x14ac:dyDescent="0.35">
      <c r="A14" s="2"/>
      <c r="B14" s="74" t="s">
        <v>60</v>
      </c>
      <c r="C14" s="72"/>
      <c r="D14" s="72"/>
      <c r="E14" s="72"/>
      <c r="F14" s="72"/>
      <c r="G14" s="72"/>
      <c r="H14" s="72"/>
      <c r="I14" s="2"/>
      <c r="J14" s="72"/>
      <c r="K14" s="72"/>
      <c r="L14" s="72">
        <f t="shared" si="2"/>
        <v>0</v>
      </c>
      <c r="M14" s="2"/>
      <c r="N14" s="2"/>
      <c r="O14" s="2"/>
      <c r="P14" s="65"/>
      <c r="R14" s="54"/>
      <c r="S14" s="55"/>
      <c r="T14" s="56"/>
      <c r="U14" s="56"/>
      <c r="V14" s="56"/>
      <c r="W14" s="113"/>
      <c r="X14" s="116"/>
      <c r="Y14" s="59" t="s">
        <v>41</v>
      </c>
    </row>
    <row r="15" spans="1:25" ht="14.4" customHeight="1" thickBot="1" x14ac:dyDescent="0.35">
      <c r="A15" s="2"/>
      <c r="B15" s="74" t="s">
        <v>61</v>
      </c>
      <c r="C15" s="72"/>
      <c r="D15" s="72"/>
      <c r="E15" s="72"/>
      <c r="F15" s="72"/>
      <c r="G15" s="72">
        <v>15</v>
      </c>
      <c r="H15" s="72"/>
      <c r="I15" s="2"/>
      <c r="J15" s="72"/>
      <c r="K15" s="72"/>
      <c r="L15" s="72">
        <f t="shared" si="2"/>
        <v>0</v>
      </c>
      <c r="M15" s="2"/>
      <c r="N15" s="2"/>
      <c r="O15" s="2"/>
      <c r="P15" s="65"/>
      <c r="R15" s="54"/>
      <c r="S15" s="55"/>
      <c r="T15" s="56"/>
      <c r="U15" s="56"/>
      <c r="V15" s="56"/>
      <c r="W15" s="114"/>
      <c r="X15" s="61"/>
      <c r="Y15" s="59" t="s">
        <v>50</v>
      </c>
    </row>
    <row r="16" spans="1:25" x14ac:dyDescent="0.3">
      <c r="A16" s="2"/>
      <c r="B16" s="74" t="s">
        <v>62</v>
      </c>
      <c r="C16" s="72">
        <v>-13</v>
      </c>
      <c r="D16" s="72">
        <v>-15</v>
      </c>
      <c r="E16" s="72">
        <v>-54</v>
      </c>
      <c r="F16" s="72">
        <v>-7</v>
      </c>
      <c r="G16" s="72">
        <v>-4</v>
      </c>
      <c r="H16" s="72">
        <v>-1</v>
      </c>
      <c r="I16" s="2"/>
      <c r="J16" s="72"/>
      <c r="K16" s="72">
        <v>-6</v>
      </c>
      <c r="L16" s="72">
        <f t="shared" si="2"/>
        <v>-7</v>
      </c>
      <c r="M16" s="2"/>
      <c r="N16" s="2"/>
      <c r="O16" s="2"/>
      <c r="P16" s="65"/>
      <c r="R16" s="54"/>
      <c r="S16" s="55"/>
      <c r="T16" s="56"/>
      <c r="U16" s="56"/>
      <c r="V16" s="56"/>
      <c r="W16" s="56"/>
      <c r="X16" s="56"/>
      <c r="Y16" s="2"/>
    </row>
    <row r="17" spans="1:25" ht="15" thickBot="1" x14ac:dyDescent="0.35">
      <c r="A17" s="2"/>
      <c r="B17" s="84" t="s">
        <v>63</v>
      </c>
      <c r="C17" s="87">
        <f t="shared" ref="C17:H17" si="3">C6-SUM(C7:C16)</f>
        <v>850</v>
      </c>
      <c r="D17" s="87">
        <f t="shared" si="3"/>
        <v>801</v>
      </c>
      <c r="E17" s="87">
        <f t="shared" si="3"/>
        <v>662</v>
      </c>
      <c r="F17" s="87">
        <f t="shared" si="3"/>
        <v>674</v>
      </c>
      <c r="G17" s="87">
        <f t="shared" si="3"/>
        <v>599</v>
      </c>
      <c r="H17" s="87">
        <f t="shared" si="3"/>
        <v>1578</v>
      </c>
      <c r="I17" s="88"/>
      <c r="J17" s="87">
        <f>J6-SUM(J7:J16)</f>
        <v>802</v>
      </c>
      <c r="K17" s="87">
        <f>K6-SUM(K7:K16)</f>
        <v>393</v>
      </c>
      <c r="L17" s="89">
        <f>L6-SUM(L7:L16)</f>
        <v>1169</v>
      </c>
      <c r="M17" s="2"/>
      <c r="N17" s="2"/>
      <c r="O17" s="2"/>
      <c r="P17" s="65"/>
      <c r="R17" s="54"/>
      <c r="S17" s="55"/>
      <c r="T17" s="51"/>
      <c r="U17" s="56"/>
      <c r="V17" s="56"/>
      <c r="W17" s="2"/>
      <c r="X17" s="2"/>
      <c r="Y17" s="2"/>
    </row>
    <row r="18" spans="1:2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65"/>
      <c r="R18" s="54"/>
      <c r="S18" s="55"/>
      <c r="T18" s="55"/>
      <c r="U18" s="55"/>
      <c r="V18" s="55"/>
      <c r="W18" s="55"/>
      <c r="X18" s="2"/>
      <c r="Y18" s="2"/>
    </row>
    <row r="19" spans="1:2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65"/>
      <c r="R19" s="54"/>
      <c r="S19" s="55"/>
      <c r="T19" s="55"/>
      <c r="U19" s="55"/>
      <c r="V19" s="55"/>
      <c r="W19" s="55"/>
      <c r="X19" s="112" t="s">
        <v>45</v>
      </c>
      <c r="Y19" s="70" t="s">
        <v>51</v>
      </c>
    </row>
    <row r="20" spans="1:25" ht="15" thickBo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65"/>
      <c r="R20" s="54"/>
      <c r="S20" s="55"/>
      <c r="T20" s="55"/>
      <c r="U20" s="55"/>
      <c r="V20" s="55"/>
      <c r="W20" s="55"/>
      <c r="X20" s="113"/>
      <c r="Y20" s="59" t="s">
        <v>52</v>
      </c>
    </row>
    <row r="21" spans="1:25" ht="15" thickBo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65"/>
      <c r="R21" s="54"/>
      <c r="S21" s="55"/>
      <c r="T21" s="55"/>
      <c r="U21" s="55"/>
      <c r="V21" s="55"/>
      <c r="W21" s="55"/>
      <c r="X21" s="114"/>
      <c r="Y21" s="59" t="s">
        <v>41</v>
      </c>
    </row>
    <row r="22" spans="1:2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65"/>
      <c r="R22" s="54"/>
      <c r="S22" s="55"/>
      <c r="T22" s="55"/>
      <c r="U22" s="55"/>
      <c r="V22" s="55"/>
      <c r="W22" s="55"/>
      <c r="X22" s="55"/>
      <c r="Y22" s="2"/>
    </row>
    <row r="23" spans="1:2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65"/>
      <c r="R23" s="54"/>
      <c r="S23" s="55"/>
      <c r="T23" s="55"/>
      <c r="U23" s="55"/>
      <c r="V23" s="55"/>
      <c r="W23" s="55"/>
      <c r="X23" s="55"/>
      <c r="Y23" s="2"/>
    </row>
    <row r="24" spans="1:2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65"/>
      <c r="R24" s="54"/>
      <c r="S24" s="55"/>
      <c r="T24" s="63" t="s">
        <v>48</v>
      </c>
      <c r="U24" s="55"/>
      <c r="V24" s="55"/>
      <c r="W24" s="55"/>
      <c r="X24" s="55"/>
      <c r="Y24" s="2"/>
    </row>
    <row r="25" spans="1:2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5"/>
      <c r="R25" s="54"/>
      <c r="S25" s="55"/>
      <c r="T25" s="55"/>
      <c r="U25" s="55"/>
      <c r="V25" s="55"/>
      <c r="W25" s="55"/>
      <c r="X25" s="55"/>
      <c r="Y25" s="2"/>
    </row>
    <row r="26" spans="1:2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65"/>
      <c r="R26" s="54"/>
      <c r="S26" s="55"/>
      <c r="T26" s="55"/>
      <c r="U26" s="55"/>
      <c r="V26" s="55"/>
      <c r="W26" s="55"/>
      <c r="X26" s="55"/>
      <c r="Y26" s="2"/>
    </row>
    <row r="27" spans="1:25" x14ac:dyDescent="0.3">
      <c r="A27" s="2"/>
      <c r="M27" s="2"/>
      <c r="N27" s="2"/>
      <c r="O27" s="2"/>
      <c r="P27" s="65"/>
      <c r="R27" s="54"/>
      <c r="S27" s="55"/>
      <c r="T27" s="55"/>
      <c r="U27" s="55"/>
      <c r="V27" s="55"/>
      <c r="W27" s="55"/>
      <c r="X27" s="55"/>
      <c r="Y27" s="2"/>
    </row>
    <row r="28" spans="1:25" x14ac:dyDescent="0.3">
      <c r="S28" s="55"/>
      <c r="T28" s="55"/>
      <c r="U28" s="55"/>
      <c r="V28" s="55"/>
      <c r="W28" s="55"/>
      <c r="X28" s="55"/>
      <c r="Y28" s="2"/>
    </row>
    <row r="29" spans="1:25" x14ac:dyDescent="0.3">
      <c r="S29" s="55"/>
    </row>
    <row r="30" spans="1:25" x14ac:dyDescent="0.3">
      <c r="S30" s="55"/>
    </row>
    <row r="31" spans="1:25" x14ac:dyDescent="0.3">
      <c r="S31" s="55"/>
    </row>
    <row r="32" spans="1:25" x14ac:dyDescent="0.3">
      <c r="S32" s="55"/>
    </row>
    <row r="33" spans="11:19" x14ac:dyDescent="0.3">
      <c r="S33" s="55"/>
    </row>
    <row r="34" spans="11:19" x14ac:dyDescent="0.3">
      <c r="S34" s="55"/>
    </row>
    <row r="35" spans="11:19" x14ac:dyDescent="0.3">
      <c r="S35" s="55"/>
    </row>
    <row r="36" spans="11:19" x14ac:dyDescent="0.3">
      <c r="S36" s="55"/>
    </row>
    <row r="37" spans="11:19" x14ac:dyDescent="0.3">
      <c r="S37" s="55"/>
    </row>
    <row r="38" spans="11:19" x14ac:dyDescent="0.3">
      <c r="S38" s="55"/>
    </row>
    <row r="39" spans="11:19" x14ac:dyDescent="0.3">
      <c r="S39" s="55"/>
    </row>
    <row r="40" spans="11:19" x14ac:dyDescent="0.3">
      <c r="S40" s="55"/>
    </row>
    <row r="41" spans="11:19" x14ac:dyDescent="0.3">
      <c r="S41" s="55"/>
    </row>
    <row r="42" spans="11:19" x14ac:dyDescent="0.3">
      <c r="S42" s="55"/>
    </row>
    <row r="43" spans="11:19" x14ac:dyDescent="0.3">
      <c r="S43" s="55"/>
    </row>
    <row r="44" spans="11:19" x14ac:dyDescent="0.3">
      <c r="S44" s="55"/>
    </row>
    <row r="45" spans="11:19" x14ac:dyDescent="0.3">
      <c r="S45" s="55"/>
    </row>
    <row r="46" spans="11:19" x14ac:dyDescent="0.3">
      <c r="S46" s="55"/>
    </row>
    <row r="47" spans="11:19" x14ac:dyDescent="0.3">
      <c r="S47" s="55"/>
    </row>
    <row r="48" spans="11:19" x14ac:dyDescent="0.3">
      <c r="K48" s="51" t="s">
        <v>70</v>
      </c>
      <c r="S48" s="68"/>
    </row>
  </sheetData>
  <mergeCells count="10">
    <mergeCell ref="C2:H2"/>
    <mergeCell ref="J2:L2"/>
    <mergeCell ref="V6:V9"/>
    <mergeCell ref="X19:X21"/>
    <mergeCell ref="X13:X14"/>
    <mergeCell ref="W13:W15"/>
    <mergeCell ref="U6:U10"/>
    <mergeCell ref="X6:X7"/>
    <mergeCell ref="T6:T11"/>
    <mergeCell ref="W6:W8"/>
  </mergeCells>
  <pageMargins left="0.7" right="0.7" top="0.75" bottom="0.75" header="0.3" footer="0.3"/>
  <ignoredErrors>
    <ignoredError sqref="L6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F389-5DCC-4929-9127-777925057B13}">
  <dimension ref="A1:AH114"/>
  <sheetViews>
    <sheetView zoomScaleNormal="100" workbookViewId="0">
      <selection activeCell="J19" activeCellId="1" sqref="M12 J19"/>
    </sheetView>
  </sheetViews>
  <sheetFormatPr defaultRowHeight="14.4" outlineLevelCol="1" x14ac:dyDescent="0.3"/>
  <cols>
    <col min="1" max="1" width="8.88671875" style="51"/>
    <col min="2" max="2" width="28.5546875" style="51" bestFit="1" customWidth="1"/>
    <col min="3" max="5" width="9" style="51" customWidth="1" outlineLevel="1"/>
    <col min="6" max="7" width="9" style="51" bestFit="1" customWidth="1"/>
    <col min="8" max="8" width="10.109375" style="51" bestFit="1" customWidth="1"/>
    <col min="9" max="9" width="1.33203125" style="51" customWidth="1"/>
    <col min="10" max="13" width="8.88671875" style="51"/>
    <col min="14" max="14" width="8.88671875" style="54"/>
    <col min="15" max="15" width="8.88671875" style="55"/>
    <col min="16" max="16" width="33.44140625" style="2" bestFit="1" customWidth="1"/>
    <col min="17" max="18" width="10.44140625" style="2" customWidth="1"/>
    <col min="19" max="19" width="8.88671875" style="2"/>
    <col min="20" max="20" width="31.44140625" style="2" bestFit="1" customWidth="1"/>
    <col min="21" max="22" width="10.44140625" style="2" customWidth="1"/>
    <col min="23" max="23" width="8.88671875" style="2"/>
    <col min="24" max="24" width="19" style="2" bestFit="1" customWidth="1"/>
    <col min="25" max="27" width="10.44140625" style="2" customWidth="1"/>
    <col min="28" max="33" width="8.88671875" style="2"/>
    <col min="34" max="34" width="8.88671875" style="65"/>
    <col min="35" max="16384" width="8.88671875" style="51"/>
  </cols>
  <sheetData>
    <row r="1" spans="1:2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9" ht="14.4" customHeight="1" x14ac:dyDescent="0.3">
      <c r="A2" s="2"/>
      <c r="B2" s="71" t="s">
        <v>65</v>
      </c>
      <c r="C2" s="110" t="s">
        <v>64</v>
      </c>
      <c r="D2" s="110"/>
      <c r="E2" s="110"/>
      <c r="F2" s="110"/>
      <c r="G2" s="110"/>
      <c r="H2" s="110"/>
      <c r="I2" s="75"/>
      <c r="J2" s="110" t="s">
        <v>66</v>
      </c>
      <c r="K2" s="110"/>
      <c r="L2" s="110"/>
      <c r="M2" s="2"/>
    </row>
    <row r="3" spans="1:29" ht="28.8" x14ac:dyDescent="0.3">
      <c r="A3" s="2"/>
      <c r="B3" s="71"/>
      <c r="C3" s="7">
        <v>2016</v>
      </c>
      <c r="D3" s="7">
        <v>2017</v>
      </c>
      <c r="E3" s="7">
        <v>2018</v>
      </c>
      <c r="F3" s="7">
        <v>2019</v>
      </c>
      <c r="G3" s="7">
        <v>2020</v>
      </c>
      <c r="H3" s="7">
        <v>2021</v>
      </c>
      <c r="I3" s="76"/>
      <c r="J3" s="9" t="s">
        <v>74</v>
      </c>
      <c r="K3" s="9" t="s">
        <v>73</v>
      </c>
      <c r="L3" s="9" t="s">
        <v>68</v>
      </c>
      <c r="M3" s="2"/>
      <c r="P3" s="71" t="s">
        <v>65</v>
      </c>
      <c r="Q3" s="95" t="s">
        <v>98</v>
      </c>
      <c r="R3" s="9" t="s">
        <v>99</v>
      </c>
      <c r="T3" s="71" t="s">
        <v>65</v>
      </c>
      <c r="U3" s="9" t="s">
        <v>96</v>
      </c>
      <c r="V3" s="9" t="s">
        <v>97</v>
      </c>
    </row>
    <row r="4" spans="1:29" x14ac:dyDescent="0.3">
      <c r="A4" s="2"/>
      <c r="B4" s="81" t="s">
        <v>39</v>
      </c>
      <c r="C4" s="82">
        <v>385</v>
      </c>
      <c r="D4" s="82">
        <v>382.1</v>
      </c>
      <c r="E4" s="82">
        <v>958.6</v>
      </c>
      <c r="F4" s="82">
        <v>1070.4000000000001</v>
      </c>
      <c r="G4" s="82">
        <v>1082.4000000000001</v>
      </c>
      <c r="H4" s="82">
        <v>1076</v>
      </c>
      <c r="I4" s="83"/>
      <c r="J4" s="82">
        <v>815.2</v>
      </c>
      <c r="K4" s="82">
        <v>848.7</v>
      </c>
      <c r="L4" s="85">
        <f>H4-J4+K4</f>
        <v>1109.5</v>
      </c>
      <c r="M4" s="2"/>
      <c r="P4" s="74" t="s">
        <v>76</v>
      </c>
      <c r="Q4" s="92">
        <v>345.3</v>
      </c>
      <c r="R4" s="92">
        <v>392.4</v>
      </c>
      <c r="T4" s="78" t="s">
        <v>45</v>
      </c>
      <c r="U4" s="79">
        <v>1585.4</v>
      </c>
      <c r="V4" s="79">
        <v>1374</v>
      </c>
      <c r="X4" s="71"/>
      <c r="Y4" s="125" t="s">
        <v>108</v>
      </c>
      <c r="Z4" s="125"/>
      <c r="AA4" s="125"/>
    </row>
    <row r="5" spans="1:29" x14ac:dyDescent="0.3">
      <c r="A5" s="2"/>
      <c r="B5" s="73" t="s">
        <v>46</v>
      </c>
      <c r="C5" s="77">
        <v>100.6</v>
      </c>
      <c r="D5" s="77">
        <v>97.8</v>
      </c>
      <c r="E5" s="77">
        <v>132.80000000000001</v>
      </c>
      <c r="F5" s="77">
        <v>150.1</v>
      </c>
      <c r="G5" s="77">
        <v>162.69999999999999</v>
      </c>
      <c r="H5" s="77">
        <v>170.9</v>
      </c>
      <c r="I5" s="2"/>
      <c r="J5" s="77">
        <v>128.5</v>
      </c>
      <c r="K5" s="77">
        <v>126.6</v>
      </c>
      <c r="L5" s="86">
        <f>H5-J5+K5</f>
        <v>169</v>
      </c>
      <c r="M5" s="2"/>
      <c r="P5" s="74" t="s">
        <v>79</v>
      </c>
      <c r="Q5" s="77">
        <v>994.3</v>
      </c>
      <c r="R5" s="77">
        <v>1179.7</v>
      </c>
      <c r="T5" s="74" t="s">
        <v>94</v>
      </c>
      <c r="U5" s="72">
        <v>-72.3</v>
      </c>
      <c r="V5" s="72">
        <v>-174</v>
      </c>
      <c r="X5" s="71" t="s">
        <v>105</v>
      </c>
      <c r="Y5" s="9" t="s">
        <v>77</v>
      </c>
      <c r="Z5" s="9" t="s">
        <v>78</v>
      </c>
      <c r="AA5" s="9" t="s">
        <v>100</v>
      </c>
    </row>
    <row r="6" spans="1:29" ht="15" customHeight="1" x14ac:dyDescent="0.3">
      <c r="A6" s="2"/>
      <c r="B6" s="78" t="s">
        <v>43</v>
      </c>
      <c r="C6" s="79">
        <f t="shared" ref="C6:G6" si="0">C4+C5</f>
        <v>485.6</v>
      </c>
      <c r="D6" s="79">
        <f t="shared" si="0"/>
        <v>479.90000000000003</v>
      </c>
      <c r="E6" s="79">
        <f t="shared" si="0"/>
        <v>1091.4000000000001</v>
      </c>
      <c r="F6" s="79">
        <f t="shared" si="0"/>
        <v>1220.5</v>
      </c>
      <c r="G6" s="79">
        <f t="shared" si="0"/>
        <v>1245.1000000000001</v>
      </c>
      <c r="H6" s="79">
        <f>H4+H5</f>
        <v>1246.9000000000001</v>
      </c>
      <c r="I6" s="79">
        <f t="shared" ref="I6:K6" si="1">I4+I5</f>
        <v>0</v>
      </c>
      <c r="J6" s="79">
        <f t="shared" si="1"/>
        <v>943.7</v>
      </c>
      <c r="K6" s="79">
        <f t="shared" si="1"/>
        <v>975.30000000000007</v>
      </c>
      <c r="L6" s="79">
        <f>L4+L5</f>
        <v>1278.5</v>
      </c>
      <c r="M6" s="2"/>
      <c r="P6" s="78" t="s">
        <v>80</v>
      </c>
      <c r="Q6" s="79">
        <f>SUM(Q4:Q5)</f>
        <v>1339.6</v>
      </c>
      <c r="R6" s="79">
        <f t="shared" ref="R6" si="2">SUM(R4:R5)</f>
        <v>1572.1</v>
      </c>
      <c r="T6" s="74" t="s">
        <v>93</v>
      </c>
      <c r="U6" s="72">
        <v>-159.9</v>
      </c>
      <c r="V6" s="72">
        <v>-132.30000000000001</v>
      </c>
      <c r="X6" s="99" t="s">
        <v>109</v>
      </c>
      <c r="Y6" s="72">
        <v>2498.48</v>
      </c>
      <c r="Z6" s="72">
        <v>2734.33</v>
      </c>
      <c r="AA6" s="72">
        <f>Z6-Y6</f>
        <v>235.84999999999991</v>
      </c>
    </row>
    <row r="7" spans="1:29" x14ac:dyDescent="0.3">
      <c r="A7" s="2"/>
      <c r="B7" s="74" t="s">
        <v>53</v>
      </c>
      <c r="C7" s="72">
        <v>-1.1000000000000001</v>
      </c>
      <c r="D7" s="72">
        <v>-13.3</v>
      </c>
      <c r="E7" s="72">
        <v>-15.8</v>
      </c>
      <c r="F7" s="72">
        <v>-35.9</v>
      </c>
      <c r="G7" s="72">
        <v>-2.4</v>
      </c>
      <c r="H7" s="72">
        <v>-41.1</v>
      </c>
      <c r="I7" s="2"/>
      <c r="J7" s="72">
        <v>-13.1</v>
      </c>
      <c r="K7" s="72">
        <v>-92.7</v>
      </c>
      <c r="L7" s="72">
        <f>H7-J7+K7</f>
        <v>-120.7</v>
      </c>
      <c r="M7" s="2"/>
      <c r="P7" s="73" t="s">
        <v>82</v>
      </c>
      <c r="Q7" s="72">
        <v>762</v>
      </c>
      <c r="R7" s="72">
        <v>826.3</v>
      </c>
      <c r="T7" s="74" t="s">
        <v>92</v>
      </c>
      <c r="U7" s="72">
        <v>-84.6</v>
      </c>
      <c r="V7" s="72">
        <v>-106</v>
      </c>
      <c r="X7" s="99" t="s">
        <v>110</v>
      </c>
      <c r="Y7" s="72">
        <v>1299.73</v>
      </c>
      <c r="Z7" s="72">
        <v>1608.63</v>
      </c>
      <c r="AA7" s="72">
        <f t="shared" ref="AA7:AA10" si="3">Z7-Y7</f>
        <v>308.90000000000009</v>
      </c>
    </row>
    <row r="8" spans="1:29" x14ac:dyDescent="0.3">
      <c r="A8" s="2"/>
      <c r="B8" s="74" t="s">
        <v>55</v>
      </c>
      <c r="C8" s="72">
        <v>-65.7</v>
      </c>
      <c r="D8" s="72">
        <v>-150.4</v>
      </c>
      <c r="E8" s="72">
        <v>-264.8</v>
      </c>
      <c r="F8" s="72">
        <v>-104.2</v>
      </c>
      <c r="G8" s="72">
        <v>-93.5</v>
      </c>
      <c r="H8" s="72">
        <v>-0.4</v>
      </c>
      <c r="I8" s="2"/>
      <c r="J8" s="72">
        <v>-6.2</v>
      </c>
      <c r="K8" s="72">
        <v>0</v>
      </c>
      <c r="L8" s="72">
        <f>H8-J8+K8</f>
        <v>5.8</v>
      </c>
      <c r="M8" s="2"/>
      <c r="P8" s="74" t="s">
        <v>81</v>
      </c>
      <c r="Q8" s="77">
        <v>2631.7</v>
      </c>
      <c r="R8" s="77">
        <v>2732.5</v>
      </c>
      <c r="T8" s="93" t="s">
        <v>95</v>
      </c>
      <c r="U8" s="72">
        <v>-164.3</v>
      </c>
      <c r="V8" s="72">
        <v>-320.5</v>
      </c>
      <c r="X8" s="99" t="s">
        <v>111</v>
      </c>
      <c r="Y8" s="72">
        <v>1070.1300000000001</v>
      </c>
      <c r="Z8" s="72">
        <v>1090.08</v>
      </c>
      <c r="AA8" s="72">
        <f t="shared" si="3"/>
        <v>19.949999999999818</v>
      </c>
    </row>
    <row r="9" spans="1:29" ht="14.4" customHeight="1" thickBot="1" x14ac:dyDescent="0.35">
      <c r="A9" s="2"/>
      <c r="B9" s="74" t="s">
        <v>56</v>
      </c>
      <c r="C9" s="72" t="s">
        <v>75</v>
      </c>
      <c r="D9" s="72" t="s">
        <v>75</v>
      </c>
      <c r="E9" s="72" t="s">
        <v>75</v>
      </c>
      <c r="F9" s="72" t="s">
        <v>75</v>
      </c>
      <c r="G9" s="72" t="s">
        <v>75</v>
      </c>
      <c r="H9" s="72" t="s">
        <v>75</v>
      </c>
      <c r="I9" s="2"/>
      <c r="J9" s="72"/>
      <c r="K9" s="72"/>
      <c r="L9" s="72">
        <v>0</v>
      </c>
      <c r="M9" s="2"/>
      <c r="P9" s="84" t="s">
        <v>10</v>
      </c>
      <c r="Q9" s="96">
        <f>SUM(Q7:Q8)</f>
        <v>3393.7</v>
      </c>
      <c r="R9" s="96">
        <f t="shared" ref="R9" si="4">SUM(R7:R8)</f>
        <v>3558.8</v>
      </c>
      <c r="T9" s="93" t="s">
        <v>83</v>
      </c>
      <c r="U9" s="72">
        <v>16.5</v>
      </c>
      <c r="V9" s="72">
        <v>-285.39999999999998</v>
      </c>
      <c r="X9" s="99" t="s">
        <v>35</v>
      </c>
      <c r="Y9" s="72">
        <v>4783.8</v>
      </c>
      <c r="Z9" s="72">
        <v>5410.7</v>
      </c>
      <c r="AA9" s="72">
        <f t="shared" si="3"/>
        <v>626.89999999999964</v>
      </c>
    </row>
    <row r="10" spans="1:29" ht="14.4" customHeight="1" x14ac:dyDescent="0.3">
      <c r="A10" s="2"/>
      <c r="B10" s="74" t="s">
        <v>54</v>
      </c>
      <c r="C10" s="72">
        <v>-2.9</v>
      </c>
      <c r="D10" s="72" t="s">
        <v>75</v>
      </c>
      <c r="E10" s="72" t="s">
        <v>75</v>
      </c>
      <c r="F10" s="72" t="s">
        <v>75</v>
      </c>
      <c r="G10" s="72" t="s">
        <v>75</v>
      </c>
      <c r="H10" s="72" t="s">
        <v>75</v>
      </c>
      <c r="I10" s="2"/>
      <c r="J10" s="72"/>
      <c r="K10" s="72"/>
      <c r="L10" s="72">
        <v>0</v>
      </c>
      <c r="M10" s="2"/>
      <c r="T10" s="93" t="s">
        <v>84</v>
      </c>
      <c r="U10" s="72">
        <v>79.599999999999994</v>
      </c>
      <c r="V10" s="72">
        <v>351.8</v>
      </c>
      <c r="X10" s="98" t="s">
        <v>106</v>
      </c>
      <c r="Y10" s="77">
        <v>2729.2</v>
      </c>
      <c r="Z10" s="77">
        <v>3127.4</v>
      </c>
      <c r="AA10" s="77">
        <f t="shared" si="3"/>
        <v>398.20000000000027</v>
      </c>
    </row>
    <row r="11" spans="1:29" x14ac:dyDescent="0.3">
      <c r="A11" s="2"/>
      <c r="B11" s="74" t="s">
        <v>57</v>
      </c>
      <c r="C11" s="72">
        <v>2.1</v>
      </c>
      <c r="D11" s="72" t="s">
        <v>75</v>
      </c>
      <c r="E11" s="72">
        <v>87.2</v>
      </c>
      <c r="F11" s="72" t="s">
        <v>75</v>
      </c>
      <c r="G11" s="72" t="s">
        <v>75</v>
      </c>
      <c r="H11" s="72" t="s">
        <v>75</v>
      </c>
      <c r="I11" s="2"/>
      <c r="J11" s="72"/>
      <c r="K11" s="72"/>
      <c r="L11" s="72">
        <v>0</v>
      </c>
      <c r="M11" s="2"/>
      <c r="T11" s="93" t="s">
        <v>85</v>
      </c>
      <c r="U11" s="72">
        <v>-14.2</v>
      </c>
      <c r="V11" s="72">
        <v>-2</v>
      </c>
      <c r="X11" s="74" t="s">
        <v>102</v>
      </c>
      <c r="Y11" s="104">
        <f>365*Y6/Y9</f>
        <v>190.63196621932354</v>
      </c>
      <c r="Z11" s="104">
        <f>365*Z6/Z9</f>
        <v>184.4549596170551</v>
      </c>
      <c r="AA11" s="104">
        <f>Z11-Y11</f>
        <v>-6.1770066022684489</v>
      </c>
    </row>
    <row r="12" spans="1:29" x14ac:dyDescent="0.3">
      <c r="A12" s="2"/>
      <c r="B12" s="74" t="s">
        <v>58</v>
      </c>
      <c r="C12" s="72" t="s">
        <v>75</v>
      </c>
      <c r="D12" s="72">
        <v>-42.1</v>
      </c>
      <c r="E12" s="72" t="s">
        <v>75</v>
      </c>
      <c r="F12" s="72" t="s">
        <v>75</v>
      </c>
      <c r="G12" s="72" t="s">
        <v>75</v>
      </c>
      <c r="H12" s="72" t="s">
        <v>75</v>
      </c>
      <c r="I12" s="2"/>
      <c r="J12" s="72"/>
      <c r="K12" s="72"/>
      <c r="L12" s="72">
        <v>0</v>
      </c>
      <c r="M12" s="2"/>
      <c r="T12" s="93" t="s">
        <v>86</v>
      </c>
      <c r="U12" s="72">
        <v>-54.7</v>
      </c>
      <c r="V12" s="72">
        <v>-1.5</v>
      </c>
      <c r="X12" s="74" t="s">
        <v>101</v>
      </c>
      <c r="Y12" s="104">
        <f>Y7/Y10*365</f>
        <v>173.82436245053498</v>
      </c>
      <c r="Z12" s="104">
        <f>Z7/Z10*365</f>
        <v>187.74379676408518</v>
      </c>
      <c r="AA12" s="104">
        <f>Z12-Y12</f>
        <v>13.919434313550198</v>
      </c>
    </row>
    <row r="13" spans="1:29" x14ac:dyDescent="0.3">
      <c r="A13" s="2"/>
      <c r="B13" s="74" t="s">
        <v>61</v>
      </c>
      <c r="C13" s="72" t="s">
        <v>75</v>
      </c>
      <c r="D13" s="72" t="s">
        <v>75</v>
      </c>
      <c r="E13" s="72" t="s">
        <v>75</v>
      </c>
      <c r="F13" s="72">
        <v>-72.8</v>
      </c>
      <c r="G13" s="72" t="s">
        <v>75</v>
      </c>
      <c r="H13" s="72" t="s">
        <v>75</v>
      </c>
      <c r="I13" s="2"/>
      <c r="J13" s="72"/>
      <c r="K13" s="72"/>
      <c r="L13" s="72">
        <v>0</v>
      </c>
      <c r="M13" s="2"/>
      <c r="T13" s="93" t="s">
        <v>87</v>
      </c>
      <c r="U13" s="72">
        <v>-185</v>
      </c>
      <c r="V13" s="72">
        <v>-26.7</v>
      </c>
      <c r="X13" s="74" t="s">
        <v>103</v>
      </c>
      <c r="Y13" s="104">
        <f>Y8/Y10*365</f>
        <v>143.11792833064638</v>
      </c>
      <c r="Z13" s="104">
        <f>Z8/Z10*365</f>
        <v>127.22363624736201</v>
      </c>
      <c r="AA13" s="104">
        <f>Z13-Y13</f>
        <v>-15.89429208328437</v>
      </c>
    </row>
    <row r="14" spans="1:29" ht="15" thickBot="1" x14ac:dyDescent="0.35">
      <c r="A14" s="2"/>
      <c r="B14" s="74" t="s">
        <v>62</v>
      </c>
      <c r="C14" s="72">
        <v>-74.2</v>
      </c>
      <c r="D14" s="72">
        <v>-1.5</v>
      </c>
      <c r="E14" s="72">
        <v>-23.8</v>
      </c>
      <c r="F14" s="72">
        <v>-44</v>
      </c>
      <c r="G14" s="72">
        <v>-104.3</v>
      </c>
      <c r="H14" s="72">
        <v>-5.6</v>
      </c>
      <c r="I14" s="2"/>
      <c r="J14" s="72">
        <v>-37.299999999999997</v>
      </c>
      <c r="K14" s="72">
        <v>-12.7</v>
      </c>
      <c r="L14" s="72">
        <f>H14-J14+K14</f>
        <v>18.999999999999996</v>
      </c>
      <c r="M14" s="2"/>
      <c r="S14" s="74"/>
      <c r="T14" s="84" t="s">
        <v>88</v>
      </c>
      <c r="U14" s="87">
        <f>SUM(U4:U13)</f>
        <v>946.5</v>
      </c>
      <c r="V14" s="87">
        <f>SUM(V4:V13)</f>
        <v>677.40000000000009</v>
      </c>
      <c r="W14" s="72"/>
      <c r="X14" s="84" t="s">
        <v>104</v>
      </c>
      <c r="Y14" s="105">
        <f>Y11+Y12-Y13</f>
        <v>221.33840033921214</v>
      </c>
      <c r="Z14" s="105">
        <f>Z11+Z12-Z13</f>
        <v>244.97512013377823</v>
      </c>
      <c r="AA14" s="97">
        <f>Z14-Y14</f>
        <v>23.636719794566091</v>
      </c>
    </row>
    <row r="15" spans="1:29" ht="14.4" customHeight="1" thickBot="1" x14ac:dyDescent="0.35">
      <c r="A15" s="2"/>
      <c r="B15" s="84" t="s">
        <v>63</v>
      </c>
      <c r="C15" s="87">
        <f t="shared" ref="C15:H15" si="5">C6-SUM(C7:C14)</f>
        <v>627.40000000000009</v>
      </c>
      <c r="D15" s="87">
        <f t="shared" si="5"/>
        <v>687.2</v>
      </c>
      <c r="E15" s="87">
        <f t="shared" si="5"/>
        <v>1308.6000000000001</v>
      </c>
      <c r="F15" s="87">
        <f t="shared" si="5"/>
        <v>1477.4</v>
      </c>
      <c r="G15" s="87">
        <f t="shared" si="5"/>
        <v>1445.3000000000002</v>
      </c>
      <c r="H15" s="87">
        <f t="shared" si="5"/>
        <v>1294</v>
      </c>
      <c r="I15" s="87">
        <f t="shared" ref="I15:L15" si="6">I6-SUM(I7:I14)</f>
        <v>0</v>
      </c>
      <c r="J15" s="87">
        <f t="shared" si="6"/>
        <v>1000.3000000000001</v>
      </c>
      <c r="K15" s="87">
        <f t="shared" si="6"/>
        <v>1080.7</v>
      </c>
      <c r="L15" s="91">
        <f t="shared" si="6"/>
        <v>1374.4</v>
      </c>
      <c r="M15" s="2"/>
      <c r="AC15" s="2" t="s">
        <v>107</v>
      </c>
    </row>
    <row r="16" spans="1:29" ht="15" thickBo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X16" s="100">
        <v>1135</v>
      </c>
      <c r="Y16" s="101">
        <v>1057.4000000000001</v>
      </c>
      <c r="Z16" s="101">
        <v>1122.2</v>
      </c>
      <c r="AA16" s="101">
        <v>1045.7</v>
      </c>
      <c r="AB16" s="103"/>
      <c r="AC16" s="102">
        <f>AVERAGE(X16:AA16)</f>
        <v>1090.075</v>
      </c>
    </row>
    <row r="17" spans="1:1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4" x14ac:dyDescent="0.3">
      <c r="A19" s="2"/>
      <c r="B19" s="2" t="s">
        <v>72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4" x14ac:dyDescent="0.3">
      <c r="A21" s="2"/>
      <c r="B21" s="2"/>
      <c r="C21" s="2" t="s">
        <v>68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3">
      <c r="A22" s="2"/>
      <c r="B22" s="2" t="s">
        <v>71</v>
      </c>
      <c r="C22" s="1">
        <v>132.30000000000001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94"/>
    </row>
    <row r="25" spans="1:14" x14ac:dyDescent="0.3">
      <c r="A25" s="2"/>
      <c r="B25" s="71" t="s">
        <v>65</v>
      </c>
      <c r="C25" s="110" t="s">
        <v>64</v>
      </c>
      <c r="D25" s="110"/>
      <c r="E25" s="110"/>
      <c r="F25" s="110"/>
      <c r="G25" s="110"/>
      <c r="H25" s="110"/>
      <c r="I25" s="75"/>
      <c r="J25" s="110" t="s">
        <v>66</v>
      </c>
      <c r="K25" s="110"/>
      <c r="L25" s="110"/>
      <c r="M25" s="2"/>
      <c r="N25" s="94"/>
    </row>
    <row r="26" spans="1:14" ht="28.8" x14ac:dyDescent="0.3">
      <c r="A26" s="2"/>
      <c r="B26" s="71"/>
      <c r="C26" s="7"/>
      <c r="D26" s="7">
        <v>2016</v>
      </c>
      <c r="E26" s="7">
        <v>2017</v>
      </c>
      <c r="F26" s="7">
        <v>2018</v>
      </c>
      <c r="G26" s="7">
        <v>2019</v>
      </c>
      <c r="H26" s="7">
        <v>2020</v>
      </c>
      <c r="I26" s="76"/>
      <c r="J26" s="9" t="s">
        <v>89</v>
      </c>
      <c r="K26" s="9" t="s">
        <v>90</v>
      </c>
      <c r="L26" s="9" t="s">
        <v>91</v>
      </c>
      <c r="M26" s="2"/>
      <c r="N26" s="94"/>
    </row>
    <row r="27" spans="1:14" x14ac:dyDescent="0.3">
      <c r="A27" s="2"/>
      <c r="B27" s="81" t="s">
        <v>39</v>
      </c>
      <c r="C27" s="82"/>
      <c r="D27" s="82">
        <v>385</v>
      </c>
      <c r="E27" s="82">
        <v>382.1</v>
      </c>
      <c r="F27" s="82">
        <v>958.6</v>
      </c>
      <c r="G27" s="82">
        <v>1070.4000000000001</v>
      </c>
      <c r="H27" s="82">
        <v>1082.4000000000001</v>
      </c>
      <c r="I27" s="83"/>
      <c r="J27" s="82">
        <v>839.6</v>
      </c>
      <c r="K27" s="82">
        <v>815.2</v>
      </c>
      <c r="L27" s="85">
        <f>H27-J27+K27</f>
        <v>1058</v>
      </c>
      <c r="M27" s="2"/>
      <c r="N27" s="94"/>
    </row>
    <row r="28" spans="1:14" x14ac:dyDescent="0.3">
      <c r="A28" s="2"/>
      <c r="B28" s="73" t="s">
        <v>46</v>
      </c>
      <c r="C28" s="77"/>
      <c r="D28" s="77">
        <v>100.6</v>
      </c>
      <c r="E28" s="77">
        <v>97.8</v>
      </c>
      <c r="F28" s="77">
        <v>132.80000000000001</v>
      </c>
      <c r="G28" s="77">
        <v>150.1</v>
      </c>
      <c r="H28" s="77">
        <v>162.69999999999999</v>
      </c>
      <c r="I28" s="2"/>
      <c r="J28" s="77">
        <v>120.7</v>
      </c>
      <c r="K28" s="77">
        <v>128.5</v>
      </c>
      <c r="L28" s="86">
        <f>H28-J28+K28</f>
        <v>170.5</v>
      </c>
      <c r="M28" s="2"/>
      <c r="N28" s="94"/>
    </row>
    <row r="29" spans="1:14" x14ac:dyDescent="0.3">
      <c r="A29" s="2"/>
      <c r="B29" s="78" t="s">
        <v>43</v>
      </c>
      <c r="C29" s="79"/>
      <c r="D29" s="79">
        <f>D27+D28</f>
        <v>485.6</v>
      </c>
      <c r="E29" s="79">
        <f>E27+E28</f>
        <v>479.90000000000003</v>
      </c>
      <c r="F29" s="79">
        <f>F27+F28</f>
        <v>1091.4000000000001</v>
      </c>
      <c r="G29" s="79">
        <f>G27+G28</f>
        <v>1220.5</v>
      </c>
      <c r="H29" s="79">
        <f>H27+H28</f>
        <v>1245.1000000000001</v>
      </c>
      <c r="I29" s="79">
        <f t="shared" ref="I29" si="7">I27+I28</f>
        <v>0</v>
      </c>
      <c r="J29" s="79">
        <f t="shared" ref="J29:K29" si="8">J27+J28</f>
        <v>960.30000000000007</v>
      </c>
      <c r="K29" s="79">
        <f t="shared" si="8"/>
        <v>943.7</v>
      </c>
      <c r="L29" s="79">
        <f>L27+L28</f>
        <v>1228.5</v>
      </c>
      <c r="M29" s="2"/>
      <c r="N29" s="94"/>
    </row>
    <row r="30" spans="1:14" x14ac:dyDescent="0.3">
      <c r="A30" s="2"/>
      <c r="B30" s="74" t="s">
        <v>53</v>
      </c>
      <c r="C30" s="72"/>
      <c r="D30" s="72">
        <v>-1.1000000000000001</v>
      </c>
      <c r="E30" s="72">
        <v>-13.3</v>
      </c>
      <c r="F30" s="72">
        <v>-15.8</v>
      </c>
      <c r="G30" s="72">
        <v>-35.9</v>
      </c>
      <c r="H30" s="72">
        <v>-2.4</v>
      </c>
      <c r="I30" s="2"/>
      <c r="J30" s="72">
        <v>-0.1</v>
      </c>
      <c r="K30" s="72">
        <v>-13.1</v>
      </c>
      <c r="L30" s="72">
        <f>H30-J30+K30</f>
        <v>-15.399999999999999</v>
      </c>
      <c r="M30" s="2"/>
      <c r="N30" s="94"/>
    </row>
    <row r="31" spans="1:14" x14ac:dyDescent="0.3">
      <c r="A31" s="2"/>
      <c r="B31" s="74" t="s">
        <v>55</v>
      </c>
      <c r="C31" s="72"/>
      <c r="D31" s="72">
        <v>-65.7</v>
      </c>
      <c r="E31" s="72">
        <v>-150.4</v>
      </c>
      <c r="F31" s="72">
        <v>-264.8</v>
      </c>
      <c r="G31" s="72">
        <v>-104.2</v>
      </c>
      <c r="H31" s="72">
        <v>-93.5</v>
      </c>
      <c r="I31" s="2"/>
      <c r="J31" s="72">
        <v>70</v>
      </c>
      <c r="K31" s="72">
        <v>-6.2</v>
      </c>
      <c r="L31" s="72">
        <f>H31-J31+K31</f>
        <v>-169.7</v>
      </c>
      <c r="M31" s="2"/>
      <c r="N31" s="94"/>
    </row>
    <row r="32" spans="1:14" x14ac:dyDescent="0.3">
      <c r="A32" s="2"/>
      <c r="B32" s="74" t="s">
        <v>56</v>
      </c>
      <c r="C32" s="72"/>
      <c r="D32" s="72" t="s">
        <v>75</v>
      </c>
      <c r="E32" s="72" t="s">
        <v>75</v>
      </c>
      <c r="F32" s="72" t="s">
        <v>75</v>
      </c>
      <c r="G32" s="72" t="s">
        <v>75</v>
      </c>
      <c r="H32" s="72" t="s">
        <v>75</v>
      </c>
      <c r="I32" s="2"/>
      <c r="J32" s="72"/>
      <c r="K32" s="72"/>
      <c r="L32" s="72">
        <v>0</v>
      </c>
      <c r="M32" s="2"/>
      <c r="N32" s="94"/>
    </row>
    <row r="33" spans="1:34" x14ac:dyDescent="0.3">
      <c r="A33" s="2"/>
      <c r="B33" s="74" t="s">
        <v>54</v>
      </c>
      <c r="C33" s="72"/>
      <c r="D33" s="72">
        <v>-2.9</v>
      </c>
      <c r="E33" s="72" t="s">
        <v>75</v>
      </c>
      <c r="F33" s="72" t="s">
        <v>75</v>
      </c>
      <c r="G33" s="72" t="s">
        <v>75</v>
      </c>
      <c r="H33" s="72" t="s">
        <v>75</v>
      </c>
      <c r="I33" s="2"/>
      <c r="J33" s="72"/>
      <c r="K33" s="72"/>
      <c r="L33" s="72">
        <v>0</v>
      </c>
      <c r="M33" s="2"/>
      <c r="N33" s="94"/>
    </row>
    <row r="34" spans="1:34" x14ac:dyDescent="0.3">
      <c r="A34" s="2"/>
      <c r="B34" s="74" t="s">
        <v>57</v>
      </c>
      <c r="C34" s="72"/>
      <c r="D34" s="72">
        <v>2.1</v>
      </c>
      <c r="E34" s="72" t="s">
        <v>75</v>
      </c>
      <c r="F34" s="72">
        <v>87.2</v>
      </c>
      <c r="G34" s="72" t="s">
        <v>75</v>
      </c>
      <c r="H34" s="72" t="s">
        <v>75</v>
      </c>
      <c r="I34" s="2"/>
      <c r="J34" s="72"/>
      <c r="K34" s="72"/>
      <c r="L34" s="72">
        <v>0</v>
      </c>
      <c r="M34" s="2"/>
      <c r="N34" s="94"/>
    </row>
    <row r="35" spans="1:34" x14ac:dyDescent="0.3">
      <c r="A35" s="2"/>
      <c r="B35" s="74" t="s">
        <v>58</v>
      </c>
      <c r="C35" s="72"/>
      <c r="D35" s="72" t="s">
        <v>75</v>
      </c>
      <c r="E35" s="72">
        <v>-42.1</v>
      </c>
      <c r="F35" s="72" t="s">
        <v>75</v>
      </c>
      <c r="G35" s="72" t="s">
        <v>75</v>
      </c>
      <c r="H35" s="72" t="s">
        <v>75</v>
      </c>
      <c r="I35" s="2"/>
      <c r="J35" s="72"/>
      <c r="K35" s="72"/>
      <c r="L35" s="72">
        <v>0</v>
      </c>
      <c r="M35" s="2"/>
      <c r="N35" s="94"/>
    </row>
    <row r="36" spans="1:34" x14ac:dyDescent="0.3">
      <c r="A36" s="2"/>
      <c r="B36" s="74" t="s">
        <v>61</v>
      </c>
      <c r="C36" s="72"/>
      <c r="D36" s="72" t="s">
        <v>75</v>
      </c>
      <c r="E36" s="72" t="s">
        <v>75</v>
      </c>
      <c r="F36" s="72" t="s">
        <v>75</v>
      </c>
      <c r="G36" s="72">
        <v>-72.8</v>
      </c>
      <c r="H36" s="72" t="s">
        <v>75</v>
      </c>
      <c r="I36" s="2"/>
      <c r="J36" s="72"/>
      <c r="K36" s="72"/>
      <c r="L36" s="72">
        <v>0</v>
      </c>
      <c r="M36" s="2"/>
      <c r="N36" s="94"/>
    </row>
    <row r="37" spans="1:34" x14ac:dyDescent="0.3">
      <c r="A37" s="2"/>
      <c r="B37" s="74" t="s">
        <v>62</v>
      </c>
      <c r="C37" s="72"/>
      <c r="D37" s="72">
        <v>-74.2</v>
      </c>
      <c r="E37" s="72">
        <v>-1.5</v>
      </c>
      <c r="F37" s="72">
        <v>-23.8</v>
      </c>
      <c r="G37" s="72">
        <v>-44</v>
      </c>
      <c r="H37" s="72">
        <v>-104.3</v>
      </c>
      <c r="I37" s="2"/>
      <c r="J37" s="72">
        <v>30.2</v>
      </c>
      <c r="K37" s="72">
        <v>-37.299999999999997</v>
      </c>
      <c r="L37" s="72">
        <f>H37-J37+K37</f>
        <v>-171.8</v>
      </c>
      <c r="M37" s="2"/>
      <c r="N37" s="94"/>
    </row>
    <row r="38" spans="1:34" ht="15" thickBot="1" x14ac:dyDescent="0.35">
      <c r="A38" s="2"/>
      <c r="B38" s="84" t="s">
        <v>63</v>
      </c>
      <c r="C38" s="87"/>
      <c r="D38" s="87">
        <f>D29-SUM(D30:D37)</f>
        <v>627.40000000000009</v>
      </c>
      <c r="E38" s="87">
        <f>E29-SUM(E30:E37)</f>
        <v>687.2</v>
      </c>
      <c r="F38" s="87">
        <f>F29-SUM(F30:F37)</f>
        <v>1308.6000000000001</v>
      </c>
      <c r="G38" s="87">
        <f>G29-SUM(G30:G37)</f>
        <v>1477.4</v>
      </c>
      <c r="H38" s="87">
        <f>H29-SUM(H30:H37)</f>
        <v>1445.3000000000002</v>
      </c>
      <c r="I38" s="87">
        <f t="shared" ref="I38" si="9">I29-SUM(I30:I37)</f>
        <v>0</v>
      </c>
      <c r="J38" s="87">
        <f t="shared" ref="J38:K38" si="10">J29-SUM(J30:J37)</f>
        <v>860.2</v>
      </c>
      <c r="K38" s="87">
        <f t="shared" si="10"/>
        <v>1000.3000000000001</v>
      </c>
      <c r="L38" s="91">
        <f t="shared" ref="L38" si="11">L29-SUM(L30:L37)</f>
        <v>1585.4</v>
      </c>
      <c r="M38" s="2"/>
      <c r="N38" s="94"/>
    </row>
    <row r="39" spans="1:3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94"/>
    </row>
    <row r="40" spans="1:3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94"/>
    </row>
    <row r="41" spans="1:3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94"/>
    </row>
    <row r="42" spans="1:3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94"/>
    </row>
    <row r="43" spans="1:34" s="108" customForma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06"/>
      <c r="O43" s="5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07"/>
    </row>
    <row r="44" spans="1:34" s="2" customFormat="1" x14ac:dyDescent="0.3">
      <c r="O44" s="55"/>
    </row>
    <row r="45" spans="1:34" s="2" customFormat="1" x14ac:dyDescent="0.3">
      <c r="O45" s="55"/>
    </row>
    <row r="46" spans="1:34" s="2" customFormat="1" x14ac:dyDescent="0.3">
      <c r="K46" s="2" t="s">
        <v>70</v>
      </c>
      <c r="O46" s="55"/>
    </row>
    <row r="47" spans="1:34" s="2" customFormat="1" x14ac:dyDescent="0.3">
      <c r="O47" s="55"/>
    </row>
    <row r="48" spans="1:34" s="2" customFormat="1" x14ac:dyDescent="0.3">
      <c r="O48" s="55"/>
    </row>
    <row r="49" spans="15:15" s="2" customFormat="1" x14ac:dyDescent="0.3">
      <c r="O49" s="55"/>
    </row>
    <row r="50" spans="15:15" s="2" customFormat="1" x14ac:dyDescent="0.3">
      <c r="O50" s="55"/>
    </row>
    <row r="51" spans="15:15" s="2" customFormat="1" x14ac:dyDescent="0.3">
      <c r="O51" s="55"/>
    </row>
    <row r="52" spans="15:15" s="2" customFormat="1" x14ac:dyDescent="0.3">
      <c r="O52" s="55"/>
    </row>
    <row r="53" spans="15:15" s="2" customFormat="1" x14ac:dyDescent="0.3">
      <c r="O53" s="55"/>
    </row>
    <row r="54" spans="15:15" s="2" customFormat="1" x14ac:dyDescent="0.3">
      <c r="O54" s="55"/>
    </row>
    <row r="55" spans="15:15" s="2" customFormat="1" x14ac:dyDescent="0.3">
      <c r="O55" s="55"/>
    </row>
    <row r="56" spans="15:15" s="2" customFormat="1" x14ac:dyDescent="0.3">
      <c r="O56" s="55"/>
    </row>
    <row r="57" spans="15:15" s="2" customFormat="1" x14ac:dyDescent="0.3">
      <c r="O57" s="55"/>
    </row>
    <row r="58" spans="15:15" s="2" customFormat="1" x14ac:dyDescent="0.3">
      <c r="O58" s="55"/>
    </row>
    <row r="59" spans="15:15" s="2" customFormat="1" x14ac:dyDescent="0.3">
      <c r="O59" s="55"/>
    </row>
    <row r="60" spans="15:15" s="2" customFormat="1" x14ac:dyDescent="0.3">
      <c r="O60" s="55"/>
    </row>
    <row r="61" spans="15:15" s="2" customFormat="1" x14ac:dyDescent="0.3">
      <c r="O61" s="55"/>
    </row>
    <row r="62" spans="15:15" s="2" customFormat="1" x14ac:dyDescent="0.3">
      <c r="O62" s="55"/>
    </row>
    <row r="63" spans="15:15" s="2" customFormat="1" x14ac:dyDescent="0.3">
      <c r="O63" s="55"/>
    </row>
    <row r="64" spans="15:15" s="2" customFormat="1" x14ac:dyDescent="0.3">
      <c r="O64" s="55"/>
    </row>
    <row r="65" spans="15:15" s="2" customFormat="1" x14ac:dyDescent="0.3">
      <c r="O65" s="55"/>
    </row>
    <row r="66" spans="15:15" s="2" customFormat="1" x14ac:dyDescent="0.3">
      <c r="O66" s="55"/>
    </row>
    <row r="67" spans="15:15" s="2" customFormat="1" x14ac:dyDescent="0.3">
      <c r="O67" s="55"/>
    </row>
    <row r="68" spans="15:15" s="2" customFormat="1" x14ac:dyDescent="0.3">
      <c r="O68" s="55"/>
    </row>
    <row r="69" spans="15:15" s="2" customFormat="1" x14ac:dyDescent="0.3">
      <c r="O69" s="55"/>
    </row>
    <row r="70" spans="15:15" s="2" customFormat="1" x14ac:dyDescent="0.3">
      <c r="O70" s="55"/>
    </row>
    <row r="71" spans="15:15" s="2" customFormat="1" x14ac:dyDescent="0.3">
      <c r="O71" s="55"/>
    </row>
    <row r="72" spans="15:15" s="2" customFormat="1" x14ac:dyDescent="0.3">
      <c r="O72" s="55"/>
    </row>
    <row r="73" spans="15:15" s="2" customFormat="1" x14ac:dyDescent="0.3">
      <c r="O73" s="55"/>
    </row>
    <row r="74" spans="15:15" s="2" customFormat="1" x14ac:dyDescent="0.3">
      <c r="O74" s="55"/>
    </row>
    <row r="75" spans="15:15" s="2" customFormat="1" x14ac:dyDescent="0.3">
      <c r="O75" s="55"/>
    </row>
    <row r="76" spans="15:15" s="2" customFormat="1" x14ac:dyDescent="0.3">
      <c r="O76" s="55"/>
    </row>
    <row r="77" spans="15:15" s="2" customFormat="1" x14ac:dyDescent="0.3">
      <c r="O77" s="55"/>
    </row>
    <row r="78" spans="15:15" s="2" customFormat="1" x14ac:dyDescent="0.3">
      <c r="O78" s="55"/>
    </row>
    <row r="79" spans="15:15" s="2" customFormat="1" x14ac:dyDescent="0.3">
      <c r="O79" s="55"/>
    </row>
    <row r="80" spans="15:15" s="2" customFormat="1" x14ac:dyDescent="0.3">
      <c r="O80" s="55"/>
    </row>
    <row r="81" spans="15:15" s="2" customFormat="1" x14ac:dyDescent="0.3">
      <c r="O81" s="55"/>
    </row>
    <row r="82" spans="15:15" s="2" customFormat="1" x14ac:dyDescent="0.3">
      <c r="O82" s="55"/>
    </row>
    <row r="83" spans="15:15" s="2" customFormat="1" x14ac:dyDescent="0.3">
      <c r="O83" s="55"/>
    </row>
    <row r="84" spans="15:15" s="2" customFormat="1" x14ac:dyDescent="0.3">
      <c r="O84" s="55"/>
    </row>
    <row r="85" spans="15:15" s="2" customFormat="1" x14ac:dyDescent="0.3">
      <c r="O85" s="55"/>
    </row>
    <row r="86" spans="15:15" s="2" customFormat="1" x14ac:dyDescent="0.3">
      <c r="O86" s="55"/>
    </row>
    <row r="87" spans="15:15" s="2" customFormat="1" x14ac:dyDescent="0.3">
      <c r="O87" s="55"/>
    </row>
    <row r="88" spans="15:15" s="2" customFormat="1" x14ac:dyDescent="0.3">
      <c r="O88" s="55"/>
    </row>
    <row r="89" spans="15:15" s="2" customFormat="1" x14ac:dyDescent="0.3">
      <c r="O89" s="55"/>
    </row>
    <row r="90" spans="15:15" s="2" customFormat="1" x14ac:dyDescent="0.3">
      <c r="O90" s="55"/>
    </row>
    <row r="91" spans="15:15" s="2" customFormat="1" x14ac:dyDescent="0.3">
      <c r="O91" s="55"/>
    </row>
    <row r="92" spans="15:15" s="2" customFormat="1" x14ac:dyDescent="0.3">
      <c r="O92" s="55"/>
    </row>
    <row r="93" spans="15:15" s="2" customFormat="1" x14ac:dyDescent="0.3">
      <c r="O93" s="55"/>
    </row>
    <row r="94" spans="15:15" s="2" customFormat="1" x14ac:dyDescent="0.3">
      <c r="O94" s="55"/>
    </row>
    <row r="95" spans="15:15" s="2" customFormat="1" x14ac:dyDescent="0.3">
      <c r="O95" s="55"/>
    </row>
    <row r="96" spans="15:15" s="2" customFormat="1" x14ac:dyDescent="0.3">
      <c r="O96" s="55"/>
    </row>
    <row r="97" spans="15:15" s="2" customFormat="1" x14ac:dyDescent="0.3">
      <c r="O97" s="55"/>
    </row>
    <row r="98" spans="15:15" s="2" customFormat="1" x14ac:dyDescent="0.3">
      <c r="O98" s="55"/>
    </row>
    <row r="99" spans="15:15" s="2" customFormat="1" x14ac:dyDescent="0.3">
      <c r="O99" s="55"/>
    </row>
    <row r="100" spans="15:15" s="2" customFormat="1" x14ac:dyDescent="0.3">
      <c r="O100" s="55"/>
    </row>
    <row r="101" spans="15:15" s="2" customFormat="1" x14ac:dyDescent="0.3">
      <c r="O101" s="55"/>
    </row>
    <row r="102" spans="15:15" s="2" customFormat="1" x14ac:dyDescent="0.3">
      <c r="O102" s="55"/>
    </row>
    <row r="103" spans="15:15" s="2" customFormat="1" x14ac:dyDescent="0.3">
      <c r="O103" s="55"/>
    </row>
    <row r="104" spans="15:15" s="2" customFormat="1" x14ac:dyDescent="0.3">
      <c r="O104" s="55"/>
    </row>
    <row r="105" spans="15:15" s="2" customFormat="1" x14ac:dyDescent="0.3">
      <c r="O105" s="55"/>
    </row>
    <row r="106" spans="15:15" s="2" customFormat="1" x14ac:dyDescent="0.3">
      <c r="O106" s="55"/>
    </row>
    <row r="107" spans="15:15" s="2" customFormat="1" x14ac:dyDescent="0.3">
      <c r="O107" s="55"/>
    </row>
    <row r="108" spans="15:15" s="2" customFormat="1" x14ac:dyDescent="0.3">
      <c r="O108" s="55"/>
    </row>
    <row r="109" spans="15:15" s="2" customFormat="1" x14ac:dyDescent="0.3">
      <c r="O109" s="55"/>
    </row>
    <row r="110" spans="15:15" s="2" customFormat="1" x14ac:dyDescent="0.3">
      <c r="O110" s="55"/>
    </row>
    <row r="111" spans="15:15" s="2" customFormat="1" x14ac:dyDescent="0.3">
      <c r="O111" s="55"/>
    </row>
    <row r="112" spans="15:15" s="2" customFormat="1" x14ac:dyDescent="0.3">
      <c r="O112" s="55"/>
    </row>
    <row r="113" spans="15:15" s="2" customFormat="1" x14ac:dyDescent="0.3">
      <c r="O113" s="55"/>
    </row>
    <row r="114" spans="15:15" s="2" customFormat="1" x14ac:dyDescent="0.3">
      <c r="O114" s="55"/>
    </row>
  </sheetData>
  <mergeCells count="5">
    <mergeCell ref="C25:H25"/>
    <mergeCell ref="J25:L25"/>
    <mergeCell ref="Y4:AA4"/>
    <mergeCell ref="C2:H2"/>
    <mergeCell ref="J2:L2"/>
  </mergeCells>
  <conditionalFormatting sqref="AA11:AA12 AA14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AA13">
    <cfRule type="cellIs" dxfId="9" priority="1" operator="lessThan">
      <formula>0</formula>
    </cfRule>
    <cfRule type="cellIs" dxfId="8" priority="3" operator="greaterThan">
      <formula>0</formula>
    </cfRule>
  </conditionalFormatting>
  <hyperlinks>
    <hyperlink ref="X16" r:id="rId1" tooltip="Accounts Payable_x000a_ FY: 2021, FQ: 4_x000a_ Period End Date: Dec-31-2021_x000a_ Filing Date: Feb-24-2023_x000a_ Period Type: Quarterly_x000a_ Value: 1,135.0, Currency: USD, Millions" display="javascript:void(0);" xr:uid="{CCD31DB8-FFB6-426D-99BF-F61274305D7E}"/>
    <hyperlink ref="Y16" r:id="rId2" tooltip="Accounts Payable_x000a_ FY: 2022, FQ: 1_x000a_ Period End Date: Mar-31-2022_x000a_ Filing Date: May-02-2023_x000a_ Period Type: Quarterly_x000a_ Value: 1,057.4, Currency: USD, Millions" display="javascript:void(0);" xr:uid="{CAA3134D-173F-4B64-AF1A-C3E54A2B7B86}"/>
    <hyperlink ref="Z16" r:id="rId3" tooltip="Accounts Payable_x000a_ FY: 2022, FQ: 2_x000a_ Period End Date: Jun-30-2022_x000a_ Filing Date: Aug-03-2023_x000a_ Period Type: Quarterly_x000a_ Value: 1,122.2, Currency: USD, Millions" display="javascript:void(0);" xr:uid="{B7B19619-A63C-484B-8092-ADEB03BB5E80}"/>
    <hyperlink ref="AA16" r:id="rId4" tooltip="Accounts Payable_x000a_ FY: 2022, FQ: 3_x000a_ Period End Date: Sep-30-2022_x000a_ Filing Date: Nov-07-2023_x000a_ Period Type: Quarterly_x000a_ Value: 1,045.7, Currency: USD, Millions" display="javascript:void(0);" xr:uid="{C85A3FB7-0239-4A7B-AF76-10A2BD32D12C}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94D3-341A-4304-9FD3-1BF448ED247B}">
  <dimension ref="A1:AB114"/>
  <sheetViews>
    <sheetView zoomScaleNormal="100" workbookViewId="0">
      <selection activeCell="J14" sqref="J14"/>
    </sheetView>
  </sheetViews>
  <sheetFormatPr defaultRowHeight="14.4" outlineLevelCol="1" x14ac:dyDescent="0.3"/>
  <cols>
    <col min="1" max="1" width="8.88671875" style="51"/>
    <col min="2" max="2" width="28.5546875" style="51" bestFit="1" customWidth="1"/>
    <col min="3" max="3" width="9" style="51" customWidth="1" outlineLevel="1"/>
    <col min="4" max="5" width="9" style="51" bestFit="1" customWidth="1"/>
    <col min="6" max="6" width="10.109375" style="51" bestFit="1" customWidth="1"/>
    <col min="7" max="7" width="8.88671875" style="51"/>
    <col min="8" max="8" width="8.88671875" style="54"/>
    <col min="9" max="9" width="8.88671875" style="55"/>
    <col min="10" max="10" width="33.44140625" style="2" bestFit="1" customWidth="1"/>
    <col min="11" max="12" width="10.44140625" style="2" customWidth="1"/>
    <col min="13" max="13" width="8.88671875" style="2"/>
    <col min="14" max="14" width="31.44140625" style="2" bestFit="1" customWidth="1"/>
    <col min="15" max="16" width="10.44140625" style="2" customWidth="1"/>
    <col min="17" max="17" width="8.88671875" style="2"/>
    <col min="18" max="18" width="19" style="2" bestFit="1" customWidth="1"/>
    <col min="19" max="21" width="10.44140625" style="2" customWidth="1"/>
    <col min="22" max="27" width="8.88671875" style="2"/>
    <col min="28" max="28" width="8.88671875" style="65"/>
    <col min="29" max="16384" width="8.88671875" style="51"/>
  </cols>
  <sheetData>
    <row r="1" spans="1:23" x14ac:dyDescent="0.3">
      <c r="A1" s="2"/>
      <c r="B1" s="2"/>
      <c r="C1" s="2"/>
      <c r="D1" s="2"/>
      <c r="E1" s="2"/>
      <c r="F1" s="2"/>
      <c r="G1" s="2"/>
    </row>
    <row r="2" spans="1:23" ht="14.4" customHeight="1" x14ac:dyDescent="0.3">
      <c r="A2" s="2"/>
      <c r="B2" s="71" t="s">
        <v>65</v>
      </c>
      <c r="C2" s="110"/>
      <c r="D2" s="110"/>
      <c r="E2" s="110"/>
      <c r="F2" s="110"/>
      <c r="G2" s="2"/>
    </row>
    <row r="3" spans="1:23" ht="28.8" x14ac:dyDescent="0.3">
      <c r="A3" s="2"/>
      <c r="B3" s="71"/>
      <c r="C3" s="7">
        <v>2019</v>
      </c>
      <c r="D3" s="7">
        <v>2020</v>
      </c>
      <c r="E3" s="7">
        <v>2021</v>
      </c>
      <c r="F3" s="7">
        <v>2022</v>
      </c>
      <c r="G3" s="2"/>
      <c r="J3" s="71" t="s">
        <v>65</v>
      </c>
      <c r="K3" s="95" t="s">
        <v>112</v>
      </c>
      <c r="L3" s="9" t="s">
        <v>113</v>
      </c>
      <c r="N3" s="71" t="s">
        <v>65</v>
      </c>
      <c r="O3" s="9" t="s">
        <v>114</v>
      </c>
      <c r="P3" s="9" t="s">
        <v>115</v>
      </c>
    </row>
    <row r="4" spans="1:23" x14ac:dyDescent="0.3">
      <c r="A4" s="2"/>
      <c r="B4" s="81" t="s">
        <v>39</v>
      </c>
      <c r="C4" s="82">
        <v>1070.4000000000001</v>
      </c>
      <c r="D4" s="82">
        <v>1082.4000000000001</v>
      </c>
      <c r="E4" s="82">
        <v>1076</v>
      </c>
      <c r="F4" s="82">
        <v>1237.4000000000001</v>
      </c>
      <c r="G4" s="2"/>
      <c r="J4" s="74" t="s">
        <v>76</v>
      </c>
      <c r="K4" s="92">
        <v>520.5</v>
      </c>
      <c r="L4" s="92">
        <v>584.4</v>
      </c>
      <c r="N4" s="78" t="s">
        <v>45</v>
      </c>
      <c r="O4" s="79">
        <v>1294</v>
      </c>
      <c r="P4" s="79">
        <v>1508.5000000000002</v>
      </c>
      <c r="R4" s="71"/>
      <c r="S4" s="125" t="s">
        <v>108</v>
      </c>
      <c r="T4" s="125"/>
      <c r="U4" s="125"/>
    </row>
    <row r="5" spans="1:23" x14ac:dyDescent="0.3">
      <c r="A5" s="2"/>
      <c r="B5" s="73" t="s">
        <v>46</v>
      </c>
      <c r="C5" s="77">
        <v>150.1</v>
      </c>
      <c r="D5" s="77">
        <v>162.69999999999999</v>
      </c>
      <c r="E5" s="77">
        <v>170.9</v>
      </c>
      <c r="F5" s="77">
        <v>169.4</v>
      </c>
      <c r="G5" s="2"/>
      <c r="J5" s="74" t="s">
        <v>79</v>
      </c>
      <c r="K5" s="77">
        <v>0</v>
      </c>
      <c r="L5" s="77">
        <v>0</v>
      </c>
      <c r="N5" s="74" t="s">
        <v>94</v>
      </c>
      <c r="O5" s="72">
        <v>-100.1</v>
      </c>
      <c r="P5" s="72">
        <v>-142.30000000000001</v>
      </c>
      <c r="R5" s="71" t="s">
        <v>105</v>
      </c>
      <c r="S5" s="9" t="s">
        <v>116</v>
      </c>
      <c r="T5" s="9" t="s">
        <v>117</v>
      </c>
      <c r="U5" s="9" t="s">
        <v>100</v>
      </c>
    </row>
    <row r="6" spans="1:23" ht="15" customHeight="1" x14ac:dyDescent="0.3">
      <c r="A6" s="2"/>
      <c r="B6" s="78" t="s">
        <v>43</v>
      </c>
      <c r="C6" s="79">
        <f>C4+C5</f>
        <v>1220.5</v>
      </c>
      <c r="D6" s="79">
        <f>D4+D5</f>
        <v>1245.1000000000001</v>
      </c>
      <c r="E6" s="79">
        <f>E4+E5</f>
        <v>1246.9000000000001</v>
      </c>
      <c r="F6" s="79">
        <f>F4+F5</f>
        <v>1406.8000000000002</v>
      </c>
      <c r="G6" s="2"/>
      <c r="J6" s="78" t="s">
        <v>80</v>
      </c>
      <c r="K6" s="79">
        <f>SUM(K4:K5)</f>
        <v>520.5</v>
      </c>
      <c r="L6" s="79">
        <f>SUM(L4:L5)</f>
        <v>584.4</v>
      </c>
      <c r="N6" s="74" t="s">
        <v>93</v>
      </c>
      <c r="O6" s="72">
        <v>-131.1</v>
      </c>
      <c r="P6" s="72">
        <v>-151.80000000000001</v>
      </c>
      <c r="R6" s="99" t="s">
        <v>109</v>
      </c>
      <c r="S6" s="72">
        <v>2561.8249999999998</v>
      </c>
      <c r="T6" s="72">
        <v>2806.25</v>
      </c>
      <c r="U6" s="72">
        <f>T6-S6</f>
        <v>244.42500000000018</v>
      </c>
    </row>
    <row r="7" spans="1:23" x14ac:dyDescent="0.3">
      <c r="A7" s="2"/>
      <c r="B7" s="74" t="s">
        <v>53</v>
      </c>
      <c r="C7" s="72">
        <v>-35.9</v>
      </c>
      <c r="D7" s="72">
        <v>-2.4</v>
      </c>
      <c r="E7" s="72">
        <v>-41.1</v>
      </c>
      <c r="F7" s="72">
        <v>-50.7</v>
      </c>
      <c r="G7" s="2"/>
      <c r="J7" s="73" t="s">
        <v>82</v>
      </c>
      <c r="K7" s="72"/>
      <c r="L7" s="72"/>
      <c r="N7" s="74" t="s">
        <v>92</v>
      </c>
      <c r="O7" s="72">
        <v>-139.19999999999999</v>
      </c>
      <c r="P7" s="72">
        <v>-122</v>
      </c>
      <c r="R7" s="99" t="s">
        <v>110</v>
      </c>
      <c r="S7" s="72">
        <v>1406.3000000000002</v>
      </c>
      <c r="T7" s="72">
        <v>1641.0500000000002</v>
      </c>
      <c r="U7" s="72">
        <f t="shared" ref="U7:U10" si="0">T7-S7</f>
        <v>234.75</v>
      </c>
    </row>
    <row r="8" spans="1:23" x14ac:dyDescent="0.3">
      <c r="A8" s="2"/>
      <c r="B8" s="74" t="s">
        <v>55</v>
      </c>
      <c r="C8" s="72">
        <v>-104.2</v>
      </c>
      <c r="D8" s="72">
        <v>-93.5</v>
      </c>
      <c r="E8" s="72">
        <v>-0.4</v>
      </c>
      <c r="F8" s="72"/>
      <c r="G8" s="2"/>
      <c r="J8" s="74" t="s">
        <v>81</v>
      </c>
      <c r="K8" s="77"/>
      <c r="L8" s="77"/>
      <c r="N8" s="93" t="s">
        <v>95</v>
      </c>
      <c r="O8" s="72">
        <v>-241.1</v>
      </c>
      <c r="P8" s="72">
        <v>-443.9</v>
      </c>
      <c r="R8" s="99" t="s">
        <v>111</v>
      </c>
      <c r="S8" s="72">
        <v>1117.2</v>
      </c>
      <c r="T8" s="72">
        <v>1119.375</v>
      </c>
      <c r="U8" s="72">
        <f t="shared" si="0"/>
        <v>2.1749999999999545</v>
      </c>
    </row>
    <row r="9" spans="1:23" ht="14.4" customHeight="1" thickBot="1" x14ac:dyDescent="0.35">
      <c r="A9" s="2"/>
      <c r="B9" s="74" t="s">
        <v>56</v>
      </c>
      <c r="C9" s="72" t="s">
        <v>75</v>
      </c>
      <c r="D9" s="72" t="s">
        <v>75</v>
      </c>
      <c r="E9" s="72" t="s">
        <v>75</v>
      </c>
      <c r="F9" s="72"/>
      <c r="G9" s="2"/>
      <c r="J9" s="84" t="s">
        <v>10</v>
      </c>
      <c r="K9" s="96"/>
      <c r="L9" s="96"/>
      <c r="N9" s="93" t="s">
        <v>83</v>
      </c>
      <c r="O9" s="72">
        <v>-320.7</v>
      </c>
      <c r="P9" s="72">
        <v>-182.3</v>
      </c>
      <c r="R9" s="99" t="s">
        <v>35</v>
      </c>
      <c r="S9" s="72">
        <v>1413.6</v>
      </c>
      <c r="T9" s="72">
        <v>1622</v>
      </c>
      <c r="U9" s="72">
        <f t="shared" si="0"/>
        <v>208.40000000000009</v>
      </c>
    </row>
    <row r="10" spans="1:23" ht="14.4" customHeight="1" x14ac:dyDescent="0.3">
      <c r="A10" s="2"/>
      <c r="B10" s="74" t="s">
        <v>54</v>
      </c>
      <c r="C10" s="72" t="s">
        <v>75</v>
      </c>
      <c r="D10" s="72" t="s">
        <v>75</v>
      </c>
      <c r="E10" s="72" t="s">
        <v>75</v>
      </c>
      <c r="F10" s="72"/>
      <c r="G10" s="2"/>
      <c r="N10" s="93" t="s">
        <v>84</v>
      </c>
      <c r="O10" s="72">
        <v>144.4</v>
      </c>
      <c r="P10" s="72">
        <v>165.3</v>
      </c>
      <c r="R10" s="98" t="s">
        <v>106</v>
      </c>
      <c r="S10" s="77">
        <v>805.5</v>
      </c>
      <c r="T10" s="77">
        <v>936.4</v>
      </c>
      <c r="U10" s="77">
        <f t="shared" si="0"/>
        <v>130.89999999999998</v>
      </c>
    </row>
    <row r="11" spans="1:23" x14ac:dyDescent="0.3">
      <c r="A11" s="2"/>
      <c r="B11" s="74" t="s">
        <v>57</v>
      </c>
      <c r="C11" s="72" t="s">
        <v>75</v>
      </c>
      <c r="D11" s="72" t="s">
        <v>75</v>
      </c>
      <c r="E11" s="72" t="s">
        <v>75</v>
      </c>
      <c r="F11" s="72"/>
      <c r="G11" s="2"/>
      <c r="N11" s="93" t="s">
        <v>85</v>
      </c>
      <c r="O11" s="72">
        <v>283.60000000000002</v>
      </c>
      <c r="P11" s="72">
        <v>52.1</v>
      </c>
      <c r="R11" s="74" t="s">
        <v>102</v>
      </c>
      <c r="S11" s="104">
        <f>365*S6/S9</f>
        <v>661.47858305036777</v>
      </c>
      <c r="T11" s="104">
        <f>365*T6/T9</f>
        <v>631.49275585696671</v>
      </c>
      <c r="U11" s="104">
        <f>T11-S11</f>
        <v>-29.985827193401065</v>
      </c>
    </row>
    <row r="12" spans="1:23" x14ac:dyDescent="0.3">
      <c r="A12" s="2"/>
      <c r="B12" s="74" t="s">
        <v>58</v>
      </c>
      <c r="C12" s="72" t="s">
        <v>75</v>
      </c>
      <c r="D12" s="72" t="s">
        <v>75</v>
      </c>
      <c r="E12" s="72" t="s">
        <v>75</v>
      </c>
      <c r="F12" s="72"/>
      <c r="G12" s="2"/>
      <c r="N12" s="93" t="s">
        <v>86</v>
      </c>
      <c r="O12" s="72">
        <v>-90.3</v>
      </c>
      <c r="P12" s="72">
        <v>19.100000000000001</v>
      </c>
      <c r="R12" s="74" t="s">
        <v>101</v>
      </c>
      <c r="S12" s="104">
        <f>S7/S10*365</f>
        <v>637.24332712600881</v>
      </c>
      <c r="T12" s="104">
        <f>T7/T10*365</f>
        <v>639.6660081161898</v>
      </c>
      <c r="U12" s="104">
        <f>T12-S12</f>
        <v>2.4226809901809929</v>
      </c>
    </row>
    <row r="13" spans="1:23" x14ac:dyDescent="0.3">
      <c r="A13" s="2"/>
      <c r="B13" s="74" t="s">
        <v>61</v>
      </c>
      <c r="C13" s="72">
        <v>-72.8</v>
      </c>
      <c r="D13" s="72" t="s">
        <v>75</v>
      </c>
      <c r="E13" s="72" t="s">
        <v>75</v>
      </c>
      <c r="F13" s="72"/>
      <c r="G13" s="2"/>
      <c r="N13" s="93" t="s">
        <v>87</v>
      </c>
      <c r="O13" s="72">
        <v>-0.4</v>
      </c>
      <c r="P13" s="72">
        <v>-35.5</v>
      </c>
      <c r="R13" s="74" t="s">
        <v>103</v>
      </c>
      <c r="S13" s="104">
        <f>S8/S10*365</f>
        <v>506.24208566108013</v>
      </c>
      <c r="T13" s="104">
        <f>T8/T10*365</f>
        <v>436.32195108927812</v>
      </c>
      <c r="U13" s="104">
        <f>T13-S13</f>
        <v>-69.920134571802009</v>
      </c>
    </row>
    <row r="14" spans="1:23" ht="15" thickBot="1" x14ac:dyDescent="0.35">
      <c r="A14" s="2"/>
      <c r="B14" s="74" t="s">
        <v>62</v>
      </c>
      <c r="C14" s="72">
        <v>-44</v>
      </c>
      <c r="D14" s="72">
        <v>-104.3</v>
      </c>
      <c r="E14" s="72">
        <v>-5.6</v>
      </c>
      <c r="F14" s="72">
        <v>-51</v>
      </c>
      <c r="G14" s="2"/>
      <c r="M14" s="74"/>
      <c r="N14" s="84" t="s">
        <v>88</v>
      </c>
      <c r="O14" s="87">
        <f>SUM(O4:O13)</f>
        <v>699.10000000000025</v>
      </c>
      <c r="P14" s="87">
        <f>SUM(P4:P13)</f>
        <v>667.20000000000039</v>
      </c>
      <c r="Q14" s="72"/>
      <c r="R14" s="84" t="s">
        <v>104</v>
      </c>
      <c r="S14" s="105">
        <f>S11+S12-S13</f>
        <v>792.47982451529651</v>
      </c>
      <c r="T14" s="105">
        <f>T11+T12-T13</f>
        <v>834.83681288387834</v>
      </c>
      <c r="U14" s="97">
        <f>T14-S14</f>
        <v>42.356988368581824</v>
      </c>
    </row>
    <row r="15" spans="1:23" ht="14.4" customHeight="1" thickBot="1" x14ac:dyDescent="0.35">
      <c r="A15" s="2"/>
      <c r="B15" s="84" t="s">
        <v>63</v>
      </c>
      <c r="C15" s="87">
        <f t="shared" ref="C15:F15" si="1">C6-SUM(C7:C14)</f>
        <v>1477.4</v>
      </c>
      <c r="D15" s="87">
        <f t="shared" si="1"/>
        <v>1445.3000000000002</v>
      </c>
      <c r="E15" s="87">
        <f t="shared" si="1"/>
        <v>1294</v>
      </c>
      <c r="F15" s="87">
        <f t="shared" si="1"/>
        <v>1508.5000000000002</v>
      </c>
      <c r="G15" s="2"/>
      <c r="W15" s="2" t="s">
        <v>107</v>
      </c>
    </row>
    <row r="16" spans="1:23" ht="15" thickBot="1" x14ac:dyDescent="0.35">
      <c r="A16" s="2"/>
      <c r="B16" s="2"/>
      <c r="C16" s="2"/>
      <c r="D16" s="2"/>
      <c r="E16" s="2"/>
      <c r="F16" s="2"/>
      <c r="G16" s="2"/>
      <c r="R16" s="100">
        <v>1057.4000000000001</v>
      </c>
      <c r="S16" s="101">
        <v>1122.2</v>
      </c>
      <c r="T16" s="101">
        <v>1045.7</v>
      </c>
      <c r="U16" s="101">
        <v>1252.2</v>
      </c>
      <c r="V16" s="103"/>
      <c r="W16" s="102">
        <f>AVERAGE(R16:U16)</f>
        <v>1119.375</v>
      </c>
    </row>
    <row r="17" spans="1:8" x14ac:dyDescent="0.3">
      <c r="A17" s="2"/>
      <c r="B17" s="2"/>
      <c r="C17" s="2"/>
      <c r="D17" s="2"/>
      <c r="E17" s="2"/>
      <c r="F17" s="2"/>
      <c r="G17" s="2"/>
    </row>
    <row r="18" spans="1:8" x14ac:dyDescent="0.3">
      <c r="A18" s="2"/>
      <c r="B18" s="2"/>
      <c r="C18" s="2"/>
      <c r="D18" s="2"/>
      <c r="E18" s="2"/>
      <c r="F18" s="2"/>
      <c r="G18" s="2"/>
    </row>
    <row r="19" spans="1:8" x14ac:dyDescent="0.3">
      <c r="A19" s="2"/>
      <c r="B19" s="2" t="s">
        <v>72</v>
      </c>
      <c r="C19" s="2"/>
      <c r="D19" s="2"/>
      <c r="E19" s="2"/>
      <c r="F19" s="2"/>
      <c r="G19" s="2"/>
    </row>
    <row r="20" spans="1:8" x14ac:dyDescent="0.3">
      <c r="A20" s="2"/>
      <c r="B20" s="2"/>
      <c r="C20" s="2"/>
      <c r="D20" s="2"/>
      <c r="E20" s="2"/>
      <c r="F20" s="2"/>
      <c r="G20" s="2"/>
    </row>
    <row r="21" spans="1:8" x14ac:dyDescent="0.3">
      <c r="A21" s="2"/>
      <c r="B21" s="2"/>
      <c r="C21" s="2"/>
      <c r="D21" s="2"/>
      <c r="E21" s="2"/>
      <c r="F21" s="2"/>
      <c r="G21" s="2"/>
    </row>
    <row r="22" spans="1:8" x14ac:dyDescent="0.3">
      <c r="A22" s="2"/>
      <c r="B22" s="2" t="s">
        <v>71</v>
      </c>
      <c r="C22" s="2"/>
      <c r="D22" s="2"/>
      <c r="E22" s="2"/>
      <c r="F22" s="2"/>
      <c r="G22" s="2"/>
    </row>
    <row r="23" spans="1:8" x14ac:dyDescent="0.3">
      <c r="A23" s="2"/>
      <c r="B23" s="2"/>
      <c r="C23" s="2"/>
      <c r="D23" s="2"/>
      <c r="E23" s="2"/>
      <c r="F23" s="2"/>
      <c r="G23" s="2"/>
    </row>
    <row r="24" spans="1:8" x14ac:dyDescent="0.3">
      <c r="A24" s="2"/>
      <c r="B24" s="2"/>
      <c r="C24" s="2"/>
      <c r="D24" s="2"/>
      <c r="E24" s="2"/>
      <c r="F24" s="2"/>
      <c r="G24" s="2"/>
      <c r="H24" s="94"/>
    </row>
    <row r="25" spans="1:8" x14ac:dyDescent="0.3">
      <c r="A25" s="2"/>
      <c r="B25" s="2"/>
      <c r="C25" s="2"/>
      <c r="D25" s="2"/>
      <c r="E25" s="2"/>
      <c r="F25" s="2"/>
      <c r="G25" s="2"/>
      <c r="H25" s="94"/>
    </row>
    <row r="26" spans="1:8" x14ac:dyDescent="0.3">
      <c r="A26" s="2"/>
      <c r="B26" s="2"/>
      <c r="C26" s="2"/>
      <c r="D26" s="2"/>
      <c r="E26" s="2"/>
      <c r="F26" s="2"/>
      <c r="G26" s="2"/>
      <c r="H26" s="94"/>
    </row>
    <row r="27" spans="1:8" x14ac:dyDescent="0.3">
      <c r="A27" s="2"/>
      <c r="B27" s="2"/>
      <c r="C27" s="2"/>
      <c r="D27" s="2"/>
      <c r="E27" s="2"/>
      <c r="F27" s="2"/>
      <c r="G27" s="2"/>
      <c r="H27" s="94"/>
    </row>
    <row r="28" spans="1:8" x14ac:dyDescent="0.3">
      <c r="A28" s="2"/>
      <c r="B28" s="2"/>
      <c r="C28" s="2"/>
      <c r="D28" s="2"/>
      <c r="E28" s="2"/>
      <c r="F28" s="2"/>
      <c r="G28" s="2"/>
      <c r="H28" s="94"/>
    </row>
    <row r="29" spans="1:8" x14ac:dyDescent="0.3">
      <c r="A29" s="2"/>
      <c r="B29" s="2"/>
      <c r="C29" s="2"/>
      <c r="D29" s="2"/>
      <c r="E29" s="2"/>
      <c r="F29" s="2"/>
      <c r="G29" s="2"/>
      <c r="H29" s="94"/>
    </row>
    <row r="30" spans="1:8" x14ac:dyDescent="0.3">
      <c r="A30" s="2"/>
      <c r="B30" s="2"/>
      <c r="C30" s="2"/>
      <c r="D30" s="2"/>
      <c r="E30" s="2"/>
      <c r="F30" s="2"/>
      <c r="G30" s="2"/>
      <c r="H30" s="94"/>
    </row>
    <row r="31" spans="1:8" x14ac:dyDescent="0.3">
      <c r="A31" s="2"/>
      <c r="B31" s="2"/>
      <c r="C31" s="2"/>
      <c r="D31" s="2"/>
      <c r="E31" s="2"/>
      <c r="F31" s="2"/>
      <c r="G31" s="2"/>
      <c r="H31" s="94"/>
    </row>
    <row r="32" spans="1:8" x14ac:dyDescent="0.3">
      <c r="A32" s="2"/>
      <c r="B32" s="2"/>
      <c r="C32" s="2"/>
      <c r="D32" s="2"/>
      <c r="E32" s="2"/>
      <c r="F32" s="2"/>
      <c r="G32" s="2"/>
      <c r="H32" s="94"/>
    </row>
    <row r="33" spans="1:28" x14ac:dyDescent="0.3">
      <c r="A33" s="2"/>
      <c r="B33" s="2"/>
      <c r="C33" s="2"/>
      <c r="D33" s="2"/>
      <c r="E33" s="2"/>
      <c r="F33" s="2"/>
      <c r="G33" s="2"/>
      <c r="H33" s="94"/>
    </row>
    <row r="34" spans="1:28" x14ac:dyDescent="0.3">
      <c r="A34" s="2"/>
      <c r="B34" s="2"/>
      <c r="C34" s="2"/>
      <c r="D34" s="2"/>
      <c r="E34" s="2"/>
      <c r="F34" s="2"/>
      <c r="G34" s="2"/>
      <c r="H34" s="94"/>
    </row>
    <row r="35" spans="1:28" x14ac:dyDescent="0.3">
      <c r="A35" s="2"/>
      <c r="B35" s="2"/>
      <c r="C35" s="2"/>
      <c r="D35" s="2"/>
      <c r="E35" s="2"/>
      <c r="F35" s="2"/>
      <c r="G35" s="2"/>
      <c r="H35" s="94"/>
    </row>
    <row r="36" spans="1:28" x14ac:dyDescent="0.3">
      <c r="A36" s="2"/>
      <c r="B36" s="2"/>
      <c r="C36" s="2"/>
      <c r="D36" s="2"/>
      <c r="E36" s="2"/>
      <c r="F36" s="2"/>
      <c r="G36" s="2"/>
      <c r="H36" s="94"/>
    </row>
    <row r="37" spans="1:28" x14ac:dyDescent="0.3">
      <c r="A37" s="2"/>
      <c r="B37" s="2"/>
      <c r="C37" s="2"/>
      <c r="D37" s="2"/>
      <c r="E37" s="2"/>
      <c r="F37" s="2"/>
      <c r="G37" s="2"/>
      <c r="H37" s="94"/>
    </row>
    <row r="38" spans="1:28" x14ac:dyDescent="0.3">
      <c r="A38" s="2"/>
      <c r="B38" s="2"/>
      <c r="C38" s="2"/>
      <c r="D38" s="2"/>
      <c r="E38" s="2"/>
      <c r="F38" s="2"/>
      <c r="G38" s="2"/>
      <c r="H38" s="94"/>
    </row>
    <row r="39" spans="1:28" x14ac:dyDescent="0.3">
      <c r="A39" s="2"/>
      <c r="B39" s="2"/>
      <c r="C39" s="2"/>
      <c r="D39" s="2"/>
      <c r="E39" s="2"/>
      <c r="F39" s="2"/>
      <c r="G39" s="2"/>
      <c r="H39" s="94"/>
    </row>
    <row r="40" spans="1:28" x14ac:dyDescent="0.3">
      <c r="A40" s="2"/>
      <c r="B40" s="2"/>
      <c r="C40" s="2"/>
      <c r="D40" s="2"/>
      <c r="E40" s="2"/>
      <c r="F40" s="2"/>
      <c r="G40" s="2"/>
      <c r="H40" s="94"/>
    </row>
    <row r="41" spans="1:28" x14ac:dyDescent="0.3">
      <c r="A41" s="2"/>
      <c r="B41" s="2"/>
      <c r="C41" s="2"/>
      <c r="D41" s="2"/>
      <c r="E41" s="2"/>
      <c r="F41" s="2"/>
      <c r="G41" s="2"/>
      <c r="H41" s="94"/>
    </row>
    <row r="42" spans="1:28" x14ac:dyDescent="0.3">
      <c r="A42" s="2"/>
      <c r="B42" s="2"/>
      <c r="C42" s="2"/>
      <c r="D42" s="2"/>
      <c r="E42" s="2"/>
      <c r="F42" s="2"/>
      <c r="G42" s="2"/>
      <c r="H42" s="94"/>
    </row>
    <row r="43" spans="1:28" s="108" customFormat="1" x14ac:dyDescent="0.3">
      <c r="A43" s="2"/>
      <c r="B43" s="2"/>
      <c r="C43" s="2"/>
      <c r="D43" s="2"/>
      <c r="E43" s="2"/>
      <c r="F43" s="2"/>
      <c r="G43" s="2"/>
      <c r="H43" s="106"/>
      <c r="I43" s="5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07"/>
    </row>
    <row r="44" spans="1:28" s="2" customFormat="1" x14ac:dyDescent="0.3">
      <c r="I44" s="55"/>
    </row>
    <row r="45" spans="1:28" s="2" customFormat="1" x14ac:dyDescent="0.3">
      <c r="I45" s="55"/>
    </row>
    <row r="46" spans="1:28" s="2" customFormat="1" x14ac:dyDescent="0.3">
      <c r="I46" s="55"/>
    </row>
    <row r="47" spans="1:28" s="2" customFormat="1" x14ac:dyDescent="0.3">
      <c r="I47" s="55"/>
    </row>
    <row r="48" spans="1:28" s="2" customFormat="1" x14ac:dyDescent="0.3">
      <c r="I48" s="55"/>
    </row>
    <row r="49" spans="9:9" s="2" customFormat="1" x14ac:dyDescent="0.3">
      <c r="I49" s="55"/>
    </row>
    <row r="50" spans="9:9" s="2" customFormat="1" x14ac:dyDescent="0.3">
      <c r="I50" s="55"/>
    </row>
    <row r="51" spans="9:9" s="2" customFormat="1" x14ac:dyDescent="0.3">
      <c r="I51" s="55"/>
    </row>
    <row r="52" spans="9:9" s="2" customFormat="1" x14ac:dyDescent="0.3">
      <c r="I52" s="55"/>
    </row>
    <row r="53" spans="9:9" s="2" customFormat="1" x14ac:dyDescent="0.3">
      <c r="I53" s="55"/>
    </row>
    <row r="54" spans="9:9" s="2" customFormat="1" x14ac:dyDescent="0.3">
      <c r="I54" s="55"/>
    </row>
    <row r="55" spans="9:9" s="2" customFormat="1" x14ac:dyDescent="0.3">
      <c r="I55" s="55"/>
    </row>
    <row r="56" spans="9:9" s="2" customFormat="1" x14ac:dyDescent="0.3">
      <c r="I56" s="55"/>
    </row>
    <row r="57" spans="9:9" s="2" customFormat="1" x14ac:dyDescent="0.3">
      <c r="I57" s="55"/>
    </row>
    <row r="58" spans="9:9" s="2" customFormat="1" x14ac:dyDescent="0.3">
      <c r="I58" s="55"/>
    </row>
    <row r="59" spans="9:9" s="2" customFormat="1" x14ac:dyDescent="0.3">
      <c r="I59" s="55"/>
    </row>
    <row r="60" spans="9:9" s="2" customFormat="1" x14ac:dyDescent="0.3">
      <c r="I60" s="55"/>
    </row>
    <row r="61" spans="9:9" s="2" customFormat="1" x14ac:dyDescent="0.3">
      <c r="I61" s="55"/>
    </row>
    <row r="62" spans="9:9" s="2" customFormat="1" x14ac:dyDescent="0.3">
      <c r="I62" s="55"/>
    </row>
    <row r="63" spans="9:9" s="2" customFormat="1" x14ac:dyDescent="0.3">
      <c r="I63" s="55"/>
    </row>
    <row r="64" spans="9:9" s="2" customFormat="1" x14ac:dyDescent="0.3">
      <c r="I64" s="55"/>
    </row>
    <row r="65" spans="9:9" s="2" customFormat="1" x14ac:dyDescent="0.3">
      <c r="I65" s="55"/>
    </row>
    <row r="66" spans="9:9" s="2" customFormat="1" x14ac:dyDescent="0.3">
      <c r="I66" s="55"/>
    </row>
    <row r="67" spans="9:9" s="2" customFormat="1" x14ac:dyDescent="0.3">
      <c r="I67" s="55"/>
    </row>
    <row r="68" spans="9:9" s="2" customFormat="1" x14ac:dyDescent="0.3">
      <c r="I68" s="55"/>
    </row>
    <row r="69" spans="9:9" s="2" customFormat="1" x14ac:dyDescent="0.3">
      <c r="I69" s="55"/>
    </row>
    <row r="70" spans="9:9" s="2" customFormat="1" x14ac:dyDescent="0.3">
      <c r="I70" s="55"/>
    </row>
    <row r="71" spans="9:9" s="2" customFormat="1" x14ac:dyDescent="0.3">
      <c r="I71" s="55"/>
    </row>
    <row r="72" spans="9:9" s="2" customFormat="1" x14ac:dyDescent="0.3">
      <c r="I72" s="55"/>
    </row>
    <row r="73" spans="9:9" s="2" customFormat="1" x14ac:dyDescent="0.3">
      <c r="I73" s="55"/>
    </row>
    <row r="74" spans="9:9" s="2" customFormat="1" x14ac:dyDescent="0.3">
      <c r="I74" s="55"/>
    </row>
    <row r="75" spans="9:9" s="2" customFormat="1" x14ac:dyDescent="0.3">
      <c r="I75" s="55"/>
    </row>
    <row r="76" spans="9:9" s="2" customFormat="1" x14ac:dyDescent="0.3">
      <c r="I76" s="55"/>
    </row>
    <row r="77" spans="9:9" s="2" customFormat="1" x14ac:dyDescent="0.3">
      <c r="I77" s="55"/>
    </row>
    <row r="78" spans="9:9" s="2" customFormat="1" x14ac:dyDescent="0.3">
      <c r="I78" s="55"/>
    </row>
    <row r="79" spans="9:9" s="2" customFormat="1" x14ac:dyDescent="0.3">
      <c r="I79" s="55"/>
    </row>
    <row r="80" spans="9:9" s="2" customFormat="1" x14ac:dyDescent="0.3">
      <c r="I80" s="55"/>
    </row>
    <row r="81" spans="1:9" s="2" customFormat="1" x14ac:dyDescent="0.3">
      <c r="I81" s="55"/>
    </row>
    <row r="82" spans="1:9" s="2" customFormat="1" x14ac:dyDescent="0.3">
      <c r="I82" s="55"/>
    </row>
    <row r="83" spans="1:9" s="2" customFormat="1" x14ac:dyDescent="0.3">
      <c r="I83" s="55"/>
    </row>
    <row r="84" spans="1:9" s="2" customFormat="1" x14ac:dyDescent="0.3">
      <c r="I84" s="55"/>
    </row>
    <row r="85" spans="1:9" s="2" customFormat="1" x14ac:dyDescent="0.3">
      <c r="I85" s="55"/>
    </row>
    <row r="86" spans="1:9" s="2" customFormat="1" x14ac:dyDescent="0.3">
      <c r="I86" s="55"/>
    </row>
    <row r="87" spans="1:9" s="2" customFormat="1" x14ac:dyDescent="0.3">
      <c r="I87" s="55"/>
    </row>
    <row r="88" spans="1:9" s="2" customFormat="1" x14ac:dyDescent="0.3">
      <c r="I88" s="55"/>
    </row>
    <row r="89" spans="1:9" s="2" customFormat="1" x14ac:dyDescent="0.3">
      <c r="I89" s="55"/>
    </row>
    <row r="90" spans="1:9" s="2" customFormat="1" x14ac:dyDescent="0.3">
      <c r="I90" s="55"/>
    </row>
    <row r="91" spans="1:9" s="2" customFormat="1" x14ac:dyDescent="0.3">
      <c r="I91" s="55"/>
    </row>
    <row r="92" spans="1:9" s="2" customFormat="1" x14ac:dyDescent="0.3">
      <c r="I92" s="55"/>
    </row>
    <row r="93" spans="1:9" s="2" customFormat="1" x14ac:dyDescent="0.3">
      <c r="I93" s="55"/>
    </row>
    <row r="94" spans="1:9" s="2" customFormat="1" x14ac:dyDescent="0.3">
      <c r="I94" s="55"/>
    </row>
    <row r="95" spans="1:9" s="2" customFormat="1" x14ac:dyDescent="0.3">
      <c r="I95" s="55"/>
    </row>
    <row r="96" spans="1:9" s="2" customFormat="1" x14ac:dyDescent="0.3">
      <c r="A96" s="51"/>
      <c r="B96" s="51"/>
      <c r="C96" s="51"/>
      <c r="D96" s="51"/>
      <c r="E96" s="51"/>
      <c r="F96" s="51"/>
      <c r="I96" s="55"/>
    </row>
    <row r="97" spans="1:9" s="2" customFormat="1" x14ac:dyDescent="0.3">
      <c r="A97" s="51"/>
      <c r="B97" s="51"/>
      <c r="C97" s="51"/>
      <c r="D97" s="51"/>
      <c r="E97" s="51"/>
      <c r="F97" s="51"/>
      <c r="I97" s="55"/>
    </row>
    <row r="98" spans="1:9" s="2" customFormat="1" x14ac:dyDescent="0.3">
      <c r="A98" s="51"/>
      <c r="B98" s="51"/>
      <c r="C98" s="51"/>
      <c r="D98" s="51"/>
      <c r="E98" s="51"/>
      <c r="F98" s="51"/>
      <c r="I98" s="55"/>
    </row>
    <row r="99" spans="1:9" s="2" customFormat="1" x14ac:dyDescent="0.3">
      <c r="A99" s="51"/>
      <c r="B99" s="51"/>
      <c r="C99" s="51"/>
      <c r="D99" s="51"/>
      <c r="E99" s="51"/>
      <c r="F99" s="51"/>
      <c r="I99" s="55"/>
    </row>
    <row r="100" spans="1:9" s="2" customFormat="1" x14ac:dyDescent="0.3">
      <c r="A100" s="51"/>
      <c r="B100" s="51"/>
      <c r="C100" s="51"/>
      <c r="D100" s="51"/>
      <c r="E100" s="51"/>
      <c r="F100" s="51"/>
      <c r="I100" s="55"/>
    </row>
    <row r="101" spans="1:9" s="2" customFormat="1" x14ac:dyDescent="0.3">
      <c r="A101" s="51"/>
      <c r="B101" s="51"/>
      <c r="C101" s="51"/>
      <c r="D101" s="51"/>
      <c r="E101" s="51"/>
      <c r="F101" s="51"/>
      <c r="I101" s="55"/>
    </row>
    <row r="102" spans="1:9" s="2" customFormat="1" x14ac:dyDescent="0.3">
      <c r="A102" s="51"/>
      <c r="B102" s="51"/>
      <c r="C102" s="51"/>
      <c r="D102" s="51"/>
      <c r="E102" s="51"/>
      <c r="F102" s="51"/>
      <c r="I102" s="55"/>
    </row>
    <row r="103" spans="1:9" s="2" customFormat="1" x14ac:dyDescent="0.3">
      <c r="A103" s="51"/>
      <c r="B103" s="51"/>
      <c r="C103" s="51"/>
      <c r="D103" s="51"/>
      <c r="E103" s="51"/>
      <c r="F103" s="51"/>
      <c r="I103" s="55"/>
    </row>
    <row r="104" spans="1:9" s="2" customFormat="1" x14ac:dyDescent="0.3">
      <c r="A104" s="51"/>
      <c r="B104" s="51"/>
      <c r="C104" s="51"/>
      <c r="D104" s="51"/>
      <c r="E104" s="51"/>
      <c r="F104" s="51"/>
      <c r="I104" s="55"/>
    </row>
    <row r="105" spans="1:9" s="2" customFormat="1" x14ac:dyDescent="0.3">
      <c r="A105" s="51"/>
      <c r="B105" s="51"/>
      <c r="C105" s="51"/>
      <c r="D105" s="51"/>
      <c r="E105" s="51"/>
      <c r="F105" s="51"/>
      <c r="I105" s="55"/>
    </row>
    <row r="106" spans="1:9" s="2" customFormat="1" x14ac:dyDescent="0.3">
      <c r="A106" s="51"/>
      <c r="B106" s="51"/>
      <c r="C106" s="51"/>
      <c r="D106" s="51"/>
      <c r="E106" s="51"/>
      <c r="F106" s="51"/>
      <c r="I106" s="55"/>
    </row>
    <row r="107" spans="1:9" s="2" customFormat="1" x14ac:dyDescent="0.3">
      <c r="A107" s="51"/>
      <c r="B107" s="51"/>
      <c r="C107" s="51"/>
      <c r="D107" s="51"/>
      <c r="E107" s="51"/>
      <c r="F107" s="51"/>
      <c r="I107" s="55"/>
    </row>
    <row r="108" spans="1:9" s="2" customFormat="1" x14ac:dyDescent="0.3">
      <c r="A108" s="51"/>
      <c r="B108" s="51"/>
      <c r="C108" s="51"/>
      <c r="D108" s="51"/>
      <c r="E108" s="51"/>
      <c r="F108" s="51"/>
      <c r="I108" s="55"/>
    </row>
    <row r="109" spans="1:9" s="2" customFormat="1" x14ac:dyDescent="0.3">
      <c r="A109" s="51"/>
      <c r="B109" s="51"/>
      <c r="C109" s="51"/>
      <c r="D109" s="51"/>
      <c r="E109" s="51"/>
      <c r="F109" s="51"/>
      <c r="I109" s="55"/>
    </row>
    <row r="110" spans="1:9" s="2" customFormat="1" x14ac:dyDescent="0.3">
      <c r="A110" s="51"/>
      <c r="B110" s="51"/>
      <c r="C110" s="51"/>
      <c r="D110" s="51"/>
      <c r="E110" s="51"/>
      <c r="F110" s="51"/>
      <c r="I110" s="55"/>
    </row>
    <row r="111" spans="1:9" s="2" customFormat="1" x14ac:dyDescent="0.3">
      <c r="A111" s="51"/>
      <c r="B111" s="51"/>
      <c r="C111" s="51"/>
      <c r="D111" s="51"/>
      <c r="E111" s="51"/>
      <c r="F111" s="51"/>
      <c r="I111" s="55"/>
    </row>
    <row r="112" spans="1:9" s="2" customFormat="1" x14ac:dyDescent="0.3">
      <c r="A112" s="51"/>
      <c r="B112" s="51"/>
      <c r="C112" s="51"/>
      <c r="D112" s="51"/>
      <c r="E112" s="51"/>
      <c r="F112" s="51"/>
      <c r="I112" s="55"/>
    </row>
    <row r="113" spans="1:9" s="2" customFormat="1" x14ac:dyDescent="0.3">
      <c r="A113" s="51"/>
      <c r="B113" s="51"/>
      <c r="C113" s="51"/>
      <c r="D113" s="51"/>
      <c r="E113" s="51"/>
      <c r="F113" s="51"/>
      <c r="I113" s="55"/>
    </row>
    <row r="114" spans="1:9" s="2" customFormat="1" x14ac:dyDescent="0.3">
      <c r="A114" s="51"/>
      <c r="B114" s="51"/>
      <c r="C114" s="51"/>
      <c r="D114" s="51"/>
      <c r="E114" s="51"/>
      <c r="F114" s="51"/>
      <c r="I114" s="55"/>
    </row>
  </sheetData>
  <mergeCells count="2">
    <mergeCell ref="C2:F2"/>
    <mergeCell ref="S4:U4"/>
  </mergeCells>
  <conditionalFormatting sqref="U11:U12 U14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U13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5D25-F8C0-4057-9EAE-D257B213122B}">
  <dimension ref="A1:AD114"/>
  <sheetViews>
    <sheetView zoomScaleNormal="100" workbookViewId="0">
      <selection activeCell="G21" sqref="G21"/>
    </sheetView>
  </sheetViews>
  <sheetFormatPr defaultRowHeight="14.4" outlineLevelCol="1" x14ac:dyDescent="0.3"/>
  <cols>
    <col min="1" max="1" width="8.88671875" style="51"/>
    <col min="2" max="2" width="28.5546875" style="51" bestFit="1" customWidth="1"/>
    <col min="3" max="3" width="9" style="51" customWidth="1" outlineLevel="1"/>
    <col min="4" max="4" width="9" style="51" bestFit="1" customWidth="1"/>
    <col min="5" max="6" width="9" style="51" customWidth="1"/>
    <col min="7" max="7" width="9" style="51" bestFit="1" customWidth="1"/>
    <col min="8" max="8" width="10.109375" style="51" bestFit="1" customWidth="1"/>
    <col min="9" max="9" width="8.88671875" style="51"/>
    <col min="10" max="10" width="8.88671875" style="54"/>
    <col min="11" max="11" width="8.88671875" style="55"/>
    <col min="12" max="12" width="33.44140625" style="2" bestFit="1" customWidth="1"/>
    <col min="13" max="14" width="10.44140625" style="2" customWidth="1"/>
    <col min="15" max="15" width="8.88671875" style="2"/>
    <col min="16" max="16" width="31.44140625" style="2" bestFit="1" customWidth="1"/>
    <col min="17" max="18" width="10.44140625" style="2" customWidth="1"/>
    <col min="19" max="19" width="8.88671875" style="2"/>
    <col min="20" max="20" width="19" style="2" bestFit="1" customWidth="1"/>
    <col min="21" max="23" width="10.44140625" style="2" customWidth="1"/>
    <col min="24" max="29" width="8.88671875" style="2"/>
    <col min="30" max="30" width="8.88671875" style="65"/>
    <col min="31" max="16384" width="8.88671875" style="51"/>
  </cols>
  <sheetData>
    <row r="1" spans="1:25" x14ac:dyDescent="0.3">
      <c r="A1" s="2"/>
      <c r="B1" s="2"/>
      <c r="C1" s="2"/>
      <c r="D1" s="2"/>
      <c r="E1" s="2"/>
      <c r="F1" s="2"/>
      <c r="G1" s="2"/>
      <c r="H1" s="2"/>
      <c r="I1" s="2"/>
    </row>
    <row r="2" spans="1:25" ht="14.4" customHeight="1" x14ac:dyDescent="0.3">
      <c r="A2" s="2"/>
      <c r="B2" s="71" t="s">
        <v>65</v>
      </c>
      <c r="C2" s="110"/>
      <c r="D2" s="110"/>
      <c r="E2" s="110"/>
      <c r="F2" s="110"/>
      <c r="G2" s="110"/>
      <c r="H2" s="110"/>
      <c r="I2" s="2"/>
    </row>
    <row r="3" spans="1:25" ht="28.8" x14ac:dyDescent="0.3">
      <c r="A3" s="2"/>
      <c r="B3" s="71"/>
      <c r="C3" s="7">
        <v>2019</v>
      </c>
      <c r="D3" s="7">
        <v>2020</v>
      </c>
      <c r="E3" s="7">
        <v>2021</v>
      </c>
      <c r="F3" s="7">
        <v>2022</v>
      </c>
      <c r="G3" s="7">
        <v>2023</v>
      </c>
      <c r="H3" s="9" t="s">
        <v>118</v>
      </c>
      <c r="I3" s="2"/>
      <c r="L3" s="71" t="s">
        <v>65</v>
      </c>
      <c r="M3" s="95" t="s">
        <v>112</v>
      </c>
      <c r="N3" s="9" t="s">
        <v>113</v>
      </c>
      <c r="P3" s="71" t="s">
        <v>65</v>
      </c>
      <c r="Q3" s="9">
        <v>2023</v>
      </c>
      <c r="R3" s="9" t="s">
        <v>118</v>
      </c>
    </row>
    <row r="4" spans="1:25" x14ac:dyDescent="0.3">
      <c r="A4" s="2"/>
      <c r="B4" s="81" t="s">
        <v>39</v>
      </c>
      <c r="C4" s="82">
        <v>1070.4000000000001</v>
      </c>
      <c r="D4" s="82">
        <v>1082.4000000000001</v>
      </c>
      <c r="E4" s="82">
        <v>1076</v>
      </c>
      <c r="F4" s="82">
        <v>1237.4000000000001</v>
      </c>
      <c r="G4" s="82">
        <v>679.2</v>
      </c>
      <c r="H4" s="82">
        <v>495</v>
      </c>
      <c r="I4" s="2"/>
      <c r="L4" s="74" t="s">
        <v>76</v>
      </c>
      <c r="M4" s="92"/>
      <c r="N4" s="92"/>
      <c r="P4" s="78" t="s">
        <v>45</v>
      </c>
      <c r="Q4" s="79">
        <v>930.1</v>
      </c>
      <c r="R4" s="79">
        <v>858.6</v>
      </c>
      <c r="T4" s="71"/>
      <c r="U4" s="125" t="s">
        <v>108</v>
      </c>
      <c r="V4" s="125"/>
      <c r="W4" s="125"/>
    </row>
    <row r="5" spans="1:25" x14ac:dyDescent="0.3">
      <c r="A5" s="2"/>
      <c r="B5" s="73" t="s">
        <v>46</v>
      </c>
      <c r="C5" s="77">
        <v>150.1</v>
      </c>
      <c r="D5" s="77">
        <v>162.69999999999999</v>
      </c>
      <c r="E5" s="77">
        <v>170.9</v>
      </c>
      <c r="F5" s="77">
        <v>169.4</v>
      </c>
      <c r="G5" s="77">
        <v>184.3</v>
      </c>
      <c r="H5" s="77">
        <v>181.5</v>
      </c>
      <c r="I5" s="2"/>
      <c r="L5" s="74" t="s">
        <v>79</v>
      </c>
      <c r="M5" s="77"/>
      <c r="N5" s="77"/>
      <c r="P5" s="74" t="s">
        <v>94</v>
      </c>
      <c r="Q5" s="72">
        <v>-133.9</v>
      </c>
      <c r="R5" s="72">
        <v>-88.7</v>
      </c>
      <c r="T5" s="71" t="s">
        <v>105</v>
      </c>
      <c r="U5" s="9" t="s">
        <v>119</v>
      </c>
      <c r="V5" s="9" t="s">
        <v>120</v>
      </c>
      <c r="W5" s="9" t="s">
        <v>100</v>
      </c>
    </row>
    <row r="6" spans="1:25" ht="15" customHeight="1" x14ac:dyDescent="0.3">
      <c r="A6" s="2"/>
      <c r="B6" s="78" t="s">
        <v>43</v>
      </c>
      <c r="C6" s="79">
        <f>C4+C5</f>
        <v>1220.5</v>
      </c>
      <c r="D6" s="79">
        <f>D4+D5</f>
        <v>1245.1000000000001</v>
      </c>
      <c r="E6" s="79">
        <f t="shared" ref="E6:F6" si="0">E4+E5</f>
        <v>1246.9000000000001</v>
      </c>
      <c r="F6" s="79">
        <f t="shared" si="0"/>
        <v>1406.8000000000002</v>
      </c>
      <c r="G6" s="79">
        <f>G4+G5</f>
        <v>863.5</v>
      </c>
      <c r="H6" s="79">
        <f>H4+H5</f>
        <v>676.5</v>
      </c>
      <c r="I6" s="2"/>
      <c r="L6" s="78" t="s">
        <v>80</v>
      </c>
      <c r="M6" s="79"/>
      <c r="N6" s="79"/>
      <c r="P6" s="74" t="s">
        <v>93</v>
      </c>
      <c r="Q6" s="72">
        <v>-237.2</v>
      </c>
      <c r="R6" s="72">
        <v>-246.6</v>
      </c>
      <c r="T6" s="99" t="s">
        <v>109</v>
      </c>
      <c r="U6" s="72">
        <v>2864.05</v>
      </c>
      <c r="V6" s="72">
        <v>2697</v>
      </c>
      <c r="W6" s="72">
        <f>V6-U6</f>
        <v>-167.05000000000018</v>
      </c>
    </row>
    <row r="7" spans="1:25" x14ac:dyDescent="0.3">
      <c r="A7" s="2"/>
      <c r="B7" s="74" t="s">
        <v>53</v>
      </c>
      <c r="C7" s="72">
        <v>-35.9</v>
      </c>
      <c r="D7" s="72">
        <v>-2.4</v>
      </c>
      <c r="E7" s="72">
        <v>-41.1</v>
      </c>
      <c r="F7" s="72">
        <v>-50.7</v>
      </c>
      <c r="G7" s="72">
        <v>-48.4</v>
      </c>
      <c r="H7" s="72">
        <v>-165.9</v>
      </c>
      <c r="I7" s="2"/>
      <c r="L7" s="73" t="s">
        <v>82</v>
      </c>
      <c r="M7" s="72"/>
      <c r="N7" s="72"/>
      <c r="P7" s="74" t="s">
        <v>92</v>
      </c>
      <c r="Q7" s="72">
        <v>-180.1</v>
      </c>
      <c r="R7" s="72">
        <v>-182.8</v>
      </c>
      <c r="T7" s="99" t="s">
        <v>110</v>
      </c>
      <c r="U7" s="72">
        <v>1841.575</v>
      </c>
      <c r="V7" s="72">
        <v>1686.325</v>
      </c>
      <c r="W7" s="72">
        <f t="shared" ref="W7:W10" si="1">V7-U7</f>
        <v>-155.25</v>
      </c>
    </row>
    <row r="8" spans="1:25" x14ac:dyDescent="0.3">
      <c r="A8" s="2"/>
      <c r="B8" s="74" t="s">
        <v>55</v>
      </c>
      <c r="C8" s="72">
        <v>-104.2</v>
      </c>
      <c r="D8" s="72">
        <v>-93.5</v>
      </c>
      <c r="E8" s="72">
        <v>-0.4</v>
      </c>
      <c r="F8" s="72"/>
      <c r="G8" s="72"/>
      <c r="H8" s="72"/>
      <c r="I8" s="2"/>
      <c r="L8" s="74" t="s">
        <v>81</v>
      </c>
      <c r="M8" s="77"/>
      <c r="N8" s="77"/>
      <c r="P8" s="93" t="s">
        <v>95</v>
      </c>
      <c r="Q8" s="72">
        <v>192.4</v>
      </c>
      <c r="R8" s="72">
        <v>-34.6</v>
      </c>
      <c r="T8" s="99" t="s">
        <v>111</v>
      </c>
      <c r="U8" s="72">
        <v>1128.3499999999999</v>
      </c>
      <c r="V8" s="72">
        <v>637.875</v>
      </c>
      <c r="W8" s="72">
        <f t="shared" si="1"/>
        <v>-490.47499999999991</v>
      </c>
    </row>
    <row r="9" spans="1:25" ht="14.4" customHeight="1" thickBot="1" x14ac:dyDescent="0.35">
      <c r="A9" s="2"/>
      <c r="B9" s="74" t="s">
        <v>56</v>
      </c>
      <c r="C9" s="72" t="s">
        <v>75</v>
      </c>
      <c r="D9" s="72" t="s">
        <v>75</v>
      </c>
      <c r="E9" s="72"/>
      <c r="F9" s="72"/>
      <c r="G9" s="72" t="s">
        <v>75</v>
      </c>
      <c r="H9" s="72"/>
      <c r="I9" s="2"/>
      <c r="L9" s="84" t="s">
        <v>10</v>
      </c>
      <c r="M9" s="96"/>
      <c r="N9" s="96"/>
      <c r="P9" s="93" t="s">
        <v>83</v>
      </c>
      <c r="Q9" s="72">
        <v>-72.8</v>
      </c>
      <c r="R9" s="72">
        <v>594.6</v>
      </c>
      <c r="T9" s="99" t="s">
        <v>35</v>
      </c>
      <c r="U9" s="72">
        <v>1014.5</v>
      </c>
      <c r="V9" s="72">
        <v>1038.4000000000001</v>
      </c>
      <c r="W9" s="72">
        <f t="shared" si="1"/>
        <v>23.900000000000091</v>
      </c>
    </row>
    <row r="10" spans="1:25" ht="14.4" customHeight="1" x14ac:dyDescent="0.3">
      <c r="A10" s="2"/>
      <c r="B10" s="74" t="s">
        <v>54</v>
      </c>
      <c r="C10" s="72" t="s">
        <v>75</v>
      </c>
      <c r="D10" s="72" t="s">
        <v>75</v>
      </c>
      <c r="E10" s="72"/>
      <c r="F10" s="72"/>
      <c r="G10" s="72" t="s">
        <v>75</v>
      </c>
      <c r="H10" s="72"/>
      <c r="I10" s="2"/>
      <c r="P10" s="93" t="s">
        <v>84</v>
      </c>
      <c r="Q10" s="72">
        <v>-626</v>
      </c>
      <c r="R10" s="72">
        <v>-319.89999999999998</v>
      </c>
      <c r="T10" s="98" t="s">
        <v>106</v>
      </c>
      <c r="U10" s="77">
        <v>581.70000000000005</v>
      </c>
      <c r="V10" s="77">
        <v>640.29999999999995</v>
      </c>
      <c r="W10" s="77">
        <f t="shared" si="1"/>
        <v>58.599999999999909</v>
      </c>
    </row>
    <row r="11" spans="1:25" x14ac:dyDescent="0.3">
      <c r="A11" s="2"/>
      <c r="B11" s="74" t="s">
        <v>57</v>
      </c>
      <c r="C11" s="72" t="s">
        <v>75</v>
      </c>
      <c r="D11" s="72" t="s">
        <v>75</v>
      </c>
      <c r="E11" s="72"/>
      <c r="F11" s="72"/>
      <c r="G11" s="72" t="s">
        <v>75</v>
      </c>
      <c r="H11" s="72"/>
      <c r="I11" s="2"/>
      <c r="P11" s="93" t="s">
        <v>85</v>
      </c>
      <c r="Q11" s="72">
        <v>-199.1</v>
      </c>
      <c r="R11" s="72">
        <v>-3.4</v>
      </c>
      <c r="T11" s="74" t="s">
        <v>102</v>
      </c>
      <c r="U11" s="104">
        <f>365*U6/U9</f>
        <v>1030.4369147363234</v>
      </c>
      <c r="V11" s="104">
        <f>365*V6/V9</f>
        <v>948.00173343605536</v>
      </c>
      <c r="W11" s="104">
        <f>V11-U11</f>
        <v>-82.435181300268027</v>
      </c>
    </row>
    <row r="12" spans="1:25" x14ac:dyDescent="0.3">
      <c r="A12" s="2"/>
      <c r="B12" s="74" t="s">
        <v>58</v>
      </c>
      <c r="C12" s="72" t="s">
        <v>75</v>
      </c>
      <c r="D12" s="72" t="s">
        <v>75</v>
      </c>
      <c r="E12" s="72"/>
      <c r="F12" s="72"/>
      <c r="G12" s="72" t="s">
        <v>75</v>
      </c>
      <c r="H12" s="72"/>
      <c r="I12" s="2"/>
      <c r="P12" s="93" t="s">
        <v>86</v>
      </c>
      <c r="Q12" s="72">
        <v>-62.8</v>
      </c>
      <c r="R12" s="72">
        <v>13.3</v>
      </c>
      <c r="T12" s="74" t="s">
        <v>101</v>
      </c>
      <c r="U12" s="104">
        <f>U7/U10*365</f>
        <v>1155.5352845109162</v>
      </c>
      <c r="V12" s="104">
        <f>V7/V10*365</f>
        <v>961.28162580040612</v>
      </c>
      <c r="W12" s="104">
        <f>V12-U12</f>
        <v>-194.25365871051008</v>
      </c>
    </row>
    <row r="13" spans="1:25" x14ac:dyDescent="0.3">
      <c r="A13" s="2"/>
      <c r="B13" s="74" t="s">
        <v>61</v>
      </c>
      <c r="C13" s="72">
        <v>-72.8</v>
      </c>
      <c r="D13" s="72" t="s">
        <v>75</v>
      </c>
      <c r="E13" s="72"/>
      <c r="F13" s="72"/>
      <c r="G13" s="72" t="s">
        <v>75</v>
      </c>
      <c r="H13" s="72"/>
      <c r="I13" s="2"/>
      <c r="P13" s="93" t="s">
        <v>87</v>
      </c>
      <c r="Q13" s="72">
        <v>-102.1</v>
      </c>
      <c r="R13" s="72">
        <v>10.8</v>
      </c>
      <c r="T13" s="74" t="s">
        <v>103</v>
      </c>
      <c r="U13" s="104">
        <f>U8/U10*365</f>
        <v>708.0071342616468</v>
      </c>
      <c r="V13" s="104">
        <f>V8/V10*365</f>
        <v>363.61764016867096</v>
      </c>
      <c r="W13" s="104">
        <f>V13-U13</f>
        <v>-344.38949409297584</v>
      </c>
    </row>
    <row r="14" spans="1:25" ht="15" thickBot="1" x14ac:dyDescent="0.35">
      <c r="A14" s="2"/>
      <c r="B14" s="74" t="s">
        <v>62</v>
      </c>
      <c r="C14" s="72">
        <v>-44</v>
      </c>
      <c r="D14" s="72">
        <v>-104.3</v>
      </c>
      <c r="E14" s="72">
        <v>-5.6</v>
      </c>
      <c r="F14" s="72">
        <v>-51</v>
      </c>
      <c r="G14" s="72">
        <v>-18.2</v>
      </c>
      <c r="H14" s="72">
        <v>-16.2</v>
      </c>
      <c r="I14" s="2"/>
      <c r="O14" s="74"/>
      <c r="P14" s="84" t="s">
        <v>88</v>
      </c>
      <c r="Q14" s="87">
        <f>SUM(Q4:Q13)</f>
        <v>-491.5</v>
      </c>
      <c r="R14" s="87">
        <f>SUM(R4:R13)</f>
        <v>601.29999999999995</v>
      </c>
      <c r="S14" s="72"/>
      <c r="T14" s="84" t="s">
        <v>104</v>
      </c>
      <c r="U14" s="105">
        <f>U11+U12-U13</f>
        <v>1477.9650649855928</v>
      </c>
      <c r="V14" s="105">
        <f>V11+V12-V13</f>
        <v>1545.6657190677904</v>
      </c>
      <c r="W14" s="97">
        <f>V14-U14</f>
        <v>67.700654082197616</v>
      </c>
    </row>
    <row r="15" spans="1:25" ht="14.4" customHeight="1" thickBot="1" x14ac:dyDescent="0.35">
      <c r="A15" s="2"/>
      <c r="B15" s="84" t="s">
        <v>63</v>
      </c>
      <c r="C15" s="87">
        <f t="shared" ref="C15:H15" si="2">C6-SUM(C7:C14)</f>
        <v>1477.4</v>
      </c>
      <c r="D15" s="87">
        <f t="shared" ref="D15" si="3">D6-SUM(D7:D14)</f>
        <v>1445.3000000000002</v>
      </c>
      <c r="E15" s="87">
        <f t="shared" ref="E15" si="4">E6-SUM(E7:E14)</f>
        <v>1294</v>
      </c>
      <c r="F15" s="87">
        <f t="shared" ref="F15" si="5">F6-SUM(F7:F14)</f>
        <v>1508.5000000000002</v>
      </c>
      <c r="G15" s="87">
        <f t="shared" ref="G15" si="6">G6-SUM(G7:G14)</f>
        <v>930.1</v>
      </c>
      <c r="H15" s="87">
        <f t="shared" si="2"/>
        <v>858.6</v>
      </c>
      <c r="I15" s="2"/>
      <c r="Y15" s="2" t="s">
        <v>107</v>
      </c>
    </row>
    <row r="16" spans="1:25" ht="15" thickBot="1" x14ac:dyDescent="0.35">
      <c r="A16" s="2"/>
      <c r="B16" s="2"/>
      <c r="C16" s="2"/>
      <c r="D16" s="2"/>
      <c r="E16" s="2"/>
      <c r="F16" s="2"/>
      <c r="G16" s="2"/>
      <c r="H16" s="2"/>
      <c r="I16" s="2"/>
      <c r="T16" s="100">
        <v>1731.5</v>
      </c>
      <c r="U16" s="101">
        <v>1651.6</v>
      </c>
      <c r="V16" s="101">
        <v>1910.9</v>
      </c>
      <c r="W16" s="101">
        <v>2072.3000000000002</v>
      </c>
      <c r="X16" s="103"/>
      <c r="Y16" s="102">
        <f>AVERAGE(T16:W16)</f>
        <v>1841.575</v>
      </c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10" x14ac:dyDescent="0.3">
      <c r="A19" s="2"/>
      <c r="B19" s="2" t="s">
        <v>72</v>
      </c>
      <c r="C19" s="2"/>
      <c r="D19" s="2"/>
      <c r="E19" s="2"/>
      <c r="F19" s="2"/>
      <c r="G19" s="2"/>
      <c r="H19" s="2"/>
      <c r="I19" s="2"/>
    </row>
    <row r="20" spans="1:10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10" x14ac:dyDescent="0.3">
      <c r="A22" s="2"/>
      <c r="B22" s="2" t="s">
        <v>71</v>
      </c>
      <c r="C22" s="2"/>
      <c r="D22" s="2"/>
      <c r="E22" s="2"/>
      <c r="F22" s="2"/>
      <c r="G22" s="2"/>
      <c r="H22" s="2"/>
      <c r="I22" s="2"/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10" x14ac:dyDescent="0.3">
      <c r="A24" s="2"/>
      <c r="B24" s="2"/>
      <c r="C24" s="2"/>
      <c r="D24" s="2"/>
      <c r="E24" s="2"/>
      <c r="F24" s="2"/>
      <c r="G24" s="2"/>
      <c r="H24" s="2"/>
      <c r="I24" s="2"/>
      <c r="J24" s="94"/>
    </row>
    <row r="25" spans="1:10" x14ac:dyDescent="0.3">
      <c r="A25" s="2"/>
      <c r="B25" s="2"/>
      <c r="C25" s="2"/>
      <c r="D25" s="2"/>
      <c r="E25" s="2"/>
      <c r="F25" s="2"/>
      <c r="G25" s="2"/>
      <c r="H25" s="2"/>
      <c r="I25" s="2"/>
      <c r="J25" s="94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94"/>
    </row>
    <row r="27" spans="1:10" x14ac:dyDescent="0.3">
      <c r="A27" s="2"/>
      <c r="B27" s="2"/>
      <c r="C27" s="2"/>
      <c r="D27" s="2"/>
      <c r="E27" s="2"/>
      <c r="F27" s="2"/>
      <c r="G27" s="2"/>
      <c r="H27" s="2"/>
      <c r="I27" s="2"/>
      <c r="J27" s="94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94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94"/>
    </row>
    <row r="30" spans="1:10" x14ac:dyDescent="0.3">
      <c r="A30" s="2"/>
      <c r="B30" s="2"/>
      <c r="C30" s="2"/>
      <c r="D30" s="2"/>
      <c r="E30" s="2"/>
      <c r="F30" s="2"/>
      <c r="G30" s="2"/>
      <c r="H30" s="2"/>
      <c r="I30" s="2"/>
      <c r="J30" s="94"/>
    </row>
    <row r="31" spans="1:10" x14ac:dyDescent="0.3">
      <c r="A31" s="2"/>
      <c r="B31" s="2"/>
      <c r="C31" s="2"/>
      <c r="D31" s="2"/>
      <c r="E31" s="2"/>
      <c r="F31" s="2"/>
      <c r="G31" s="2"/>
      <c r="H31" s="2"/>
      <c r="I31" s="2"/>
      <c r="J31" s="94"/>
    </row>
    <row r="32" spans="1:10" x14ac:dyDescent="0.3">
      <c r="A32" s="2"/>
      <c r="B32" s="2"/>
      <c r="C32" s="2"/>
      <c r="D32" s="2"/>
      <c r="E32" s="2"/>
      <c r="F32" s="2"/>
      <c r="G32" s="2"/>
      <c r="H32" s="2"/>
      <c r="I32" s="2"/>
      <c r="J32" s="94"/>
    </row>
    <row r="33" spans="1:30" x14ac:dyDescent="0.3">
      <c r="A33" s="2"/>
      <c r="B33" s="2"/>
      <c r="C33" s="2"/>
      <c r="D33" s="2"/>
      <c r="E33" s="2"/>
      <c r="F33" s="2"/>
      <c r="G33" s="2"/>
      <c r="H33" s="2"/>
      <c r="I33" s="2"/>
      <c r="J33" s="94"/>
    </row>
    <row r="34" spans="1:30" x14ac:dyDescent="0.3">
      <c r="A34" s="2"/>
      <c r="B34" s="2"/>
      <c r="C34" s="2"/>
      <c r="D34" s="2"/>
      <c r="E34" s="2"/>
      <c r="F34" s="2"/>
      <c r="G34" s="2"/>
      <c r="H34" s="2"/>
      <c r="I34" s="2"/>
      <c r="J34" s="94"/>
    </row>
    <row r="35" spans="1:30" x14ac:dyDescent="0.3">
      <c r="A35" s="2"/>
      <c r="B35" s="2"/>
      <c r="C35" s="2"/>
      <c r="D35" s="2"/>
      <c r="E35" s="2"/>
      <c r="F35" s="2"/>
      <c r="G35" s="2"/>
      <c r="H35" s="2"/>
      <c r="I35" s="2"/>
      <c r="J35" s="94"/>
    </row>
    <row r="36" spans="1:30" x14ac:dyDescent="0.3">
      <c r="A36" s="2"/>
      <c r="B36" s="2"/>
      <c r="C36" s="2"/>
      <c r="D36" s="2"/>
      <c r="E36" s="2"/>
      <c r="F36" s="2"/>
      <c r="G36" s="2"/>
      <c r="H36" s="2"/>
      <c r="I36" s="2"/>
      <c r="J36" s="94"/>
    </row>
    <row r="37" spans="1:30" x14ac:dyDescent="0.3">
      <c r="A37" s="2"/>
      <c r="B37" s="2"/>
      <c r="C37" s="2"/>
      <c r="D37" s="2"/>
      <c r="E37" s="2"/>
      <c r="F37" s="2"/>
      <c r="G37" s="2"/>
      <c r="H37" s="2"/>
      <c r="I37" s="2"/>
      <c r="J37" s="94"/>
    </row>
    <row r="38" spans="1:30" x14ac:dyDescent="0.3">
      <c r="A38" s="2"/>
      <c r="B38" s="2"/>
      <c r="C38" s="2"/>
      <c r="D38" s="2"/>
      <c r="E38" s="2"/>
      <c r="F38" s="2"/>
      <c r="G38" s="2"/>
      <c r="H38" s="2"/>
      <c r="I38" s="2"/>
      <c r="J38" s="94"/>
    </row>
    <row r="39" spans="1:30" x14ac:dyDescent="0.3">
      <c r="A39" s="2"/>
      <c r="B39" s="2"/>
      <c r="C39" s="2"/>
      <c r="D39" s="2"/>
      <c r="E39" s="2"/>
      <c r="F39" s="2"/>
      <c r="G39" s="2"/>
      <c r="H39" s="2"/>
      <c r="I39" s="2"/>
      <c r="J39" s="94"/>
    </row>
    <row r="40" spans="1:30" x14ac:dyDescent="0.3">
      <c r="A40" s="2"/>
      <c r="B40" s="2"/>
      <c r="C40" s="2"/>
      <c r="D40" s="2"/>
      <c r="E40" s="2"/>
      <c r="F40" s="2"/>
      <c r="G40" s="2"/>
      <c r="H40" s="2"/>
      <c r="I40" s="2"/>
      <c r="J40" s="94"/>
    </row>
    <row r="41" spans="1:30" x14ac:dyDescent="0.3">
      <c r="A41" s="2"/>
      <c r="B41" s="2"/>
      <c r="C41" s="2"/>
      <c r="D41" s="2"/>
      <c r="E41" s="2"/>
      <c r="F41" s="2"/>
      <c r="G41" s="2"/>
      <c r="H41" s="2"/>
      <c r="I41" s="2"/>
      <c r="J41" s="94"/>
    </row>
    <row r="42" spans="1:30" x14ac:dyDescent="0.3">
      <c r="A42" s="2"/>
      <c r="B42" s="2"/>
      <c r="C42" s="2"/>
      <c r="D42" s="2"/>
      <c r="E42" s="2"/>
      <c r="F42" s="2"/>
      <c r="G42" s="2"/>
      <c r="H42" s="2"/>
      <c r="I42" s="2"/>
      <c r="J42" s="94"/>
    </row>
    <row r="43" spans="1:30" s="108" customFormat="1" x14ac:dyDescent="0.3">
      <c r="A43" s="2"/>
      <c r="B43" s="2"/>
      <c r="C43" s="2"/>
      <c r="D43" s="2"/>
      <c r="E43" s="2"/>
      <c r="F43" s="2"/>
      <c r="G43" s="2"/>
      <c r="H43" s="2"/>
      <c r="I43" s="2"/>
      <c r="J43" s="106"/>
      <c r="K43" s="5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07"/>
    </row>
    <row r="44" spans="1:30" s="2" customFormat="1" x14ac:dyDescent="0.3">
      <c r="K44" s="55"/>
    </row>
    <row r="45" spans="1:30" s="2" customFormat="1" x14ac:dyDescent="0.3">
      <c r="K45" s="55"/>
    </row>
    <row r="46" spans="1:30" s="2" customFormat="1" x14ac:dyDescent="0.3">
      <c r="K46" s="55"/>
    </row>
    <row r="47" spans="1:30" s="2" customFormat="1" x14ac:dyDescent="0.3">
      <c r="K47" s="55"/>
    </row>
    <row r="48" spans="1:30" s="2" customFormat="1" x14ac:dyDescent="0.3">
      <c r="K48" s="55"/>
    </row>
    <row r="49" spans="11:11" s="2" customFormat="1" x14ac:dyDescent="0.3">
      <c r="K49" s="55"/>
    </row>
    <row r="50" spans="11:11" s="2" customFormat="1" x14ac:dyDescent="0.3">
      <c r="K50" s="55"/>
    </row>
    <row r="51" spans="11:11" s="2" customFormat="1" x14ac:dyDescent="0.3">
      <c r="K51" s="55"/>
    </row>
    <row r="52" spans="11:11" s="2" customFormat="1" x14ac:dyDescent="0.3">
      <c r="K52" s="55"/>
    </row>
    <row r="53" spans="11:11" s="2" customFormat="1" x14ac:dyDescent="0.3">
      <c r="K53" s="55"/>
    </row>
    <row r="54" spans="11:11" s="2" customFormat="1" x14ac:dyDescent="0.3">
      <c r="K54" s="55"/>
    </row>
    <row r="55" spans="11:11" s="2" customFormat="1" x14ac:dyDescent="0.3">
      <c r="K55" s="55"/>
    </row>
    <row r="56" spans="11:11" s="2" customFormat="1" x14ac:dyDescent="0.3">
      <c r="K56" s="55"/>
    </row>
    <row r="57" spans="11:11" s="2" customFormat="1" x14ac:dyDescent="0.3">
      <c r="K57" s="55"/>
    </row>
    <row r="58" spans="11:11" s="2" customFormat="1" x14ac:dyDescent="0.3">
      <c r="K58" s="55"/>
    </row>
    <row r="59" spans="11:11" s="2" customFormat="1" x14ac:dyDescent="0.3">
      <c r="K59" s="55"/>
    </row>
    <row r="60" spans="11:11" s="2" customFormat="1" x14ac:dyDescent="0.3">
      <c r="K60" s="55"/>
    </row>
    <row r="61" spans="11:11" s="2" customFormat="1" x14ac:dyDescent="0.3">
      <c r="K61" s="55"/>
    </row>
    <row r="62" spans="11:11" s="2" customFormat="1" x14ac:dyDescent="0.3">
      <c r="K62" s="55"/>
    </row>
    <row r="63" spans="11:11" s="2" customFormat="1" x14ac:dyDescent="0.3">
      <c r="K63" s="55"/>
    </row>
    <row r="64" spans="11:11" s="2" customFormat="1" x14ac:dyDescent="0.3">
      <c r="K64" s="55"/>
    </row>
    <row r="65" spans="11:11" s="2" customFormat="1" x14ac:dyDescent="0.3">
      <c r="K65" s="55"/>
    </row>
    <row r="66" spans="11:11" s="2" customFormat="1" x14ac:dyDescent="0.3">
      <c r="K66" s="55"/>
    </row>
    <row r="67" spans="11:11" s="2" customFormat="1" x14ac:dyDescent="0.3">
      <c r="K67" s="55"/>
    </row>
    <row r="68" spans="11:11" s="2" customFormat="1" x14ac:dyDescent="0.3">
      <c r="K68" s="55"/>
    </row>
    <row r="69" spans="11:11" s="2" customFormat="1" x14ac:dyDescent="0.3">
      <c r="K69" s="55"/>
    </row>
    <row r="70" spans="11:11" s="2" customFormat="1" x14ac:dyDescent="0.3">
      <c r="K70" s="55"/>
    </row>
    <row r="71" spans="11:11" s="2" customFormat="1" x14ac:dyDescent="0.3">
      <c r="K71" s="55"/>
    </row>
    <row r="72" spans="11:11" s="2" customFormat="1" x14ac:dyDescent="0.3">
      <c r="K72" s="55"/>
    </row>
    <row r="73" spans="11:11" s="2" customFormat="1" x14ac:dyDescent="0.3">
      <c r="K73" s="55"/>
    </row>
    <row r="74" spans="11:11" s="2" customFormat="1" x14ac:dyDescent="0.3">
      <c r="K74" s="55"/>
    </row>
    <row r="75" spans="11:11" s="2" customFormat="1" x14ac:dyDescent="0.3">
      <c r="K75" s="55"/>
    </row>
    <row r="76" spans="11:11" s="2" customFormat="1" x14ac:dyDescent="0.3">
      <c r="K76" s="55"/>
    </row>
    <row r="77" spans="11:11" s="2" customFormat="1" x14ac:dyDescent="0.3">
      <c r="K77" s="55"/>
    </row>
    <row r="78" spans="11:11" s="2" customFormat="1" x14ac:dyDescent="0.3">
      <c r="K78" s="55"/>
    </row>
    <row r="79" spans="11:11" s="2" customFormat="1" x14ac:dyDescent="0.3">
      <c r="K79" s="55"/>
    </row>
    <row r="80" spans="11:11" s="2" customFormat="1" x14ac:dyDescent="0.3">
      <c r="K80" s="55"/>
    </row>
    <row r="81" spans="1:11" s="2" customFormat="1" x14ac:dyDescent="0.3">
      <c r="K81" s="55"/>
    </row>
    <row r="82" spans="1:11" s="2" customFormat="1" x14ac:dyDescent="0.3">
      <c r="K82" s="55"/>
    </row>
    <row r="83" spans="1:11" s="2" customFormat="1" x14ac:dyDescent="0.3">
      <c r="K83" s="55"/>
    </row>
    <row r="84" spans="1:11" s="2" customFormat="1" x14ac:dyDescent="0.3">
      <c r="K84" s="55"/>
    </row>
    <row r="85" spans="1:11" s="2" customFormat="1" x14ac:dyDescent="0.3">
      <c r="K85" s="55"/>
    </row>
    <row r="86" spans="1:11" s="2" customFormat="1" x14ac:dyDescent="0.3">
      <c r="K86" s="55"/>
    </row>
    <row r="87" spans="1:11" s="2" customFormat="1" x14ac:dyDescent="0.3">
      <c r="K87" s="55"/>
    </row>
    <row r="88" spans="1:11" s="2" customFormat="1" x14ac:dyDescent="0.3">
      <c r="K88" s="55"/>
    </row>
    <row r="89" spans="1:11" s="2" customFormat="1" x14ac:dyDescent="0.3">
      <c r="K89" s="55"/>
    </row>
    <row r="90" spans="1:11" s="2" customFormat="1" x14ac:dyDescent="0.3">
      <c r="K90" s="55"/>
    </row>
    <row r="91" spans="1:11" s="2" customFormat="1" x14ac:dyDescent="0.3">
      <c r="K91" s="55"/>
    </row>
    <row r="92" spans="1:11" s="2" customFormat="1" x14ac:dyDescent="0.3">
      <c r="K92" s="55"/>
    </row>
    <row r="93" spans="1:11" s="2" customFormat="1" x14ac:dyDescent="0.3">
      <c r="K93" s="55"/>
    </row>
    <row r="94" spans="1:11" s="2" customFormat="1" x14ac:dyDescent="0.3">
      <c r="K94" s="55"/>
    </row>
    <row r="95" spans="1:11" s="2" customFormat="1" x14ac:dyDescent="0.3">
      <c r="K95" s="55"/>
    </row>
    <row r="96" spans="1:11" s="2" customFormat="1" x14ac:dyDescent="0.3">
      <c r="A96" s="51"/>
      <c r="B96" s="51"/>
      <c r="C96" s="51"/>
      <c r="D96" s="51"/>
      <c r="E96" s="51"/>
      <c r="F96" s="51"/>
      <c r="G96" s="51"/>
      <c r="H96" s="51"/>
      <c r="K96" s="55"/>
    </row>
    <row r="97" spans="1:11" s="2" customFormat="1" x14ac:dyDescent="0.3">
      <c r="A97" s="51"/>
      <c r="B97" s="51"/>
      <c r="C97" s="51"/>
      <c r="D97" s="51"/>
      <c r="E97" s="51"/>
      <c r="F97" s="51"/>
      <c r="G97" s="51"/>
      <c r="H97" s="51"/>
      <c r="K97" s="55"/>
    </row>
    <row r="98" spans="1:11" s="2" customFormat="1" x14ac:dyDescent="0.3">
      <c r="A98" s="51"/>
      <c r="B98" s="51"/>
      <c r="C98" s="51"/>
      <c r="D98" s="51"/>
      <c r="E98" s="51"/>
      <c r="F98" s="51"/>
      <c r="G98" s="51"/>
      <c r="H98" s="51"/>
      <c r="K98" s="55"/>
    </row>
    <row r="99" spans="1:11" s="2" customFormat="1" x14ac:dyDescent="0.3">
      <c r="A99" s="51"/>
      <c r="B99" s="51"/>
      <c r="C99" s="51"/>
      <c r="D99" s="51"/>
      <c r="E99" s="51"/>
      <c r="F99" s="51"/>
      <c r="G99" s="51"/>
      <c r="H99" s="51"/>
      <c r="K99" s="55"/>
    </row>
    <row r="100" spans="1:11" s="2" customFormat="1" x14ac:dyDescent="0.3">
      <c r="A100" s="51"/>
      <c r="B100" s="51"/>
      <c r="C100" s="51"/>
      <c r="D100" s="51"/>
      <c r="E100" s="51"/>
      <c r="F100" s="51"/>
      <c r="G100" s="51"/>
      <c r="H100" s="51"/>
      <c r="K100" s="55"/>
    </row>
    <row r="101" spans="1:11" s="2" customFormat="1" x14ac:dyDescent="0.3">
      <c r="A101" s="51"/>
      <c r="B101" s="51"/>
      <c r="C101" s="51"/>
      <c r="D101" s="51"/>
      <c r="E101" s="51"/>
      <c r="F101" s="51"/>
      <c r="G101" s="51"/>
      <c r="H101" s="51"/>
      <c r="K101" s="55"/>
    </row>
    <row r="102" spans="1:11" s="2" customFormat="1" x14ac:dyDescent="0.3">
      <c r="A102" s="51"/>
      <c r="B102" s="51"/>
      <c r="C102" s="51"/>
      <c r="D102" s="51"/>
      <c r="E102" s="51"/>
      <c r="F102" s="51"/>
      <c r="G102" s="51"/>
      <c r="H102" s="51"/>
      <c r="K102" s="55"/>
    </row>
    <row r="103" spans="1:11" s="2" customFormat="1" x14ac:dyDescent="0.3">
      <c r="A103" s="51"/>
      <c r="B103" s="51"/>
      <c r="C103" s="51"/>
      <c r="D103" s="51"/>
      <c r="E103" s="51"/>
      <c r="F103" s="51"/>
      <c r="G103" s="51"/>
      <c r="H103" s="51"/>
      <c r="K103" s="55"/>
    </row>
    <row r="104" spans="1:11" s="2" customFormat="1" x14ac:dyDescent="0.3">
      <c r="A104" s="51"/>
      <c r="B104" s="51"/>
      <c r="C104" s="51"/>
      <c r="D104" s="51"/>
      <c r="E104" s="51"/>
      <c r="F104" s="51"/>
      <c r="G104" s="51"/>
      <c r="H104" s="51"/>
      <c r="K104" s="55"/>
    </row>
    <row r="105" spans="1:11" s="2" customFormat="1" x14ac:dyDescent="0.3">
      <c r="A105" s="51"/>
      <c r="B105" s="51"/>
      <c r="C105" s="51"/>
      <c r="D105" s="51"/>
      <c r="E105" s="51"/>
      <c r="F105" s="51"/>
      <c r="G105" s="51"/>
      <c r="H105" s="51"/>
      <c r="K105" s="55"/>
    </row>
    <row r="106" spans="1:11" s="2" customFormat="1" x14ac:dyDescent="0.3">
      <c r="A106" s="51"/>
      <c r="B106" s="51"/>
      <c r="C106" s="51"/>
      <c r="D106" s="51"/>
      <c r="E106" s="51"/>
      <c r="F106" s="51"/>
      <c r="G106" s="51"/>
      <c r="H106" s="51"/>
      <c r="K106" s="55"/>
    </row>
    <row r="107" spans="1:11" s="2" customFormat="1" x14ac:dyDescent="0.3">
      <c r="A107" s="51"/>
      <c r="B107" s="51"/>
      <c r="C107" s="51"/>
      <c r="D107" s="51"/>
      <c r="E107" s="51"/>
      <c r="F107" s="51"/>
      <c r="G107" s="51"/>
      <c r="H107" s="51"/>
      <c r="K107" s="55"/>
    </row>
    <row r="108" spans="1:11" s="2" customFormat="1" x14ac:dyDescent="0.3">
      <c r="A108" s="51"/>
      <c r="B108" s="51"/>
      <c r="C108" s="51"/>
      <c r="D108" s="51"/>
      <c r="E108" s="51"/>
      <c r="F108" s="51"/>
      <c r="G108" s="51"/>
      <c r="H108" s="51"/>
      <c r="K108" s="55"/>
    </row>
    <row r="109" spans="1:11" s="2" customFormat="1" x14ac:dyDescent="0.3">
      <c r="A109" s="51"/>
      <c r="B109" s="51"/>
      <c r="C109" s="51"/>
      <c r="D109" s="51"/>
      <c r="E109" s="51"/>
      <c r="F109" s="51"/>
      <c r="G109" s="51"/>
      <c r="H109" s="51"/>
      <c r="K109" s="55"/>
    </row>
    <row r="110" spans="1:11" s="2" customFormat="1" x14ac:dyDescent="0.3">
      <c r="A110" s="51"/>
      <c r="B110" s="51"/>
      <c r="C110" s="51"/>
      <c r="D110" s="51"/>
      <c r="E110" s="51"/>
      <c r="F110" s="51"/>
      <c r="G110" s="51"/>
      <c r="H110" s="51"/>
      <c r="K110" s="55"/>
    </row>
    <row r="111" spans="1:11" s="2" customFormat="1" x14ac:dyDescent="0.3">
      <c r="A111" s="51"/>
      <c r="B111" s="51"/>
      <c r="C111" s="51"/>
      <c r="D111" s="51"/>
      <c r="E111" s="51"/>
      <c r="F111" s="51"/>
      <c r="G111" s="51"/>
      <c r="H111" s="51"/>
      <c r="K111" s="55"/>
    </row>
    <row r="112" spans="1:11" s="2" customFormat="1" x14ac:dyDescent="0.3">
      <c r="A112" s="51"/>
      <c r="B112" s="51"/>
      <c r="C112" s="51"/>
      <c r="D112" s="51"/>
      <c r="E112" s="51"/>
      <c r="F112" s="51"/>
      <c r="G112" s="51"/>
      <c r="H112" s="51"/>
      <c r="K112" s="55"/>
    </row>
    <row r="113" spans="1:11" s="2" customFormat="1" x14ac:dyDescent="0.3">
      <c r="A113" s="51"/>
      <c r="B113" s="51"/>
      <c r="C113" s="51"/>
      <c r="D113" s="51"/>
      <c r="E113" s="51"/>
      <c r="F113" s="51"/>
      <c r="G113" s="51"/>
      <c r="H113" s="51"/>
      <c r="K113" s="55"/>
    </row>
    <row r="114" spans="1:11" s="2" customFormat="1" x14ac:dyDescent="0.3">
      <c r="A114" s="51"/>
      <c r="B114" s="51"/>
      <c r="C114" s="51"/>
      <c r="D114" s="51"/>
      <c r="E114" s="51"/>
      <c r="F114" s="51"/>
      <c r="G114" s="51"/>
      <c r="H114" s="51"/>
      <c r="K114" s="55"/>
    </row>
  </sheetData>
  <mergeCells count="2">
    <mergeCell ref="C2:H2"/>
    <mergeCell ref="U4:W4"/>
  </mergeCells>
  <conditionalFormatting sqref="W11:W12 W1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W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F2EB-8642-44F5-A83F-360B5BA399D4}">
  <dimension ref="A1"/>
  <sheetViews>
    <sheetView tabSelected="1" workbookViewId="0">
      <selection activeCell="L10" sqref="L10"/>
    </sheetView>
  </sheetViews>
  <sheetFormatPr defaultRowHeight="14.4" x14ac:dyDescent="0.3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acro-Enabled Worksheet" dvAspect="DVASPECT_ICON" shapeId="7169" r:id="rId3">
          <objectPr defaultSize="0" r:id="rId4">
            <anchor moveWithCells="1">
              <from>
                <xdr:col>0</xdr:col>
                <xdr:colOff>190500</xdr:colOff>
                <xdr:row>1</xdr:row>
                <xdr:rowOff>15240</xdr:rowOff>
              </from>
              <to>
                <xdr:col>1</xdr:col>
                <xdr:colOff>495300</xdr:colOff>
                <xdr:row>4</xdr:row>
                <xdr:rowOff>152400</xdr:rowOff>
              </to>
            </anchor>
          </objectPr>
        </oleObject>
      </mc:Choice>
      <mc:Fallback>
        <oleObject progId="Macro-Enabled Worksheet" dvAspect="DVASPECT_ICON" shapeId="716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sources_uses</vt:lpstr>
      <vt:lpstr>Capitalization_PTVE</vt:lpstr>
      <vt:lpstr>LTM_adj_EBITDA_PTVE</vt:lpstr>
      <vt:lpstr>Liquidity_FMC</vt:lpstr>
      <vt:lpstr>Liquidity_FMC (2)</vt:lpstr>
      <vt:lpstr>Liquidity_FMC (3)</vt:lpstr>
      <vt:lpstr>Corp_Valuation_PTVE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Longhao</dc:creator>
  <cp:lastModifiedBy>Longhao Desktop</cp:lastModifiedBy>
  <dcterms:created xsi:type="dcterms:W3CDTF">2015-06-05T18:17:20Z</dcterms:created>
  <dcterms:modified xsi:type="dcterms:W3CDTF">2024-08-21T01:06:25Z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{4F0EDD03-6B22-419C-84F1-4957659C4C48}</vt:lpwstr>
  </property>
</Properties>
</file>