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00" firstSheet="2"/>
  </bookViews>
  <sheets>
    <sheet name="看板" sheetId="6" r:id="rId1"/>
    <sheet name="任务信息表" sheetId="1" r:id="rId2"/>
    <sheet name="商城" sheetId="5" r:id="rId3"/>
    <sheet name="花销" sheetId="9" r:id="rId4"/>
    <sheet name="数据透视表" sheetId="8" r:id="rId5"/>
    <sheet name="详细信息" sheetId="7" r:id="rId6"/>
    <sheet name="称号" sheetId="11" r:id="rId7"/>
    <sheet name="日志" sheetId="10" r:id="rId8"/>
  </sheet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4" name="ID_1C1E3CD193C941B9BD6485D1179DAD6F" descr="A_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7960" y="1733550"/>
          <a:ext cx="2298065" cy="3187065"/>
        </a:xfrm>
        <a:prstGeom prst="rect">
          <a:avLst/>
        </a:prstGeom>
      </xdr:spPr>
    </xdr:pic>
  </etc:cellImage>
  <etc:cellImage>
    <xdr:pic>
      <xdr:nvPicPr>
        <xdr:cNvPr id="2" name="ID_42094B08AB034D1EB7574AAD88D4F244" descr="B_副本"/>
        <xdr:cNvPicPr/>
      </xdr:nvPicPr>
      <xdr:blipFill>
        <a:blip r:embed="rId2"/>
        <a:stretch>
          <a:fillRect/>
        </a:stretch>
      </xdr:blipFill>
      <xdr:spPr>
        <a:xfrm>
          <a:off x="0" y="0"/>
          <a:ext cx="3467100" cy="4699635"/>
        </a:xfrm>
        <a:prstGeom prst="rect">
          <a:avLst/>
        </a:prstGeom>
      </xdr:spPr>
    </xdr:pic>
  </etc:cellImage>
  <etc:cellImage>
    <xdr:pic>
      <xdr:nvPicPr>
        <xdr:cNvPr id="3" name="ID_6109550727944C1295F4F9038BF3AE67" descr="a gold coin with the symbol of a magical thunderst_副本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9745980"/>
        </a:xfrm>
        <a:prstGeom prst="rect">
          <a:avLst/>
        </a:prstGeom>
      </xdr:spPr>
    </xdr:pic>
  </etc:cellImage>
  <etc:cellImage>
    <xdr:pic>
      <xdr:nvPicPr>
        <xdr:cNvPr id="7" name="ID_63421DB29FBC476EA168ADEA51B808C4" descr="''C'' GOLDEN ICON CFG SCALE 18_副本"/>
        <xdr:cNvPicPr/>
      </xdr:nvPicPr>
      <xdr:blipFill>
        <a:blip r:embed="rId4"/>
        <a:stretch>
          <a:fillRect/>
        </a:stretch>
      </xdr:blipFill>
      <xdr:spPr>
        <a:xfrm>
          <a:off x="0" y="0"/>
          <a:ext cx="8275955" cy="10058400"/>
        </a:xfrm>
        <a:prstGeom prst="rect">
          <a:avLst/>
        </a:prstGeom>
      </xdr:spPr>
    </xdr:pic>
  </etc:cellImage>
  <etc:cellImage>
    <xdr:pic>
      <xdr:nvPicPr>
        <xdr:cNvPr id="8" name="ID_DD963FAD17FC4A268899C55A73EBAAA6" descr="logo luxury design_副本"/>
        <xdr:cNvPicPr/>
      </xdr:nvPicPr>
      <xdr:blipFill>
        <a:blip r:embed="rId5"/>
        <a:stretch>
          <a:fillRect/>
        </a:stretch>
      </xdr:blipFill>
      <xdr:spPr>
        <a:xfrm>
          <a:off x="0" y="0"/>
          <a:ext cx="7821930" cy="10058400"/>
        </a:xfrm>
        <a:prstGeom prst="rect">
          <a:avLst/>
        </a:prstGeom>
      </xdr:spPr>
    </xdr:pic>
  </etc:cellImage>
  <etc:cellImage>
    <xdr:pic>
      <xdr:nvPicPr>
        <xdr:cNvPr id="9" name="ID_8C83CE525C22422FBED7F8809C04B4E5" descr="I AM DEALING WITH E-COMMERCE AND PREPARE A LOGO FO_副本"/>
        <xdr:cNvPicPr/>
      </xdr:nvPicPr>
      <xdr:blipFill>
        <a:blip r:embed="rId6"/>
        <a:stretch>
          <a:fillRect/>
        </a:stretch>
      </xdr:blipFill>
      <xdr:spPr>
        <a:xfrm>
          <a:off x="0" y="0"/>
          <a:ext cx="7491095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<sst xmlns="http://schemas.openxmlformats.org/spreadsheetml/2006/main" count="221" uniqueCount="187">
  <si>
    <t>账户</t>
  </si>
  <si>
    <t>完成任务</t>
  </si>
  <si>
    <t>学习时长</t>
  </si>
  <si>
    <t>时间占比</t>
  </si>
  <si>
    <t>本月生活费</t>
  </si>
  <si>
    <t>健身时长</t>
  </si>
  <si>
    <t>减肥成果</t>
  </si>
  <si>
    <t>每日时间占比</t>
  </si>
  <si>
    <t>每日花销</t>
  </si>
  <si>
    <r>
      <rPr>
        <b/>
        <sz val="11"/>
        <color theme="1"/>
        <rFont val="黑体"/>
        <charset val="134"/>
      </rPr>
      <t>时间</t>
    </r>
  </si>
  <si>
    <r>
      <rPr>
        <b/>
        <sz val="11"/>
        <color theme="1"/>
        <rFont val="黑体"/>
        <charset val="134"/>
      </rPr>
      <t>名称</t>
    </r>
  </si>
  <si>
    <r>
      <rPr>
        <b/>
        <sz val="11"/>
        <color theme="1"/>
        <rFont val="黑体"/>
        <charset val="134"/>
      </rPr>
      <t>内容</t>
    </r>
  </si>
  <si>
    <r>
      <rPr>
        <b/>
        <sz val="11"/>
        <color theme="1"/>
        <rFont val="黑体"/>
        <charset val="134"/>
      </rPr>
      <t>奖励点</t>
    </r>
  </si>
  <si>
    <r>
      <rPr>
        <b/>
        <sz val="11"/>
        <color theme="1"/>
        <rFont val="黑体"/>
        <charset val="134"/>
      </rPr>
      <t>成就</t>
    </r>
  </si>
  <si>
    <r>
      <rPr>
        <b/>
        <sz val="11"/>
        <color theme="1"/>
        <rFont val="黑体"/>
        <charset val="134"/>
      </rPr>
      <t>截止时间</t>
    </r>
  </si>
  <si>
    <r>
      <rPr>
        <b/>
        <sz val="11"/>
        <color theme="1"/>
        <rFont val="黑体"/>
        <charset val="134"/>
      </rPr>
      <t>备注</t>
    </r>
  </si>
  <si>
    <t>备注</t>
  </si>
  <si>
    <t>日期</t>
  </si>
  <si>
    <t>花销</t>
  </si>
  <si>
    <t>额度</t>
  </si>
  <si>
    <t>剩余</t>
  </si>
  <si>
    <t>总计</t>
  </si>
  <si>
    <t>求和项:内容</t>
  </si>
  <si>
    <t>名称</t>
  </si>
  <si>
    <t>其他</t>
  </si>
  <si>
    <t>总小时数</t>
  </si>
  <si>
    <t>健身</t>
  </si>
  <si>
    <t>学习</t>
  </si>
  <si>
    <t>娱乐</t>
  </si>
  <si>
    <t>时间</t>
  </si>
  <si>
    <t>求和项:花销</t>
  </si>
  <si>
    <t>求和项:额度</t>
  </si>
  <si>
    <t>求和项:总计</t>
  </si>
  <si>
    <t>求和项:剩余</t>
  </si>
  <si>
    <r>
      <rPr>
        <sz val="11"/>
        <color theme="1"/>
        <rFont val="宋体"/>
        <charset val="134"/>
      </rPr>
      <t>类型</t>
    </r>
  </si>
  <si>
    <r>
      <rPr>
        <sz val="11"/>
        <color theme="1"/>
        <rFont val="宋体"/>
        <charset val="134"/>
      </rPr>
      <t>名称</t>
    </r>
  </si>
  <si>
    <r>
      <rPr>
        <sz val="11"/>
        <color theme="1"/>
        <rFont val="宋体"/>
        <charset val="134"/>
      </rPr>
      <t>奖励点</t>
    </r>
  </si>
  <si>
    <r>
      <rPr>
        <sz val="11"/>
        <color theme="1"/>
        <rFont val="宋体"/>
        <charset val="134"/>
      </rPr>
      <t>成就</t>
    </r>
  </si>
  <si>
    <t>难度</t>
  </si>
  <si>
    <t>成就兑换(可降不可升)</t>
  </si>
  <si>
    <r>
      <rPr>
        <sz val="11"/>
        <color theme="1"/>
        <rFont val="宋体"/>
        <charset val="134"/>
      </rPr>
      <t>每天</t>
    </r>
  </si>
  <si>
    <r>
      <rPr>
        <sz val="11"/>
        <color theme="1"/>
        <rFont val="宋体"/>
        <charset val="134"/>
      </rPr>
      <t>学习</t>
    </r>
  </si>
  <si>
    <t>E</t>
  </si>
  <si>
    <t>A=2B=4C=8D=16E</t>
  </si>
  <si>
    <r>
      <rPr>
        <sz val="11"/>
        <color theme="1"/>
        <rFont val="宋体"/>
        <charset val="134"/>
      </rPr>
      <t>健身</t>
    </r>
  </si>
  <si>
    <t>D</t>
  </si>
  <si>
    <r>
      <rPr>
        <sz val="11"/>
        <color theme="1"/>
        <rFont val="宋体"/>
        <charset val="134"/>
      </rPr>
      <t>早睡</t>
    </r>
  </si>
  <si>
    <t>C</t>
  </si>
  <si>
    <r>
      <rPr>
        <sz val="11"/>
        <color theme="1"/>
        <rFont val="宋体"/>
        <charset val="134"/>
      </rPr>
      <t>洗漱</t>
    </r>
  </si>
  <si>
    <t>B</t>
  </si>
  <si>
    <r>
      <rPr>
        <sz val="11"/>
        <color theme="1"/>
        <rFont val="宋体"/>
        <charset val="134"/>
      </rPr>
      <t>喝水</t>
    </r>
  </si>
  <si>
    <t>A</t>
  </si>
  <si>
    <r>
      <rPr>
        <sz val="11"/>
        <color theme="1"/>
        <rFont val="宋体"/>
        <charset val="134"/>
      </rPr>
      <t>每月</t>
    </r>
  </si>
  <si>
    <r>
      <rPr>
        <sz val="11"/>
        <color theme="1"/>
        <rFont val="宋体"/>
        <charset val="134"/>
      </rPr>
      <t>刮胡子</t>
    </r>
  </si>
  <si>
    <r>
      <rPr>
        <sz val="11"/>
        <color theme="1"/>
        <rFont val="宋体"/>
        <charset val="134"/>
      </rPr>
      <t>理发</t>
    </r>
  </si>
  <si>
    <t>称号评定规则</t>
  </si>
  <si>
    <r>
      <rPr>
        <sz val="11"/>
        <color theme="1"/>
        <rFont val="宋体"/>
        <charset val="134"/>
      </rPr>
      <t>党会</t>
    </r>
  </si>
  <si>
    <t>计算规则：奖励点+成就价格</t>
  </si>
  <si>
    <r>
      <rPr>
        <sz val="11"/>
        <color theme="1"/>
        <rFont val="宋体"/>
        <charset val="134"/>
      </rPr>
      <t>打扫卫生</t>
    </r>
  </si>
  <si>
    <t>奖励规则：最近奖励点/10+对应成就</t>
  </si>
  <si>
    <r>
      <rPr>
        <sz val="11"/>
        <color theme="1"/>
        <rFont val="宋体"/>
        <charset val="134"/>
      </rPr>
      <t>每年</t>
    </r>
  </si>
  <si>
    <r>
      <rPr>
        <sz val="11"/>
        <color theme="1"/>
        <rFont val="宋体"/>
        <charset val="134"/>
      </rPr>
      <t>生日</t>
    </r>
  </si>
  <si>
    <t>斗者</t>
  </si>
  <si>
    <t>斗师</t>
  </si>
  <si>
    <t>大斗师</t>
  </si>
  <si>
    <t>斗灵</t>
  </si>
  <si>
    <r>
      <rPr>
        <sz val="11"/>
        <color theme="1"/>
        <rFont val="宋体"/>
        <charset val="134"/>
      </rPr>
      <t>省钱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日消费额度</t>
    </r>
    <r>
      <rPr>
        <sz val="11"/>
        <color theme="1"/>
        <rFont val="Times New Roman"/>
        <charset val="134"/>
      </rPr>
      <t>30)</t>
    </r>
  </si>
  <si>
    <r>
      <rPr>
        <sz val="11"/>
        <color theme="1"/>
        <rFont val="宋体"/>
        <charset val="134"/>
      </rPr>
      <t>省</t>
    </r>
    <r>
      <rPr>
        <sz val="11"/>
        <color theme="1"/>
        <rFont val="Times New Roman"/>
        <charset val="134"/>
      </rPr>
      <t>10%</t>
    </r>
  </si>
  <si>
    <t>斗王</t>
  </si>
  <si>
    <r>
      <rPr>
        <sz val="11"/>
        <color theme="1"/>
        <rFont val="宋体"/>
        <charset val="134"/>
      </rPr>
      <t>省</t>
    </r>
    <r>
      <rPr>
        <sz val="11"/>
        <color theme="1"/>
        <rFont val="Times New Roman"/>
        <charset val="134"/>
      </rPr>
      <t>20%</t>
    </r>
  </si>
  <si>
    <t>斗皇</t>
  </si>
  <si>
    <r>
      <rPr>
        <sz val="11"/>
        <color theme="1"/>
        <rFont val="宋体"/>
        <charset val="134"/>
      </rPr>
      <t>超</t>
    </r>
    <r>
      <rPr>
        <sz val="11"/>
        <color theme="1"/>
        <rFont val="Times New Roman"/>
        <charset val="134"/>
      </rPr>
      <t>10%</t>
    </r>
  </si>
  <si>
    <t>斗宗</t>
  </si>
  <si>
    <r>
      <rPr>
        <sz val="11"/>
        <color theme="1"/>
        <rFont val="宋体"/>
        <charset val="134"/>
      </rPr>
      <t>超</t>
    </r>
    <r>
      <rPr>
        <sz val="11"/>
        <color theme="1"/>
        <rFont val="Times New Roman"/>
        <charset val="134"/>
      </rPr>
      <t>20%</t>
    </r>
  </si>
  <si>
    <t>斗尊</t>
  </si>
  <si>
    <r>
      <rPr>
        <sz val="11"/>
        <color theme="1"/>
        <rFont val="宋体"/>
        <charset val="134"/>
      </rPr>
      <t>月学习时长</t>
    </r>
  </si>
  <si>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小时以上</t>
    </r>
  </si>
  <si>
    <t>斗圣</t>
  </si>
  <si>
    <r>
      <rPr>
        <sz val="11"/>
        <color theme="1"/>
        <rFont val="Times New Roman"/>
        <charset val="134"/>
      </rPr>
      <t>250</t>
    </r>
    <r>
      <rPr>
        <sz val="11"/>
        <color theme="1"/>
        <rFont val="宋体"/>
        <charset val="134"/>
      </rPr>
      <t>小时以上</t>
    </r>
  </si>
  <si>
    <t>斗帝</t>
  </si>
  <si>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小时以上</t>
    </r>
  </si>
  <si>
    <r>
      <rPr>
        <sz val="11"/>
        <color theme="1"/>
        <rFont val="宋体"/>
        <charset val="134"/>
      </rPr>
      <t>月健身时长</t>
    </r>
  </si>
  <si>
    <r>
      <rPr>
        <sz val="11"/>
        <color theme="1"/>
        <rFont val="Times New Roman"/>
        <charset val="134"/>
      </rPr>
      <t>30</t>
    </r>
    <r>
      <rPr>
        <sz val="11"/>
        <color theme="1"/>
        <rFont val="宋体"/>
        <charset val="134"/>
      </rPr>
      <t>小时以上</t>
    </r>
  </si>
  <si>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小时以上</t>
    </r>
  </si>
  <si>
    <r>
      <rPr>
        <sz val="11"/>
        <color theme="1"/>
        <rFont val="Times New Roman"/>
        <charset val="134"/>
      </rPr>
      <t>50</t>
    </r>
    <r>
      <rPr>
        <sz val="11"/>
        <color theme="1"/>
        <rFont val="宋体"/>
        <charset val="134"/>
      </rPr>
      <t>小时以上</t>
    </r>
  </si>
  <si>
    <r>
      <rPr>
        <sz val="11"/>
        <color theme="1"/>
        <rFont val="宋体"/>
        <charset val="134"/>
      </rPr>
      <t>手机娱乐时间占比</t>
    </r>
  </si>
  <si>
    <r>
      <rPr>
        <sz val="11"/>
        <color theme="1"/>
        <rFont val="Times New Roman"/>
        <charset val="134"/>
      </rPr>
      <t>30%</t>
    </r>
    <r>
      <rPr>
        <sz val="11"/>
        <color theme="1"/>
        <rFont val="宋体"/>
        <charset val="134"/>
      </rPr>
      <t>以上</t>
    </r>
  </si>
  <si>
    <r>
      <rPr>
        <sz val="11"/>
        <color theme="1"/>
        <rFont val="Times New Roman"/>
        <charset val="134"/>
      </rPr>
      <t>30%</t>
    </r>
    <r>
      <rPr>
        <sz val="11"/>
        <color theme="1"/>
        <rFont val="宋体"/>
        <charset val="134"/>
      </rPr>
      <t>以下</t>
    </r>
  </si>
  <si>
    <r>
      <rPr>
        <sz val="11"/>
        <color theme="1"/>
        <rFont val="Times New Roman"/>
        <charset val="134"/>
      </rPr>
      <t>20%</t>
    </r>
    <r>
      <rPr>
        <sz val="11"/>
        <color theme="1"/>
        <rFont val="宋体"/>
        <charset val="134"/>
      </rPr>
      <t>以下</t>
    </r>
  </si>
  <si>
    <r>
      <rPr>
        <sz val="11"/>
        <color theme="1"/>
        <rFont val="Times New Roman"/>
        <charset val="134"/>
      </rPr>
      <t>10%</t>
    </r>
    <r>
      <rPr>
        <sz val="11"/>
        <color theme="1"/>
        <rFont val="宋体"/>
        <charset val="134"/>
      </rPr>
      <t>以下</t>
    </r>
  </si>
  <si>
    <t>奖励点</t>
  </si>
  <si>
    <t>称号</t>
  </si>
  <si>
    <r>
      <rPr>
        <sz val="12"/>
        <rFont val="宋体"/>
        <charset val="134"/>
      </rPr>
      <t>一星斗者</t>
    </r>
  </si>
  <si>
    <t>每月称号奖励</t>
  </si>
  <si>
    <r>
      <rPr>
        <sz val="12"/>
        <rFont val="宋体"/>
        <charset val="134"/>
      </rPr>
      <t>二星斗者</t>
    </r>
  </si>
  <si>
    <r>
      <rPr>
        <sz val="12"/>
        <rFont val="宋体"/>
        <charset val="134"/>
      </rPr>
      <t>三星斗者</t>
    </r>
  </si>
  <si>
    <t>成就</t>
  </si>
  <si>
    <r>
      <rPr>
        <sz val="12"/>
        <rFont val="宋体"/>
        <charset val="134"/>
      </rPr>
      <t>四星斗者</t>
    </r>
  </si>
  <si>
    <r>
      <rPr>
        <sz val="12"/>
        <rFont val="宋体"/>
        <charset val="134"/>
      </rPr>
      <t>五星斗者</t>
    </r>
  </si>
  <si>
    <r>
      <rPr>
        <sz val="12"/>
        <rFont val="宋体"/>
        <charset val="134"/>
      </rPr>
      <t>六星斗者</t>
    </r>
  </si>
  <si>
    <r>
      <rPr>
        <sz val="12"/>
        <rFont val="宋体"/>
        <charset val="134"/>
      </rPr>
      <t>七星斗者</t>
    </r>
  </si>
  <si>
    <r>
      <rPr>
        <sz val="12"/>
        <rFont val="宋体"/>
        <charset val="134"/>
      </rPr>
      <t>八星斗者</t>
    </r>
  </si>
  <si>
    <r>
      <rPr>
        <sz val="12"/>
        <rFont val="宋体"/>
        <charset val="134"/>
      </rPr>
      <t>九星斗者</t>
    </r>
  </si>
  <si>
    <r>
      <rPr>
        <sz val="12"/>
        <rFont val="宋体"/>
        <charset val="134"/>
      </rPr>
      <t>十星斗者</t>
    </r>
  </si>
  <si>
    <r>
      <rPr>
        <sz val="12"/>
        <rFont val="宋体"/>
        <charset val="134"/>
      </rPr>
      <t>一星斗师</t>
    </r>
  </si>
  <si>
    <r>
      <rPr>
        <sz val="12"/>
        <rFont val="宋体"/>
        <charset val="134"/>
      </rPr>
      <t>二星斗师</t>
    </r>
  </si>
  <si>
    <r>
      <rPr>
        <sz val="12"/>
        <rFont val="宋体"/>
        <charset val="134"/>
      </rPr>
      <t>三星斗师</t>
    </r>
  </si>
  <si>
    <r>
      <rPr>
        <sz val="12"/>
        <rFont val="宋体"/>
        <charset val="134"/>
      </rPr>
      <t>四星斗师</t>
    </r>
  </si>
  <si>
    <r>
      <rPr>
        <sz val="12"/>
        <rFont val="宋体"/>
        <charset val="134"/>
      </rPr>
      <t>五星斗师</t>
    </r>
  </si>
  <si>
    <r>
      <rPr>
        <sz val="12"/>
        <rFont val="宋体"/>
        <charset val="134"/>
      </rPr>
      <t>六星斗师</t>
    </r>
  </si>
  <si>
    <r>
      <rPr>
        <sz val="12"/>
        <rFont val="宋体"/>
        <charset val="134"/>
      </rPr>
      <t>七星斗师</t>
    </r>
  </si>
  <si>
    <r>
      <rPr>
        <sz val="12"/>
        <rFont val="宋体"/>
        <charset val="134"/>
      </rPr>
      <t>八星斗师</t>
    </r>
  </si>
  <si>
    <r>
      <rPr>
        <sz val="12"/>
        <rFont val="宋体"/>
        <charset val="134"/>
      </rPr>
      <t>九星斗师</t>
    </r>
  </si>
  <si>
    <r>
      <rPr>
        <sz val="12"/>
        <rFont val="宋体"/>
        <charset val="134"/>
      </rPr>
      <t>十星斗师</t>
    </r>
  </si>
  <si>
    <r>
      <rPr>
        <sz val="12"/>
        <rFont val="宋体"/>
        <charset val="134"/>
      </rPr>
      <t>一星大斗师</t>
    </r>
  </si>
  <si>
    <r>
      <rPr>
        <sz val="12"/>
        <rFont val="宋体"/>
        <charset val="134"/>
      </rPr>
      <t>二星大斗师</t>
    </r>
  </si>
  <si>
    <r>
      <rPr>
        <sz val="12"/>
        <rFont val="宋体"/>
        <charset val="134"/>
      </rPr>
      <t>三星大斗师</t>
    </r>
  </si>
  <si>
    <r>
      <rPr>
        <sz val="12"/>
        <rFont val="宋体"/>
        <charset val="134"/>
      </rPr>
      <t>四星大斗师</t>
    </r>
  </si>
  <si>
    <r>
      <rPr>
        <sz val="12"/>
        <rFont val="宋体"/>
        <charset val="134"/>
      </rPr>
      <t>五星大斗师</t>
    </r>
  </si>
  <si>
    <r>
      <rPr>
        <sz val="12"/>
        <rFont val="宋体"/>
        <charset val="134"/>
      </rPr>
      <t>六星大斗师</t>
    </r>
  </si>
  <si>
    <r>
      <rPr>
        <sz val="12"/>
        <rFont val="宋体"/>
        <charset val="134"/>
      </rPr>
      <t>七星大斗师</t>
    </r>
  </si>
  <si>
    <r>
      <rPr>
        <sz val="12"/>
        <rFont val="宋体"/>
        <charset val="134"/>
      </rPr>
      <t>八星大斗师</t>
    </r>
  </si>
  <si>
    <r>
      <rPr>
        <sz val="12"/>
        <rFont val="宋体"/>
        <charset val="134"/>
      </rPr>
      <t>九星大斗师</t>
    </r>
  </si>
  <si>
    <r>
      <rPr>
        <sz val="12"/>
        <rFont val="宋体"/>
        <charset val="134"/>
      </rPr>
      <t>十星大斗师</t>
    </r>
  </si>
  <si>
    <r>
      <rPr>
        <sz val="12"/>
        <rFont val="宋体"/>
        <charset val="134"/>
      </rPr>
      <t>一星斗灵</t>
    </r>
  </si>
  <si>
    <r>
      <rPr>
        <sz val="12"/>
        <rFont val="宋体"/>
        <charset val="134"/>
      </rPr>
      <t>二星斗灵</t>
    </r>
  </si>
  <si>
    <r>
      <rPr>
        <sz val="12"/>
        <rFont val="宋体"/>
        <charset val="134"/>
      </rPr>
      <t>三星斗灵</t>
    </r>
  </si>
  <si>
    <r>
      <rPr>
        <sz val="12"/>
        <rFont val="宋体"/>
        <charset val="134"/>
      </rPr>
      <t>四星斗灵</t>
    </r>
  </si>
  <si>
    <r>
      <rPr>
        <sz val="12"/>
        <rFont val="宋体"/>
        <charset val="134"/>
      </rPr>
      <t>五星斗灵</t>
    </r>
  </si>
  <si>
    <r>
      <rPr>
        <sz val="12"/>
        <rFont val="宋体"/>
        <charset val="134"/>
      </rPr>
      <t>六星斗灵</t>
    </r>
  </si>
  <si>
    <r>
      <rPr>
        <sz val="12"/>
        <rFont val="宋体"/>
        <charset val="134"/>
      </rPr>
      <t>七星斗灵</t>
    </r>
  </si>
  <si>
    <r>
      <rPr>
        <sz val="12"/>
        <rFont val="宋体"/>
        <charset val="134"/>
      </rPr>
      <t>八星斗灵</t>
    </r>
  </si>
  <si>
    <r>
      <rPr>
        <sz val="12"/>
        <rFont val="宋体"/>
        <charset val="134"/>
      </rPr>
      <t>九星斗灵</t>
    </r>
  </si>
  <si>
    <r>
      <rPr>
        <sz val="12"/>
        <rFont val="宋体"/>
        <charset val="134"/>
      </rPr>
      <t>十星斗灵</t>
    </r>
  </si>
  <si>
    <r>
      <rPr>
        <sz val="12"/>
        <rFont val="宋体"/>
        <charset val="134"/>
      </rPr>
      <t>一星斗王</t>
    </r>
  </si>
  <si>
    <r>
      <rPr>
        <sz val="12"/>
        <rFont val="宋体"/>
        <charset val="134"/>
      </rPr>
      <t>二星斗王</t>
    </r>
  </si>
  <si>
    <r>
      <rPr>
        <sz val="12"/>
        <rFont val="宋体"/>
        <charset val="134"/>
      </rPr>
      <t>三星斗王</t>
    </r>
  </si>
  <si>
    <r>
      <rPr>
        <sz val="12"/>
        <rFont val="宋体"/>
        <charset val="134"/>
      </rPr>
      <t>四星斗王</t>
    </r>
  </si>
  <si>
    <r>
      <rPr>
        <sz val="12"/>
        <rFont val="宋体"/>
        <charset val="134"/>
      </rPr>
      <t>五星斗王</t>
    </r>
  </si>
  <si>
    <r>
      <rPr>
        <sz val="12"/>
        <rFont val="宋体"/>
        <charset val="134"/>
      </rPr>
      <t>六星斗王</t>
    </r>
  </si>
  <si>
    <r>
      <rPr>
        <sz val="12"/>
        <rFont val="宋体"/>
        <charset val="134"/>
      </rPr>
      <t>七星斗王</t>
    </r>
  </si>
  <si>
    <r>
      <rPr>
        <sz val="12"/>
        <rFont val="宋体"/>
        <charset val="134"/>
      </rPr>
      <t>八星斗王</t>
    </r>
  </si>
  <si>
    <r>
      <rPr>
        <sz val="12"/>
        <rFont val="宋体"/>
        <charset val="134"/>
      </rPr>
      <t>九星斗王</t>
    </r>
  </si>
  <si>
    <r>
      <rPr>
        <sz val="12"/>
        <rFont val="宋体"/>
        <charset val="134"/>
      </rPr>
      <t>十星斗王</t>
    </r>
  </si>
  <si>
    <r>
      <rPr>
        <sz val="12"/>
        <rFont val="宋体"/>
        <charset val="134"/>
      </rPr>
      <t>一星斗皇</t>
    </r>
  </si>
  <si>
    <r>
      <rPr>
        <sz val="12"/>
        <rFont val="宋体"/>
        <charset val="134"/>
      </rPr>
      <t>二星斗皇</t>
    </r>
  </si>
  <si>
    <r>
      <rPr>
        <sz val="12"/>
        <rFont val="宋体"/>
        <charset val="134"/>
      </rPr>
      <t>三星斗皇</t>
    </r>
  </si>
  <si>
    <r>
      <rPr>
        <sz val="12"/>
        <rFont val="宋体"/>
        <charset val="134"/>
      </rPr>
      <t>四星斗皇</t>
    </r>
  </si>
  <si>
    <r>
      <rPr>
        <sz val="12"/>
        <rFont val="宋体"/>
        <charset val="134"/>
      </rPr>
      <t>五星斗皇</t>
    </r>
  </si>
  <si>
    <r>
      <rPr>
        <sz val="12"/>
        <rFont val="宋体"/>
        <charset val="134"/>
      </rPr>
      <t>六星斗皇</t>
    </r>
  </si>
  <si>
    <r>
      <rPr>
        <sz val="12"/>
        <rFont val="宋体"/>
        <charset val="134"/>
      </rPr>
      <t>七星斗皇</t>
    </r>
  </si>
  <si>
    <r>
      <rPr>
        <sz val="12"/>
        <rFont val="宋体"/>
        <charset val="134"/>
      </rPr>
      <t>八星斗皇</t>
    </r>
  </si>
  <si>
    <r>
      <rPr>
        <sz val="12"/>
        <rFont val="宋体"/>
        <charset val="134"/>
      </rPr>
      <t>九星斗皇</t>
    </r>
  </si>
  <si>
    <r>
      <rPr>
        <sz val="12"/>
        <rFont val="宋体"/>
        <charset val="134"/>
      </rPr>
      <t>十星斗皇</t>
    </r>
  </si>
  <si>
    <r>
      <rPr>
        <sz val="12"/>
        <rFont val="宋体"/>
        <charset val="134"/>
      </rPr>
      <t>一星斗宗</t>
    </r>
  </si>
  <si>
    <r>
      <rPr>
        <sz val="12"/>
        <rFont val="宋体"/>
        <charset val="134"/>
      </rPr>
      <t>二星斗宗</t>
    </r>
  </si>
  <si>
    <r>
      <rPr>
        <sz val="12"/>
        <rFont val="宋体"/>
        <charset val="134"/>
      </rPr>
      <t>三星斗宗</t>
    </r>
  </si>
  <si>
    <r>
      <rPr>
        <sz val="12"/>
        <rFont val="宋体"/>
        <charset val="134"/>
      </rPr>
      <t>四星斗宗</t>
    </r>
  </si>
  <si>
    <r>
      <rPr>
        <sz val="12"/>
        <rFont val="宋体"/>
        <charset val="134"/>
      </rPr>
      <t>五星斗宗</t>
    </r>
  </si>
  <si>
    <r>
      <rPr>
        <sz val="12"/>
        <rFont val="宋体"/>
        <charset val="134"/>
      </rPr>
      <t>六星斗宗</t>
    </r>
  </si>
  <si>
    <r>
      <rPr>
        <sz val="12"/>
        <rFont val="宋体"/>
        <charset val="134"/>
      </rPr>
      <t>七星斗宗</t>
    </r>
  </si>
  <si>
    <r>
      <rPr>
        <sz val="12"/>
        <rFont val="宋体"/>
        <charset val="134"/>
      </rPr>
      <t>八星斗宗</t>
    </r>
  </si>
  <si>
    <r>
      <rPr>
        <sz val="12"/>
        <rFont val="宋体"/>
        <charset val="134"/>
      </rPr>
      <t>九星斗宗</t>
    </r>
  </si>
  <si>
    <r>
      <rPr>
        <sz val="12"/>
        <rFont val="宋体"/>
        <charset val="134"/>
      </rPr>
      <t>十星斗宗</t>
    </r>
  </si>
  <si>
    <r>
      <rPr>
        <sz val="12"/>
        <rFont val="宋体"/>
        <charset val="134"/>
      </rPr>
      <t>一星斗尊</t>
    </r>
  </si>
  <si>
    <r>
      <rPr>
        <sz val="12"/>
        <rFont val="宋体"/>
        <charset val="134"/>
      </rPr>
      <t>二星斗尊</t>
    </r>
  </si>
  <si>
    <r>
      <rPr>
        <sz val="12"/>
        <rFont val="宋体"/>
        <charset val="134"/>
      </rPr>
      <t>三星斗尊</t>
    </r>
  </si>
  <si>
    <r>
      <rPr>
        <sz val="12"/>
        <rFont val="宋体"/>
        <charset val="134"/>
      </rPr>
      <t>四星斗尊</t>
    </r>
  </si>
  <si>
    <r>
      <rPr>
        <sz val="12"/>
        <rFont val="宋体"/>
        <charset val="134"/>
      </rPr>
      <t>五星斗尊</t>
    </r>
  </si>
  <si>
    <r>
      <rPr>
        <sz val="12"/>
        <rFont val="宋体"/>
        <charset val="134"/>
      </rPr>
      <t>六星斗尊</t>
    </r>
  </si>
  <si>
    <r>
      <rPr>
        <sz val="12"/>
        <rFont val="宋体"/>
        <charset val="134"/>
      </rPr>
      <t>七星斗尊</t>
    </r>
  </si>
  <si>
    <r>
      <rPr>
        <sz val="12"/>
        <rFont val="宋体"/>
        <charset val="134"/>
      </rPr>
      <t>八星斗尊</t>
    </r>
  </si>
  <si>
    <r>
      <rPr>
        <sz val="12"/>
        <rFont val="宋体"/>
        <charset val="134"/>
      </rPr>
      <t>九星斗尊</t>
    </r>
  </si>
  <si>
    <r>
      <rPr>
        <sz val="12"/>
        <rFont val="宋体"/>
        <charset val="134"/>
      </rPr>
      <t>十星斗尊</t>
    </r>
  </si>
  <si>
    <r>
      <rPr>
        <sz val="12"/>
        <rFont val="宋体"/>
        <charset val="134"/>
      </rPr>
      <t>一星斗圣</t>
    </r>
  </si>
  <si>
    <r>
      <rPr>
        <sz val="12"/>
        <rFont val="宋体"/>
        <charset val="134"/>
      </rPr>
      <t>二星斗圣</t>
    </r>
  </si>
  <si>
    <r>
      <rPr>
        <sz val="12"/>
        <rFont val="宋体"/>
        <charset val="134"/>
      </rPr>
      <t>三星斗圣</t>
    </r>
  </si>
  <si>
    <r>
      <rPr>
        <sz val="12"/>
        <rFont val="宋体"/>
        <charset val="134"/>
      </rPr>
      <t>四星斗圣</t>
    </r>
  </si>
  <si>
    <r>
      <rPr>
        <sz val="12"/>
        <rFont val="宋体"/>
        <charset val="134"/>
      </rPr>
      <t>五星斗圣</t>
    </r>
  </si>
  <si>
    <r>
      <rPr>
        <sz val="12"/>
        <rFont val="宋体"/>
        <charset val="134"/>
      </rPr>
      <t>六星斗圣</t>
    </r>
  </si>
  <si>
    <r>
      <rPr>
        <sz val="12"/>
        <rFont val="宋体"/>
        <charset val="134"/>
      </rPr>
      <t>七星斗圣</t>
    </r>
  </si>
  <si>
    <r>
      <rPr>
        <sz val="12"/>
        <rFont val="宋体"/>
        <charset val="134"/>
      </rPr>
      <t>八星斗圣</t>
    </r>
  </si>
  <si>
    <r>
      <rPr>
        <sz val="12"/>
        <rFont val="宋体"/>
        <charset val="134"/>
      </rPr>
      <t>九星斗圣</t>
    </r>
  </si>
  <si>
    <r>
      <rPr>
        <sz val="12"/>
        <rFont val="宋体"/>
        <charset val="134"/>
      </rPr>
      <t>十星斗圣</t>
    </r>
  </si>
  <si>
    <r>
      <rPr>
        <sz val="12"/>
        <rFont val="宋体"/>
        <charset val="134"/>
      </rPr>
      <t>一星斗帝</t>
    </r>
  </si>
  <si>
    <t>日志</t>
  </si>
  <si>
    <t>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</si>
</sst>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黑体"/>
      <charset val="134"/>
    </font>
    <font>
      <b/>
      <sz val="11"/>
      <color theme="0"/>
      <name val="微软雅黑"/>
      <charset val="134"/>
    </font>
    <font>
      <sz val="26"/>
      <color theme="0"/>
      <name val="黑体"/>
      <charset val="134"/>
    </font>
    <font>
      <b/>
      <sz val="18"/>
      <color theme="0"/>
      <name val="楷体"/>
      <charset val="134"/>
    </font>
    <font>
      <b/>
      <sz val="26"/>
      <color theme="6"/>
      <name val="黑体"/>
      <charset val="134"/>
    </font>
    <font>
      <b/>
      <sz val="26"/>
      <color rgb="FFFF0000"/>
      <name val="黑体"/>
      <charset val="134"/>
    </font>
    <font>
      <b/>
      <sz val="26"/>
      <color rgb="FF00B0F0"/>
      <name val="黑体"/>
      <charset val="134"/>
    </font>
    <font>
      <b/>
      <sz val="26"/>
      <color rgb="FF92D050"/>
      <name val="黑体"/>
      <charset val="134"/>
    </font>
    <font>
      <b/>
      <sz val="26"/>
      <color rgb="FFFFFF00"/>
      <name val="黑体"/>
      <charset val="134"/>
    </font>
    <font>
      <b/>
      <sz val="36"/>
      <color theme="9"/>
      <name val="黑体"/>
      <charset val="134"/>
    </font>
    <font>
      <b/>
      <sz val="36"/>
      <color theme="8"/>
      <name val="黑体"/>
      <charset val="134"/>
    </font>
    <font>
      <b/>
      <sz val="36"/>
      <color rgb="FF92D050"/>
      <name val="黑体"/>
      <charset val="134"/>
    </font>
    <font>
      <b/>
      <sz val="36"/>
      <color rgb="FFFFFF00"/>
      <name val="黑体"/>
      <charset val="134"/>
    </font>
    <font>
      <sz val="36"/>
      <color theme="0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28343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21" applyNumberFormat="0" applyAlignment="0" applyProtection="0">
      <alignment vertical="center"/>
    </xf>
    <xf numFmtId="0" fontId="32" fillId="9" borderId="22" applyNumberFormat="0" applyAlignment="0" applyProtection="0">
      <alignment vertical="center"/>
    </xf>
    <xf numFmtId="0" fontId="33" fillId="9" borderId="21" applyNumberFormat="0" applyAlignment="0" applyProtection="0">
      <alignment vertical="center"/>
    </xf>
    <xf numFmtId="0" fontId="34" fillId="10" borderId="23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2" borderId="13" xfId="0" applyFont="1" applyFill="1" applyBorder="1">
      <alignment vertical="center"/>
    </xf>
    <xf numFmtId="9" fontId="6" fillId="2" borderId="14" xfId="3" applyNumberFormat="1" applyFont="1" applyFill="1" applyBorder="1">
      <alignment vertical="center"/>
    </xf>
    <xf numFmtId="9" fontId="6" fillId="2" borderId="14" xfId="3" applyFont="1" applyFill="1" applyBorder="1">
      <alignment vertical="center"/>
    </xf>
    <xf numFmtId="9" fontId="0" fillId="0" borderId="0" xfId="3">
      <alignment vertical="center"/>
    </xf>
    <xf numFmtId="0" fontId="7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8" fillId="4" borderId="15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4" fontId="4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3" fillId="6" borderId="0" xfId="0" applyFont="1" applyFill="1" applyAlignment="1"/>
    <xf numFmtId="0" fontId="13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0" fillId="6" borderId="17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0" fillId="6" borderId="17" xfId="0" applyFill="1" applyBorder="1">
      <alignment vertical="center"/>
    </xf>
    <xf numFmtId="0" fontId="19" fillId="6" borderId="0" xfId="0" applyFont="1" applyFill="1" applyAlignment="1">
      <alignment horizontal="center" vertical="center"/>
    </xf>
    <xf numFmtId="0" fontId="0" fillId="6" borderId="0" xfId="0" applyFill="1" applyBorder="1">
      <alignment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9" fontId="22" fillId="6" borderId="17" xfId="0" applyNumberFormat="1" applyFont="1" applyFill="1" applyBorder="1" applyAlignment="1">
      <alignment horizontal="center" vertical="top"/>
    </xf>
    <xf numFmtId="9" fontId="22" fillId="6" borderId="0" xfId="0" applyNumberFormat="1" applyFont="1" applyFill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alignment horizontal="center"/>
    </dxf>
    <dxf>
      <font>
        <color auto="1"/>
      </font>
    </dxf>
    <dxf>
      <font>
        <name val="Times New Roman"/>
        <scheme val="none"/>
        <strike val="0"/>
        <u val="none"/>
        <sz val="11"/>
        <color theme="1"/>
      </font>
      <numFmt numFmtId="14" formatCode="yyyy/m/d"/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name val="Times New Roman"/>
        <scheme val="none"/>
        <strike val="0"/>
        <u val="none"/>
        <sz val="11"/>
        <color theme="1"/>
      </font>
      <alignment horizontal="center"/>
    </dxf>
    <dxf>
      <font>
        <strike val="1"/>
        <color theme="0" tint="-0.5"/>
      </font>
    </dxf>
    <dxf>
      <fill>
        <patternFill patternType="solid">
          <bgColor theme="0" tint="-0.05"/>
        </patternFill>
      </fill>
    </dxf>
    <dxf>
      <numFmt numFmtId="14" formatCode="yyyy/m/d"/>
      <alignment horizontal="center" vertical="center"/>
    </dxf>
    <dxf>
      <alignment horizontal="center" vertical="center"/>
    </dxf>
    <dxf>
      <alignment horizontal="center"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00222C32"/>
      <color rgb="002834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8.png"/><Relationship Id="rId5" Type="http://schemas.openxmlformats.org/officeDocument/2006/relationships/image" Target="media/image7.png"/><Relationship Id="rId4" Type="http://schemas.openxmlformats.org/officeDocument/2006/relationships/image" Target="media/image6.png"/><Relationship Id="rId3" Type="http://schemas.openxmlformats.org/officeDocument/2006/relationships/image" Target="media/image5.png"/><Relationship Id="rId2" Type="http://schemas.openxmlformats.org/officeDocument/2006/relationships/image" Target="media/image4.png"/><Relationship Id="rId1" Type="http://schemas.openxmlformats.org/officeDocument/2006/relationships/image" Target="media/image3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[人生管理系统.xlsx]数据透视表!数据透视表5</c:name>
    <c:fmtId val="4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数据透视表!$B$3:$B$4</c:f>
              <c:strCache>
                <c:ptCount val="1"/>
                <c:pt idx="0">
                  <c:v>健身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数据透视表!$A$5:$A$14</c:f>
              <c:strCache>
                <c:ptCount val="9"/>
                <c:pt idx="0">
                  <c:v>2024/1/15</c:v>
                </c:pt>
                <c:pt idx="1">
                  <c:v>2024/1/16</c:v>
                </c:pt>
                <c:pt idx="2">
                  <c:v>2024/1/17</c:v>
                </c:pt>
                <c:pt idx="3">
                  <c:v>2024/1/18</c:v>
                </c:pt>
                <c:pt idx="4">
                  <c:v>2024/1/19</c:v>
                </c:pt>
                <c:pt idx="5">
                  <c:v>2024/1/20</c:v>
                </c:pt>
                <c:pt idx="6">
                  <c:v>2024/1/21</c:v>
                </c:pt>
                <c:pt idx="7">
                  <c:v>2024/1/22</c:v>
                </c:pt>
                <c:pt idx="8">
                  <c:v>2024/1/23</c:v>
                </c:pt>
              </c:strCache>
            </c:strRef>
          </c:cat>
          <c:val>
            <c:numRef>
              <c:f>数据透视表!$B$5:$B$14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数据透视表!$C$3:$C$4</c:f>
              <c:strCache>
                <c:ptCount val="1"/>
                <c:pt idx="0">
                  <c:v>学习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数据透视表!$A$5:$A$14</c:f>
              <c:strCache>
                <c:ptCount val="9"/>
                <c:pt idx="0">
                  <c:v>2024/1/15</c:v>
                </c:pt>
                <c:pt idx="1">
                  <c:v>2024/1/16</c:v>
                </c:pt>
                <c:pt idx="2">
                  <c:v>2024/1/17</c:v>
                </c:pt>
                <c:pt idx="3">
                  <c:v>2024/1/18</c:v>
                </c:pt>
                <c:pt idx="4">
                  <c:v>2024/1/19</c:v>
                </c:pt>
                <c:pt idx="5">
                  <c:v>2024/1/20</c:v>
                </c:pt>
                <c:pt idx="6">
                  <c:v>2024/1/21</c:v>
                </c:pt>
                <c:pt idx="7">
                  <c:v>2024/1/22</c:v>
                </c:pt>
                <c:pt idx="8">
                  <c:v>2024/1/23</c:v>
                </c:pt>
              </c:strCache>
            </c:strRef>
          </c:cat>
          <c:val>
            <c:numRef>
              <c:f>数据透视表!$C$5:$C$14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数据透视表!$D$3:$D$4</c:f>
              <c:strCache>
                <c:ptCount val="1"/>
                <c:pt idx="0">
                  <c:v>娱乐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数据透视表!$A$5:$A$14</c:f>
              <c:strCache>
                <c:ptCount val="9"/>
                <c:pt idx="0">
                  <c:v>2024/1/15</c:v>
                </c:pt>
                <c:pt idx="1">
                  <c:v>2024/1/16</c:v>
                </c:pt>
                <c:pt idx="2">
                  <c:v>2024/1/17</c:v>
                </c:pt>
                <c:pt idx="3">
                  <c:v>2024/1/18</c:v>
                </c:pt>
                <c:pt idx="4">
                  <c:v>2024/1/19</c:v>
                </c:pt>
                <c:pt idx="5">
                  <c:v>2024/1/20</c:v>
                </c:pt>
                <c:pt idx="6">
                  <c:v>2024/1/21</c:v>
                </c:pt>
                <c:pt idx="7">
                  <c:v>2024/1/22</c:v>
                </c:pt>
                <c:pt idx="8">
                  <c:v>2024/1/23</c:v>
                </c:pt>
              </c:strCache>
            </c:strRef>
          </c:cat>
          <c:val>
            <c:numRef>
              <c:f>数据透视表!$D$5:$D$14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264185638"/>
        <c:axId val="830272526"/>
      </c:barChart>
      <c:catAx>
        <c:axId val="264185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0272526"/>
        <c:crosses val="autoZero"/>
        <c:auto val="1"/>
        <c:lblAlgn val="ctr"/>
        <c:lblOffset val="100"/>
        <c:noMultiLvlLbl val="0"/>
      </c:catAx>
      <c:valAx>
        <c:axId val="830272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418563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solidFill>
            <a:schemeClr val="bg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chemeClr val="bg1"/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黑体" panose="02010609060101010101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数据透视表!$M$3:$P$3</c:f>
              <c:strCache>
                <c:ptCount val="4"/>
                <c:pt idx="0">
                  <c:v>健身</c:v>
                </c:pt>
                <c:pt idx="1">
                  <c:v>学习</c:v>
                </c:pt>
                <c:pt idx="2">
                  <c:v>娱乐</c:v>
                </c:pt>
                <c:pt idx="3">
                  <c:v>其他</c:v>
                </c:pt>
              </c:strCache>
            </c:strRef>
          </c:cat>
          <c:val>
            <c:numRef>
              <c:f>数据透视表!$M$4:$P$4</c:f>
              <c:numCache>
                <c:formatCode>0%</c:formatCode>
                <c:ptCount val="4"/>
                <c:pt idx="0">
                  <c:v>0.00925925925925926</c:v>
                </c:pt>
                <c:pt idx="1">
                  <c:v>0.208333333333333</c:v>
                </c:pt>
                <c:pt idx="2">
                  <c:v>0.226851851851852</c:v>
                </c:pt>
                <c:pt idx="3">
                  <c:v>0.555555555555556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bg1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100" b="1" i="0" u="none" strike="noStrike" kern="1200" baseline="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120000"/>
    <a:lstStyle/>
    <a:p>
      <a:pPr>
        <a:defRPr lang="zh-CN" sz="1100" b="1">
          <a:solidFill>
            <a:schemeClr val="bg1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[人生管理系统.xlsx]数据透视表!数据透视表4</c:name>
    <c:fmtId val="2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数据透视表!$B$20</c:f>
              <c:strCache>
                <c:ptCount val="1"/>
                <c:pt idx="0">
                  <c:v>求和项:花销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数据透视表!$A$21:$A$30</c:f>
              <c:strCache>
                <c:ptCount val="9"/>
                <c:pt idx="0">
                  <c:v>2024/1/15</c:v>
                </c:pt>
                <c:pt idx="1">
                  <c:v>2024/1/16</c:v>
                </c:pt>
                <c:pt idx="2">
                  <c:v>2024/1/17</c:v>
                </c:pt>
                <c:pt idx="3">
                  <c:v>2024/1/18</c:v>
                </c:pt>
                <c:pt idx="4">
                  <c:v>2024/1/19</c:v>
                </c:pt>
                <c:pt idx="5">
                  <c:v>2024/1/20</c:v>
                </c:pt>
                <c:pt idx="6">
                  <c:v>2024/1/21</c:v>
                </c:pt>
                <c:pt idx="7">
                  <c:v>2024/1/22</c:v>
                </c:pt>
                <c:pt idx="8">
                  <c:v>2024/1/23</c:v>
                </c:pt>
              </c:strCache>
            </c:strRef>
          </c:cat>
          <c:val>
            <c:numRef>
              <c:f>数据透视表!$B$21:$B$30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51</c:v>
                </c:pt>
                <c:pt idx="3">
                  <c:v>25</c:v>
                </c:pt>
                <c:pt idx="4">
                  <c:v>30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</c:ser>
        <c:ser>
          <c:idx val="1"/>
          <c:order val="1"/>
          <c:tx>
            <c:strRef>
              <c:f>数据透视表!$C$20</c:f>
              <c:strCache>
                <c:ptCount val="1"/>
                <c:pt idx="0">
                  <c:v>求和项:额度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数据透视表!$A$21:$A$30</c:f>
              <c:strCache>
                <c:ptCount val="9"/>
                <c:pt idx="0">
                  <c:v>2024/1/15</c:v>
                </c:pt>
                <c:pt idx="1">
                  <c:v>2024/1/16</c:v>
                </c:pt>
                <c:pt idx="2">
                  <c:v>2024/1/17</c:v>
                </c:pt>
                <c:pt idx="3">
                  <c:v>2024/1/18</c:v>
                </c:pt>
                <c:pt idx="4">
                  <c:v>2024/1/19</c:v>
                </c:pt>
                <c:pt idx="5">
                  <c:v>2024/1/20</c:v>
                </c:pt>
                <c:pt idx="6">
                  <c:v>2024/1/21</c:v>
                </c:pt>
                <c:pt idx="7">
                  <c:v>2024/1/22</c:v>
                </c:pt>
                <c:pt idx="8">
                  <c:v>2024/1/23</c:v>
                </c:pt>
              </c:strCache>
            </c:strRef>
          </c:cat>
          <c:val>
            <c:numRef>
              <c:f>数据透视表!$C$21:$C$30</c:f>
              <c:numCache>
                <c:formatCode>General</c:formatCode>
                <c:ptCount val="9"/>
                <c:pt idx="0">
                  <c:v>30</c:v>
                </c:pt>
                <c:pt idx="1">
                  <c:v>19</c:v>
                </c:pt>
                <c:pt idx="2">
                  <c:v>-21</c:v>
                </c:pt>
                <c:pt idx="3">
                  <c:v>5</c:v>
                </c:pt>
                <c:pt idx="4">
                  <c:v>0</c:v>
                </c:pt>
                <c:pt idx="5">
                  <c:v>30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68607378"/>
        <c:axId val="921345664"/>
      </c:barChart>
      <c:catAx>
        <c:axId val="6686073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1345664"/>
        <c:crosses val="autoZero"/>
        <c:auto val="1"/>
        <c:lblAlgn val="ctr"/>
        <c:lblOffset val="100"/>
        <c:noMultiLvlLbl val="0"/>
      </c:catAx>
      <c:valAx>
        <c:axId val="921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6860737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solidFill>
            <a:schemeClr val="bg1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[人生管理系统.xlsx]数据透视表!数据透视表7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0451819272291084"/>
          <c:y val="0.0584174190122146"/>
          <c:w val="0.91203518592563"/>
          <c:h val="0.8831651619755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数据透视表!$M$20</c:f>
              <c:strCache>
                <c:ptCount val="1"/>
                <c:pt idx="0">
                  <c:v>求和项:总计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数据透视表!$M$21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数据透视表!$M$21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ser>
          <c:idx val="1"/>
          <c:order val="1"/>
          <c:tx>
            <c:strRef>
              <c:f>数据透视表!$N$20</c:f>
              <c:strCache>
                <c:ptCount val="1"/>
                <c:pt idx="0">
                  <c:v>求和项:剩余</c:v>
                </c:pt>
              </c:strCache>
            </c:strRef>
          </c:tx>
          <c:spPr>
            <a:gradFill>
              <a:gsLst>
                <a:gs pos="0">
                  <a:srgbClr val="9EE256"/>
                </a:gs>
                <a:gs pos="100000">
                  <a:srgbClr val="52762D"/>
                </a:gs>
              </a:gsLst>
              <a:lin ang="5400000"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数据透视表!$M$21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数据透视表!$N$21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69906185"/>
        <c:axId val="279775292"/>
      </c:barChart>
      <c:catAx>
        <c:axId val="69906185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775292"/>
        <c:crosses val="autoZero"/>
        <c:auto val="1"/>
        <c:lblAlgn val="ctr"/>
        <c:lblOffset val="100"/>
        <c:noMultiLvlLbl val="0"/>
      </c:catAx>
      <c:valAx>
        <c:axId val="2797752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06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3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405765</xdr:colOff>
      <xdr:row>0</xdr:row>
      <xdr:rowOff>6350</xdr:rowOff>
    </xdr:from>
    <xdr:to>
      <xdr:col>12</xdr:col>
      <xdr:colOff>46355</xdr:colOff>
      <xdr:row>36</xdr:row>
      <xdr:rowOff>139065</xdr:rowOff>
    </xdr:to>
    <xdr:sp>
      <xdr:nvSpPr>
        <xdr:cNvPr id="2" name="矩形 1"/>
        <xdr:cNvSpPr/>
      </xdr:nvSpPr>
      <xdr:spPr>
        <a:xfrm>
          <a:off x="2431415" y="6350"/>
          <a:ext cx="184150" cy="790511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153035</xdr:colOff>
      <xdr:row>0</xdr:row>
      <xdr:rowOff>6350</xdr:rowOff>
    </xdr:from>
    <xdr:to>
      <xdr:col>22</xdr:col>
      <xdr:colOff>46990</xdr:colOff>
      <xdr:row>12</xdr:row>
      <xdr:rowOff>247650</xdr:rowOff>
    </xdr:to>
    <xdr:sp>
      <xdr:nvSpPr>
        <xdr:cNvPr id="8" name="矩形 7"/>
        <xdr:cNvSpPr/>
      </xdr:nvSpPr>
      <xdr:spPr>
        <a:xfrm>
          <a:off x="4379595" y="6350"/>
          <a:ext cx="78105" cy="2819400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139065</xdr:colOff>
      <xdr:row>0</xdr:row>
      <xdr:rowOff>6350</xdr:rowOff>
    </xdr:from>
    <xdr:to>
      <xdr:col>32</xdr:col>
      <xdr:colOff>45720</xdr:colOff>
      <xdr:row>12</xdr:row>
      <xdr:rowOff>240665</xdr:rowOff>
    </xdr:to>
    <xdr:sp>
      <xdr:nvSpPr>
        <xdr:cNvPr id="9" name="矩形 8"/>
        <xdr:cNvSpPr/>
      </xdr:nvSpPr>
      <xdr:spPr>
        <a:xfrm>
          <a:off x="6207125" y="6350"/>
          <a:ext cx="90805" cy="281241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234950</xdr:colOff>
      <xdr:row>0</xdr:row>
      <xdr:rowOff>6350</xdr:rowOff>
    </xdr:from>
    <xdr:to>
      <xdr:col>42</xdr:col>
      <xdr:colOff>38100</xdr:colOff>
      <xdr:row>12</xdr:row>
      <xdr:rowOff>252730</xdr:rowOff>
    </xdr:to>
    <xdr:sp>
      <xdr:nvSpPr>
        <xdr:cNvPr id="10" name="矩形 9"/>
        <xdr:cNvSpPr/>
      </xdr:nvSpPr>
      <xdr:spPr>
        <a:xfrm>
          <a:off x="9493250" y="6350"/>
          <a:ext cx="137160" cy="2824480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236220</xdr:colOff>
      <xdr:row>0</xdr:row>
      <xdr:rowOff>6350</xdr:rowOff>
    </xdr:from>
    <xdr:to>
      <xdr:col>52</xdr:col>
      <xdr:colOff>39370</xdr:colOff>
      <xdr:row>36</xdr:row>
      <xdr:rowOff>152400</xdr:rowOff>
    </xdr:to>
    <xdr:sp>
      <xdr:nvSpPr>
        <xdr:cNvPr id="11" name="矩形 10"/>
        <xdr:cNvSpPr/>
      </xdr:nvSpPr>
      <xdr:spPr>
        <a:xfrm>
          <a:off x="12834620" y="6350"/>
          <a:ext cx="137160" cy="7918450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rgbClr val="28343A"/>
            </a:solidFill>
          </a:endParaRPr>
        </a:p>
      </xdr:txBody>
    </xdr:sp>
    <xdr:clientData/>
  </xdr:twoCellAnchor>
  <xdr:twoCellAnchor>
    <xdr:from>
      <xdr:col>0</xdr:col>
      <xdr:colOff>12700</xdr:colOff>
      <xdr:row>6</xdr:row>
      <xdr:rowOff>158115</xdr:rowOff>
    </xdr:from>
    <xdr:to>
      <xdr:col>32</xdr:col>
      <xdr:colOff>31750</xdr:colOff>
      <xdr:row>6</xdr:row>
      <xdr:rowOff>241300</xdr:rowOff>
    </xdr:to>
    <xdr:sp>
      <xdr:nvSpPr>
        <xdr:cNvPr id="12" name="矩形 11"/>
        <xdr:cNvSpPr/>
      </xdr:nvSpPr>
      <xdr:spPr>
        <a:xfrm>
          <a:off x="12700" y="1428115"/>
          <a:ext cx="6271260" cy="8318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</xdr:colOff>
      <xdr:row>12</xdr:row>
      <xdr:rowOff>159385</xdr:rowOff>
    </xdr:from>
    <xdr:to>
      <xdr:col>51</xdr:col>
      <xdr:colOff>254635</xdr:colOff>
      <xdr:row>12</xdr:row>
      <xdr:rowOff>252095</xdr:rowOff>
    </xdr:to>
    <xdr:sp>
      <xdr:nvSpPr>
        <xdr:cNvPr id="35" name="矩形 34"/>
        <xdr:cNvSpPr/>
      </xdr:nvSpPr>
      <xdr:spPr>
        <a:xfrm>
          <a:off x="7620" y="2737485"/>
          <a:ext cx="12845415" cy="92710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</xdr:colOff>
      <xdr:row>18</xdr:row>
      <xdr:rowOff>187960</xdr:rowOff>
    </xdr:from>
    <xdr:to>
      <xdr:col>12</xdr:col>
      <xdr:colOff>39370</xdr:colOff>
      <xdr:row>18</xdr:row>
      <xdr:rowOff>287655</xdr:rowOff>
    </xdr:to>
    <xdr:sp>
      <xdr:nvSpPr>
        <xdr:cNvPr id="36" name="矩形 35"/>
        <xdr:cNvSpPr/>
      </xdr:nvSpPr>
      <xdr:spPr>
        <a:xfrm>
          <a:off x="7620" y="4074160"/>
          <a:ext cx="2600960" cy="9969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1905</xdr:colOff>
      <xdr:row>24</xdr:row>
      <xdr:rowOff>193675</xdr:rowOff>
    </xdr:from>
    <xdr:to>
      <xdr:col>12</xdr:col>
      <xdr:colOff>33655</xdr:colOff>
      <xdr:row>24</xdr:row>
      <xdr:rowOff>293370</xdr:rowOff>
    </xdr:to>
    <xdr:sp>
      <xdr:nvSpPr>
        <xdr:cNvPr id="37" name="矩形 36"/>
        <xdr:cNvSpPr/>
      </xdr:nvSpPr>
      <xdr:spPr>
        <a:xfrm>
          <a:off x="1905" y="5387975"/>
          <a:ext cx="2600960" cy="9969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2540</xdr:colOff>
      <xdr:row>30</xdr:row>
      <xdr:rowOff>160655</xdr:rowOff>
    </xdr:from>
    <xdr:to>
      <xdr:col>12</xdr:col>
      <xdr:colOff>34290</xdr:colOff>
      <xdr:row>30</xdr:row>
      <xdr:rowOff>260350</xdr:rowOff>
    </xdr:to>
    <xdr:sp>
      <xdr:nvSpPr>
        <xdr:cNvPr id="38" name="矩形 37"/>
        <xdr:cNvSpPr/>
      </xdr:nvSpPr>
      <xdr:spPr>
        <a:xfrm>
          <a:off x="2540" y="6663055"/>
          <a:ext cx="2600960" cy="99695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</xdr:colOff>
      <xdr:row>36</xdr:row>
      <xdr:rowOff>36195</xdr:rowOff>
    </xdr:from>
    <xdr:to>
      <xdr:col>52</xdr:col>
      <xdr:colOff>27305</xdr:colOff>
      <xdr:row>36</xdr:row>
      <xdr:rowOff>154305</xdr:rowOff>
    </xdr:to>
    <xdr:sp>
      <xdr:nvSpPr>
        <xdr:cNvPr id="39" name="矩形 38"/>
        <xdr:cNvSpPr/>
      </xdr:nvSpPr>
      <xdr:spPr>
        <a:xfrm flipV="1">
          <a:off x="7620" y="7808595"/>
          <a:ext cx="12952095" cy="118110"/>
        </a:xfrm>
        <a:prstGeom prst="rect">
          <a:avLst/>
        </a:prstGeom>
        <a:solidFill>
          <a:srgbClr val="222C3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66675</xdr:colOff>
      <xdr:row>14</xdr:row>
      <xdr:rowOff>117475</xdr:rowOff>
    </xdr:from>
    <xdr:to>
      <xdr:col>51</xdr:col>
      <xdr:colOff>210185</xdr:colOff>
      <xdr:row>24</xdr:row>
      <xdr:rowOff>72390</xdr:rowOff>
    </xdr:to>
    <xdr:graphicFrame>
      <xdr:nvGraphicFramePr>
        <xdr:cNvPr id="4" name="图表 3"/>
        <xdr:cNvGraphicFramePr/>
      </xdr:nvGraphicFramePr>
      <xdr:xfrm>
        <a:off x="2635885" y="3292475"/>
        <a:ext cx="10172700" cy="197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61595</xdr:colOff>
      <xdr:row>0</xdr:row>
      <xdr:rowOff>361950</xdr:rowOff>
    </xdr:from>
    <xdr:to>
      <xdr:col>41</xdr:col>
      <xdr:colOff>196850</xdr:colOff>
      <xdr:row>12</xdr:row>
      <xdr:rowOff>164465</xdr:rowOff>
    </xdr:to>
    <xdr:graphicFrame>
      <xdr:nvGraphicFramePr>
        <xdr:cNvPr id="3" name="图表 2"/>
        <xdr:cNvGraphicFramePr/>
      </xdr:nvGraphicFramePr>
      <xdr:xfrm>
        <a:off x="6313805" y="361950"/>
        <a:ext cx="3141345" cy="238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55880</xdr:colOff>
      <xdr:row>26</xdr:row>
      <xdr:rowOff>111760</xdr:rowOff>
    </xdr:from>
    <xdr:to>
      <xdr:col>51</xdr:col>
      <xdr:colOff>240665</xdr:colOff>
      <xdr:row>36</xdr:row>
      <xdr:rowOff>48260</xdr:rowOff>
    </xdr:to>
    <xdr:graphicFrame>
      <xdr:nvGraphicFramePr>
        <xdr:cNvPr id="16" name="图表 15"/>
        <xdr:cNvGraphicFramePr/>
      </xdr:nvGraphicFramePr>
      <xdr:xfrm>
        <a:off x="2625090" y="5902960"/>
        <a:ext cx="10213975" cy="191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78105</xdr:colOff>
      <xdr:row>0</xdr:row>
      <xdr:rowOff>349250</xdr:rowOff>
    </xdr:from>
    <xdr:to>
      <xdr:col>51</xdr:col>
      <xdr:colOff>253365</xdr:colOff>
      <xdr:row>12</xdr:row>
      <xdr:rowOff>152400</xdr:rowOff>
    </xdr:to>
    <xdr:grpSp>
      <xdr:nvGrpSpPr>
        <xdr:cNvPr id="13" name="组合 12"/>
        <xdr:cNvGrpSpPr/>
      </xdr:nvGrpSpPr>
      <xdr:grpSpPr>
        <a:xfrm>
          <a:off x="9670415" y="349250"/>
          <a:ext cx="3181350" cy="2381250"/>
          <a:chOff x="15206" y="540"/>
          <a:chExt cx="5046" cy="3750"/>
        </a:xfrm>
      </xdr:grpSpPr>
      <xdr:graphicFrame>
        <xdr:nvGraphicFramePr>
          <xdr:cNvPr id="18" name="图表 17"/>
          <xdr:cNvGraphicFramePr/>
        </xdr:nvGraphicFramePr>
        <xdr:xfrm>
          <a:off x="15206" y="540"/>
          <a:ext cx="5047" cy="37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19" name="圆角矩形 18"/>
          <xdr:cNvSpPr/>
        </xdr:nvSpPr>
        <xdr:spPr>
          <a:xfrm>
            <a:off x="15313" y="2200"/>
            <a:ext cx="119" cy="476"/>
          </a:xfrm>
          <a:prstGeom prst="roundRect">
            <a:avLst/>
          </a:prstGeom>
          <a:solidFill>
            <a:schemeClr val="bg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255905</xdr:colOff>
      <xdr:row>0</xdr:row>
      <xdr:rowOff>150495</xdr:rowOff>
    </xdr:from>
    <xdr:to>
      <xdr:col>7</xdr:col>
      <xdr:colOff>516890</xdr:colOff>
      <xdr:row>0</xdr:row>
      <xdr:rowOff>793115</xdr:rowOff>
    </xdr:to>
    <xdr:sp>
      <xdr:nvSpPr>
        <xdr:cNvPr id="2" name="圆角矩形 1"/>
        <xdr:cNvSpPr/>
      </xdr:nvSpPr>
      <xdr:spPr>
        <a:xfrm>
          <a:off x="2440305" y="150495"/>
          <a:ext cx="3562985" cy="64262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任务信息表</a:t>
          </a:r>
          <a:endParaRPr lang="zh-CN" altLang="en-US" sz="36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629285</xdr:colOff>
      <xdr:row>0</xdr:row>
      <xdr:rowOff>160020</xdr:rowOff>
    </xdr:from>
    <xdr:to>
      <xdr:col>6</xdr:col>
      <xdr:colOff>64770</xdr:colOff>
      <xdr:row>0</xdr:row>
      <xdr:rowOff>802640</xdr:rowOff>
    </xdr:to>
    <xdr:sp>
      <xdr:nvSpPr>
        <xdr:cNvPr id="36" name="圆角矩形 35"/>
        <xdr:cNvSpPr/>
      </xdr:nvSpPr>
      <xdr:spPr>
        <a:xfrm>
          <a:off x="1988185" y="160020"/>
          <a:ext cx="2737485" cy="64262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商品信息表</a:t>
          </a:r>
          <a:endParaRPr lang="zh-CN" altLang="en-US" sz="36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0</xdr:colOff>
      <xdr:row>30</xdr:row>
      <xdr:rowOff>154305</xdr:rowOff>
    </xdr:from>
    <xdr:to>
      <xdr:col>3</xdr:col>
      <xdr:colOff>158115</xdr:colOff>
      <xdr:row>34</xdr:row>
      <xdr:rowOff>155575</xdr:rowOff>
    </xdr:to>
    <xdr:pic macro="[0]!新增商品">
      <xdr:nvPicPr>
        <xdr:cNvPr id="56" name="三星" descr="samsun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2950" y="12041505"/>
          <a:ext cx="1599565" cy="1525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181610</xdr:rowOff>
    </xdr:from>
    <xdr:to>
      <xdr:col>2</xdr:col>
      <xdr:colOff>435610</xdr:colOff>
      <xdr:row>40</xdr:row>
      <xdr:rowOff>74930</xdr:rowOff>
    </xdr:to>
    <xdr:pic macro="[0]!新增商品">
      <xdr:nvPicPr>
        <xdr:cNvPr id="57" name="iPhone" descr="iphon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2950" y="14735810"/>
          <a:ext cx="1051560" cy="10363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918912037" refreshedBy="yzz" recordCount="56">
  <cacheSource type="worksheet">
    <worksheetSource name="任务信息表"/>
  </cacheSource>
  <cacheFields count="7">
    <cacheField name="时间" numFmtId="14">
      <sharedItems containsSemiMixedTypes="0" containsString="0" containsNonDate="0" containsDate="1" minDate="2024-01-15T00:00:00" maxDate="2024-01-23T00:00:00" count="9">
        <d v="2024-01-16T00:00:00"/>
        <d v="2024-01-15T00:00:00"/>
        <d v="2024-01-17T00:00:00"/>
        <d v="2024-01-18T00:00:00"/>
        <d v="2024-01-19T00:00:00"/>
        <d v="2024-01-20T00:00:00"/>
        <d v="2024-01-21T00:00:00"/>
        <d v="2024-01-22T00:00:00"/>
        <d v="2024-01-23T00:00:00"/>
      </sharedItems>
    </cacheField>
    <cacheField name="名称" numFmtId="0">
      <sharedItems containsBlank="1" count="23">
        <s v="回家"/>
        <s v="收拾行李"/>
        <s v="送特产"/>
        <s v="CV项目"/>
        <s v="档案"/>
        <s v="买特产"/>
        <s v="帮小吴搬家"/>
        <s v="C++项目"/>
        <s v="学习"/>
        <s v="洗漱"/>
        <s v="健身"/>
        <s v="早睡"/>
        <s v="刮胡子"/>
        <s v="喝水"/>
        <s v="娱乐"/>
        <s v="割肉之痛"/>
        <s v="忍辱负重"/>
        <s v="返修"/>
        <s v="组会分享"/>
        <s v="学习Ruth" u="1"/>
        <s v="Ruth项目" u="1"/>
        <s v="学习C++" u="1"/>
        <m u="1"/>
      </sharedItems>
    </cacheField>
    <cacheField name="内容" numFmtId="0">
      <sharedItems containsString="0" containsBlank="1" containsNumber="1" containsInteger="1" minValue="0" maxValue="8" count="8">
        <m/>
        <n v="5"/>
        <n v="1"/>
        <n v="4"/>
        <n v="6"/>
        <n v="7"/>
        <n v="2"/>
        <n v="8"/>
      </sharedItems>
    </cacheField>
    <cacheField name="奖励点" numFmtId="0">
      <sharedItems containsSemiMixedTypes="0" containsString="0" containsNumber="1" containsInteger="1" minValue="0" maxValue="250" count="8">
        <n v="125"/>
        <n v="50"/>
        <n v="250"/>
        <n v="100"/>
        <n v="20"/>
        <n v="5"/>
        <n v="10"/>
        <n v="0"/>
      </sharedItems>
    </cacheField>
    <cacheField name="成就" numFmtId="0">
      <sharedItems containsBlank="1" count="4">
        <s v="E"/>
        <m/>
        <s v="D"/>
        <s v="C"/>
      </sharedItems>
    </cacheField>
    <cacheField name="截止时间" numFmtId="0">
      <sharedItems containsString="0" containsBlank="1" containsNonDate="0" containsDate="1" minDate="2024-01-25T00:00:00" maxDate="2024-01-25T00:00:00" count="2">
        <d v="2024-01-25T00:00:00"/>
        <m/>
      </sharedItems>
    </cacheField>
    <cacheField name="备注" numFmtId="0">
      <sharedItems containsBlank="1" count="2">
        <m/>
        <s v="已完成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9190162037" refreshedBy="yzz" recordCount="9">
  <cacheSource type="worksheet">
    <worksheetSource name="表2"/>
  </cacheSource>
  <cacheFields count="4">
    <cacheField name="日期" numFmtId="14">
      <sharedItems containsSemiMixedTypes="0" containsString="0" containsNonDate="0" containsDate="1" minDate="2024-01-15T00:00:00" maxDate="2024-01-23T00:00:00" count="9"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</sharedItems>
    </cacheField>
    <cacheField name="花销" numFmtId="0">
      <sharedItems containsSemiMixedTypes="0" containsString="0" containsNumber="1" containsInteger="1" minValue="0" maxValue="51" count="7">
        <n v="0"/>
        <n v="11"/>
        <n v="51"/>
        <n v="25"/>
        <n v="30"/>
        <n v="16"/>
        <n v="17"/>
      </sharedItems>
    </cacheField>
    <cacheField name="额度" numFmtId="0">
      <sharedItems containsSemiMixedTypes="0" containsString="0" containsNumber="1" containsInteger="1" minValue="-21" maxValue="30" count="7">
        <n v="30"/>
        <n v="19"/>
        <n v="-21"/>
        <n v="5"/>
        <n v="0"/>
        <n v="14"/>
        <n v="13"/>
      </sharedItems>
    </cacheField>
    <cacheField name="剩余" numFmtId="0">
      <sharedItems containsSemiMixedTypes="0" containsString="0" containsNumber="1" containsInteger="1" minValue="0" maxValue="900" count="7">
        <n v="900"/>
        <n v="889"/>
        <n v="849"/>
        <n v="875"/>
        <n v="870"/>
        <n v="884"/>
        <n v="88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9190972222" refreshedBy="yzz" recordCount="1">
  <cacheSource type="worksheet">
    <worksheetSource name="表4"/>
  </cacheSource>
  <cacheFields count="2">
    <cacheField name="总计" numFmtId="0">
      <sharedItems containsSemiMixedTypes="0" containsString="0" containsNumber="1" containsInteger="1" minValue="0" maxValue="166" count="1">
        <n v="166"/>
      </sharedItems>
    </cacheField>
    <cacheField name="剩余" numFmtId="0">
      <sharedItems containsSemiMixedTypes="0" containsString="0" containsNumber="1" containsInteger="1" minValue="0" maxValue="284" count="1">
        <n v="28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0"/>
    <x v="0"/>
  </r>
  <r>
    <x v="6"/>
    <x v="5"/>
    <x v="5"/>
    <x v="5"/>
  </r>
  <r>
    <x v="7"/>
    <x v="5"/>
    <x v="5"/>
    <x v="5"/>
  </r>
  <r>
    <x v="8"/>
    <x v="6"/>
    <x v="6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10">
  <location ref="A3:E14" firstHeaderRow="1" firstDataRow="2" firstDataCol="1"/>
  <pivotFields count="7">
    <pivotField axis="axisRow" compact="0" multipleItemSelectionAllowed="1" showAll="0">
      <items count="10">
        <item x="1"/>
        <item x="0"/>
        <item x="2"/>
        <item x="3"/>
        <item x="4"/>
        <item x="5"/>
        <item x="6"/>
        <item x="7"/>
        <item x="8"/>
        <item t="default"/>
      </items>
    </pivotField>
    <pivotField axis="axisCol" compact="0" multipleItemSelectionAllowed="1" showAll="0">
      <items count="24">
        <item x="10"/>
        <item x="8"/>
        <item x="14"/>
        <item h="1" m="1" x="22"/>
        <item h="1" x="9"/>
        <item h="1" x="11"/>
        <item h="1" x="13"/>
        <item h="1" x="12"/>
        <item h="1" x="0"/>
        <item h="1" x="5"/>
        <item h="1" x="1"/>
        <item h="1" x="6"/>
        <item h="1" x="2"/>
        <item h="1" m="1" x="21"/>
        <item h="1" x="7"/>
        <item h="1" m="1" x="19"/>
        <item h="1" m="1" x="20"/>
        <item h="1" x="3"/>
        <item h="1" x="4"/>
        <item h="1" x="15"/>
        <item h="1" x="16"/>
        <item h="1" x="17"/>
        <item h="1" x="18"/>
        <item t="default"/>
      </items>
    </pivotField>
    <pivotField dataField="1" compact="0" showAll="0">
      <items count="9">
        <item x="1"/>
        <item x="4"/>
        <item x="0"/>
        <item x="2"/>
        <item x="3"/>
        <item x="5"/>
        <item x="6"/>
        <item x="7"/>
        <item t="default"/>
      </items>
    </pivotField>
    <pivotField compact="0" showAll="0">
      <items count="9">
        <item x="4"/>
        <item x="7"/>
        <item x="5"/>
        <item x="6"/>
        <item x="1"/>
        <item x="3"/>
        <item x="0"/>
        <item x="2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内容" fld="2" baseField="0" baseItem="0"/>
  </dataFields>
  <formats count="1">
    <format dxfId="0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4">
  <location ref="A20:C30" firstHeaderRow="0" firstDataRow="1" firstDataCol="1"/>
  <pivotFields count="4">
    <pivotField axis="axisRow" compact="0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花销" fld="1" baseField="0" baseItem="0"/>
    <dataField name="求和项:额度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7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6">
  <location ref="M20:N21" firstHeaderRow="0" firstDataRow="1" firstDataCol="0"/>
  <pivotFields count="2">
    <pivotField dataField="1" compact="0" showAll="0">
      <items count="2">
        <item x="0"/>
        <item t="default"/>
      </items>
    </pivotField>
    <pivotField dataField="1" compact="0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求和项:总计" fld="0" baseField="0" baseItem="0"/>
    <dataField name="求和项:剩余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4:K14" firstHeaderRow="0" firstDataRow="1" firstDataCol="1"/>
  <pivotFields count="4">
    <pivotField axis="axisRow" compact="0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花销" fld="1" baseField="0" baseItem="0"/>
    <dataField name="求和项:额度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任务信息表" displayName="任务信息表" ref="C2:I58" totalsRowShown="0">
  <autoFilter ref="C2:I58"/>
  <sortState ref="C2:I58">
    <sortCondition ref="I2" sortBy="fontColor" dxfId="1"/>
  </sortState>
  <tableColumns count="7">
    <tableColumn id="1" name="时间" dataDxfId="2"/>
    <tableColumn id="2" name="名称" dataDxfId="3"/>
    <tableColumn id="3" name="内容" dataDxfId="4"/>
    <tableColumn id="4" name="奖励点" dataDxfId="5"/>
    <tableColumn id="5" name="成就" dataDxfId="6"/>
    <tableColumn id="6" name="截止时间" dataDxfId="7"/>
    <tableColumn id="7" name="备注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商城" displayName="商城" ref="C2:G27" totalsRowShown="0">
  <autoFilter ref="C2:G27"/>
  <tableColumns count="5">
    <tableColumn id="1" name="时间"/>
    <tableColumn id="2" name="名称"/>
    <tableColumn id="4" name="奖励点"/>
    <tableColumn id="5" name="成就"/>
    <tableColumn id="6" name="备注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D10" totalsRowShown="0">
  <autoFilter ref="A1:D10"/>
  <tableColumns count="4">
    <tableColumn id="1" name="日期" dataDxfId="11"/>
    <tableColumn id="2" name="花销" dataDxfId="12"/>
    <tableColumn id="3" name="额度" dataDxfId="13"/>
    <tableColumn id="4" name="剩余" dataDxfId="14"/>
  </tableColumns>
  <tableStyleInfo name="TableStylePreset3_Accent1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F1:G2" totalsRowShown="0">
  <autoFilter ref="F1:G2"/>
  <tableColumns count="2">
    <tableColumn id="1" name="总计" dataDxfId="15"/>
    <tableColumn id="2" name="剩余" dataDxfId="1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>
            <a:lumMod val="75000"/>
            <a:lumOff val="25000"/>
          </a:schemeClr>
        </a:solidFill>
        <a:ln>
          <a:noFill/>
        </a:ln>
      </a:spPr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A37"/>
  <sheetViews>
    <sheetView tabSelected="1" zoomScale="40" zoomScaleNormal="40" workbookViewId="0">
      <selection activeCell="BP25" sqref="BP25"/>
    </sheetView>
  </sheetViews>
  <sheetFormatPr defaultColWidth="2.63636363636364" defaultRowHeight="14"/>
  <cols>
    <col min="1" max="11" width="2.63636363636364" style="51" customWidth="1"/>
    <col min="12" max="12" width="7.78181818181818" style="51" customWidth="1"/>
    <col min="13" max="32" width="2.63636363636364" style="51" customWidth="1"/>
    <col min="33" max="52" width="4.78181818181818" style="51" customWidth="1"/>
    <col min="53" max="16383" width="2.63636363636364" style="51" customWidth="1"/>
    <col min="16384" max="16384" width="2.63636363636364" style="51"/>
  </cols>
  <sheetData>
    <row r="1" ht="30" customHeight="1" spans="1:5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63" t="s">
        <v>1</v>
      </c>
      <c r="N1" s="52"/>
      <c r="O1" s="52"/>
      <c r="P1" s="52"/>
      <c r="Q1" s="52"/>
      <c r="R1" s="52"/>
      <c r="S1" s="52"/>
      <c r="T1" s="52"/>
      <c r="U1" s="52"/>
      <c r="V1" s="52"/>
      <c r="W1" s="63" t="s">
        <v>2</v>
      </c>
      <c r="X1" s="52"/>
      <c r="Y1" s="52"/>
      <c r="Z1" s="52"/>
      <c r="AA1" s="52"/>
      <c r="AB1" s="52"/>
      <c r="AC1" s="52"/>
      <c r="AD1" s="52"/>
      <c r="AE1" s="52"/>
      <c r="AF1" s="52"/>
      <c r="AG1" s="63" t="s">
        <v>3</v>
      </c>
      <c r="AH1" s="52"/>
      <c r="AI1" s="52"/>
      <c r="AJ1" s="52"/>
      <c r="AK1" s="52"/>
      <c r="AL1" s="52"/>
      <c r="AM1" s="52"/>
      <c r="AN1" s="52"/>
      <c r="AO1" s="52"/>
      <c r="AP1" s="52"/>
      <c r="AQ1" s="63" t="s">
        <v>4</v>
      </c>
      <c r="AR1" s="52"/>
      <c r="AS1" s="52"/>
      <c r="AT1" s="52"/>
      <c r="AU1" s="52"/>
      <c r="AV1" s="52"/>
      <c r="AW1" s="52"/>
      <c r="AX1" s="52"/>
      <c r="AY1" s="52"/>
      <c r="AZ1" s="52"/>
      <c r="BA1" s="66"/>
    </row>
    <row r="2" customHeight="1" spans="2:53">
      <c r="B2" s="53" t="str">
        <f>_xlfn.DISPIMG("ID_6109550727944C1295F4F9038BF3AE67",1)</f>
        <v>=DISPIMG("ID_6109550727944C1295F4F9038BF3AE67",1)</v>
      </c>
      <c r="C2" s="53"/>
      <c r="D2" s="53"/>
      <c r="E2" s="53"/>
      <c r="F2" s="53"/>
      <c r="G2" s="54"/>
      <c r="H2" s="55" t="str">
        <f>VLOOKUP(SMALL(称号!A2:A92,COUNTIF(称号!A2:A92,"&lt;"&amp;看板!H5+看板!H8*4000+看板!H14*2000+看板!H20*1000+看板!H26*500+看板!H32*250)),称号!A1:B92,2,FALSE)</f>
        <v>九星斗皇</v>
      </c>
      <c r="I2" s="55"/>
      <c r="J2" s="55"/>
      <c r="K2" s="55"/>
      <c r="L2" s="55"/>
      <c r="M2" s="64">
        <f>COUNTIFS(任务信息表[备注],"已完成")</f>
        <v>0</v>
      </c>
      <c r="N2" s="65"/>
      <c r="O2" s="65"/>
      <c r="P2" s="65"/>
      <c r="Q2" s="65"/>
      <c r="R2" s="65"/>
      <c r="S2" s="65"/>
      <c r="T2" s="65"/>
      <c r="U2" s="65"/>
      <c r="V2" s="65"/>
      <c r="W2" s="69">
        <f>SUMIFS(任务信息表[内容],任务信息表[备注],"已完成",任务信息表[名称],"学习")</f>
        <v>0</v>
      </c>
      <c r="X2" s="70"/>
      <c r="Y2" s="70"/>
      <c r="Z2" s="70"/>
      <c r="AA2" s="70"/>
      <c r="AB2" s="70"/>
      <c r="AC2" s="70"/>
      <c r="AD2" s="70"/>
      <c r="AE2" s="70"/>
      <c r="AF2" s="70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72">
        <f>花销!G2/450</f>
        <v>0.631111111111111</v>
      </c>
      <c r="AR2" s="73"/>
      <c r="AS2" s="73"/>
      <c r="AT2" s="73"/>
      <c r="AU2" s="73"/>
      <c r="AV2" s="73"/>
      <c r="AW2" s="73"/>
      <c r="AX2" s="73"/>
      <c r="AY2" s="73"/>
      <c r="AZ2" s="73"/>
      <c r="BA2" s="66"/>
    </row>
    <row r="3" customHeight="1" spans="2:53">
      <c r="B3" s="53"/>
      <c r="C3" s="53"/>
      <c r="D3" s="53"/>
      <c r="E3" s="53"/>
      <c r="F3" s="53"/>
      <c r="G3" s="54"/>
      <c r="H3" s="55"/>
      <c r="I3" s="55"/>
      <c r="J3" s="55"/>
      <c r="K3" s="55"/>
      <c r="L3" s="55"/>
      <c r="M3" s="64"/>
      <c r="N3" s="65"/>
      <c r="O3" s="65"/>
      <c r="P3" s="65"/>
      <c r="Q3" s="65"/>
      <c r="R3" s="65"/>
      <c r="S3" s="65"/>
      <c r="T3" s="65"/>
      <c r="U3" s="65"/>
      <c r="V3" s="65"/>
      <c r="W3" s="69"/>
      <c r="X3" s="70"/>
      <c r="Y3" s="70"/>
      <c r="Z3" s="70"/>
      <c r="AA3" s="70"/>
      <c r="AB3" s="70"/>
      <c r="AC3" s="70"/>
      <c r="AD3" s="70"/>
      <c r="AE3" s="70"/>
      <c r="AF3" s="70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72"/>
      <c r="AR3" s="73"/>
      <c r="AS3" s="73"/>
      <c r="AT3" s="73"/>
      <c r="AU3" s="73"/>
      <c r="AV3" s="73"/>
      <c r="AW3" s="73"/>
      <c r="AX3" s="73"/>
      <c r="AY3" s="73"/>
      <c r="AZ3" s="73"/>
      <c r="BA3" s="66"/>
    </row>
    <row r="4" customHeight="1" spans="2:53">
      <c r="B4" s="53"/>
      <c r="C4" s="53"/>
      <c r="D4" s="53"/>
      <c r="E4" s="53"/>
      <c r="F4" s="53"/>
      <c r="G4" s="54"/>
      <c r="H4" s="56"/>
      <c r="I4" s="56"/>
      <c r="J4" s="56"/>
      <c r="K4" s="56"/>
      <c r="L4" s="56"/>
      <c r="M4" s="64"/>
      <c r="N4" s="65"/>
      <c r="O4" s="65"/>
      <c r="P4" s="65"/>
      <c r="Q4" s="65"/>
      <c r="R4" s="65"/>
      <c r="S4" s="65"/>
      <c r="T4" s="65"/>
      <c r="U4" s="65"/>
      <c r="V4" s="65"/>
      <c r="W4" s="69"/>
      <c r="X4" s="70"/>
      <c r="Y4" s="70"/>
      <c r="Z4" s="70"/>
      <c r="AA4" s="70"/>
      <c r="AB4" s="70"/>
      <c r="AC4" s="70"/>
      <c r="AD4" s="70"/>
      <c r="AE4" s="70"/>
      <c r="AF4" s="70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72"/>
      <c r="AR4" s="73"/>
      <c r="AS4" s="73"/>
      <c r="AT4" s="73"/>
      <c r="AU4" s="73"/>
      <c r="AV4" s="73"/>
      <c r="AW4" s="73"/>
      <c r="AX4" s="73"/>
      <c r="AY4" s="73"/>
      <c r="AZ4" s="73"/>
      <c r="BA4" s="66"/>
    </row>
    <row r="5" customHeight="1" spans="2:53">
      <c r="B5" s="53"/>
      <c r="C5" s="53"/>
      <c r="D5" s="53"/>
      <c r="E5" s="53"/>
      <c r="F5" s="53"/>
      <c r="H5" s="57">
        <f>2000+SUMIFS(任务信息表[奖励点],任务信息表[备注],"已完成")-SUMIFS(商城[奖励点],商城[备注],"已兑换")</f>
        <v>2000</v>
      </c>
      <c r="I5" s="57"/>
      <c r="J5" s="57"/>
      <c r="K5" s="57"/>
      <c r="L5" s="57"/>
      <c r="M5" s="64"/>
      <c r="N5" s="65"/>
      <c r="O5" s="65"/>
      <c r="P5" s="65"/>
      <c r="Q5" s="65"/>
      <c r="R5" s="65"/>
      <c r="S5" s="65"/>
      <c r="T5" s="65"/>
      <c r="U5" s="65"/>
      <c r="V5" s="65"/>
      <c r="W5" s="69"/>
      <c r="X5" s="70"/>
      <c r="Y5" s="70"/>
      <c r="Z5" s="70"/>
      <c r="AA5" s="70"/>
      <c r="AB5" s="70"/>
      <c r="AC5" s="70"/>
      <c r="AD5" s="70"/>
      <c r="AE5" s="70"/>
      <c r="AF5" s="70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72"/>
      <c r="AR5" s="73"/>
      <c r="AS5" s="73"/>
      <c r="AT5" s="73"/>
      <c r="AU5" s="73"/>
      <c r="AV5" s="73"/>
      <c r="AW5" s="73"/>
      <c r="AX5" s="73"/>
      <c r="AY5" s="73"/>
      <c r="AZ5" s="73"/>
      <c r="BA5" s="66"/>
    </row>
    <row r="6" customHeight="1" spans="2:53">
      <c r="B6" s="53"/>
      <c r="C6" s="53"/>
      <c r="D6" s="53"/>
      <c r="E6" s="53"/>
      <c r="F6" s="53"/>
      <c r="G6" s="54"/>
      <c r="H6" s="57"/>
      <c r="I6" s="57"/>
      <c r="J6" s="57"/>
      <c r="K6" s="57"/>
      <c r="L6" s="57"/>
      <c r="M6" s="64"/>
      <c r="N6" s="65"/>
      <c r="O6" s="65"/>
      <c r="P6" s="65"/>
      <c r="Q6" s="65"/>
      <c r="R6" s="65"/>
      <c r="S6" s="65"/>
      <c r="T6" s="65"/>
      <c r="U6" s="65"/>
      <c r="V6" s="65"/>
      <c r="W6" s="69"/>
      <c r="X6" s="70"/>
      <c r="Y6" s="70"/>
      <c r="Z6" s="70"/>
      <c r="AA6" s="70"/>
      <c r="AB6" s="70"/>
      <c r="AC6" s="70"/>
      <c r="AD6" s="70"/>
      <c r="AE6" s="70"/>
      <c r="AF6" s="70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72"/>
      <c r="AR6" s="73"/>
      <c r="AS6" s="73"/>
      <c r="AT6" s="73"/>
      <c r="AU6" s="73"/>
      <c r="AV6" s="73"/>
      <c r="AW6" s="73"/>
      <c r="AX6" s="73"/>
      <c r="AY6" s="73"/>
      <c r="AZ6" s="73"/>
      <c r="BA6" s="66"/>
    </row>
    <row r="7" ht="33" spans="5:53">
      <c r="E7" s="54"/>
      <c r="F7" s="54"/>
      <c r="G7" s="54"/>
      <c r="H7" s="54"/>
      <c r="I7" s="54"/>
      <c r="J7" s="54"/>
      <c r="K7" s="54"/>
      <c r="L7" s="54"/>
      <c r="M7" s="66"/>
      <c r="W7" s="66"/>
      <c r="AF7" s="68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66"/>
    </row>
    <row r="8" customHeight="1" spans="2:53">
      <c r="B8" s="53" t="str">
        <f>_xlfn.DISPIMG("ID_1C1E3CD193C941B9BD6485D1179DAD6F",1)</f>
        <v>=DISPIMG("ID_1C1E3CD193C941B9BD6485D1179DAD6F",1)</v>
      </c>
      <c r="C8" s="53"/>
      <c r="D8" s="53"/>
      <c r="E8" s="53"/>
      <c r="F8" s="53"/>
      <c r="G8" s="54"/>
      <c r="H8" s="58">
        <f>1+COUNTIFS(任务信息表[备注],"已完成",任务信息表[成就],"A")-COUNTIFS(商城[备注],"已兑换",商城[成就],"A")</f>
        <v>1</v>
      </c>
      <c r="I8" s="58"/>
      <c r="J8" s="58"/>
      <c r="K8" s="58"/>
      <c r="L8" s="58"/>
      <c r="M8" s="52" t="s">
        <v>5</v>
      </c>
      <c r="N8" s="52"/>
      <c r="O8" s="52"/>
      <c r="P8" s="52"/>
      <c r="Q8" s="52"/>
      <c r="R8" s="52"/>
      <c r="S8" s="52"/>
      <c r="T8" s="52"/>
      <c r="U8" s="52"/>
      <c r="V8" s="52"/>
      <c r="W8" s="63" t="s">
        <v>6</v>
      </c>
      <c r="X8" s="52"/>
      <c r="Y8" s="52"/>
      <c r="Z8" s="52"/>
      <c r="AA8" s="52"/>
      <c r="AB8" s="52"/>
      <c r="AC8" s="52"/>
      <c r="AD8" s="52"/>
      <c r="AE8" s="52"/>
      <c r="AF8" s="52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72"/>
      <c r="AR8" s="73"/>
      <c r="AS8" s="73"/>
      <c r="AT8" s="73"/>
      <c r="AU8" s="73"/>
      <c r="AV8" s="73"/>
      <c r="AW8" s="73"/>
      <c r="AX8" s="73"/>
      <c r="AY8" s="73"/>
      <c r="AZ8" s="73"/>
      <c r="BA8" s="66"/>
    </row>
    <row r="9" customHeight="1" spans="2:53">
      <c r="B9" s="53"/>
      <c r="C9" s="53"/>
      <c r="D9" s="53"/>
      <c r="E9" s="53"/>
      <c r="F9" s="53"/>
      <c r="G9" s="54"/>
      <c r="H9" s="58"/>
      <c r="I9" s="58"/>
      <c r="J9" s="58"/>
      <c r="K9" s="58"/>
      <c r="L9" s="58"/>
      <c r="M9" s="67">
        <f>SUMIFS(任务信息表[内容],任务信息表[备注],"已完成",任务信息表[名称],"健身")</f>
        <v>0</v>
      </c>
      <c r="N9" s="67"/>
      <c r="O9" s="67"/>
      <c r="P9" s="67"/>
      <c r="Q9" s="67"/>
      <c r="R9" s="67"/>
      <c r="S9" s="67"/>
      <c r="T9" s="67"/>
      <c r="U9" s="67"/>
      <c r="V9" s="67"/>
      <c r="W9" s="71">
        <v>7.2</v>
      </c>
      <c r="X9" s="71"/>
      <c r="Y9" s="71"/>
      <c r="Z9" s="71"/>
      <c r="AA9" s="71"/>
      <c r="AB9" s="71"/>
      <c r="AC9" s="71"/>
      <c r="AD9" s="71"/>
      <c r="AE9" s="71"/>
      <c r="AF9" s="71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72"/>
      <c r="AR9" s="73"/>
      <c r="AS9" s="73"/>
      <c r="AT9" s="73"/>
      <c r="AU9" s="73"/>
      <c r="AV9" s="73"/>
      <c r="AW9" s="73"/>
      <c r="AX9" s="73"/>
      <c r="AY9" s="73"/>
      <c r="AZ9" s="73"/>
      <c r="BA9" s="66"/>
    </row>
    <row r="10" customHeight="1" spans="2:53">
      <c r="B10" s="53"/>
      <c r="C10" s="53"/>
      <c r="D10" s="53"/>
      <c r="E10" s="53"/>
      <c r="F10" s="53"/>
      <c r="G10" s="54"/>
      <c r="H10" s="58"/>
      <c r="I10" s="58"/>
      <c r="J10" s="58"/>
      <c r="K10" s="58"/>
      <c r="L10" s="58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72"/>
      <c r="AR10" s="73"/>
      <c r="AS10" s="73"/>
      <c r="AT10" s="73"/>
      <c r="AU10" s="73"/>
      <c r="AV10" s="73"/>
      <c r="AW10" s="73"/>
      <c r="AX10" s="73"/>
      <c r="AY10" s="73"/>
      <c r="AZ10" s="73"/>
      <c r="BA10" s="66"/>
    </row>
    <row r="11" customHeight="1" spans="2:53">
      <c r="B11" s="53"/>
      <c r="C11" s="53"/>
      <c r="D11" s="53"/>
      <c r="E11" s="53"/>
      <c r="F11" s="53"/>
      <c r="G11" s="54"/>
      <c r="H11" s="58"/>
      <c r="I11" s="58"/>
      <c r="J11" s="58"/>
      <c r="K11" s="58"/>
      <c r="L11" s="58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72"/>
      <c r="AR11" s="73"/>
      <c r="AS11" s="73"/>
      <c r="AT11" s="73"/>
      <c r="AU11" s="73"/>
      <c r="AV11" s="73"/>
      <c r="AW11" s="73"/>
      <c r="AX11" s="73"/>
      <c r="AY11" s="73"/>
      <c r="AZ11" s="73"/>
      <c r="BA11" s="66"/>
    </row>
    <row r="12" customHeight="1" spans="2:53">
      <c r="B12" s="53"/>
      <c r="C12" s="53"/>
      <c r="D12" s="53"/>
      <c r="E12" s="53"/>
      <c r="F12" s="53"/>
      <c r="G12" s="54"/>
      <c r="H12" s="58"/>
      <c r="I12" s="58"/>
      <c r="J12" s="58"/>
      <c r="K12" s="58"/>
      <c r="L12" s="58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72"/>
      <c r="AR12" s="73"/>
      <c r="AS12" s="73"/>
      <c r="AT12" s="73"/>
      <c r="AU12" s="73"/>
      <c r="AV12" s="73"/>
      <c r="AW12" s="73"/>
      <c r="AX12" s="73"/>
      <c r="AY12" s="73"/>
      <c r="AZ12" s="73"/>
      <c r="BA12" s="66"/>
    </row>
    <row r="13" ht="33" spans="5:53">
      <c r="E13" s="54"/>
      <c r="F13" s="54"/>
      <c r="G13" s="54"/>
      <c r="H13" s="54"/>
      <c r="I13" s="54"/>
      <c r="J13" s="54"/>
      <c r="K13" s="54"/>
      <c r="L13" s="54"/>
      <c r="M13" s="66"/>
      <c r="V13" s="68"/>
      <c r="W13" s="68"/>
      <c r="AF13" s="68"/>
      <c r="AG13" s="68"/>
      <c r="AQ13" s="68"/>
      <c r="BA13" s="66"/>
    </row>
    <row r="14" customHeight="1" spans="2:53">
      <c r="B14" s="53" t="str">
        <f>_xlfn.DISPIMG("ID_42094B08AB034D1EB7574AAD88D4F244",1)</f>
        <v>=DISPIMG("ID_42094B08AB034D1EB7574AAD88D4F244",1)</v>
      </c>
      <c r="C14" s="53"/>
      <c r="D14" s="53"/>
      <c r="E14" s="53"/>
      <c r="F14" s="53"/>
      <c r="H14" s="59">
        <f>COUNTIFS(任务信息表[备注],"已完成",任务信息表[成就],"B")-COUNTIFS(商城[备注],"已兑换",商城[成就],"B")</f>
        <v>0</v>
      </c>
      <c r="I14" s="59"/>
      <c r="J14" s="59"/>
      <c r="K14" s="59"/>
      <c r="L14" s="59"/>
      <c r="M14" s="63" t="s">
        <v>7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6"/>
    </row>
    <row r="15" customHeight="1" spans="2:53">
      <c r="B15" s="53"/>
      <c r="C15" s="53"/>
      <c r="D15" s="53"/>
      <c r="E15" s="53"/>
      <c r="F15" s="53"/>
      <c r="G15" s="54"/>
      <c r="H15" s="59"/>
      <c r="I15" s="59"/>
      <c r="J15" s="59"/>
      <c r="K15" s="59"/>
      <c r="L15" s="59"/>
      <c r="M15" s="66"/>
      <c r="V15" s="68"/>
      <c r="W15" s="68"/>
      <c r="AF15" s="68"/>
      <c r="AG15" s="68"/>
      <c r="AQ15" s="68"/>
      <c r="BA15" s="66"/>
    </row>
    <row r="16" customHeight="1" spans="2:53">
      <c r="B16" s="53"/>
      <c r="C16" s="53"/>
      <c r="D16" s="53"/>
      <c r="E16" s="53"/>
      <c r="F16" s="53"/>
      <c r="G16" s="54"/>
      <c r="H16" s="59"/>
      <c r="I16" s="59"/>
      <c r="J16" s="59"/>
      <c r="K16" s="59"/>
      <c r="L16" s="59"/>
      <c r="M16" s="66"/>
      <c r="V16" s="68"/>
      <c r="W16" s="68"/>
      <c r="AF16" s="68"/>
      <c r="AG16" s="68"/>
      <c r="AQ16" s="68"/>
      <c r="BA16" s="66"/>
    </row>
    <row r="17" customHeight="1" spans="2:53">
      <c r="B17" s="53"/>
      <c r="C17" s="53"/>
      <c r="D17" s="53"/>
      <c r="E17" s="53"/>
      <c r="F17" s="53"/>
      <c r="G17" s="54"/>
      <c r="H17" s="59"/>
      <c r="I17" s="59"/>
      <c r="J17" s="59"/>
      <c r="K17" s="59"/>
      <c r="L17" s="59"/>
      <c r="M17" s="66"/>
      <c r="V17" s="68"/>
      <c r="W17" s="68"/>
      <c r="AF17" s="68"/>
      <c r="AG17" s="68"/>
      <c r="AQ17" s="68"/>
      <c r="BA17" s="66"/>
    </row>
    <row r="18" customHeight="1" spans="2:53">
      <c r="B18" s="53"/>
      <c r="C18" s="53"/>
      <c r="D18" s="53"/>
      <c r="E18" s="53"/>
      <c r="F18" s="53"/>
      <c r="G18" s="54"/>
      <c r="H18" s="59"/>
      <c r="I18" s="59"/>
      <c r="J18" s="59"/>
      <c r="K18" s="59"/>
      <c r="L18" s="59"/>
      <c r="M18" s="66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6"/>
    </row>
    <row r="19" ht="33" spans="5:53">
      <c r="E19" s="54"/>
      <c r="F19" s="54"/>
      <c r="G19" s="54"/>
      <c r="H19" s="54"/>
      <c r="I19" s="54"/>
      <c r="J19" s="54"/>
      <c r="K19" s="54"/>
      <c r="L19" s="54"/>
      <c r="M19" s="66"/>
      <c r="V19" s="68"/>
      <c r="W19" s="68"/>
      <c r="BA19" s="68"/>
    </row>
    <row r="20" customHeight="1" spans="2:13">
      <c r="B20" s="53" t="str">
        <f>_xlfn.DISPIMG("ID_63421DB29FBC476EA168ADEA51B808C4",1)</f>
        <v>=DISPIMG("ID_63421DB29FBC476EA168ADEA51B808C4",1)</v>
      </c>
      <c r="C20" s="53"/>
      <c r="D20" s="53"/>
      <c r="E20" s="53"/>
      <c r="F20" s="53"/>
      <c r="G20" s="54"/>
      <c r="H20" s="60">
        <f>COUNTIFS(任务信息表[备注],"已完成",任务信息表[成就],"C")-COUNTIFS(商城[备注],"已兑换",商城[成就],"C")</f>
        <v>0</v>
      </c>
      <c r="I20" s="60"/>
      <c r="J20" s="60"/>
      <c r="K20" s="60"/>
      <c r="L20" s="60"/>
      <c r="M20" s="66"/>
    </row>
    <row r="21" customHeight="1" spans="2:13">
      <c r="B21" s="53"/>
      <c r="C21" s="53"/>
      <c r="D21" s="53"/>
      <c r="E21" s="53"/>
      <c r="F21" s="53"/>
      <c r="G21" s="54"/>
      <c r="H21" s="60"/>
      <c r="I21" s="60"/>
      <c r="J21" s="60"/>
      <c r="K21" s="60"/>
      <c r="L21" s="60"/>
      <c r="M21" s="66"/>
    </row>
    <row r="22" customHeight="1" spans="2:13">
      <c r="B22" s="53"/>
      <c r="C22" s="53"/>
      <c r="D22" s="53"/>
      <c r="E22" s="53"/>
      <c r="F22" s="53"/>
      <c r="G22" s="54"/>
      <c r="H22" s="60"/>
      <c r="I22" s="60"/>
      <c r="J22" s="60"/>
      <c r="K22" s="60"/>
      <c r="L22" s="60"/>
      <c r="M22" s="66"/>
    </row>
    <row r="23" customHeight="1" spans="2:13">
      <c r="B23" s="53"/>
      <c r="C23" s="53"/>
      <c r="D23" s="53"/>
      <c r="E23" s="53"/>
      <c r="F23" s="53"/>
      <c r="G23" s="54"/>
      <c r="H23" s="60"/>
      <c r="I23" s="60"/>
      <c r="J23" s="60"/>
      <c r="K23" s="60"/>
      <c r="L23" s="60"/>
      <c r="M23" s="66"/>
    </row>
    <row r="24" customHeight="1" spans="2:13">
      <c r="B24" s="53"/>
      <c r="C24" s="53"/>
      <c r="D24" s="53"/>
      <c r="E24" s="53"/>
      <c r="F24" s="53"/>
      <c r="G24" s="54"/>
      <c r="H24" s="60"/>
      <c r="I24" s="60"/>
      <c r="J24" s="60"/>
      <c r="K24" s="60"/>
      <c r="L24" s="60"/>
      <c r="M24" s="66"/>
    </row>
    <row r="25" ht="33" spans="5:13">
      <c r="E25" s="54"/>
      <c r="F25" s="54"/>
      <c r="G25" s="54"/>
      <c r="H25" s="54"/>
      <c r="I25" s="54"/>
      <c r="J25" s="54"/>
      <c r="K25" s="54"/>
      <c r="L25" s="54"/>
      <c r="M25" s="66"/>
    </row>
    <row r="26" customHeight="1" spans="2:52">
      <c r="B26" s="53" t="str">
        <f>_xlfn.DISPIMG("ID_DD963FAD17FC4A268899C55A73EBAAA6",1)</f>
        <v>=DISPIMG("ID_DD963FAD17FC4A268899C55A73EBAAA6",1)</v>
      </c>
      <c r="C26" s="53"/>
      <c r="D26" s="53"/>
      <c r="E26" s="53"/>
      <c r="F26" s="53"/>
      <c r="G26" s="54"/>
      <c r="H26" s="61">
        <f>COUNTIFS(任务信息表[备注],"已完成",任务信息表[成就],"D")-COUNTIFS(商城[备注],"已兑换",商城[成就],"D")</f>
        <v>0</v>
      </c>
      <c r="I26" s="61"/>
      <c r="J26" s="61"/>
      <c r="K26" s="61"/>
      <c r="L26" s="61"/>
      <c r="M26" s="63" t="s">
        <v>8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customHeight="1" spans="2:12">
      <c r="B27" s="53"/>
      <c r="C27" s="53"/>
      <c r="D27" s="53"/>
      <c r="E27" s="53"/>
      <c r="F27" s="53"/>
      <c r="H27" s="61"/>
      <c r="I27" s="61"/>
      <c r="J27" s="61"/>
      <c r="K27" s="61"/>
      <c r="L27" s="61"/>
    </row>
    <row r="28" customHeight="1" spans="2:12">
      <c r="B28" s="53"/>
      <c r="C28" s="53"/>
      <c r="D28" s="53"/>
      <c r="E28" s="53"/>
      <c r="F28" s="53"/>
      <c r="H28" s="61"/>
      <c r="I28" s="61"/>
      <c r="J28" s="61"/>
      <c r="K28" s="61"/>
      <c r="L28" s="61"/>
    </row>
    <row r="29" customHeight="1" spans="2:12">
      <c r="B29" s="53"/>
      <c r="C29" s="53"/>
      <c r="D29" s="53"/>
      <c r="E29" s="53"/>
      <c r="F29" s="53"/>
      <c r="H29" s="61"/>
      <c r="I29" s="61"/>
      <c r="J29" s="61"/>
      <c r="K29" s="61"/>
      <c r="L29" s="61"/>
    </row>
    <row r="30" customHeight="1" spans="2:12">
      <c r="B30" s="53"/>
      <c r="C30" s="53"/>
      <c r="D30" s="53"/>
      <c r="E30" s="53"/>
      <c r="F30" s="53"/>
      <c r="H30" s="61"/>
      <c r="I30" s="61"/>
      <c r="J30" s="61"/>
      <c r="K30" s="61"/>
      <c r="L30" s="61"/>
    </row>
    <row r="31" ht="30" customHeight="1"/>
    <row r="32" spans="2:12">
      <c r="B32" s="53" t="str">
        <f>_xlfn.DISPIMG("ID_8C83CE525C22422FBED7F8809C04B4E5",1)</f>
        <v>=DISPIMG("ID_8C83CE525C22422FBED7F8809C04B4E5",1)</v>
      </c>
      <c r="C32" s="53"/>
      <c r="D32" s="53"/>
      <c r="E32" s="53"/>
      <c r="F32" s="53"/>
      <c r="H32" s="62">
        <f>COUNTIFS(任务信息表[备注],"已完成",任务信息表[成就],"E")-COUNTIFS(商城[备注],"已兑换",商城[成就],"E")</f>
        <v>0</v>
      </c>
      <c r="I32" s="62"/>
      <c r="J32" s="62"/>
      <c r="K32" s="62"/>
      <c r="L32" s="62"/>
    </row>
    <row r="33" spans="2:12">
      <c r="B33" s="53"/>
      <c r="C33" s="53"/>
      <c r="D33" s="53"/>
      <c r="E33" s="53"/>
      <c r="F33" s="53"/>
      <c r="H33" s="62"/>
      <c r="I33" s="62"/>
      <c r="J33" s="62"/>
      <c r="K33" s="62"/>
      <c r="L33" s="62"/>
    </row>
    <row r="34" spans="2:12">
      <c r="B34" s="53"/>
      <c r="C34" s="53"/>
      <c r="D34" s="53"/>
      <c r="E34" s="53"/>
      <c r="F34" s="53"/>
      <c r="H34" s="62"/>
      <c r="I34" s="62"/>
      <c r="J34" s="62"/>
      <c r="K34" s="62"/>
      <c r="L34" s="62"/>
    </row>
    <row r="35" spans="2:12">
      <c r="B35" s="53"/>
      <c r="C35" s="53"/>
      <c r="D35" s="53"/>
      <c r="E35" s="53"/>
      <c r="F35" s="53"/>
      <c r="H35" s="62"/>
      <c r="I35" s="62"/>
      <c r="J35" s="62"/>
      <c r="K35" s="62"/>
      <c r="L35" s="62"/>
    </row>
    <row r="36" spans="2:12">
      <c r="B36" s="53"/>
      <c r="C36" s="53"/>
      <c r="D36" s="53"/>
      <c r="E36" s="53"/>
      <c r="F36" s="53"/>
      <c r="H36" s="62"/>
      <c r="I36" s="62"/>
      <c r="J36" s="62"/>
      <c r="K36" s="62"/>
      <c r="L36" s="62"/>
    </row>
    <row r="37" ht="30" customHeight="1"/>
  </sheetData>
  <mergeCells count="28">
    <mergeCell ref="A1:L1"/>
    <mergeCell ref="M1:V1"/>
    <mergeCell ref="W1:AF1"/>
    <mergeCell ref="AG1:AP1"/>
    <mergeCell ref="AQ1:AZ1"/>
    <mergeCell ref="M8:V8"/>
    <mergeCell ref="W8:AF8"/>
    <mergeCell ref="M14:AZ14"/>
    <mergeCell ref="M26:AZ26"/>
    <mergeCell ref="B2:F6"/>
    <mergeCell ref="B8:F12"/>
    <mergeCell ref="H8:L12"/>
    <mergeCell ref="B14:F18"/>
    <mergeCell ref="H14:L18"/>
    <mergeCell ref="B20:F24"/>
    <mergeCell ref="H20:L24"/>
    <mergeCell ref="B26:F30"/>
    <mergeCell ref="H26:L30"/>
    <mergeCell ref="B32:F36"/>
    <mergeCell ref="H32:L36"/>
    <mergeCell ref="M2:V6"/>
    <mergeCell ref="W2:AF6"/>
    <mergeCell ref="M9:V12"/>
    <mergeCell ref="W9:AF12"/>
    <mergeCell ref="AG2:AP12"/>
    <mergeCell ref="AQ2:AZ12"/>
    <mergeCell ref="H2:L3"/>
    <mergeCell ref="H5:L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I285"/>
  <sheetViews>
    <sheetView zoomScale="135" zoomScaleNormal="135" workbookViewId="0">
      <selection activeCell="C3" sqref="C3:I58"/>
    </sheetView>
  </sheetViews>
  <sheetFormatPr defaultColWidth="8.71818181818182" defaultRowHeight="14"/>
  <cols>
    <col min="1" max="1" width="10.6363636363636" style="35" customWidth="1"/>
    <col min="2" max="2" width="8.81818181818182" style="36" customWidth="1"/>
    <col min="3" max="9" width="11.8181818181818" style="36" customWidth="1"/>
    <col min="10" max="10" width="8.71818181818182" style="36"/>
    <col min="11" max="11" width="10.6363636363636" style="35" customWidth="1"/>
    <col min="12" max="19" width="68.3363636363636" style="35" customWidth="1"/>
    <col min="20" max="16384" width="8.71818181818182" style="38"/>
  </cols>
  <sheetData>
    <row r="1" ht="78" customHeight="1"/>
    <row r="2" ht="18" customHeight="1" spans="3:9">
      <c r="C2" s="39" t="s">
        <v>9</v>
      </c>
      <c r="D2" s="39" t="s">
        <v>10</v>
      </c>
      <c r="E2" s="39" t="s">
        <v>11</v>
      </c>
      <c r="F2" s="39" t="s">
        <v>12</v>
      </c>
      <c r="G2" s="39" t="s">
        <v>13</v>
      </c>
      <c r="H2" s="39" t="s">
        <v>14</v>
      </c>
      <c r="I2" s="39" t="s">
        <v>15</v>
      </c>
    </row>
    <row r="3" ht="30" customHeight="1" spans="3:9">
      <c r="C3" s="41"/>
      <c r="D3" s="42"/>
      <c r="E3" s="43"/>
      <c r="F3" s="43"/>
      <c r="G3" s="43"/>
      <c r="H3" s="41"/>
      <c r="I3" s="43"/>
    </row>
    <row r="4" ht="30" customHeight="1" spans="3:9">
      <c r="C4" s="47"/>
      <c r="D4" s="49"/>
      <c r="E4" s="48"/>
      <c r="F4" s="48"/>
      <c r="G4" s="48"/>
      <c r="H4" s="47"/>
      <c r="I4" s="48"/>
    </row>
    <row r="5" ht="30" customHeight="1" spans="3:9">
      <c r="C5" s="47"/>
      <c r="D5" s="49"/>
      <c r="E5" s="48"/>
      <c r="F5" s="48"/>
      <c r="G5" s="48"/>
      <c r="H5" s="48"/>
      <c r="I5" s="48"/>
    </row>
    <row r="6" ht="30" customHeight="1" spans="3:9">
      <c r="C6" s="47"/>
      <c r="D6" s="48"/>
      <c r="E6" s="48"/>
      <c r="F6" s="48"/>
      <c r="G6" s="48"/>
      <c r="H6" s="48"/>
      <c r="I6" s="48"/>
    </row>
    <row r="7" ht="30" customHeight="1" spans="3:9">
      <c r="C7" s="47"/>
      <c r="D7" s="49"/>
      <c r="E7" s="48"/>
      <c r="F7" s="48"/>
      <c r="G7" s="48"/>
      <c r="H7" s="48"/>
      <c r="I7" s="48"/>
    </row>
    <row r="8" ht="30" customHeight="1" spans="3:9">
      <c r="C8" s="47"/>
      <c r="D8" s="49"/>
      <c r="E8" s="48"/>
      <c r="F8" s="48"/>
      <c r="G8" s="48"/>
      <c r="H8" s="47"/>
      <c r="I8" s="45"/>
    </row>
    <row r="9" ht="30" customHeight="1" spans="3:9">
      <c r="C9" s="47"/>
      <c r="D9" s="49"/>
      <c r="E9" s="48"/>
      <c r="F9" s="48"/>
      <c r="G9" s="48"/>
      <c r="H9" s="47"/>
      <c r="I9" s="45"/>
    </row>
    <row r="10" ht="30" customHeight="1" spans="3:9">
      <c r="C10" s="47"/>
      <c r="D10" s="48"/>
      <c r="E10" s="48"/>
      <c r="F10" s="48"/>
      <c r="G10" s="48"/>
      <c r="H10" s="48"/>
      <c r="I10" s="45"/>
    </row>
    <row r="11" ht="30" customHeight="1" spans="3:9">
      <c r="C11" s="44"/>
      <c r="D11" s="45"/>
      <c r="E11" s="46"/>
      <c r="F11" s="46"/>
      <c r="G11" s="46"/>
      <c r="H11" s="46"/>
      <c r="I11" s="45"/>
    </row>
    <row r="12" ht="30" customHeight="1" spans="3:9">
      <c r="C12" s="44"/>
      <c r="D12" s="46"/>
      <c r="E12" s="46"/>
      <c r="F12" s="46"/>
      <c r="G12" s="46"/>
      <c r="H12" s="46"/>
      <c r="I12" s="45"/>
    </row>
    <row r="13" ht="30" customHeight="1" spans="3:9">
      <c r="C13" s="44"/>
      <c r="D13" s="46"/>
      <c r="E13" s="46"/>
      <c r="F13" s="46"/>
      <c r="G13" s="46"/>
      <c r="H13" s="46"/>
      <c r="I13" s="45"/>
    </row>
    <row r="14" ht="30" customHeight="1" spans="3:9">
      <c r="C14" s="47"/>
      <c r="D14" s="48"/>
      <c r="E14" s="48"/>
      <c r="F14" s="48"/>
      <c r="G14" s="48"/>
      <c r="H14" s="48"/>
      <c r="I14" s="49"/>
    </row>
    <row r="15" ht="30" customHeight="1" spans="3:9">
      <c r="C15" s="47"/>
      <c r="D15" s="48"/>
      <c r="E15" s="48"/>
      <c r="F15" s="48"/>
      <c r="G15" s="48"/>
      <c r="H15" s="48"/>
      <c r="I15" s="49"/>
    </row>
    <row r="16" ht="30" customHeight="1" spans="3:9">
      <c r="C16" s="47"/>
      <c r="D16" s="48"/>
      <c r="E16" s="48"/>
      <c r="F16" s="48"/>
      <c r="G16" s="48"/>
      <c r="H16" s="48"/>
      <c r="I16" s="49"/>
    </row>
    <row r="17" ht="30" customHeight="1" spans="3:9">
      <c r="C17" s="47"/>
      <c r="D17" s="48"/>
      <c r="E17" s="48"/>
      <c r="F17" s="48"/>
      <c r="G17" s="48"/>
      <c r="H17" s="48"/>
      <c r="I17" s="49"/>
    </row>
    <row r="18" ht="30" customHeight="1" spans="3:9">
      <c r="C18" s="44"/>
      <c r="D18" s="45"/>
      <c r="E18" s="46"/>
      <c r="F18" s="46"/>
      <c r="G18" s="46"/>
      <c r="H18" s="46"/>
      <c r="I18" s="45"/>
    </row>
    <row r="19" ht="30" customHeight="1" spans="3:9">
      <c r="C19" s="47"/>
      <c r="D19" s="49"/>
      <c r="E19" s="48"/>
      <c r="F19" s="48"/>
      <c r="G19" s="48"/>
      <c r="H19" s="48"/>
      <c r="I19" s="45"/>
    </row>
    <row r="20" ht="30" customHeight="1" spans="3:9">
      <c r="C20" s="47"/>
      <c r="D20" s="49"/>
      <c r="E20" s="48"/>
      <c r="F20" s="48"/>
      <c r="G20" s="48"/>
      <c r="H20" s="48"/>
      <c r="I20" s="45"/>
    </row>
    <row r="21" ht="30" customHeight="1" spans="3:9">
      <c r="C21" s="47"/>
      <c r="D21" s="49"/>
      <c r="E21" s="48"/>
      <c r="F21" s="48"/>
      <c r="G21" s="48"/>
      <c r="H21" s="48"/>
      <c r="I21" s="45"/>
    </row>
    <row r="22" ht="30" customHeight="1" spans="3:9">
      <c r="C22" s="47"/>
      <c r="D22" s="49"/>
      <c r="E22" s="48"/>
      <c r="F22" s="48"/>
      <c r="G22" s="48"/>
      <c r="H22" s="48"/>
      <c r="I22" s="45"/>
    </row>
    <row r="23" ht="30" customHeight="1" spans="3:9">
      <c r="C23" s="47"/>
      <c r="D23" s="48"/>
      <c r="E23" s="48"/>
      <c r="F23" s="48"/>
      <c r="G23" s="48"/>
      <c r="H23" s="48"/>
      <c r="I23" s="49"/>
    </row>
    <row r="24" ht="30" customHeight="1" spans="3:9">
      <c r="C24" s="47"/>
      <c r="D24" s="48"/>
      <c r="E24" s="48"/>
      <c r="F24" s="48"/>
      <c r="G24" s="48"/>
      <c r="H24" s="48"/>
      <c r="I24" s="49"/>
    </row>
    <row r="25" ht="30" customHeight="1" spans="3:9">
      <c r="C25" s="47"/>
      <c r="D25" s="48"/>
      <c r="E25" s="48"/>
      <c r="F25" s="48"/>
      <c r="G25" s="48"/>
      <c r="H25" s="48"/>
      <c r="I25" s="49"/>
    </row>
    <row r="26" ht="30" customHeight="1" spans="3:9">
      <c r="C26" s="47"/>
      <c r="D26" s="48"/>
      <c r="E26" s="48"/>
      <c r="F26" s="48"/>
      <c r="G26" s="48"/>
      <c r="H26" s="48"/>
      <c r="I26" s="49"/>
    </row>
    <row r="27" ht="30" customHeight="1" spans="3:9">
      <c r="C27" s="47"/>
      <c r="D27" s="48"/>
      <c r="E27" s="48"/>
      <c r="F27" s="48"/>
      <c r="G27" s="48"/>
      <c r="H27" s="48"/>
      <c r="I27" s="49"/>
    </row>
    <row r="28" ht="30" customHeight="1" spans="3:9">
      <c r="C28" s="47"/>
      <c r="D28" s="48"/>
      <c r="E28" s="48"/>
      <c r="F28" s="48"/>
      <c r="G28" s="48"/>
      <c r="H28" s="48"/>
      <c r="I28" s="49"/>
    </row>
    <row r="29" ht="30" customHeight="1" spans="3:9">
      <c r="C29" s="47"/>
      <c r="D29" s="49"/>
      <c r="E29" s="48"/>
      <c r="F29" s="48"/>
      <c r="G29" s="48"/>
      <c r="H29" s="48"/>
      <c r="I29" s="49"/>
    </row>
    <row r="30" ht="30" customHeight="1" spans="3:9">
      <c r="C30" s="47"/>
      <c r="D30" s="48"/>
      <c r="E30" s="48"/>
      <c r="F30" s="48"/>
      <c r="G30" s="48"/>
      <c r="H30" s="48"/>
      <c r="I30" s="49"/>
    </row>
    <row r="31" ht="30" customHeight="1" spans="3:9">
      <c r="C31" s="47"/>
      <c r="D31" s="48"/>
      <c r="E31" s="48"/>
      <c r="F31" s="48"/>
      <c r="G31" s="48"/>
      <c r="H31" s="48"/>
      <c r="I31" s="49"/>
    </row>
    <row r="32" ht="30" customHeight="1" spans="3:9">
      <c r="C32" s="47"/>
      <c r="D32" s="48"/>
      <c r="E32" s="48"/>
      <c r="F32" s="48"/>
      <c r="G32" s="48"/>
      <c r="H32" s="48"/>
      <c r="I32" s="49"/>
    </row>
    <row r="33" ht="30" customHeight="1" spans="3:9">
      <c r="C33" s="47"/>
      <c r="D33" s="48"/>
      <c r="E33" s="48"/>
      <c r="F33" s="48"/>
      <c r="G33" s="48"/>
      <c r="H33" s="48"/>
      <c r="I33" s="49"/>
    </row>
    <row r="34" ht="30" customHeight="1" spans="3:9">
      <c r="C34" s="47"/>
      <c r="D34" s="49"/>
      <c r="E34" s="48"/>
      <c r="F34" s="48"/>
      <c r="G34" s="48"/>
      <c r="H34" s="48"/>
      <c r="I34" s="49"/>
    </row>
    <row r="35" ht="30" customHeight="1" spans="3:9">
      <c r="C35" s="47"/>
      <c r="D35" s="48"/>
      <c r="E35" s="48"/>
      <c r="F35" s="48"/>
      <c r="G35" s="48"/>
      <c r="H35" s="48"/>
      <c r="I35" s="49"/>
    </row>
    <row r="36" ht="30" customHeight="1" spans="3:9">
      <c r="C36" s="47"/>
      <c r="D36" s="48"/>
      <c r="E36" s="48"/>
      <c r="F36" s="48"/>
      <c r="G36" s="48"/>
      <c r="H36" s="48"/>
      <c r="I36" s="49"/>
    </row>
    <row r="37" ht="30" customHeight="1" spans="3:9">
      <c r="C37" s="47"/>
      <c r="D37" s="48"/>
      <c r="E37" s="48"/>
      <c r="F37" s="48"/>
      <c r="G37" s="48"/>
      <c r="H37" s="48"/>
      <c r="I37" s="49"/>
    </row>
    <row r="38" ht="30" customHeight="1" spans="3:9">
      <c r="C38" s="47"/>
      <c r="D38" s="48"/>
      <c r="E38" s="48"/>
      <c r="F38" s="48"/>
      <c r="G38" s="48"/>
      <c r="H38" s="48"/>
      <c r="I38" s="49"/>
    </row>
    <row r="39" ht="30" customHeight="1" spans="3:9">
      <c r="C39" s="47"/>
      <c r="D39" s="48"/>
      <c r="E39" s="48"/>
      <c r="F39" s="48"/>
      <c r="G39" s="48"/>
      <c r="H39" s="48"/>
      <c r="I39" s="49"/>
    </row>
    <row r="40" ht="30" customHeight="1" spans="3:9">
      <c r="C40" s="47"/>
      <c r="D40" s="48"/>
      <c r="E40" s="48"/>
      <c r="F40" s="48"/>
      <c r="G40" s="48"/>
      <c r="H40" s="48"/>
      <c r="I40" s="49"/>
    </row>
    <row r="41" ht="30" customHeight="1" spans="3:9">
      <c r="C41" s="47"/>
      <c r="D41" s="48"/>
      <c r="E41" s="48"/>
      <c r="F41" s="48"/>
      <c r="G41" s="48"/>
      <c r="H41" s="48"/>
      <c r="I41" s="49"/>
    </row>
    <row r="42" ht="30" customHeight="1" spans="3:9">
      <c r="C42" s="47"/>
      <c r="D42" s="48"/>
      <c r="E42" s="48"/>
      <c r="F42" s="48"/>
      <c r="G42" s="48"/>
      <c r="H42" s="48"/>
      <c r="I42" s="49"/>
    </row>
    <row r="43" ht="30" customHeight="1" spans="3:9">
      <c r="C43" s="47"/>
      <c r="D43" s="48"/>
      <c r="E43" s="48"/>
      <c r="F43" s="48"/>
      <c r="G43" s="48"/>
      <c r="H43" s="48"/>
      <c r="I43" s="49"/>
    </row>
    <row r="44" ht="30" customHeight="1" spans="3:9">
      <c r="C44" s="47"/>
      <c r="D44" s="48"/>
      <c r="E44" s="48"/>
      <c r="F44" s="48"/>
      <c r="G44" s="48"/>
      <c r="H44" s="48"/>
      <c r="I44" s="49"/>
    </row>
    <row r="45" ht="30" customHeight="1" spans="3:9">
      <c r="C45" s="47"/>
      <c r="D45" s="48"/>
      <c r="E45" s="48"/>
      <c r="F45" s="48"/>
      <c r="G45" s="48"/>
      <c r="H45" s="48"/>
      <c r="I45" s="49"/>
    </row>
    <row r="46" ht="30" customHeight="1" spans="3:9">
      <c r="C46" s="47"/>
      <c r="D46" s="48"/>
      <c r="E46" s="48"/>
      <c r="F46" s="48"/>
      <c r="G46" s="48"/>
      <c r="H46" s="48"/>
      <c r="I46" s="49"/>
    </row>
    <row r="47" ht="30" customHeight="1" spans="3:9">
      <c r="C47" s="47"/>
      <c r="D47" s="48"/>
      <c r="E47" s="48"/>
      <c r="F47" s="48"/>
      <c r="G47" s="48"/>
      <c r="H47" s="48"/>
      <c r="I47" s="49"/>
    </row>
    <row r="48" ht="30" customHeight="1" spans="3:9">
      <c r="C48" s="47"/>
      <c r="D48" s="48"/>
      <c r="E48" s="48"/>
      <c r="F48" s="48"/>
      <c r="G48" s="48"/>
      <c r="H48" s="48"/>
      <c r="I48" s="49"/>
    </row>
    <row r="49" ht="30" customHeight="1" spans="3:9">
      <c r="C49" s="47"/>
      <c r="D49" s="48"/>
      <c r="E49" s="48"/>
      <c r="F49" s="48"/>
      <c r="G49" s="48"/>
      <c r="H49" s="48"/>
      <c r="I49" s="49"/>
    </row>
    <row r="50" ht="30" customHeight="1" spans="3:9">
      <c r="C50" s="47"/>
      <c r="D50" s="48"/>
      <c r="E50" s="48"/>
      <c r="F50" s="48"/>
      <c r="G50" s="48"/>
      <c r="H50" s="48"/>
      <c r="I50" s="49"/>
    </row>
    <row r="51" ht="30" customHeight="1" spans="3:9">
      <c r="C51" s="47"/>
      <c r="D51" s="49"/>
      <c r="E51" s="48"/>
      <c r="F51" s="48"/>
      <c r="G51" s="48"/>
      <c r="H51" s="48"/>
      <c r="I51" s="49"/>
    </row>
    <row r="52" ht="30" customHeight="1" spans="3:9">
      <c r="C52" s="47"/>
      <c r="D52" s="48"/>
      <c r="E52" s="48"/>
      <c r="F52" s="48"/>
      <c r="G52" s="48"/>
      <c r="H52" s="48"/>
      <c r="I52" s="49"/>
    </row>
    <row r="53" ht="30" customHeight="1" spans="3:9">
      <c r="C53" s="47"/>
      <c r="D53" s="48"/>
      <c r="E53" s="48"/>
      <c r="F53" s="48"/>
      <c r="G53" s="48"/>
      <c r="H53" s="48"/>
      <c r="I53" s="49"/>
    </row>
    <row r="54" ht="30" customHeight="1" spans="3:9">
      <c r="C54" s="47"/>
      <c r="D54" s="48"/>
      <c r="E54" s="48"/>
      <c r="F54" s="48"/>
      <c r="G54" s="48"/>
      <c r="H54" s="48"/>
      <c r="I54" s="49"/>
    </row>
    <row r="55" ht="30" customHeight="1" spans="3:9">
      <c r="C55" s="47"/>
      <c r="D55" s="48"/>
      <c r="E55" s="48"/>
      <c r="F55" s="48"/>
      <c r="G55" s="48"/>
      <c r="H55" s="48"/>
      <c r="I55" s="49"/>
    </row>
    <row r="56" ht="30" customHeight="1" spans="3:9">
      <c r="C56" s="47"/>
      <c r="D56" s="48"/>
      <c r="E56" s="48"/>
      <c r="F56" s="48"/>
      <c r="G56" s="48"/>
      <c r="H56" s="48"/>
      <c r="I56" s="49"/>
    </row>
    <row r="57" ht="30" customHeight="1" spans="3:9">
      <c r="C57" s="47"/>
      <c r="D57" s="48"/>
      <c r="E57" s="48"/>
      <c r="F57" s="48"/>
      <c r="G57" s="48"/>
      <c r="H57" s="48"/>
      <c r="I57" s="49"/>
    </row>
    <row r="58" ht="30" customHeight="1" spans="3:9">
      <c r="C58" s="47"/>
      <c r="D58" s="49"/>
      <c r="E58" s="48"/>
      <c r="F58" s="48"/>
      <c r="G58" s="48"/>
      <c r="H58" s="48"/>
      <c r="I58" s="49"/>
    </row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</sheetData>
  <conditionalFormatting sqref="C3:I58">
    <cfRule type="expression" dxfId="9" priority="1">
      <formula>$I3="已完成"</formula>
    </cfRule>
    <cfRule type="expression" dxfId="10" priority="2">
      <formula>ISEVEN(ROW())</formula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1:G96"/>
  <sheetViews>
    <sheetView zoomScale="168" zoomScaleNormal="168" workbookViewId="0">
      <selection activeCell="C3" sqref="C3:G8"/>
    </sheetView>
  </sheetViews>
  <sheetFormatPr defaultColWidth="8.71818181818182" defaultRowHeight="14" outlineLevelCol="6"/>
  <cols>
    <col min="1" max="1" width="10.6363636363636" style="35" customWidth="1"/>
    <col min="2" max="2" width="8.81818181818182" style="36" customWidth="1"/>
    <col min="3" max="7" width="11.8181818181818" style="37" customWidth="1"/>
    <col min="8" max="8" width="8.71818181818182" style="36"/>
    <col min="9" max="9" width="10.6363636363636" style="35" customWidth="1"/>
    <col min="10" max="17" width="68.3363636363636" style="35" customWidth="1"/>
    <col min="18" max="16384" width="8.71818181818182" style="38"/>
  </cols>
  <sheetData>
    <row r="1" ht="78" customHeight="1"/>
    <row r="2" ht="18" customHeight="1" spans="3:7">
      <c r="C2" s="39" t="s">
        <v>9</v>
      </c>
      <c r="D2" s="39" t="s">
        <v>10</v>
      </c>
      <c r="E2" s="39" t="s">
        <v>12</v>
      </c>
      <c r="F2" s="39" t="s">
        <v>13</v>
      </c>
      <c r="G2" s="40" t="s">
        <v>16</v>
      </c>
    </row>
    <row r="3" ht="30" customHeight="1" spans="3:7">
      <c r="C3" s="41"/>
      <c r="D3" s="42"/>
      <c r="E3" s="43"/>
      <c r="F3" s="43"/>
      <c r="G3" s="43"/>
    </row>
    <row r="4" ht="30" customHeight="1" spans="3:7">
      <c r="C4" s="44"/>
      <c r="D4" s="45"/>
      <c r="E4" s="46"/>
      <c r="F4" s="46"/>
      <c r="G4" s="46"/>
    </row>
    <row r="5" ht="30" customHeight="1" spans="3:7">
      <c r="C5" s="44"/>
      <c r="D5" s="45"/>
      <c r="E5" s="46"/>
      <c r="F5" s="46"/>
      <c r="G5" s="46"/>
    </row>
    <row r="6" ht="30" customHeight="1" spans="3:7">
      <c r="C6" s="47"/>
      <c r="D6" s="48"/>
      <c r="E6" s="48"/>
      <c r="F6" s="48"/>
      <c r="G6" s="49"/>
    </row>
    <row r="7" ht="30" customHeight="1" spans="3:7">
      <c r="C7" s="47"/>
      <c r="D7" s="49"/>
      <c r="E7" s="48"/>
      <c r="F7" s="48"/>
      <c r="G7" s="49"/>
    </row>
    <row r="8" ht="30" customHeight="1" spans="3:7">
      <c r="C8" s="47"/>
      <c r="D8" s="49"/>
      <c r="E8" s="48"/>
      <c r="F8" s="48"/>
      <c r="G8" s="49"/>
    </row>
    <row r="9" ht="30" customHeight="1" spans="3:7">
      <c r="C9" s="47"/>
      <c r="D9" s="48"/>
      <c r="E9" s="48"/>
      <c r="F9" s="48"/>
      <c r="G9" s="48"/>
    </row>
    <row r="10" ht="30" customHeight="1" spans="3:7">
      <c r="C10" s="47"/>
      <c r="D10" s="48"/>
      <c r="E10" s="48"/>
      <c r="F10" s="48"/>
      <c r="G10" s="48"/>
    </row>
    <row r="11" ht="30" customHeight="1" spans="3:3">
      <c r="C11" s="50"/>
    </row>
    <row r="12" ht="30" customHeight="1" spans="3:3">
      <c r="C12" s="50"/>
    </row>
    <row r="13" ht="30" customHeight="1" spans="3:3">
      <c r="C13" s="50"/>
    </row>
    <row r="14" ht="30" customHeight="1" spans="3:3">
      <c r="C14" s="50"/>
    </row>
    <row r="15" ht="30" customHeight="1" spans="3:3">
      <c r="C15" s="50"/>
    </row>
    <row r="16" ht="30" customHeight="1" spans="3:3">
      <c r="C16" s="50"/>
    </row>
    <row r="17" ht="30" customHeight="1" spans="3:3">
      <c r="C17" s="50"/>
    </row>
    <row r="18" ht="30" customHeight="1" spans="3:3">
      <c r="C18" s="50"/>
    </row>
    <row r="19" ht="30" customHeight="1" spans="3:3">
      <c r="C19" s="50"/>
    </row>
    <row r="20" ht="30" customHeight="1" spans="3:3">
      <c r="C20" s="50"/>
    </row>
    <row r="21" ht="30" customHeight="1" spans="3:3">
      <c r="C21" s="50"/>
    </row>
    <row r="22" ht="30" customHeight="1" spans="3:3">
      <c r="C22" s="50"/>
    </row>
    <row r="23" ht="30" customHeight="1" spans="3:3">
      <c r="C23" s="50"/>
    </row>
    <row r="24" ht="30" customHeight="1" spans="3:3">
      <c r="C24" s="50"/>
    </row>
    <row r="25" ht="30" customHeight="1" spans="3:3">
      <c r="C25" s="50"/>
    </row>
    <row r="26" ht="30" customHeight="1" spans="3:3">
      <c r="C26" s="50"/>
    </row>
    <row r="27" ht="30" customHeight="1" spans="3:3">
      <c r="C27" s="50"/>
    </row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conditionalFormatting sqref="C3:G27">
    <cfRule type="expression" dxfId="10" priority="1">
      <formula>ISEVEN(ROW())</formula>
    </cfRule>
  </conditionalFormatting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0"/>
  <sheetViews>
    <sheetView workbookViewId="0">
      <selection activeCell="C11" sqref="C11"/>
    </sheetView>
  </sheetViews>
  <sheetFormatPr defaultColWidth="8.89090909090909" defaultRowHeight="14" outlineLevelCol="6"/>
  <cols>
    <col min="1" max="1" width="12.3636363636364" style="1" customWidth="1"/>
    <col min="2" max="16384" width="8.89090909090909" style="1"/>
  </cols>
  <sheetData>
    <row r="1" spans="1:7">
      <c r="A1" s="1" t="s">
        <v>17</v>
      </c>
      <c r="B1" s="1" t="s">
        <v>18</v>
      </c>
      <c r="C1" s="1" t="s">
        <v>19</v>
      </c>
      <c r="D1" s="1" t="s">
        <v>20</v>
      </c>
      <c r="F1" s="1" t="s">
        <v>21</v>
      </c>
      <c r="G1" s="1" t="s">
        <v>20</v>
      </c>
    </row>
    <row r="2" spans="1:7">
      <c r="A2" s="22">
        <v>45306</v>
      </c>
      <c r="B2" s="1">
        <v>0</v>
      </c>
      <c r="C2" s="1">
        <f t="shared" ref="C2:C10" si="0">30-B2</f>
        <v>30</v>
      </c>
      <c r="D2" s="1">
        <f t="shared" ref="D2:D10" si="1">900-B2</f>
        <v>900</v>
      </c>
      <c r="F2" s="1">
        <f>SUM(B:B)</f>
        <v>166</v>
      </c>
      <c r="G2" s="1">
        <f>450-F2</f>
        <v>284</v>
      </c>
    </row>
    <row r="3" spans="1:4">
      <c r="A3" s="22">
        <v>45307</v>
      </c>
      <c r="B3" s="1">
        <v>11</v>
      </c>
      <c r="C3" s="1">
        <f t="shared" si="0"/>
        <v>19</v>
      </c>
      <c r="D3" s="1">
        <f t="shared" si="1"/>
        <v>889</v>
      </c>
    </row>
    <row r="4" spans="1:4">
      <c r="A4" s="22">
        <v>45308</v>
      </c>
      <c r="B4" s="1">
        <v>51</v>
      </c>
      <c r="C4" s="1">
        <f t="shared" si="0"/>
        <v>-21</v>
      </c>
      <c r="D4" s="1">
        <f t="shared" si="1"/>
        <v>849</v>
      </c>
    </row>
    <row r="5" spans="1:4">
      <c r="A5" s="22">
        <v>45309</v>
      </c>
      <c r="B5" s="1">
        <v>25</v>
      </c>
      <c r="C5" s="1">
        <f t="shared" si="0"/>
        <v>5</v>
      </c>
      <c r="D5" s="1">
        <f t="shared" si="1"/>
        <v>875</v>
      </c>
    </row>
    <row r="6" spans="1:4">
      <c r="A6" s="22">
        <v>45310</v>
      </c>
      <c r="B6" s="1">
        <v>30</v>
      </c>
      <c r="C6" s="1">
        <f t="shared" si="0"/>
        <v>0</v>
      </c>
      <c r="D6" s="1">
        <f t="shared" si="1"/>
        <v>870</v>
      </c>
    </row>
    <row r="7" spans="1:4">
      <c r="A7" s="22">
        <v>45311</v>
      </c>
      <c r="B7" s="1">
        <v>0</v>
      </c>
      <c r="C7" s="1">
        <f t="shared" si="0"/>
        <v>30</v>
      </c>
      <c r="D7" s="1">
        <f t="shared" si="1"/>
        <v>900</v>
      </c>
    </row>
    <row r="8" spans="1:4">
      <c r="A8" s="22">
        <v>45312</v>
      </c>
      <c r="B8" s="1">
        <v>16</v>
      </c>
      <c r="C8" s="1">
        <f t="shared" si="0"/>
        <v>14</v>
      </c>
      <c r="D8" s="1">
        <f t="shared" si="1"/>
        <v>884</v>
      </c>
    </row>
    <row r="9" spans="1:4">
      <c r="A9" s="22">
        <v>45313</v>
      </c>
      <c r="B9" s="1">
        <v>16</v>
      </c>
      <c r="C9" s="1">
        <f t="shared" si="0"/>
        <v>14</v>
      </c>
      <c r="D9" s="1">
        <f t="shared" si="1"/>
        <v>884</v>
      </c>
    </row>
    <row r="10" spans="1:4">
      <c r="A10" s="22">
        <v>45314</v>
      </c>
      <c r="B10" s="1">
        <v>17</v>
      </c>
      <c r="C10" s="1">
        <f t="shared" si="0"/>
        <v>13</v>
      </c>
      <c r="D10" s="1">
        <f t="shared" si="1"/>
        <v>883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3:P50"/>
  <sheetViews>
    <sheetView topLeftCell="A19" workbookViewId="0">
      <selection activeCell="H13" sqref="H13"/>
    </sheetView>
  </sheetViews>
  <sheetFormatPr defaultColWidth="8.71818181818182" defaultRowHeight="14"/>
  <cols>
    <col min="1" max="1" width="10.6363636363636" style="1"/>
    <col min="2" max="3" width="12.9090909090909" style="1"/>
    <col min="4" max="4" width="9.54545454545454" style="1"/>
    <col min="5" max="5" width="5.54545454545455" style="1"/>
    <col min="6" max="6" width="5.54545454545455"/>
    <col min="9" max="9" width="10.6363636363636"/>
    <col min="10" max="11" width="12.9090909090909"/>
    <col min="13" max="14" width="12.9090909090909"/>
    <col min="15" max="15" width="14"/>
    <col min="16" max="16" width="12.8181818181818"/>
  </cols>
  <sheetData>
    <row r="3" spans="1:16">
      <c r="A3" s="1" t="s">
        <v>22</v>
      </c>
      <c r="B3" s="1" t="s">
        <v>23</v>
      </c>
      <c r="F3" t="s">
        <v>24</v>
      </c>
      <c r="G3" t="s">
        <v>25</v>
      </c>
      <c r="M3" s="31" t="s">
        <v>26</v>
      </c>
      <c r="N3" s="31" t="s">
        <v>27</v>
      </c>
      <c r="O3" s="31" t="s">
        <v>28</v>
      </c>
      <c r="P3" t="s">
        <v>24</v>
      </c>
    </row>
    <row r="4" spans="1:16">
      <c r="A4" s="1" t="s">
        <v>29</v>
      </c>
      <c r="B4" s="1" t="s">
        <v>26</v>
      </c>
      <c r="C4" s="1" t="s">
        <v>27</v>
      </c>
      <c r="D4" s="1" t="s">
        <v>28</v>
      </c>
      <c r="E4" s="1" t="s">
        <v>21</v>
      </c>
      <c r="F4">
        <f ca="1">G4-GETPIVOTDATA("内容",$A$3)</f>
        <v>120</v>
      </c>
      <c r="G4">
        <f>(COUNTA(E:E)-2)*24</f>
        <v>216</v>
      </c>
      <c r="I4" t="s">
        <v>17</v>
      </c>
      <c r="J4" t="s">
        <v>30</v>
      </c>
      <c r="K4" t="s">
        <v>31</v>
      </c>
      <c r="M4" s="32">
        <f ca="1">GETPIVOTDATA("内容",$A$3,"名称","健身")/G4</f>
        <v>0.00925925925925926</v>
      </c>
      <c r="N4" s="33">
        <f ca="1">GETPIVOTDATA("内容",$A$3,"名称","学习")/G4</f>
        <v>0.208333333333333</v>
      </c>
      <c r="O4" s="33">
        <f ca="1">GETPIVOTDATA("内容",$A$3,"名称","娱乐")/G4</f>
        <v>0.226851851851852</v>
      </c>
      <c r="P4" s="34">
        <f ca="1">F4/G4</f>
        <v>0.555555555555556</v>
      </c>
    </row>
    <row r="5" spans="1:11">
      <c r="A5" s="22">
        <v>45306</v>
      </c>
      <c r="C5" s="1">
        <v>5</v>
      </c>
      <c r="D5" s="1">
        <v>6</v>
      </c>
      <c r="E5" s="1">
        <v>11</v>
      </c>
      <c r="I5" s="23">
        <v>45306</v>
      </c>
      <c r="J5">
        <v>0</v>
      </c>
      <c r="K5">
        <v>30</v>
      </c>
    </row>
    <row r="6" spans="1:11">
      <c r="A6" s="22">
        <v>45307</v>
      </c>
      <c r="B6" s="1">
        <v>1</v>
      </c>
      <c r="C6" s="1">
        <v>5</v>
      </c>
      <c r="D6" s="1">
        <v>4</v>
      </c>
      <c r="E6" s="1">
        <v>10</v>
      </c>
      <c r="I6" s="23">
        <v>45307</v>
      </c>
      <c r="J6">
        <v>11</v>
      </c>
      <c r="K6">
        <v>19</v>
      </c>
    </row>
    <row r="7" spans="1:11">
      <c r="A7" s="22">
        <v>45308</v>
      </c>
      <c r="B7" s="1">
        <v>1</v>
      </c>
      <c r="C7" s="1">
        <v>7</v>
      </c>
      <c r="D7" s="1">
        <v>4</v>
      </c>
      <c r="E7" s="1">
        <v>12</v>
      </c>
      <c r="I7" s="23">
        <v>45308</v>
      </c>
      <c r="J7">
        <v>51</v>
      </c>
      <c r="K7">
        <v>-21</v>
      </c>
    </row>
    <row r="8" spans="1:11">
      <c r="A8" s="22">
        <v>45309</v>
      </c>
      <c r="C8" s="1">
        <v>5</v>
      </c>
      <c r="D8" s="1">
        <v>5</v>
      </c>
      <c r="E8" s="1">
        <v>10</v>
      </c>
      <c r="I8" s="23">
        <v>45309</v>
      </c>
      <c r="J8">
        <v>25</v>
      </c>
      <c r="K8">
        <v>5</v>
      </c>
    </row>
    <row r="9" spans="1:11">
      <c r="A9" s="22">
        <v>45310</v>
      </c>
      <c r="C9" s="1">
        <v>2</v>
      </c>
      <c r="D9" s="1">
        <v>8</v>
      </c>
      <c r="E9" s="1">
        <v>10</v>
      </c>
      <c r="I9" s="23">
        <v>45310</v>
      </c>
      <c r="J9">
        <v>30</v>
      </c>
      <c r="K9">
        <v>0</v>
      </c>
    </row>
    <row r="10" spans="1:11">
      <c r="A10" s="22">
        <v>45311</v>
      </c>
      <c r="C10" s="1">
        <v>5</v>
      </c>
      <c r="D10" s="1">
        <v>5</v>
      </c>
      <c r="E10" s="1">
        <v>10</v>
      </c>
      <c r="I10" s="23">
        <v>45311</v>
      </c>
      <c r="J10">
        <v>0</v>
      </c>
      <c r="K10">
        <v>30</v>
      </c>
    </row>
    <row r="11" spans="1:11">
      <c r="A11" s="22">
        <v>45312</v>
      </c>
      <c r="C11" s="1">
        <v>5</v>
      </c>
      <c r="D11" s="1">
        <v>5</v>
      </c>
      <c r="E11" s="1">
        <v>10</v>
      </c>
      <c r="I11" s="23">
        <v>45312</v>
      </c>
      <c r="J11">
        <v>16</v>
      </c>
      <c r="K11">
        <v>14</v>
      </c>
    </row>
    <row r="12" spans="1:11">
      <c r="A12" s="22">
        <v>45313</v>
      </c>
      <c r="C12" s="1">
        <v>6</v>
      </c>
      <c r="D12" s="1">
        <v>7</v>
      </c>
      <c r="E12" s="1">
        <v>13</v>
      </c>
      <c r="I12" s="23">
        <v>45313</v>
      </c>
      <c r="J12">
        <v>16</v>
      </c>
      <c r="K12">
        <v>14</v>
      </c>
    </row>
    <row r="13" spans="1:11">
      <c r="A13" s="22">
        <v>45314</v>
      </c>
      <c r="C13" s="1">
        <v>5</v>
      </c>
      <c r="D13" s="1">
        <v>5</v>
      </c>
      <c r="E13" s="1">
        <v>10</v>
      </c>
      <c r="I13" s="23">
        <v>45314</v>
      </c>
      <c r="J13">
        <v>17</v>
      </c>
      <c r="K13">
        <v>13</v>
      </c>
    </row>
    <row r="14" spans="1:11">
      <c r="A14" s="1" t="s">
        <v>21</v>
      </c>
      <c r="B14" s="1">
        <v>2</v>
      </c>
      <c r="C14" s="1">
        <v>45</v>
      </c>
      <c r="D14" s="1">
        <v>49</v>
      </c>
      <c r="E14" s="1">
        <v>96</v>
      </c>
      <c r="I14" t="s">
        <v>21</v>
      </c>
      <c r="J14">
        <v>166</v>
      </c>
      <c r="K14">
        <v>104</v>
      </c>
    </row>
    <row r="20" spans="1:14">
      <c r="A20" t="s">
        <v>17</v>
      </c>
      <c r="B20" t="s">
        <v>30</v>
      </c>
      <c r="C20" t="s">
        <v>31</v>
      </c>
      <c r="M20" t="s">
        <v>32</v>
      </c>
      <c r="N20" t="s">
        <v>33</v>
      </c>
    </row>
    <row r="21" spans="1:14">
      <c r="A21" s="23">
        <v>45306</v>
      </c>
      <c r="B21">
        <v>0</v>
      </c>
      <c r="C21">
        <v>30</v>
      </c>
      <c r="M21">
        <v>166</v>
      </c>
      <c r="N21">
        <v>284</v>
      </c>
    </row>
    <row r="22" spans="1:3">
      <c r="A22" s="23">
        <v>45307</v>
      </c>
      <c r="B22">
        <v>11</v>
      </c>
      <c r="C22">
        <v>19</v>
      </c>
    </row>
    <row r="23" spans="1:3">
      <c r="A23" s="23">
        <v>45308</v>
      </c>
      <c r="B23">
        <v>51</v>
      </c>
      <c r="C23">
        <v>-21</v>
      </c>
    </row>
    <row r="24" spans="1:3">
      <c r="A24" s="23">
        <v>45309</v>
      </c>
      <c r="B24">
        <v>25</v>
      </c>
      <c r="C24">
        <v>5</v>
      </c>
    </row>
    <row r="25" spans="1:3">
      <c r="A25" s="23">
        <v>45310</v>
      </c>
      <c r="B25">
        <v>30</v>
      </c>
      <c r="C25">
        <v>0</v>
      </c>
    </row>
    <row r="26" spans="1:3">
      <c r="A26" s="23">
        <v>45311</v>
      </c>
      <c r="B26">
        <v>0</v>
      </c>
      <c r="C26">
        <v>30</v>
      </c>
    </row>
    <row r="27" spans="1:3">
      <c r="A27" s="23">
        <v>45312</v>
      </c>
      <c r="B27">
        <v>16</v>
      </c>
      <c r="C27">
        <v>14</v>
      </c>
    </row>
    <row r="28" spans="1:3">
      <c r="A28" s="23">
        <v>45313</v>
      </c>
      <c r="B28">
        <v>16</v>
      </c>
      <c r="C28">
        <v>14</v>
      </c>
    </row>
    <row r="29" spans="1:3">
      <c r="A29" s="23">
        <v>45314</v>
      </c>
      <c r="B29">
        <v>17</v>
      </c>
      <c r="C29">
        <v>13</v>
      </c>
    </row>
    <row r="30" spans="1:3">
      <c r="A30" t="s">
        <v>21</v>
      </c>
      <c r="B30">
        <v>166</v>
      </c>
      <c r="C30">
        <v>104</v>
      </c>
    </row>
    <row r="31" spans="1:3">
      <c r="A31" s="24"/>
      <c r="B31" s="25"/>
      <c r="C31" s="26"/>
    </row>
    <row r="32" spans="1:3">
      <c r="A32" s="24"/>
      <c r="B32" s="25"/>
      <c r="C32" s="26"/>
    </row>
    <row r="33" spans="1:3">
      <c r="A33" s="24"/>
      <c r="B33" s="25"/>
      <c r="C33" s="26"/>
    </row>
    <row r="34" spans="1:3">
      <c r="A34" s="24"/>
      <c r="B34" s="25"/>
      <c r="C34" s="26"/>
    </row>
    <row r="35" spans="1:3">
      <c r="A35" s="24"/>
      <c r="B35" s="25"/>
      <c r="C35" s="26"/>
    </row>
    <row r="36" spans="1:5">
      <c r="A36" s="24"/>
      <c r="B36" s="25"/>
      <c r="C36" s="26"/>
      <c r="D36" s="27"/>
      <c r="E36" s="27"/>
    </row>
    <row r="37" spans="1:5">
      <c r="A37" s="24"/>
      <c r="B37" s="25"/>
      <c r="C37" s="26"/>
      <c r="D37" s="27"/>
      <c r="E37" s="27"/>
    </row>
    <row r="38" spans="1:5">
      <c r="A38" s="24"/>
      <c r="B38" s="25"/>
      <c r="C38" s="26"/>
      <c r="D38" s="27"/>
      <c r="E38" s="27"/>
    </row>
    <row r="39" spans="1:5">
      <c r="A39" s="24"/>
      <c r="B39" s="25"/>
      <c r="C39" s="26"/>
      <c r="D39" s="27"/>
      <c r="E39" s="27"/>
    </row>
    <row r="40" spans="1:5">
      <c r="A40" s="24"/>
      <c r="B40" s="25"/>
      <c r="C40" s="26"/>
      <c r="D40" s="27"/>
      <c r="E40" s="27"/>
    </row>
    <row r="41" spans="1:5">
      <c r="A41" s="24"/>
      <c r="B41" s="25"/>
      <c r="C41" s="26"/>
      <c r="D41" s="27"/>
      <c r="E41" s="27"/>
    </row>
    <row r="42" spans="1:5">
      <c r="A42" s="24"/>
      <c r="B42" s="25"/>
      <c r="C42" s="26"/>
      <c r="D42" s="27"/>
      <c r="E42" s="27"/>
    </row>
    <row r="43" spans="1:5">
      <c r="A43" s="28"/>
      <c r="B43" s="29"/>
      <c r="C43" s="30"/>
      <c r="D43" s="27"/>
      <c r="E43" s="27"/>
    </row>
    <row r="44" spans="4:5">
      <c r="D44" s="27"/>
      <c r="E44" s="27"/>
    </row>
    <row r="45" spans="4:5">
      <c r="D45" s="27"/>
      <c r="E45" s="27"/>
    </row>
    <row r="46" spans="4:5">
      <c r="D46" s="27"/>
      <c r="E46" s="27"/>
    </row>
    <row r="47" spans="4:5">
      <c r="D47" s="27"/>
      <c r="E47" s="27"/>
    </row>
    <row r="48" spans="4:5">
      <c r="D48" s="27"/>
      <c r="E48" s="27"/>
    </row>
    <row r="49" spans="4:5">
      <c r="D49" s="27"/>
      <c r="E49" s="27"/>
    </row>
    <row r="50" spans="4:5">
      <c r="D50" s="27"/>
      <c r="E50" s="2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L29"/>
  <sheetViews>
    <sheetView workbookViewId="0">
      <selection activeCell="B13" sqref="B13:E15"/>
    </sheetView>
  </sheetViews>
  <sheetFormatPr defaultColWidth="8.71818181818182" defaultRowHeight="14"/>
  <cols>
    <col min="2" max="2" width="27.2181818181818" style="1" customWidth="1"/>
    <col min="3" max="3" width="15.6636363636364" style="1" customWidth="1"/>
    <col min="4" max="4" width="8.78181818181818" style="1" customWidth="1"/>
    <col min="5" max="5" width="6.33636363636364" style="1" customWidth="1"/>
    <col min="6" max="6" width="8.71818181818182" style="9"/>
    <col min="10" max="10" width="24.8181818181818" customWidth="1"/>
  </cols>
  <sheetData>
    <row r="2" spans="2:10">
      <c r="B2" s="10" t="s">
        <v>34</v>
      </c>
      <c r="C2" s="10" t="s">
        <v>35</v>
      </c>
      <c r="D2" s="10" t="s">
        <v>36</v>
      </c>
      <c r="E2" s="10" t="s">
        <v>37</v>
      </c>
      <c r="G2" s="11" t="s">
        <v>38</v>
      </c>
      <c r="H2" s="10" t="s">
        <v>37</v>
      </c>
      <c r="J2" s="18" t="s">
        <v>39</v>
      </c>
    </row>
    <row r="3" spans="2:10">
      <c r="B3" s="10" t="s">
        <v>40</v>
      </c>
      <c r="C3" s="10" t="s">
        <v>41</v>
      </c>
      <c r="D3" s="10">
        <v>20</v>
      </c>
      <c r="E3" s="10"/>
      <c r="G3" s="11">
        <v>250</v>
      </c>
      <c r="H3" s="10" t="s">
        <v>42</v>
      </c>
      <c r="J3" s="19" t="s">
        <v>43</v>
      </c>
    </row>
    <row r="4" spans="2:8">
      <c r="B4" s="10"/>
      <c r="C4" s="10" t="s">
        <v>44</v>
      </c>
      <c r="D4" s="10">
        <v>10</v>
      </c>
      <c r="E4" s="10"/>
      <c r="G4" s="11">
        <v>500</v>
      </c>
      <c r="H4" s="10" t="s">
        <v>45</v>
      </c>
    </row>
    <row r="5" spans="2:8">
      <c r="B5" s="10"/>
      <c r="C5" s="10" t="s">
        <v>46</v>
      </c>
      <c r="D5" s="10">
        <v>5</v>
      </c>
      <c r="E5" s="10"/>
      <c r="G5" s="11">
        <v>1000</v>
      </c>
      <c r="H5" s="10" t="s">
        <v>47</v>
      </c>
    </row>
    <row r="6" spans="2:8">
      <c r="B6" s="10"/>
      <c r="C6" s="10" t="s">
        <v>48</v>
      </c>
      <c r="D6" s="10">
        <v>5</v>
      </c>
      <c r="E6" s="10"/>
      <c r="G6" s="11">
        <v>2000</v>
      </c>
      <c r="H6" s="10" t="s">
        <v>49</v>
      </c>
    </row>
    <row r="7" spans="2:8">
      <c r="B7" s="10"/>
      <c r="C7" s="10" t="s">
        <v>50</v>
      </c>
      <c r="D7" s="10">
        <v>5</v>
      </c>
      <c r="E7" s="10"/>
      <c r="G7" s="11">
        <v>4000</v>
      </c>
      <c r="H7" s="10" t="s">
        <v>51</v>
      </c>
    </row>
    <row r="8" spans="2:8">
      <c r="B8" s="10" t="s">
        <v>52</v>
      </c>
      <c r="C8" s="10" t="s">
        <v>53</v>
      </c>
      <c r="D8" s="10">
        <v>10</v>
      </c>
      <c r="E8" s="10"/>
      <c r="G8" s="12"/>
      <c r="H8" s="12"/>
    </row>
    <row r="9" spans="2:11">
      <c r="B9" s="10"/>
      <c r="C9" s="10" t="s">
        <v>54</v>
      </c>
      <c r="D9" s="10">
        <v>10</v>
      </c>
      <c r="E9" s="10"/>
      <c r="G9" s="13"/>
      <c r="H9" s="12"/>
      <c r="J9" s="20" t="s">
        <v>55</v>
      </c>
      <c r="K9" s="21"/>
    </row>
    <row r="10" spans="2:11">
      <c r="B10" s="10"/>
      <c r="C10" s="10" t="s">
        <v>56</v>
      </c>
      <c r="D10" s="10">
        <f>IF(COUNTIF(E10,"E"),G3/2,IF(COUNTIF(E10,"D"),G4/2,IF(COUNTIF(E10,"C"),G5/2,IF(COUNTIF(E10,"B"),G6/2,IF(COUNTIF(E10,"A"),G7/2,0)))))</f>
        <v>125</v>
      </c>
      <c r="E10" s="10" t="s">
        <v>42</v>
      </c>
      <c r="G10" s="13"/>
      <c r="H10" s="12"/>
      <c r="J10" s="20" t="s">
        <v>57</v>
      </c>
      <c r="K10" s="21"/>
    </row>
    <row r="11" spans="2:12">
      <c r="B11" s="10"/>
      <c r="C11" s="10" t="s">
        <v>58</v>
      </c>
      <c r="D11" s="10">
        <f>IF(COUNTIF(E11,"E"),G3/2,IF(COUNTIF(E11,"D"),G4/2,IF(COUNTIF(E11,"C"),G5/2,IF(COUNTIF(E11,"B"),G6/2,IF(COUNTIF(E11,"A"),G7/2,0)))))</f>
        <v>125</v>
      </c>
      <c r="E11" s="10" t="s">
        <v>42</v>
      </c>
      <c r="G11" s="13"/>
      <c r="H11" s="13"/>
      <c r="J11" s="20" t="s">
        <v>59</v>
      </c>
      <c r="K11" s="21"/>
      <c r="L11" s="12"/>
    </row>
    <row r="12" spans="2:12">
      <c r="B12" s="10" t="s">
        <v>60</v>
      </c>
      <c r="C12" s="10" t="s">
        <v>61</v>
      </c>
      <c r="D12" s="10">
        <f>IF(COUNTIF(E12,"E"),G3/2,IF(COUNTIF(E12,"D"),G4/2,IF(COUNTIF(E12,"C"),G5/2,IF(COUNTIF(E12,"B"),G6/2,IF(COUNTIF(E12,"A"),G7/2,0)))))</f>
        <v>1000</v>
      </c>
      <c r="E12" s="10" t="s">
        <v>49</v>
      </c>
      <c r="G12" s="13"/>
      <c r="H12" s="12"/>
      <c r="J12" s="11" t="s">
        <v>62</v>
      </c>
      <c r="K12" s="10">
        <v>10</v>
      </c>
      <c r="L12" s="13"/>
    </row>
    <row r="13" spans="2:12">
      <c r="B13" s="10"/>
      <c r="C13" s="10"/>
      <c r="D13" s="10"/>
      <c r="E13" s="10"/>
      <c r="G13" s="13"/>
      <c r="H13" s="12"/>
      <c r="J13" s="11" t="s">
        <v>63</v>
      </c>
      <c r="K13" s="10">
        <f t="shared" ref="K13:K21" si="0">K12*2</f>
        <v>20</v>
      </c>
      <c r="L13" s="12"/>
    </row>
    <row r="14" spans="2:12">
      <c r="B14" s="10"/>
      <c r="C14" s="10"/>
      <c r="D14" s="10"/>
      <c r="E14" s="10"/>
      <c r="G14" s="13"/>
      <c r="H14" s="12"/>
      <c r="J14" s="11" t="s">
        <v>64</v>
      </c>
      <c r="K14" s="10">
        <f t="shared" si="0"/>
        <v>40</v>
      </c>
      <c r="L14" s="12"/>
    </row>
    <row r="15" spans="2:12">
      <c r="B15" s="10"/>
      <c r="C15" s="10"/>
      <c r="D15" s="10"/>
      <c r="E15" s="10"/>
      <c r="G15" s="13"/>
      <c r="H15" s="12"/>
      <c r="J15" s="11" t="s">
        <v>65</v>
      </c>
      <c r="K15" s="10">
        <f t="shared" si="0"/>
        <v>80</v>
      </c>
      <c r="L15" s="12"/>
    </row>
    <row r="16" spans="2:12">
      <c r="B16" s="14" t="s">
        <v>66</v>
      </c>
      <c r="C16" s="11" t="s">
        <v>67</v>
      </c>
      <c r="D16" s="10">
        <f>IF(COUNTIF(E16,"E"),G3/2,IF(COUNTIF(E16,"D"),G4/2,IF(COUNTIF(E16,"C"),G5/2,IF(COUNTIF(E16,"B"),G6/2,IF(COUNTIF(E16,"A"),G7/2,0)))))</f>
        <v>125</v>
      </c>
      <c r="E16" s="10" t="s">
        <v>42</v>
      </c>
      <c r="G16" s="13"/>
      <c r="H16" s="12"/>
      <c r="J16" s="11" t="s">
        <v>68</v>
      </c>
      <c r="K16" s="10">
        <f t="shared" si="0"/>
        <v>160</v>
      </c>
      <c r="L16" s="12"/>
    </row>
    <row r="17" spans="2:12">
      <c r="B17" s="15"/>
      <c r="C17" s="11" t="s">
        <v>69</v>
      </c>
      <c r="D17" s="10">
        <f>IF(COUNTIF(E17,"E"),G3/2,IF(COUNTIF(E17,"D"),G4/2,IF(COUNTIF(E17,"C"),G5/2,IF(COUNTIF(E17,"B"),G6/2,IF(COUNTIF(E17,"A"),G7/2,0)))))</f>
        <v>250</v>
      </c>
      <c r="E17" s="10" t="s">
        <v>45</v>
      </c>
      <c r="G17" s="13"/>
      <c r="H17" s="12"/>
      <c r="J17" s="11" t="s">
        <v>70</v>
      </c>
      <c r="K17" s="10">
        <f t="shared" si="0"/>
        <v>320</v>
      </c>
      <c r="L17" s="12"/>
    </row>
    <row r="18" spans="2:12">
      <c r="B18" s="15"/>
      <c r="C18" s="11" t="s">
        <v>71</v>
      </c>
      <c r="D18" s="10">
        <v>-125</v>
      </c>
      <c r="E18" s="10"/>
      <c r="G18" s="13"/>
      <c r="H18" s="12"/>
      <c r="J18" s="11" t="s">
        <v>72</v>
      </c>
      <c r="K18" s="10">
        <f t="shared" si="0"/>
        <v>640</v>
      </c>
      <c r="L18" s="12"/>
    </row>
    <row r="19" spans="2:12">
      <c r="B19" s="16"/>
      <c r="C19" s="11" t="s">
        <v>73</v>
      </c>
      <c r="D19" s="10">
        <v>-250</v>
      </c>
      <c r="E19" s="10"/>
      <c r="G19" s="13"/>
      <c r="H19" s="12"/>
      <c r="J19" s="11" t="s">
        <v>74</v>
      </c>
      <c r="K19" s="10">
        <f t="shared" si="0"/>
        <v>1280</v>
      </c>
      <c r="L19" s="12"/>
    </row>
    <row r="20" spans="2:12">
      <c r="B20" s="10" t="s">
        <v>75</v>
      </c>
      <c r="C20" s="10" t="s">
        <v>76</v>
      </c>
      <c r="D20" s="10">
        <f>IF(COUNTIF(E20,"E"),G3/2,IF(COUNTIF(E20,"D"),G4/2,IF(COUNTIF(E20,"C"),G5/2,IF(COUNTIF(E20,"B"),G6/2,IF(COUNTIF(E20,"A"),G7/2,0)))))</f>
        <v>125</v>
      </c>
      <c r="E20" s="10" t="s">
        <v>42</v>
      </c>
      <c r="G20" s="13"/>
      <c r="H20" s="12"/>
      <c r="J20" s="11" t="s">
        <v>77</v>
      </c>
      <c r="K20" s="10">
        <f t="shared" si="0"/>
        <v>2560</v>
      </c>
      <c r="L20" s="12"/>
    </row>
    <row r="21" spans="2:12">
      <c r="B21" s="10"/>
      <c r="C21" s="10" t="s">
        <v>78</v>
      </c>
      <c r="D21" s="10">
        <f>IF(COUNTIF(E21,"E"),G3/2,IF(COUNTIF(E21,"D"),G4/2,IF(COUNTIF(E21,"C"),G5/2,IF(COUNTIF(E21,"B"),G6/2,IF(COUNTIF(E21,"A"),G7/2,0)))))</f>
        <v>250</v>
      </c>
      <c r="E21" s="10" t="s">
        <v>45</v>
      </c>
      <c r="G21" s="13"/>
      <c r="H21" s="12"/>
      <c r="J21" s="11" t="s">
        <v>79</v>
      </c>
      <c r="K21" s="10">
        <f t="shared" si="0"/>
        <v>5120</v>
      </c>
      <c r="L21" s="12"/>
    </row>
    <row r="22" spans="2:12">
      <c r="B22" s="10"/>
      <c r="C22" s="10" t="s">
        <v>80</v>
      </c>
      <c r="D22" s="10">
        <f>IF(COUNTIF(E22,"E"),G3/2,IF(COUNTIF(E22,"D"),G4/2,IF(COUNTIF(E22,"C"),G5/2,IF(COUNTIF(E22,"B"),G6/2,IF(COUNTIF(E22,"A"),G7/2,0)))))</f>
        <v>500</v>
      </c>
      <c r="E22" s="10" t="s">
        <v>47</v>
      </c>
      <c r="G22" s="12"/>
      <c r="H22" s="12"/>
      <c r="K22" s="13"/>
      <c r="L22" s="12"/>
    </row>
    <row r="23" spans="2:8">
      <c r="B23" s="10" t="s">
        <v>81</v>
      </c>
      <c r="C23" s="10" t="s">
        <v>82</v>
      </c>
      <c r="D23" s="10">
        <f>IF(COUNTIF(E23,"E"),G3/2,IF(COUNTIF(E23,"D"),G4/2,IF(COUNTIF(E23,"C"),G5/2,IF(COUNTIF(E23,"B"),G6/2,IF(COUNTIF(E23,"A"),G7/2,0)))))</f>
        <v>250</v>
      </c>
      <c r="E23" s="10" t="s">
        <v>45</v>
      </c>
      <c r="G23" s="12"/>
      <c r="H23" s="12"/>
    </row>
    <row r="24" spans="2:8">
      <c r="B24" s="10"/>
      <c r="C24" s="10" t="s">
        <v>83</v>
      </c>
      <c r="D24" s="10">
        <f>IF(COUNTIF(E24,"E"),G3/2,IF(COUNTIF(E24,"D"),G4/2,IF(COUNTIF(E24,"C"),G5/2,IF(COUNTIF(E24,"B"),G6/2,IF(COUNTIF(E24,"A"),G7/2,0)))))</f>
        <v>500</v>
      </c>
      <c r="E24" s="10" t="s">
        <v>47</v>
      </c>
      <c r="G24" s="12"/>
      <c r="H24" s="12"/>
    </row>
    <row r="25" spans="2:8">
      <c r="B25" s="10"/>
      <c r="C25" s="10" t="s">
        <v>84</v>
      </c>
      <c r="D25" s="10">
        <f>IF(COUNTIF(E25,"E"),G3/2,IF(COUNTIF(E25,"D"),G4/2,IF(COUNTIF(E25,"C"),G5/2,IF(COUNTIF(E25,"B"),G6/2,IF(COUNTIF(E25,"A"),G7/2,0)))))</f>
        <v>1000</v>
      </c>
      <c r="E25" s="10" t="s">
        <v>49</v>
      </c>
      <c r="G25" s="12"/>
      <c r="H25" s="12"/>
    </row>
    <row r="26" spans="2:8">
      <c r="B26" s="17" t="s">
        <v>85</v>
      </c>
      <c r="C26" s="10" t="s">
        <v>86</v>
      </c>
      <c r="D26" s="10">
        <v>-125</v>
      </c>
      <c r="E26" s="10"/>
      <c r="G26" s="12"/>
      <c r="H26" s="12"/>
    </row>
    <row r="27" spans="2:8">
      <c r="B27" s="15"/>
      <c r="C27" s="10" t="s">
        <v>87</v>
      </c>
      <c r="D27" s="10">
        <f>IF(COUNTIF(E27,"E"),G3/2,IF(COUNTIF(E27,"D"),G4/2,IF(COUNTIF(E27,"C"),G5/2,IF(COUNTIF(E27,"B"),G6/2,IF(COUNTIF(E27,"A"),G7/2,0)))))</f>
        <v>125</v>
      </c>
      <c r="E27" s="10" t="s">
        <v>42</v>
      </c>
      <c r="G27" s="12"/>
      <c r="H27" s="12"/>
    </row>
    <row r="28" spans="2:8">
      <c r="B28" s="15"/>
      <c r="C28" s="10" t="s">
        <v>88</v>
      </c>
      <c r="D28" s="10">
        <f>IF(COUNTIF(E28,"E"),G3/2,IF(COUNTIF(E28,"D"),G4/2,IF(COUNTIF(E28,"C"),G5/2,IF(COUNTIF(E28,"B"),G6/2,IF(COUNTIF(E28,"A"),G7/2,0)))))</f>
        <v>250</v>
      </c>
      <c r="E28" s="10" t="s">
        <v>45</v>
      </c>
      <c r="G28" s="12"/>
      <c r="H28" s="12"/>
    </row>
    <row r="29" spans="2:8">
      <c r="B29" s="16"/>
      <c r="C29" s="10" t="s">
        <v>89</v>
      </c>
      <c r="D29" s="10">
        <f>IF(COUNTIF(E29,"E"),G3/2,IF(COUNTIF(E29,"D"),G4/2,IF(COUNTIF(E29,"C"),G5/2,IF(COUNTIF(E29,"B"),G6/2,IF(COUNTIF(E29,"A"),G7/2,0)))))</f>
        <v>500</v>
      </c>
      <c r="E29" s="10" t="s">
        <v>47</v>
      </c>
      <c r="G29" s="12"/>
      <c r="H29" s="12"/>
    </row>
  </sheetData>
  <mergeCells count="10">
    <mergeCell ref="J9:K9"/>
    <mergeCell ref="J10:K10"/>
    <mergeCell ref="J11:K11"/>
    <mergeCell ref="B3:B7"/>
    <mergeCell ref="B8:B11"/>
    <mergeCell ref="B13:B15"/>
    <mergeCell ref="B16:B19"/>
    <mergeCell ref="B20:B22"/>
    <mergeCell ref="B23:B25"/>
    <mergeCell ref="B26:B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92"/>
  <sheetViews>
    <sheetView workbookViewId="0">
      <selection activeCell="G4" sqref="G4"/>
    </sheetView>
  </sheetViews>
  <sheetFormatPr defaultColWidth="8.72727272727273" defaultRowHeight="15.5" outlineLevelCol="4"/>
  <cols>
    <col min="1" max="1" width="9.81818181818182" style="6"/>
    <col min="2" max="2" width="15.6363636363636" style="6" customWidth="1"/>
  </cols>
  <sheetData>
    <row r="1" ht="15" spans="1:2">
      <c r="A1" s="7" t="s">
        <v>90</v>
      </c>
      <c r="B1" s="7" t="s">
        <v>91</v>
      </c>
    </row>
    <row r="2" spans="1:5">
      <c r="A2" s="8">
        <v>10</v>
      </c>
      <c r="B2" s="8" t="s">
        <v>92</v>
      </c>
      <c r="D2" s="4" t="s">
        <v>93</v>
      </c>
      <c r="E2" s="4"/>
    </row>
    <row r="3" spans="1:5">
      <c r="A3" s="8">
        <v>20</v>
      </c>
      <c r="B3" s="8" t="s">
        <v>94</v>
      </c>
      <c r="D3" s="4" t="s">
        <v>90</v>
      </c>
      <c r="E3" s="4">
        <f>(看板!H5+看板!H8*4000+看板!H14*2000+看板!H20*1000+看板!H26*500+看板!H32*250)/10</f>
        <v>600</v>
      </c>
    </row>
    <row r="4" spans="1:5">
      <c r="A4" s="8">
        <v>30</v>
      </c>
      <c r="B4" s="8" t="s">
        <v>95</v>
      </c>
      <c r="D4" s="4" t="s">
        <v>96</v>
      </c>
      <c r="E4" s="4" t="str">
        <f>VLOOKUP(SMALL(详细信息!G3:G7,COUNTIF(详细信息!G3:G7,"&lt;"&amp;E3)),详细信息!G2:H7,2,FALSE)</f>
        <v>D</v>
      </c>
    </row>
    <row r="5" spans="1:2">
      <c r="A5" s="8">
        <v>40</v>
      </c>
      <c r="B5" s="8" t="s">
        <v>97</v>
      </c>
    </row>
    <row r="6" spans="1:2">
      <c r="A6" s="8">
        <v>50</v>
      </c>
      <c r="B6" s="8" t="s">
        <v>98</v>
      </c>
    </row>
    <row r="7" spans="1:2">
      <c r="A7" s="8">
        <v>60</v>
      </c>
      <c r="B7" s="8" t="s">
        <v>99</v>
      </c>
    </row>
    <row r="8" spans="1:2">
      <c r="A8" s="8">
        <v>70</v>
      </c>
      <c r="B8" s="8" t="s">
        <v>100</v>
      </c>
    </row>
    <row r="9" spans="1:2">
      <c r="A9" s="8">
        <v>80</v>
      </c>
      <c r="B9" s="8" t="s">
        <v>101</v>
      </c>
    </row>
    <row r="10" spans="1:2">
      <c r="A10" s="8">
        <v>90</v>
      </c>
      <c r="B10" s="8" t="s">
        <v>102</v>
      </c>
    </row>
    <row r="11" spans="1:2">
      <c r="A11" s="8">
        <v>100</v>
      </c>
      <c r="B11" s="8" t="s">
        <v>103</v>
      </c>
    </row>
    <row r="12" spans="1:2">
      <c r="A12" s="8">
        <v>120</v>
      </c>
      <c r="B12" s="8" t="s">
        <v>104</v>
      </c>
    </row>
    <row r="13" spans="1:2">
      <c r="A13" s="8">
        <v>140</v>
      </c>
      <c r="B13" s="8" t="s">
        <v>105</v>
      </c>
    </row>
    <row r="14" spans="1:2">
      <c r="A14" s="8">
        <v>160</v>
      </c>
      <c r="B14" s="8" t="s">
        <v>106</v>
      </c>
    </row>
    <row r="15" spans="1:2">
      <c r="A15" s="8">
        <v>180</v>
      </c>
      <c r="B15" s="8" t="s">
        <v>107</v>
      </c>
    </row>
    <row r="16" spans="1:2">
      <c r="A16" s="8">
        <v>200</v>
      </c>
      <c r="B16" s="8" t="s">
        <v>108</v>
      </c>
    </row>
    <row r="17" spans="1:2">
      <c r="A17" s="8">
        <v>220</v>
      </c>
      <c r="B17" s="8" t="s">
        <v>109</v>
      </c>
    </row>
    <row r="18" spans="1:2">
      <c r="A18" s="8">
        <v>240</v>
      </c>
      <c r="B18" s="8" t="s">
        <v>110</v>
      </c>
    </row>
    <row r="19" spans="1:2">
      <c r="A19" s="8">
        <v>260</v>
      </c>
      <c r="B19" s="8" t="s">
        <v>111</v>
      </c>
    </row>
    <row r="20" spans="1:2">
      <c r="A20" s="8">
        <v>280</v>
      </c>
      <c r="B20" s="8" t="s">
        <v>112</v>
      </c>
    </row>
    <row r="21" spans="1:2">
      <c r="A21" s="8">
        <v>300</v>
      </c>
      <c r="B21" s="8" t="s">
        <v>113</v>
      </c>
    </row>
    <row r="22" spans="1:2">
      <c r="A22" s="8">
        <v>340</v>
      </c>
      <c r="B22" s="8" t="s">
        <v>114</v>
      </c>
    </row>
    <row r="23" spans="1:2">
      <c r="A23" s="8">
        <v>380</v>
      </c>
      <c r="B23" s="8" t="s">
        <v>115</v>
      </c>
    </row>
    <row r="24" spans="1:2">
      <c r="A24" s="8">
        <v>420</v>
      </c>
      <c r="B24" s="8" t="s">
        <v>116</v>
      </c>
    </row>
    <row r="25" spans="1:2">
      <c r="A25" s="8">
        <v>460</v>
      </c>
      <c r="B25" s="8" t="s">
        <v>117</v>
      </c>
    </row>
    <row r="26" spans="1:2">
      <c r="A26" s="8">
        <v>500</v>
      </c>
      <c r="B26" s="8" t="s">
        <v>118</v>
      </c>
    </row>
    <row r="27" spans="1:2">
      <c r="A27" s="8">
        <v>540</v>
      </c>
      <c r="B27" s="8" t="s">
        <v>119</v>
      </c>
    </row>
    <row r="28" spans="1:2">
      <c r="A28" s="8">
        <v>580</v>
      </c>
      <c r="B28" s="8" t="s">
        <v>120</v>
      </c>
    </row>
    <row r="29" spans="1:2">
      <c r="A29" s="8">
        <v>620</v>
      </c>
      <c r="B29" s="8" t="s">
        <v>121</v>
      </c>
    </row>
    <row r="30" spans="1:2">
      <c r="A30" s="8">
        <v>660</v>
      </c>
      <c r="B30" s="8" t="s">
        <v>122</v>
      </c>
    </row>
    <row r="31" spans="1:2">
      <c r="A31" s="8">
        <v>700</v>
      </c>
      <c r="B31" s="8" t="s">
        <v>123</v>
      </c>
    </row>
    <row r="32" spans="1:2">
      <c r="A32" s="8">
        <v>780</v>
      </c>
      <c r="B32" s="8" t="s">
        <v>124</v>
      </c>
    </row>
    <row r="33" spans="1:2">
      <c r="A33" s="8">
        <v>860</v>
      </c>
      <c r="B33" s="8" t="s">
        <v>125</v>
      </c>
    </row>
    <row r="34" spans="1:2">
      <c r="A34" s="8">
        <v>940</v>
      </c>
      <c r="B34" s="8" t="s">
        <v>126</v>
      </c>
    </row>
    <row r="35" spans="1:2">
      <c r="A35" s="8">
        <v>1020</v>
      </c>
      <c r="B35" s="8" t="s">
        <v>127</v>
      </c>
    </row>
    <row r="36" spans="1:2">
      <c r="A36" s="8">
        <v>1100</v>
      </c>
      <c r="B36" s="8" t="s">
        <v>128</v>
      </c>
    </row>
    <row r="37" spans="1:2">
      <c r="A37" s="8">
        <v>1180</v>
      </c>
      <c r="B37" s="8" t="s">
        <v>129</v>
      </c>
    </row>
    <row r="38" spans="1:2">
      <c r="A38" s="8">
        <v>1260</v>
      </c>
      <c r="B38" s="8" t="s">
        <v>130</v>
      </c>
    </row>
    <row r="39" spans="1:2">
      <c r="A39" s="8">
        <v>1340</v>
      </c>
      <c r="B39" s="8" t="s">
        <v>131</v>
      </c>
    </row>
    <row r="40" spans="1:2">
      <c r="A40" s="8">
        <v>1420</v>
      </c>
      <c r="B40" s="8" t="s">
        <v>132</v>
      </c>
    </row>
    <row r="41" spans="1:2">
      <c r="A41" s="8">
        <v>1500</v>
      </c>
      <c r="B41" s="8" t="s">
        <v>133</v>
      </c>
    </row>
    <row r="42" spans="1:2">
      <c r="A42" s="8">
        <v>1660</v>
      </c>
      <c r="B42" s="8" t="s">
        <v>134</v>
      </c>
    </row>
    <row r="43" spans="1:2">
      <c r="A43" s="8">
        <v>1820</v>
      </c>
      <c r="B43" s="8" t="s">
        <v>135</v>
      </c>
    </row>
    <row r="44" spans="1:2">
      <c r="A44" s="8">
        <v>1980</v>
      </c>
      <c r="B44" s="8" t="s">
        <v>136</v>
      </c>
    </row>
    <row r="45" spans="1:2">
      <c r="A45" s="8">
        <v>2140</v>
      </c>
      <c r="B45" s="8" t="s">
        <v>137</v>
      </c>
    </row>
    <row r="46" spans="1:2">
      <c r="A46" s="8">
        <v>2300</v>
      </c>
      <c r="B46" s="8" t="s">
        <v>138</v>
      </c>
    </row>
    <row r="47" spans="1:2">
      <c r="A47" s="8">
        <v>2460</v>
      </c>
      <c r="B47" s="8" t="s">
        <v>139</v>
      </c>
    </row>
    <row r="48" spans="1:2">
      <c r="A48" s="8">
        <v>2620</v>
      </c>
      <c r="B48" s="8" t="s">
        <v>140</v>
      </c>
    </row>
    <row r="49" spans="1:2">
      <c r="A49" s="8">
        <v>2780</v>
      </c>
      <c r="B49" s="8" t="s">
        <v>141</v>
      </c>
    </row>
    <row r="50" spans="1:2">
      <c r="A50" s="8">
        <v>2940</v>
      </c>
      <c r="B50" s="8" t="s">
        <v>142</v>
      </c>
    </row>
    <row r="51" spans="1:2">
      <c r="A51" s="8">
        <v>3100</v>
      </c>
      <c r="B51" s="8" t="s">
        <v>143</v>
      </c>
    </row>
    <row r="52" spans="1:2">
      <c r="A52" s="8">
        <v>3420</v>
      </c>
      <c r="B52" s="8" t="s">
        <v>144</v>
      </c>
    </row>
    <row r="53" spans="1:2">
      <c r="A53" s="8">
        <v>3740</v>
      </c>
      <c r="B53" s="8" t="s">
        <v>145</v>
      </c>
    </row>
    <row r="54" spans="1:2">
      <c r="A54" s="8">
        <v>4060</v>
      </c>
      <c r="B54" s="8" t="s">
        <v>146</v>
      </c>
    </row>
    <row r="55" spans="1:2">
      <c r="A55" s="8">
        <v>4380</v>
      </c>
      <c r="B55" s="8" t="s">
        <v>147</v>
      </c>
    </row>
    <row r="56" spans="1:2">
      <c r="A56" s="8">
        <v>4700</v>
      </c>
      <c r="B56" s="8" t="s">
        <v>148</v>
      </c>
    </row>
    <row r="57" spans="1:2">
      <c r="A57" s="8">
        <v>5020</v>
      </c>
      <c r="B57" s="8" t="s">
        <v>149</v>
      </c>
    </row>
    <row r="58" spans="1:2">
      <c r="A58" s="8">
        <v>5340</v>
      </c>
      <c r="B58" s="8" t="s">
        <v>150</v>
      </c>
    </row>
    <row r="59" spans="1:2">
      <c r="A59" s="8">
        <v>5660</v>
      </c>
      <c r="B59" s="8" t="s">
        <v>151</v>
      </c>
    </row>
    <row r="60" spans="1:2">
      <c r="A60" s="8">
        <v>5980</v>
      </c>
      <c r="B60" s="8" t="s">
        <v>152</v>
      </c>
    </row>
    <row r="61" spans="1:2">
      <c r="A61" s="8">
        <v>6300</v>
      </c>
      <c r="B61" s="8" t="s">
        <v>153</v>
      </c>
    </row>
    <row r="62" spans="1:2">
      <c r="A62" s="8">
        <v>6940</v>
      </c>
      <c r="B62" s="8" t="s">
        <v>154</v>
      </c>
    </row>
    <row r="63" spans="1:2">
      <c r="A63" s="8">
        <v>7580</v>
      </c>
      <c r="B63" s="8" t="s">
        <v>155</v>
      </c>
    </row>
    <row r="64" spans="1:2">
      <c r="A64" s="8">
        <v>8220</v>
      </c>
      <c r="B64" s="8" t="s">
        <v>156</v>
      </c>
    </row>
    <row r="65" spans="1:2">
      <c r="A65" s="8">
        <v>8860</v>
      </c>
      <c r="B65" s="8" t="s">
        <v>157</v>
      </c>
    </row>
    <row r="66" spans="1:2">
      <c r="A66" s="8">
        <v>9500</v>
      </c>
      <c r="B66" s="8" t="s">
        <v>158</v>
      </c>
    </row>
    <row r="67" spans="1:2">
      <c r="A67" s="8">
        <v>10140</v>
      </c>
      <c r="B67" s="8" t="s">
        <v>159</v>
      </c>
    </row>
    <row r="68" spans="1:2">
      <c r="A68" s="8">
        <v>10780</v>
      </c>
      <c r="B68" s="8" t="s">
        <v>160</v>
      </c>
    </row>
    <row r="69" spans="1:2">
      <c r="A69" s="8">
        <v>11420</v>
      </c>
      <c r="B69" s="8" t="s">
        <v>161</v>
      </c>
    </row>
    <row r="70" spans="1:2">
      <c r="A70" s="8">
        <v>12060</v>
      </c>
      <c r="B70" s="8" t="s">
        <v>162</v>
      </c>
    </row>
    <row r="71" spans="1:2">
      <c r="A71" s="8">
        <v>12700</v>
      </c>
      <c r="B71" s="8" t="s">
        <v>163</v>
      </c>
    </row>
    <row r="72" spans="1:2">
      <c r="A72" s="8">
        <v>13980</v>
      </c>
      <c r="B72" s="8" t="s">
        <v>164</v>
      </c>
    </row>
    <row r="73" spans="1:2">
      <c r="A73" s="8">
        <v>15260</v>
      </c>
      <c r="B73" s="8" t="s">
        <v>165</v>
      </c>
    </row>
    <row r="74" spans="1:2">
      <c r="A74" s="8">
        <v>16540</v>
      </c>
      <c r="B74" s="8" t="s">
        <v>166</v>
      </c>
    </row>
    <row r="75" spans="1:2">
      <c r="A75" s="8">
        <v>17820</v>
      </c>
      <c r="B75" s="8" t="s">
        <v>167</v>
      </c>
    </row>
    <row r="76" spans="1:2">
      <c r="A76" s="8">
        <v>19100</v>
      </c>
      <c r="B76" s="8" t="s">
        <v>168</v>
      </c>
    </row>
    <row r="77" spans="1:2">
      <c r="A77" s="8">
        <v>20380</v>
      </c>
      <c r="B77" s="8" t="s">
        <v>169</v>
      </c>
    </row>
    <row r="78" spans="1:2">
      <c r="A78" s="8">
        <v>21660</v>
      </c>
      <c r="B78" s="8" t="s">
        <v>170</v>
      </c>
    </row>
    <row r="79" spans="1:2">
      <c r="A79" s="8">
        <v>22940</v>
      </c>
      <c r="B79" s="8" t="s">
        <v>171</v>
      </c>
    </row>
    <row r="80" spans="1:2">
      <c r="A80" s="8">
        <v>24220</v>
      </c>
      <c r="B80" s="8" t="s">
        <v>172</v>
      </c>
    </row>
    <row r="81" spans="1:2">
      <c r="A81" s="8">
        <v>25500</v>
      </c>
      <c r="B81" s="8" t="s">
        <v>173</v>
      </c>
    </row>
    <row r="82" spans="1:2">
      <c r="A82" s="8">
        <v>28060</v>
      </c>
      <c r="B82" s="8" t="s">
        <v>174</v>
      </c>
    </row>
    <row r="83" spans="1:2">
      <c r="A83" s="8">
        <v>30620</v>
      </c>
      <c r="B83" s="8" t="s">
        <v>175</v>
      </c>
    </row>
    <row r="84" spans="1:2">
      <c r="A84" s="8">
        <v>33180</v>
      </c>
      <c r="B84" s="8" t="s">
        <v>176</v>
      </c>
    </row>
    <row r="85" spans="1:2">
      <c r="A85" s="8">
        <v>35740</v>
      </c>
      <c r="B85" s="8" t="s">
        <v>177</v>
      </c>
    </row>
    <row r="86" spans="1:2">
      <c r="A86" s="8">
        <v>38300</v>
      </c>
      <c r="B86" s="8" t="s">
        <v>178</v>
      </c>
    </row>
    <row r="87" spans="1:2">
      <c r="A87" s="8">
        <v>40860</v>
      </c>
      <c r="B87" s="8" t="s">
        <v>179</v>
      </c>
    </row>
    <row r="88" spans="1:2">
      <c r="A88" s="8">
        <v>43420</v>
      </c>
      <c r="B88" s="8" t="s">
        <v>180</v>
      </c>
    </row>
    <row r="89" spans="1:2">
      <c r="A89" s="8">
        <v>45980</v>
      </c>
      <c r="B89" s="8" t="s">
        <v>181</v>
      </c>
    </row>
    <row r="90" spans="1:2">
      <c r="A90" s="8">
        <v>48540</v>
      </c>
      <c r="B90" s="8" t="s">
        <v>182</v>
      </c>
    </row>
    <row r="91" spans="1:2">
      <c r="A91" s="8">
        <v>51100</v>
      </c>
      <c r="B91" s="8" t="s">
        <v>183</v>
      </c>
    </row>
    <row r="92" spans="1:2">
      <c r="A92" s="8">
        <v>56220</v>
      </c>
      <c r="B92" s="8" t="s">
        <v>184</v>
      </c>
    </row>
  </sheetData>
  <mergeCells count="1">
    <mergeCell ref="D2:E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2:C12"/>
  <sheetViews>
    <sheetView workbookViewId="0">
      <selection activeCell="C15" sqref="C15"/>
    </sheetView>
  </sheetViews>
  <sheetFormatPr defaultColWidth="8.72727272727273" defaultRowHeight="14" outlineLevelCol="2"/>
  <cols>
    <col min="2" max="2" width="10.6363636363636" style="1" customWidth="1"/>
    <col min="3" max="3" width="81.9090909090909" style="1" customWidth="1"/>
  </cols>
  <sheetData>
    <row r="2" ht="26" customHeight="1" spans="2:3">
      <c r="B2" s="2" t="s">
        <v>185</v>
      </c>
      <c r="C2" s="3"/>
    </row>
    <row r="3" spans="2:3">
      <c r="B3" s="4" t="s">
        <v>17</v>
      </c>
      <c r="C3" s="4" t="s">
        <v>186</v>
      </c>
    </row>
    <row r="4" spans="2:3">
      <c r="B4" s="5"/>
      <c r="C4" s="4"/>
    </row>
    <row r="5" spans="2:3">
      <c r="B5" s="5"/>
      <c r="C5" s="4"/>
    </row>
    <row r="6" spans="2:3">
      <c r="B6" s="5"/>
      <c r="C6" s="4"/>
    </row>
    <row r="7" spans="2:3">
      <c r="B7" s="5"/>
      <c r="C7" s="4"/>
    </row>
    <row r="8" spans="2:3">
      <c r="B8" s="5"/>
      <c r="C8" s="4"/>
    </row>
    <row r="9" spans="2:3">
      <c r="B9" s="5"/>
      <c r="C9" s="4"/>
    </row>
    <row r="10" spans="2:3">
      <c r="B10" s="5"/>
      <c r="C10" s="4"/>
    </row>
    <row r="11" spans="2:3">
      <c r="B11" s="5"/>
      <c r="C11" s="4"/>
    </row>
    <row r="12" spans="2:3">
      <c r="B12" s="5"/>
      <c r="C12" s="4"/>
    </row>
  </sheetData>
  <mergeCells count="1"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看板</vt:lpstr>
      <vt:lpstr>任务信息表</vt:lpstr>
      <vt:lpstr>商城</vt:lpstr>
      <vt:lpstr>花销</vt:lpstr>
      <vt:lpstr>数据透视表</vt:lpstr>
      <vt:lpstr>详细信息</vt:lpstr>
      <vt:lpstr>称号</vt:lpstr>
      <vt:lpstr>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yzz</dc:creator>
  <cp:lastModifiedBy>世纪末的粽子</cp:lastModifiedBy>
  <dcterms:created xsi:type="dcterms:W3CDTF">2024-01-13T13:43:00Z</dcterms:created>
  <dcterms:modified xsi:type="dcterms:W3CDTF">2024-01-24T14:30:50Z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9BDC26D8E1FE44F4A9E3EADB44393B53_13</vt:lpwstr>
  </property>
  <property fmtid="{D5CDD505-2E9C-101B-9397-08002B2CF9AE}" pid="3" name="KSOProductBuildVer">
    <vt:lpwstr>2052-12.1.0.16120</vt:lpwstr>
  </property>
</Properties>
</file>