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y🌟star\Desktop\"/>
    </mc:Choice>
  </mc:AlternateContent>
  <xr:revisionPtr revIDLastSave="0" documentId="13_ncr:1_{D700C186-0C5F-4033-A43F-9CBE4F2E76C5}" xr6:coauthVersionLast="47" xr6:coauthVersionMax="47" xr10:uidLastSave="{00000000-0000-0000-0000-000000000000}"/>
  <bookViews>
    <workbookView xWindow="-108" yWindow="-108" windowWidth="23256" windowHeight="12456" tabRatio="845" xr2:uid="{00000000-000D-0000-FFFF-FFFF00000000}"/>
  </bookViews>
  <sheets>
    <sheet name="CPI- Annually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D14" i="17"/>
  <c r="D3" i="17"/>
  <c r="N56" i="17"/>
  <c r="N58" i="17"/>
  <c r="C4" i="17"/>
  <c r="C5" i="17"/>
  <c r="C6" i="17"/>
  <c r="C7" i="17"/>
  <c r="C8" i="17"/>
  <c r="C9" i="17"/>
  <c r="C10" i="17"/>
  <c r="C11" i="17"/>
  <c r="C12" i="17"/>
  <c r="C13" i="17"/>
  <c r="C14" i="17"/>
  <c r="C3" i="17"/>
  <c r="AY4" i="17"/>
  <c r="AZ4" i="17" s="1"/>
  <c r="AY5" i="17"/>
  <c r="AZ5" i="17" s="1"/>
  <c r="AY6" i="17"/>
  <c r="AZ6" i="17" s="1"/>
  <c r="AY7" i="17"/>
  <c r="AZ7" i="17" s="1"/>
  <c r="AY8" i="17"/>
  <c r="AZ8" i="17" s="1"/>
  <c r="AY9" i="17"/>
  <c r="AZ9" i="17" s="1"/>
  <c r="AY10" i="17"/>
  <c r="AZ10" i="17" s="1"/>
  <c r="AY11" i="17"/>
  <c r="AZ11" i="17" s="1"/>
  <c r="AY12" i="17"/>
  <c r="AZ12" i="17" s="1"/>
  <c r="AY13" i="17"/>
  <c r="AZ13" i="17" s="1"/>
  <c r="AY14" i="17"/>
  <c r="AZ14" i="17" s="1"/>
  <c r="AY3" i="17"/>
  <c r="AZ3" i="17" s="1"/>
  <c r="AU4" i="17"/>
  <c r="AV4" i="17" s="1"/>
  <c r="AU5" i="17"/>
  <c r="AV5" i="17" s="1"/>
  <c r="AU6" i="17"/>
  <c r="AU7" i="17"/>
  <c r="AV7" i="17" s="1"/>
  <c r="AU8" i="17"/>
  <c r="AU9" i="17"/>
  <c r="AU10" i="17"/>
  <c r="AV10" i="17" s="1"/>
  <c r="AU11" i="17"/>
  <c r="AV11" i="17" s="1"/>
  <c r="AU12" i="17"/>
  <c r="AV12" i="17" s="1"/>
  <c r="AU13" i="17"/>
  <c r="AV13" i="17" s="1"/>
  <c r="AU14" i="17"/>
  <c r="AU3" i="17"/>
  <c r="AV3" i="17" s="1"/>
  <c r="AQ4" i="17"/>
  <c r="AR4" i="17" s="1"/>
  <c r="AQ5" i="17"/>
  <c r="AR5" i="17" s="1"/>
  <c r="AQ6" i="17"/>
  <c r="AR6" i="17" s="1"/>
  <c r="AQ7" i="17"/>
  <c r="AR7" i="17" s="1"/>
  <c r="AQ8" i="17"/>
  <c r="AR8" i="17" s="1"/>
  <c r="AQ9" i="17"/>
  <c r="AR9" i="17" s="1"/>
  <c r="AQ10" i="17"/>
  <c r="AR10" i="17" s="1"/>
  <c r="AQ11" i="17"/>
  <c r="AR11" i="17" s="1"/>
  <c r="AQ12" i="17"/>
  <c r="AR12" i="17" s="1"/>
  <c r="AQ13" i="17"/>
  <c r="AR13" i="17" s="1"/>
  <c r="AQ14" i="17"/>
  <c r="AR14" i="17" s="1"/>
  <c r="AQ3" i="17"/>
  <c r="AR3" i="17" s="1"/>
  <c r="AN2" i="17"/>
  <c r="AM4" i="17"/>
  <c r="AN4" i="17" s="1"/>
  <c r="AM5" i="17"/>
  <c r="AN5" i="17" s="1"/>
  <c r="AM6" i="17"/>
  <c r="AN6" i="17" s="1"/>
  <c r="AM7" i="17"/>
  <c r="AN7" i="17" s="1"/>
  <c r="AM8" i="17"/>
  <c r="AN8" i="17" s="1"/>
  <c r="AM9" i="17"/>
  <c r="AN9" i="17" s="1"/>
  <c r="AM10" i="17"/>
  <c r="AN10" i="17" s="1"/>
  <c r="AM11" i="17"/>
  <c r="AN11" i="17" s="1"/>
  <c r="AM12" i="17"/>
  <c r="AN12" i="17" s="1"/>
  <c r="AM13" i="17"/>
  <c r="AN13" i="17" s="1"/>
  <c r="AM14" i="17"/>
  <c r="AN14" i="17" s="1"/>
  <c r="AM3" i="17"/>
  <c r="AN3" i="17" s="1"/>
  <c r="AI4" i="17"/>
  <c r="AJ4" i="17" s="1"/>
  <c r="AI5" i="17"/>
  <c r="AJ5" i="17" s="1"/>
  <c r="AI6" i="17"/>
  <c r="AJ6" i="17" s="1"/>
  <c r="AI7" i="17"/>
  <c r="AJ7" i="17" s="1"/>
  <c r="AI8" i="17"/>
  <c r="AJ8" i="17" s="1"/>
  <c r="AI9" i="17"/>
  <c r="AJ9" i="17" s="1"/>
  <c r="AI10" i="17"/>
  <c r="AJ10" i="17" s="1"/>
  <c r="AI11" i="17"/>
  <c r="AJ11" i="17" s="1"/>
  <c r="AI12" i="17"/>
  <c r="AJ12" i="17" s="1"/>
  <c r="AI13" i="17"/>
  <c r="AJ13" i="17" s="1"/>
  <c r="AI14" i="17"/>
  <c r="AJ14" i="17" s="1"/>
  <c r="AI3" i="17"/>
  <c r="AJ3" i="17" s="1"/>
  <c r="AE4" i="17"/>
  <c r="AF4" i="17" s="1"/>
  <c r="AE5" i="17"/>
  <c r="AF5" i="17" s="1"/>
  <c r="AE6" i="17"/>
  <c r="AF6" i="17" s="1"/>
  <c r="AE7" i="17"/>
  <c r="AF7" i="17" s="1"/>
  <c r="AE8" i="17"/>
  <c r="AF8" i="17" s="1"/>
  <c r="AE9" i="17"/>
  <c r="AF9" i="17" s="1"/>
  <c r="AE10" i="17"/>
  <c r="AF10" i="17" s="1"/>
  <c r="AE11" i="17"/>
  <c r="AF11" i="17" s="1"/>
  <c r="AE12" i="17"/>
  <c r="AF12" i="17" s="1"/>
  <c r="AE13" i="17"/>
  <c r="AF13" i="17" s="1"/>
  <c r="AE14" i="17"/>
  <c r="AF14" i="17" s="1"/>
  <c r="AE3" i="17"/>
  <c r="AF3" i="17" s="1"/>
  <c r="AA8" i="17"/>
  <c r="AB8" i="17" s="1"/>
  <c r="AA4" i="17"/>
  <c r="AB4" i="17" s="1"/>
  <c r="AA5" i="17"/>
  <c r="AB5" i="17" s="1"/>
  <c r="AA6" i="17"/>
  <c r="AB6" i="17" s="1"/>
  <c r="AA7" i="17"/>
  <c r="AB7" i="17" s="1"/>
  <c r="AA9" i="17"/>
  <c r="AB9" i="17" s="1"/>
  <c r="AA10" i="17"/>
  <c r="AB10" i="17" s="1"/>
  <c r="AA11" i="17"/>
  <c r="AB11" i="17" s="1"/>
  <c r="AA12" i="17"/>
  <c r="AB12" i="17" s="1"/>
  <c r="AA13" i="17"/>
  <c r="AB13" i="17" s="1"/>
  <c r="AA14" i="17"/>
  <c r="AB14" i="17" s="1"/>
  <c r="AA3" i="17"/>
  <c r="AB3" i="17" s="1"/>
  <c r="W4" i="17"/>
  <c r="X4" i="17" s="1"/>
  <c r="W5" i="17"/>
  <c r="X5" i="17" s="1"/>
  <c r="W6" i="17"/>
  <c r="X6" i="17" s="1"/>
  <c r="W7" i="17"/>
  <c r="X7" i="17" s="1"/>
  <c r="W8" i="17"/>
  <c r="X8" i="17" s="1"/>
  <c r="W9" i="17"/>
  <c r="X9" i="17" s="1"/>
  <c r="W10" i="17"/>
  <c r="X10" i="17" s="1"/>
  <c r="W11" i="17"/>
  <c r="X11" i="17" s="1"/>
  <c r="W12" i="17"/>
  <c r="X12" i="17" s="1"/>
  <c r="W13" i="17"/>
  <c r="X13" i="17" s="1"/>
  <c r="W14" i="17"/>
  <c r="X14" i="17" s="1"/>
  <c r="W3" i="17"/>
  <c r="X3" i="17" s="1"/>
  <c r="S4" i="17"/>
  <c r="T4" i="17" s="1"/>
  <c r="S5" i="17"/>
  <c r="T5" i="17" s="1"/>
  <c r="S6" i="17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3" i="17"/>
  <c r="T3" i="17" s="1"/>
  <c r="O4" i="17"/>
  <c r="P4" i="17" s="1"/>
  <c r="O5" i="17"/>
  <c r="P5" i="17" s="1"/>
  <c r="O6" i="17"/>
  <c r="P6" i="17" s="1"/>
  <c r="O7" i="17"/>
  <c r="P7" i="17" s="1"/>
  <c r="O8" i="17"/>
  <c r="P8" i="17" s="1"/>
  <c r="O9" i="17"/>
  <c r="P9" i="17" s="1"/>
  <c r="O10" i="17"/>
  <c r="P10" i="17" s="1"/>
  <c r="O11" i="17"/>
  <c r="P11" i="17" s="1"/>
  <c r="O12" i="17"/>
  <c r="P12" i="17" s="1"/>
  <c r="O13" i="17"/>
  <c r="P13" i="17" s="1"/>
  <c r="O14" i="17"/>
  <c r="P14" i="17" s="1"/>
  <c r="O3" i="17"/>
  <c r="P3" i="17" s="1"/>
  <c r="K12" i="17"/>
  <c r="L12" i="17" s="1"/>
  <c r="K11" i="17"/>
  <c r="L11" i="17" s="1"/>
  <c r="K13" i="17"/>
  <c r="L13" i="17" s="1"/>
  <c r="K14" i="17"/>
  <c r="L14" i="17" s="1"/>
  <c r="G11" i="17"/>
  <c r="H11" i="17" s="1"/>
  <c r="G12" i="17"/>
  <c r="H12" i="17" s="1"/>
  <c r="G13" i="17"/>
  <c r="H13" i="17" s="1"/>
  <c r="G14" i="17"/>
  <c r="H14" i="17" s="1"/>
  <c r="H56" i="17"/>
  <c r="H60" i="17" s="1"/>
  <c r="I56" i="17"/>
  <c r="I60" i="17" s="1"/>
  <c r="J56" i="17"/>
  <c r="J59" i="17" s="1"/>
  <c r="K56" i="17"/>
  <c r="K59" i="17" s="1"/>
  <c r="L56" i="17"/>
  <c r="L58" i="17" s="1"/>
  <c r="M56" i="17"/>
  <c r="M60" i="17" s="1"/>
  <c r="G56" i="17"/>
  <c r="G60" i="17" s="1"/>
  <c r="F56" i="17"/>
  <c r="F58" i="17" s="1"/>
  <c r="E56" i="17"/>
  <c r="E60" i="17" s="1"/>
  <c r="D56" i="17"/>
  <c r="D58" i="17" s="1"/>
  <c r="C56" i="17"/>
  <c r="C58" i="17" s="1"/>
  <c r="B56" i="17"/>
  <c r="B58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3" i="17"/>
  <c r="L3" i="17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3" i="17"/>
  <c r="H3" i="17" s="1"/>
  <c r="AV9" i="17" l="1"/>
  <c r="AV8" i="17"/>
  <c r="AV14" i="17"/>
  <c r="AV6" i="17"/>
  <c r="E59" i="17"/>
  <c r="G59" i="17"/>
  <c r="I59" i="17"/>
  <c r="J58" i="17"/>
  <c r="M59" i="17"/>
  <c r="C60" i="17"/>
  <c r="E58" i="17"/>
  <c r="G58" i="17"/>
  <c r="I58" i="17"/>
  <c r="K58" i="17"/>
  <c r="M58" i="17"/>
  <c r="C59" i="17"/>
  <c r="C61" i="17"/>
  <c r="F61" i="17"/>
  <c r="H61" i="17"/>
  <c r="J61" i="17"/>
  <c r="L61" i="17"/>
  <c r="N61" i="17"/>
  <c r="D61" i="17"/>
  <c r="F60" i="17"/>
  <c r="H58" i="17"/>
  <c r="J60" i="17"/>
  <c r="L60" i="17"/>
  <c r="N60" i="17"/>
  <c r="B61" i="17"/>
  <c r="D60" i="17"/>
  <c r="F59" i="17"/>
  <c r="H59" i="17"/>
  <c r="L59" i="17"/>
  <c r="N59" i="17"/>
  <c r="B60" i="17"/>
  <c r="D59" i="17"/>
  <c r="K61" i="17"/>
  <c r="B59" i="17"/>
  <c r="E61" i="17"/>
  <c r="G61" i="17"/>
  <c r="I61" i="17"/>
  <c r="K60" i="17"/>
  <c r="M61" i="17"/>
</calcChain>
</file>

<file path=xl/sharedStrings.xml><?xml version="1.0" encoding="utf-8"?>
<sst xmlns="http://schemas.openxmlformats.org/spreadsheetml/2006/main" count="184" uniqueCount="98">
  <si>
    <t>Health</t>
  </si>
  <si>
    <t>Transport</t>
  </si>
  <si>
    <t>Education</t>
  </si>
  <si>
    <t>Communications</t>
  </si>
  <si>
    <t>Clothing &amp; Footwear</t>
  </si>
  <si>
    <t>Relative Weights</t>
  </si>
  <si>
    <t xml:space="preserve">  June 2010</t>
  </si>
  <si>
    <t xml:space="preserve">  June 2011</t>
  </si>
  <si>
    <t xml:space="preserve">  June 2012</t>
  </si>
  <si>
    <t xml:space="preserve">  June 2013</t>
  </si>
  <si>
    <t>Food &amp; Non- Alcoholic Beverages</t>
  </si>
  <si>
    <t>Alcoholic Beverages, Tobacco &amp; Narcotics</t>
  </si>
  <si>
    <t>Restaurants&amp; Hotels</t>
  </si>
  <si>
    <t>Miscellaneous Goods &amp; Services</t>
  </si>
  <si>
    <t xml:space="preserve">Culture &amp; Recreation </t>
  </si>
  <si>
    <t>Housing, Water, Electricity, Gas &amp; Other Fuel</t>
  </si>
  <si>
    <t>Furnishings, Household Equipment &amp; Routine Maintainance of the House</t>
  </si>
  <si>
    <t xml:space="preserve"> All Items</t>
  </si>
  <si>
    <t xml:space="preserve">  June 2014</t>
  </si>
  <si>
    <t xml:space="preserve">  June 2015</t>
  </si>
  <si>
    <t xml:space="preserve">  June 2016</t>
  </si>
  <si>
    <t xml:space="preserve">  June 2017</t>
  </si>
  <si>
    <t>June 2018</t>
  </si>
  <si>
    <t xml:space="preserve">  June 2020</t>
  </si>
  <si>
    <t xml:space="preserve">  June 2019</t>
  </si>
  <si>
    <t xml:space="preserve">  June 2021</t>
  </si>
  <si>
    <t xml:space="preserve">  June 2022</t>
  </si>
  <si>
    <t>127.8</t>
  </si>
  <si>
    <t>128.5</t>
  </si>
  <si>
    <t>121.2</t>
  </si>
  <si>
    <t>118.1</t>
  </si>
  <si>
    <t>118.5</t>
  </si>
  <si>
    <t>120.1</t>
  </si>
  <si>
    <t>123.0</t>
  </si>
  <si>
    <t>131.1</t>
  </si>
  <si>
    <t>105.3</t>
  </si>
  <si>
    <t>155.4</t>
  </si>
  <si>
    <t>170.2</t>
  </si>
  <si>
    <t>139.2</t>
  </si>
  <si>
    <t>113.0</t>
  </si>
  <si>
    <t>105.0</t>
  </si>
  <si>
    <t>115.5</t>
  </si>
  <si>
    <t>108.4</t>
  </si>
  <si>
    <t>110.1</t>
  </si>
  <si>
    <t>107.5</t>
  </si>
  <si>
    <t>118.0</t>
  </si>
  <si>
    <t>123.3</t>
  </si>
  <si>
    <t>104.6</t>
  </si>
  <si>
    <t>120.7</t>
  </si>
  <si>
    <t>151.0</t>
  </si>
  <si>
    <t>118.3</t>
  </si>
  <si>
    <t>Date</t>
  </si>
  <si>
    <t>Category</t>
  </si>
  <si>
    <t xml:space="preserve">Category </t>
  </si>
  <si>
    <t xml:space="preserve">weight- Food </t>
  </si>
  <si>
    <t>Inflation- Food</t>
  </si>
  <si>
    <t>-</t>
  </si>
  <si>
    <t>Contribution- Food</t>
  </si>
  <si>
    <t>weight- Alcoholic Beverages, Tobacco &amp; Narcotics</t>
  </si>
  <si>
    <t>Inflation- Alcoholic Beverages, Tobacco &amp; Narcotics</t>
  </si>
  <si>
    <t>Contribution- Alcoholic Beverages, Tobacco &amp; Narcotics</t>
  </si>
  <si>
    <t xml:space="preserve">adjusted CPI </t>
  </si>
  <si>
    <t xml:space="preserve"> (base year 2010)</t>
  </si>
  <si>
    <t>weight- Clothing &amp; Footwear</t>
  </si>
  <si>
    <t>Inflation- Clothing &amp; Footwear</t>
  </si>
  <si>
    <t>Contribution- Clothing &amp; Footwear</t>
  </si>
  <si>
    <t>weight- Housing, Water, Electricity, Gas &amp; Other Fuel</t>
  </si>
  <si>
    <t>Inflation- Housing, Water, Electricity, Gas &amp; Other Fuel</t>
  </si>
  <si>
    <t>Contribution- Housing, Water, Electricity, Gas &amp; Other Fuel</t>
  </si>
  <si>
    <t>weight- Furnishings, Household Equipment &amp; Routine Maintainance of the House</t>
  </si>
  <si>
    <t>Inflation- Furnishings, Household Equipment &amp; Routine Maintainance of the House</t>
  </si>
  <si>
    <t>Contribution- Furnishings, Household Equipment &amp; Routine Maintainance of the House</t>
  </si>
  <si>
    <t>weight- Health</t>
  </si>
  <si>
    <t>Inflation- Health</t>
  </si>
  <si>
    <t>Contribution- Health</t>
  </si>
  <si>
    <t>weight- Transport</t>
  </si>
  <si>
    <t>Inflation- Transport</t>
  </si>
  <si>
    <t>Contribution- Transport</t>
  </si>
  <si>
    <t>weight- Communications</t>
  </si>
  <si>
    <t>Inflation- Communications</t>
  </si>
  <si>
    <t>Contribution- Communications</t>
  </si>
  <si>
    <t xml:space="preserve">weight- Culture &amp; Recreation </t>
  </si>
  <si>
    <t xml:space="preserve">Inflation- Culture &amp; Recreation </t>
  </si>
  <si>
    <t xml:space="preserve">Contribution- Culture &amp; Recreation </t>
  </si>
  <si>
    <t>weight- Education</t>
  </si>
  <si>
    <t>Inflation- Education</t>
  </si>
  <si>
    <t>Contribution- Education</t>
  </si>
  <si>
    <t>weight- Restaurants&amp; Hotels</t>
  </si>
  <si>
    <t>Inflation- Restaurants&amp; Hotels</t>
  </si>
  <si>
    <t>Contribution- Restaurants&amp; Hotels</t>
  </si>
  <si>
    <t>weight- Miscellaneous Goods &amp; Services</t>
  </si>
  <si>
    <t>Inflation- Miscellaneous Goods &amp; Services</t>
  </si>
  <si>
    <t>Contribution- Miscellaneous Goods &amp; Services</t>
  </si>
  <si>
    <t>Inflation- Growth</t>
  </si>
  <si>
    <t>Base Year 2010</t>
  </si>
  <si>
    <t>Base Year 2018/2019</t>
  </si>
  <si>
    <t xml:space="preserve"> (base year 2018/2019)</t>
  </si>
  <si>
    <t>CPI Growth Per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</si>
</sst>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0.0"/>
    <numFmt numFmtId="166" formatCode="&quot;ج.م.‏&quot;\ #,##0_-;[Red]&quot;ج.م.‏&quot;\ #,##0\-"/>
    <numFmt numFmtId="167" formatCode="&quot;ج.م.‏&quot;\ #,##0.00_-;[Red]&quot;ج.م.‏&quot;\ #,##0.00\-"/>
    <numFmt numFmtId="168" formatCode="_-[$€]* #,##0.00_-;\-[$€]* #,##0.00_-;_-[$€]* &quot;-&quot;??_-;_-@_-"/>
    <numFmt numFmtId="169" formatCode="0.0%"/>
    <numFmt numFmtId="170" formatCode="0.000%"/>
  </numFmts>
  <fonts count="54" x14ac:knownFonts="1">
    <font>
      <sz val="11"/>
      <color theme="1"/>
      <name val="Calibri"/>
      <family val="2"/>
      <charset val="178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  <charset val="178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36"/>
      <name val="Arial"/>
      <family val="2"/>
    </font>
    <font>
      <sz val="10"/>
      <color indexed="8"/>
      <name val="Arial"/>
      <family val="2"/>
    </font>
    <font>
      <u/>
      <sz val="10"/>
      <color indexed="12"/>
      <name val="MS Sans Serif"/>
      <family val="2"/>
    </font>
    <font>
      <sz val="10"/>
      <name val="MS Sans Serif"/>
      <family val="2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1"/>
      <color theme="1"/>
      <name val="Calibri"/>
      <family val="2"/>
      <charset val="178"/>
    </font>
    <font>
      <sz val="11"/>
      <color rgb="FF9C0006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charset val="178"/>
    </font>
    <font>
      <b/>
      <sz val="11"/>
      <color theme="0"/>
      <name val="Calibri"/>
      <family val="2"/>
      <charset val="178"/>
    </font>
    <font>
      <b/>
      <sz val="11"/>
      <color theme="1"/>
      <name val="Calibri"/>
      <family val="2"/>
      <charset val="178"/>
    </font>
    <font>
      <b/>
      <sz val="11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57">
    <xf numFmtId="0" fontId="0" fillId="0" borderId="0"/>
    <xf numFmtId="0" fontId="26" fillId="0" borderId="0">
      <alignment vertical="top"/>
    </xf>
    <xf numFmtId="0" fontId="1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29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9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9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9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9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9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9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9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9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9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9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30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0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30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0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30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30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0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30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30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0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30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7" fillId="24" borderId="0" applyNumberFormat="0" applyBorder="0" applyAlignment="0" applyProtection="0"/>
    <xf numFmtId="0" fontId="31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32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33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35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36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3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3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39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40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0" applyNumberFormat="0">
      <alignment horizontal="right"/>
    </xf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41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42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26" fillId="0" borderId="0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4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9" fontId="4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 readingOrder="2"/>
    </xf>
    <xf numFmtId="165" fontId="2" fillId="0" borderId="0" xfId="0" applyNumberFormat="1" applyFont="1" applyAlignment="1">
      <alignment horizontal="center" vertical="center" readingOrder="2"/>
    </xf>
    <xf numFmtId="165" fontId="2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1" fillId="26" borderId="15" xfId="0" applyFont="1" applyFill="1" applyBorder="1" applyAlignment="1">
      <alignment horizontal="center" vertical="center"/>
    </xf>
    <xf numFmtId="0" fontId="0" fillId="2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1" fillId="26" borderId="19" xfId="0" applyFont="1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0" xfId="0" applyNumberFormat="1"/>
    <xf numFmtId="165" fontId="0" fillId="27" borderId="16" xfId="0" applyNumberFormat="1" applyFill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165" fontId="26" fillId="0" borderId="11" xfId="0" applyNumberFormat="1" applyFont="1" applyBorder="1" applyAlignment="1">
      <alignment horizontal="center" vertical="center"/>
    </xf>
    <xf numFmtId="165" fontId="26" fillId="0" borderId="23" xfId="0" applyNumberFormat="1" applyFont="1" applyBorder="1" applyAlignment="1">
      <alignment horizontal="center" vertical="center"/>
    </xf>
    <xf numFmtId="165" fontId="26" fillId="0" borderId="14" xfId="0" applyNumberFormat="1" applyFont="1" applyBorder="1" applyAlignment="1">
      <alignment horizontal="center" vertical="center"/>
    </xf>
    <xf numFmtId="165" fontId="3" fillId="25" borderId="12" xfId="0" applyNumberFormat="1" applyFont="1" applyFill="1" applyBorder="1" applyAlignment="1">
      <alignment horizontal="center" vertical="center" wrapText="1" readingOrder="1"/>
    </xf>
    <xf numFmtId="169" fontId="26" fillId="0" borderId="12" xfId="1056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1056" applyFont="1" applyFill="1" applyAlignment="1">
      <alignment horizontal="center" vertical="center"/>
    </xf>
    <xf numFmtId="10" fontId="26" fillId="0" borderId="0" xfId="1056" applyNumberFormat="1" applyFont="1" applyFill="1" applyAlignment="1">
      <alignment horizontal="center" vertical="center"/>
    </xf>
    <xf numFmtId="10" fontId="26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0" fontId="46" fillId="0" borderId="0" xfId="1056" applyNumberFormat="1" applyFont="1" applyAlignment="1">
      <alignment horizontal="center" vertical="center"/>
    </xf>
    <xf numFmtId="10" fontId="46" fillId="0" borderId="0" xfId="1056" applyNumberFormat="1" applyFont="1" applyAlignment="1">
      <alignment horizontal="center" vertical="center"/>
    </xf>
    <xf numFmtId="9" fontId="46" fillId="0" borderId="0" xfId="1056" applyFont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9" fontId="46" fillId="0" borderId="0" xfId="1056" applyFont="1" applyBorder="1" applyAlignment="1">
      <alignment horizontal="center" vertical="center"/>
    </xf>
    <xf numFmtId="170" fontId="46" fillId="0" borderId="0" xfId="1056" applyNumberFormat="1" applyFont="1" applyBorder="1" applyAlignment="1">
      <alignment horizontal="center" vertical="center"/>
    </xf>
    <xf numFmtId="0" fontId="53" fillId="28" borderId="0" xfId="0" applyFont="1" applyFill="1"/>
    <xf numFmtId="0" fontId="52" fillId="28" borderId="0" xfId="0" applyFont="1" applyFill="1"/>
    <xf numFmtId="0" fontId="3" fillId="28" borderId="0" xfId="0" applyFont="1" applyFill="1" applyAlignment="1">
      <alignment horizontal="center" vertical="center" readingOrder="2"/>
    </xf>
  </cellXfs>
  <cellStyles count="1057">
    <cellStyle name="_Book1" xfId="1" xr:uid="{00000000-0005-0000-0000-000000000000}"/>
    <cellStyle name="_الربع الثالث31" xfId="2" xr:uid="{00000000-0005-0000-0000-000001000000}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17" xfId="10" xr:uid="{00000000-0005-0000-0000-000009000000}"/>
    <cellStyle name="20% - Accent1 18" xfId="11" xr:uid="{00000000-0005-0000-0000-00000A000000}"/>
    <cellStyle name="20% - Accent1 19" xfId="12" xr:uid="{00000000-0005-0000-0000-00000B000000}"/>
    <cellStyle name="20% - Accent1 2" xfId="13" xr:uid="{00000000-0005-0000-0000-00000C000000}"/>
    <cellStyle name="20% - Accent1 20" xfId="14" xr:uid="{00000000-0005-0000-0000-00000D000000}"/>
    <cellStyle name="20% - Accent1 21" xfId="15" xr:uid="{00000000-0005-0000-0000-00000E000000}"/>
    <cellStyle name="20% - Accent1 22" xfId="16" xr:uid="{00000000-0005-0000-0000-00000F000000}"/>
    <cellStyle name="20% - Accent1 23" xfId="17" xr:uid="{00000000-0005-0000-0000-000010000000}"/>
    <cellStyle name="20% - Accent1 24" xfId="18" xr:uid="{00000000-0005-0000-0000-000011000000}"/>
    <cellStyle name="20% - Accent1 3" xfId="19" xr:uid="{00000000-0005-0000-0000-000012000000}"/>
    <cellStyle name="20% - Accent1 4" xfId="20" xr:uid="{00000000-0005-0000-0000-000013000000}"/>
    <cellStyle name="20% - Accent1 5" xfId="21" xr:uid="{00000000-0005-0000-0000-000014000000}"/>
    <cellStyle name="20% - Accent1 6" xfId="22" xr:uid="{00000000-0005-0000-0000-000015000000}"/>
    <cellStyle name="20% - Accent1 7" xfId="23" xr:uid="{00000000-0005-0000-0000-000016000000}"/>
    <cellStyle name="20% - Accent1 8" xfId="24" xr:uid="{00000000-0005-0000-0000-000017000000}"/>
    <cellStyle name="20% - Accent1 9" xfId="25" xr:uid="{00000000-0005-0000-0000-000018000000}"/>
    <cellStyle name="20% - Accent2 10" xfId="26" xr:uid="{00000000-0005-0000-0000-000019000000}"/>
    <cellStyle name="20% - Accent2 11" xfId="27" xr:uid="{00000000-0005-0000-0000-00001A000000}"/>
    <cellStyle name="20% - Accent2 12" xfId="28" xr:uid="{00000000-0005-0000-0000-00001B000000}"/>
    <cellStyle name="20% - Accent2 13" xfId="29" xr:uid="{00000000-0005-0000-0000-00001C000000}"/>
    <cellStyle name="20% - Accent2 14" xfId="30" xr:uid="{00000000-0005-0000-0000-00001D000000}"/>
    <cellStyle name="20% - Accent2 15" xfId="31" xr:uid="{00000000-0005-0000-0000-00001E000000}"/>
    <cellStyle name="20% - Accent2 16" xfId="32" xr:uid="{00000000-0005-0000-0000-00001F000000}"/>
    <cellStyle name="20% - Accent2 17" xfId="33" xr:uid="{00000000-0005-0000-0000-000020000000}"/>
    <cellStyle name="20% - Accent2 18" xfId="34" xr:uid="{00000000-0005-0000-0000-000021000000}"/>
    <cellStyle name="20% - Accent2 19" xfId="35" xr:uid="{00000000-0005-0000-0000-000022000000}"/>
    <cellStyle name="20% - Accent2 2" xfId="36" xr:uid="{00000000-0005-0000-0000-000023000000}"/>
    <cellStyle name="20% - Accent2 20" xfId="37" xr:uid="{00000000-0005-0000-0000-000024000000}"/>
    <cellStyle name="20% - Accent2 21" xfId="38" xr:uid="{00000000-0005-0000-0000-000025000000}"/>
    <cellStyle name="20% - Accent2 22" xfId="39" xr:uid="{00000000-0005-0000-0000-000026000000}"/>
    <cellStyle name="20% - Accent2 23" xfId="40" xr:uid="{00000000-0005-0000-0000-000027000000}"/>
    <cellStyle name="20% - Accent2 24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 10" xfId="49" xr:uid="{00000000-0005-0000-0000-000030000000}"/>
    <cellStyle name="20% - Accent3 11" xfId="50" xr:uid="{00000000-0005-0000-0000-000031000000}"/>
    <cellStyle name="20% - Accent3 12" xfId="51" xr:uid="{00000000-0005-0000-0000-000032000000}"/>
    <cellStyle name="20% - Accent3 13" xfId="52" xr:uid="{00000000-0005-0000-0000-000033000000}"/>
    <cellStyle name="20% - Accent3 14" xfId="53" xr:uid="{00000000-0005-0000-0000-000034000000}"/>
    <cellStyle name="20% - Accent3 15" xfId="54" xr:uid="{00000000-0005-0000-0000-000035000000}"/>
    <cellStyle name="20% - Accent3 16" xfId="55" xr:uid="{00000000-0005-0000-0000-000036000000}"/>
    <cellStyle name="20% - Accent3 17" xfId="56" xr:uid="{00000000-0005-0000-0000-000037000000}"/>
    <cellStyle name="20% - Accent3 18" xfId="57" xr:uid="{00000000-0005-0000-0000-000038000000}"/>
    <cellStyle name="20% - Accent3 19" xfId="58" xr:uid="{00000000-0005-0000-0000-000039000000}"/>
    <cellStyle name="20% - Accent3 2" xfId="59" xr:uid="{00000000-0005-0000-0000-00003A000000}"/>
    <cellStyle name="20% - Accent3 20" xfId="60" xr:uid="{00000000-0005-0000-0000-00003B000000}"/>
    <cellStyle name="20% - Accent3 21" xfId="61" xr:uid="{00000000-0005-0000-0000-00003C000000}"/>
    <cellStyle name="20% - Accent3 22" xfId="62" xr:uid="{00000000-0005-0000-0000-00003D000000}"/>
    <cellStyle name="20% - Accent3 23" xfId="63" xr:uid="{00000000-0005-0000-0000-00003E000000}"/>
    <cellStyle name="20% - Accent3 24" xfId="64" xr:uid="{00000000-0005-0000-0000-00003F000000}"/>
    <cellStyle name="20% - Accent3 3" xfId="65" xr:uid="{00000000-0005-0000-0000-000040000000}"/>
    <cellStyle name="20% - Accent3 4" xfId="66" xr:uid="{00000000-0005-0000-0000-000041000000}"/>
    <cellStyle name="20% - Accent3 5" xfId="67" xr:uid="{00000000-0005-0000-0000-000042000000}"/>
    <cellStyle name="20% - Accent3 6" xfId="68" xr:uid="{00000000-0005-0000-0000-000043000000}"/>
    <cellStyle name="20% - Accent3 7" xfId="69" xr:uid="{00000000-0005-0000-0000-000044000000}"/>
    <cellStyle name="20% - Accent3 8" xfId="70" xr:uid="{00000000-0005-0000-0000-000045000000}"/>
    <cellStyle name="20% - Accent3 9" xfId="71" xr:uid="{00000000-0005-0000-0000-000046000000}"/>
    <cellStyle name="20% - Accent4 10" xfId="72" xr:uid="{00000000-0005-0000-0000-000047000000}"/>
    <cellStyle name="20% - Accent4 11" xfId="73" xr:uid="{00000000-0005-0000-0000-000048000000}"/>
    <cellStyle name="20% - Accent4 12" xfId="74" xr:uid="{00000000-0005-0000-0000-000049000000}"/>
    <cellStyle name="20% - Accent4 13" xfId="75" xr:uid="{00000000-0005-0000-0000-00004A000000}"/>
    <cellStyle name="20% - Accent4 14" xfId="76" xr:uid="{00000000-0005-0000-0000-00004B000000}"/>
    <cellStyle name="20% - Accent4 15" xfId="77" xr:uid="{00000000-0005-0000-0000-00004C000000}"/>
    <cellStyle name="20% - Accent4 16" xfId="78" xr:uid="{00000000-0005-0000-0000-00004D000000}"/>
    <cellStyle name="20% - Accent4 17" xfId="79" xr:uid="{00000000-0005-0000-0000-00004E000000}"/>
    <cellStyle name="20% - Accent4 18" xfId="80" xr:uid="{00000000-0005-0000-0000-00004F000000}"/>
    <cellStyle name="20% - Accent4 19" xfId="81" xr:uid="{00000000-0005-0000-0000-000050000000}"/>
    <cellStyle name="20% - Accent4 2" xfId="82" xr:uid="{00000000-0005-0000-0000-000051000000}"/>
    <cellStyle name="20% - Accent4 20" xfId="83" xr:uid="{00000000-0005-0000-0000-000052000000}"/>
    <cellStyle name="20% - Accent4 21" xfId="84" xr:uid="{00000000-0005-0000-0000-000053000000}"/>
    <cellStyle name="20% - Accent4 22" xfId="85" xr:uid="{00000000-0005-0000-0000-000054000000}"/>
    <cellStyle name="20% - Accent4 23" xfId="86" xr:uid="{00000000-0005-0000-0000-000055000000}"/>
    <cellStyle name="20% - Accent4 24" xfId="87" xr:uid="{00000000-0005-0000-0000-000056000000}"/>
    <cellStyle name="20% - Accent4 3" xfId="88" xr:uid="{00000000-0005-0000-0000-000057000000}"/>
    <cellStyle name="20% - Accent4 4" xfId="89" xr:uid="{00000000-0005-0000-0000-000058000000}"/>
    <cellStyle name="20% - Accent4 5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4 8" xfId="93" xr:uid="{00000000-0005-0000-0000-00005C000000}"/>
    <cellStyle name="20% - Accent4 9" xfId="94" xr:uid="{00000000-0005-0000-0000-00005D000000}"/>
    <cellStyle name="20% - Accent5 10" xfId="95" xr:uid="{00000000-0005-0000-0000-00005E000000}"/>
    <cellStyle name="20% - Accent5 11" xfId="96" xr:uid="{00000000-0005-0000-0000-00005F000000}"/>
    <cellStyle name="20% - Accent5 12" xfId="97" xr:uid="{00000000-0005-0000-0000-000060000000}"/>
    <cellStyle name="20% - Accent5 13" xfId="98" xr:uid="{00000000-0005-0000-0000-000061000000}"/>
    <cellStyle name="20% - Accent5 14" xfId="99" xr:uid="{00000000-0005-0000-0000-000062000000}"/>
    <cellStyle name="20% - Accent5 15" xfId="100" xr:uid="{00000000-0005-0000-0000-000063000000}"/>
    <cellStyle name="20% - Accent5 16" xfId="101" xr:uid="{00000000-0005-0000-0000-000064000000}"/>
    <cellStyle name="20% - Accent5 17" xfId="102" xr:uid="{00000000-0005-0000-0000-000065000000}"/>
    <cellStyle name="20% - Accent5 18" xfId="103" xr:uid="{00000000-0005-0000-0000-000066000000}"/>
    <cellStyle name="20% - Accent5 19" xfId="104" xr:uid="{00000000-0005-0000-0000-000067000000}"/>
    <cellStyle name="20% - Accent5 2" xfId="105" xr:uid="{00000000-0005-0000-0000-000068000000}"/>
    <cellStyle name="20% - Accent5 20" xfId="106" xr:uid="{00000000-0005-0000-0000-000069000000}"/>
    <cellStyle name="20% - Accent5 21" xfId="107" xr:uid="{00000000-0005-0000-0000-00006A000000}"/>
    <cellStyle name="20% - Accent5 22" xfId="108" xr:uid="{00000000-0005-0000-0000-00006B000000}"/>
    <cellStyle name="20% - Accent5 23" xfId="109" xr:uid="{00000000-0005-0000-0000-00006C000000}"/>
    <cellStyle name="20% - Accent5 24" xfId="110" xr:uid="{00000000-0005-0000-0000-00006D000000}"/>
    <cellStyle name="20% - Accent5 3" xfId="111" xr:uid="{00000000-0005-0000-0000-00006E000000}"/>
    <cellStyle name="20% - Accent5 4" xfId="112" xr:uid="{00000000-0005-0000-0000-00006F000000}"/>
    <cellStyle name="20% - Accent5 5" xfId="113" xr:uid="{00000000-0005-0000-0000-000070000000}"/>
    <cellStyle name="20% - Accent5 6" xfId="114" xr:uid="{00000000-0005-0000-0000-000071000000}"/>
    <cellStyle name="20% - Accent5 7" xfId="115" xr:uid="{00000000-0005-0000-0000-000072000000}"/>
    <cellStyle name="20% - Accent5 8" xfId="116" xr:uid="{00000000-0005-0000-0000-000073000000}"/>
    <cellStyle name="20% - Accent5 9" xfId="117" xr:uid="{00000000-0005-0000-0000-000074000000}"/>
    <cellStyle name="20% - Accent6 10" xfId="118" xr:uid="{00000000-0005-0000-0000-000075000000}"/>
    <cellStyle name="20% - Accent6 11" xfId="119" xr:uid="{00000000-0005-0000-0000-000076000000}"/>
    <cellStyle name="20% - Accent6 12" xfId="120" xr:uid="{00000000-0005-0000-0000-000077000000}"/>
    <cellStyle name="20% - Accent6 13" xfId="121" xr:uid="{00000000-0005-0000-0000-000078000000}"/>
    <cellStyle name="20% - Accent6 14" xfId="122" xr:uid="{00000000-0005-0000-0000-000079000000}"/>
    <cellStyle name="20% - Accent6 15" xfId="123" xr:uid="{00000000-0005-0000-0000-00007A000000}"/>
    <cellStyle name="20% - Accent6 16" xfId="124" xr:uid="{00000000-0005-0000-0000-00007B000000}"/>
    <cellStyle name="20% - Accent6 17" xfId="125" xr:uid="{00000000-0005-0000-0000-00007C000000}"/>
    <cellStyle name="20% - Accent6 18" xfId="126" xr:uid="{00000000-0005-0000-0000-00007D000000}"/>
    <cellStyle name="20% - Accent6 19" xfId="127" xr:uid="{00000000-0005-0000-0000-00007E000000}"/>
    <cellStyle name="20% - Accent6 2" xfId="128" xr:uid="{00000000-0005-0000-0000-00007F000000}"/>
    <cellStyle name="20% - Accent6 20" xfId="129" xr:uid="{00000000-0005-0000-0000-000080000000}"/>
    <cellStyle name="20% - Accent6 21" xfId="130" xr:uid="{00000000-0005-0000-0000-000081000000}"/>
    <cellStyle name="20% - Accent6 22" xfId="131" xr:uid="{00000000-0005-0000-0000-000082000000}"/>
    <cellStyle name="20% - Accent6 23" xfId="132" xr:uid="{00000000-0005-0000-0000-000083000000}"/>
    <cellStyle name="20% - Accent6 24" xfId="133" xr:uid="{00000000-0005-0000-0000-000084000000}"/>
    <cellStyle name="20% - Accent6 3" xfId="134" xr:uid="{00000000-0005-0000-0000-000085000000}"/>
    <cellStyle name="20% - Accent6 4" xfId="135" xr:uid="{00000000-0005-0000-0000-000086000000}"/>
    <cellStyle name="20% - Accent6 5" xfId="136" xr:uid="{00000000-0005-0000-0000-000087000000}"/>
    <cellStyle name="20% - Accent6 6" xfId="137" xr:uid="{00000000-0005-0000-0000-000088000000}"/>
    <cellStyle name="20% - Accent6 7" xfId="138" xr:uid="{00000000-0005-0000-0000-000089000000}"/>
    <cellStyle name="20% - Accent6 8" xfId="139" xr:uid="{00000000-0005-0000-0000-00008A000000}"/>
    <cellStyle name="20% - Accent6 9" xfId="140" xr:uid="{00000000-0005-0000-0000-00008B000000}"/>
    <cellStyle name="40% - Accent1 10" xfId="141" xr:uid="{00000000-0005-0000-0000-00008C000000}"/>
    <cellStyle name="40% - Accent1 11" xfId="142" xr:uid="{00000000-0005-0000-0000-00008D000000}"/>
    <cellStyle name="40% - Accent1 12" xfId="143" xr:uid="{00000000-0005-0000-0000-00008E000000}"/>
    <cellStyle name="40% - Accent1 13" xfId="144" xr:uid="{00000000-0005-0000-0000-00008F000000}"/>
    <cellStyle name="40% - Accent1 14" xfId="145" xr:uid="{00000000-0005-0000-0000-000090000000}"/>
    <cellStyle name="40% - Accent1 15" xfId="146" xr:uid="{00000000-0005-0000-0000-000091000000}"/>
    <cellStyle name="40% - Accent1 16" xfId="147" xr:uid="{00000000-0005-0000-0000-000092000000}"/>
    <cellStyle name="40% - Accent1 17" xfId="148" xr:uid="{00000000-0005-0000-0000-000093000000}"/>
    <cellStyle name="40% - Accent1 18" xfId="149" xr:uid="{00000000-0005-0000-0000-000094000000}"/>
    <cellStyle name="40% - Accent1 19" xfId="150" xr:uid="{00000000-0005-0000-0000-000095000000}"/>
    <cellStyle name="40% - Accent1 2" xfId="151" xr:uid="{00000000-0005-0000-0000-000096000000}"/>
    <cellStyle name="40% - Accent1 20" xfId="152" xr:uid="{00000000-0005-0000-0000-000097000000}"/>
    <cellStyle name="40% - Accent1 21" xfId="153" xr:uid="{00000000-0005-0000-0000-000098000000}"/>
    <cellStyle name="40% - Accent1 22" xfId="154" xr:uid="{00000000-0005-0000-0000-000099000000}"/>
    <cellStyle name="40% - Accent1 23" xfId="155" xr:uid="{00000000-0005-0000-0000-00009A000000}"/>
    <cellStyle name="40% - Accent1 24" xfId="156" xr:uid="{00000000-0005-0000-0000-00009B000000}"/>
    <cellStyle name="40% - Accent1 3" xfId="157" xr:uid="{00000000-0005-0000-0000-00009C000000}"/>
    <cellStyle name="40% - Accent1 4" xfId="158" xr:uid="{00000000-0005-0000-0000-00009D000000}"/>
    <cellStyle name="40% - Accent1 5" xfId="159" xr:uid="{00000000-0005-0000-0000-00009E000000}"/>
    <cellStyle name="40% - Accent1 6" xfId="160" xr:uid="{00000000-0005-0000-0000-00009F000000}"/>
    <cellStyle name="40% - Accent1 7" xfId="161" xr:uid="{00000000-0005-0000-0000-0000A0000000}"/>
    <cellStyle name="40% - Accent1 8" xfId="162" xr:uid="{00000000-0005-0000-0000-0000A1000000}"/>
    <cellStyle name="40% - Accent1 9" xfId="163" xr:uid="{00000000-0005-0000-0000-0000A2000000}"/>
    <cellStyle name="40% - Accent2 10" xfId="164" xr:uid="{00000000-0005-0000-0000-0000A3000000}"/>
    <cellStyle name="40% - Accent2 11" xfId="165" xr:uid="{00000000-0005-0000-0000-0000A4000000}"/>
    <cellStyle name="40% - Accent2 12" xfId="166" xr:uid="{00000000-0005-0000-0000-0000A5000000}"/>
    <cellStyle name="40% - Accent2 13" xfId="167" xr:uid="{00000000-0005-0000-0000-0000A6000000}"/>
    <cellStyle name="40% - Accent2 14" xfId="168" xr:uid="{00000000-0005-0000-0000-0000A7000000}"/>
    <cellStyle name="40% - Accent2 15" xfId="169" xr:uid="{00000000-0005-0000-0000-0000A8000000}"/>
    <cellStyle name="40% - Accent2 16" xfId="170" xr:uid="{00000000-0005-0000-0000-0000A9000000}"/>
    <cellStyle name="40% - Accent2 17" xfId="171" xr:uid="{00000000-0005-0000-0000-0000AA000000}"/>
    <cellStyle name="40% - Accent2 18" xfId="172" xr:uid="{00000000-0005-0000-0000-0000AB000000}"/>
    <cellStyle name="40% - Accent2 19" xfId="173" xr:uid="{00000000-0005-0000-0000-0000AC000000}"/>
    <cellStyle name="40% - Accent2 2" xfId="174" xr:uid="{00000000-0005-0000-0000-0000AD000000}"/>
    <cellStyle name="40% - Accent2 20" xfId="175" xr:uid="{00000000-0005-0000-0000-0000AE000000}"/>
    <cellStyle name="40% - Accent2 21" xfId="176" xr:uid="{00000000-0005-0000-0000-0000AF000000}"/>
    <cellStyle name="40% - Accent2 22" xfId="177" xr:uid="{00000000-0005-0000-0000-0000B0000000}"/>
    <cellStyle name="40% - Accent2 23" xfId="178" xr:uid="{00000000-0005-0000-0000-0000B1000000}"/>
    <cellStyle name="40% - Accent2 24" xfId="179" xr:uid="{00000000-0005-0000-0000-0000B2000000}"/>
    <cellStyle name="40% - Accent2 3" xfId="180" xr:uid="{00000000-0005-0000-0000-0000B3000000}"/>
    <cellStyle name="40% - Accent2 4" xfId="181" xr:uid="{00000000-0005-0000-0000-0000B4000000}"/>
    <cellStyle name="40% - Accent2 5" xfId="182" xr:uid="{00000000-0005-0000-0000-0000B5000000}"/>
    <cellStyle name="40% - Accent2 6" xfId="183" xr:uid="{00000000-0005-0000-0000-0000B6000000}"/>
    <cellStyle name="40% - Accent2 7" xfId="184" xr:uid="{00000000-0005-0000-0000-0000B7000000}"/>
    <cellStyle name="40% - Accent2 8" xfId="185" xr:uid="{00000000-0005-0000-0000-0000B8000000}"/>
    <cellStyle name="40% - Accent2 9" xfId="186" xr:uid="{00000000-0005-0000-0000-0000B9000000}"/>
    <cellStyle name="40% - Accent3 10" xfId="187" xr:uid="{00000000-0005-0000-0000-0000BA000000}"/>
    <cellStyle name="40% - Accent3 11" xfId="188" xr:uid="{00000000-0005-0000-0000-0000BB000000}"/>
    <cellStyle name="40% - Accent3 12" xfId="189" xr:uid="{00000000-0005-0000-0000-0000BC000000}"/>
    <cellStyle name="40% - Accent3 13" xfId="190" xr:uid="{00000000-0005-0000-0000-0000BD000000}"/>
    <cellStyle name="40% - Accent3 14" xfId="191" xr:uid="{00000000-0005-0000-0000-0000BE000000}"/>
    <cellStyle name="40% - Accent3 15" xfId="192" xr:uid="{00000000-0005-0000-0000-0000BF000000}"/>
    <cellStyle name="40% - Accent3 16" xfId="193" xr:uid="{00000000-0005-0000-0000-0000C0000000}"/>
    <cellStyle name="40% - Accent3 17" xfId="194" xr:uid="{00000000-0005-0000-0000-0000C1000000}"/>
    <cellStyle name="40% - Accent3 18" xfId="195" xr:uid="{00000000-0005-0000-0000-0000C2000000}"/>
    <cellStyle name="40% - Accent3 19" xfId="196" xr:uid="{00000000-0005-0000-0000-0000C3000000}"/>
    <cellStyle name="40% - Accent3 2" xfId="197" xr:uid="{00000000-0005-0000-0000-0000C4000000}"/>
    <cellStyle name="40% - Accent3 20" xfId="198" xr:uid="{00000000-0005-0000-0000-0000C5000000}"/>
    <cellStyle name="40% - Accent3 21" xfId="199" xr:uid="{00000000-0005-0000-0000-0000C6000000}"/>
    <cellStyle name="40% - Accent3 22" xfId="200" xr:uid="{00000000-0005-0000-0000-0000C7000000}"/>
    <cellStyle name="40% - Accent3 23" xfId="201" xr:uid="{00000000-0005-0000-0000-0000C8000000}"/>
    <cellStyle name="40% - Accent3 24" xfId="202" xr:uid="{00000000-0005-0000-0000-0000C9000000}"/>
    <cellStyle name="40% - Accent3 3" xfId="203" xr:uid="{00000000-0005-0000-0000-0000CA000000}"/>
    <cellStyle name="40% - Accent3 4" xfId="204" xr:uid="{00000000-0005-0000-0000-0000CB000000}"/>
    <cellStyle name="40% - Accent3 5" xfId="205" xr:uid="{00000000-0005-0000-0000-0000CC000000}"/>
    <cellStyle name="40% - Accent3 6" xfId="206" xr:uid="{00000000-0005-0000-0000-0000CD000000}"/>
    <cellStyle name="40% - Accent3 7" xfId="207" xr:uid="{00000000-0005-0000-0000-0000CE000000}"/>
    <cellStyle name="40% - Accent3 8" xfId="208" xr:uid="{00000000-0005-0000-0000-0000CF000000}"/>
    <cellStyle name="40% - Accent3 9" xfId="209" xr:uid="{00000000-0005-0000-0000-0000D0000000}"/>
    <cellStyle name="40% - Accent4 10" xfId="210" xr:uid="{00000000-0005-0000-0000-0000D1000000}"/>
    <cellStyle name="40% - Accent4 11" xfId="211" xr:uid="{00000000-0005-0000-0000-0000D2000000}"/>
    <cellStyle name="40% - Accent4 12" xfId="212" xr:uid="{00000000-0005-0000-0000-0000D3000000}"/>
    <cellStyle name="40% - Accent4 13" xfId="213" xr:uid="{00000000-0005-0000-0000-0000D4000000}"/>
    <cellStyle name="40% - Accent4 14" xfId="214" xr:uid="{00000000-0005-0000-0000-0000D5000000}"/>
    <cellStyle name="40% - Accent4 15" xfId="215" xr:uid="{00000000-0005-0000-0000-0000D6000000}"/>
    <cellStyle name="40% - Accent4 16" xfId="216" xr:uid="{00000000-0005-0000-0000-0000D7000000}"/>
    <cellStyle name="40% - Accent4 17" xfId="217" xr:uid="{00000000-0005-0000-0000-0000D8000000}"/>
    <cellStyle name="40% - Accent4 18" xfId="218" xr:uid="{00000000-0005-0000-0000-0000D9000000}"/>
    <cellStyle name="40% - Accent4 19" xfId="219" xr:uid="{00000000-0005-0000-0000-0000DA000000}"/>
    <cellStyle name="40% - Accent4 2" xfId="220" xr:uid="{00000000-0005-0000-0000-0000DB000000}"/>
    <cellStyle name="40% - Accent4 20" xfId="221" xr:uid="{00000000-0005-0000-0000-0000DC000000}"/>
    <cellStyle name="40% - Accent4 21" xfId="222" xr:uid="{00000000-0005-0000-0000-0000DD000000}"/>
    <cellStyle name="40% - Accent4 22" xfId="223" xr:uid="{00000000-0005-0000-0000-0000DE000000}"/>
    <cellStyle name="40% - Accent4 23" xfId="224" xr:uid="{00000000-0005-0000-0000-0000DF000000}"/>
    <cellStyle name="40% - Accent4 24" xfId="225" xr:uid="{00000000-0005-0000-0000-0000E0000000}"/>
    <cellStyle name="40% - Accent4 3" xfId="226" xr:uid="{00000000-0005-0000-0000-0000E1000000}"/>
    <cellStyle name="40% - Accent4 4" xfId="227" xr:uid="{00000000-0005-0000-0000-0000E2000000}"/>
    <cellStyle name="40% - Accent4 5" xfId="228" xr:uid="{00000000-0005-0000-0000-0000E3000000}"/>
    <cellStyle name="40% - Accent4 6" xfId="229" xr:uid="{00000000-0005-0000-0000-0000E4000000}"/>
    <cellStyle name="40% - Accent4 7" xfId="230" xr:uid="{00000000-0005-0000-0000-0000E5000000}"/>
    <cellStyle name="40% - Accent4 8" xfId="231" xr:uid="{00000000-0005-0000-0000-0000E6000000}"/>
    <cellStyle name="40% - Accent4 9" xfId="232" xr:uid="{00000000-0005-0000-0000-0000E7000000}"/>
    <cellStyle name="40% - Accent5 10" xfId="233" xr:uid="{00000000-0005-0000-0000-0000E8000000}"/>
    <cellStyle name="40% - Accent5 11" xfId="234" xr:uid="{00000000-0005-0000-0000-0000E9000000}"/>
    <cellStyle name="40% - Accent5 12" xfId="235" xr:uid="{00000000-0005-0000-0000-0000EA000000}"/>
    <cellStyle name="40% - Accent5 13" xfId="236" xr:uid="{00000000-0005-0000-0000-0000EB000000}"/>
    <cellStyle name="40% - Accent5 14" xfId="237" xr:uid="{00000000-0005-0000-0000-0000EC000000}"/>
    <cellStyle name="40% - Accent5 15" xfId="238" xr:uid="{00000000-0005-0000-0000-0000ED000000}"/>
    <cellStyle name="40% - Accent5 16" xfId="239" xr:uid="{00000000-0005-0000-0000-0000EE000000}"/>
    <cellStyle name="40% - Accent5 17" xfId="240" xr:uid="{00000000-0005-0000-0000-0000EF000000}"/>
    <cellStyle name="40% - Accent5 18" xfId="241" xr:uid="{00000000-0005-0000-0000-0000F0000000}"/>
    <cellStyle name="40% - Accent5 19" xfId="242" xr:uid="{00000000-0005-0000-0000-0000F1000000}"/>
    <cellStyle name="40% - Accent5 2" xfId="243" xr:uid="{00000000-0005-0000-0000-0000F2000000}"/>
    <cellStyle name="40% - Accent5 20" xfId="244" xr:uid="{00000000-0005-0000-0000-0000F3000000}"/>
    <cellStyle name="40% - Accent5 21" xfId="245" xr:uid="{00000000-0005-0000-0000-0000F4000000}"/>
    <cellStyle name="40% - Accent5 22" xfId="246" xr:uid="{00000000-0005-0000-0000-0000F5000000}"/>
    <cellStyle name="40% - Accent5 23" xfId="247" xr:uid="{00000000-0005-0000-0000-0000F6000000}"/>
    <cellStyle name="40% - Accent5 24" xfId="248" xr:uid="{00000000-0005-0000-0000-0000F7000000}"/>
    <cellStyle name="40% - Accent5 3" xfId="249" xr:uid="{00000000-0005-0000-0000-0000F8000000}"/>
    <cellStyle name="40% - Accent5 4" xfId="250" xr:uid="{00000000-0005-0000-0000-0000F9000000}"/>
    <cellStyle name="40% - Accent5 5" xfId="251" xr:uid="{00000000-0005-0000-0000-0000FA000000}"/>
    <cellStyle name="40% - Accent5 6" xfId="252" xr:uid="{00000000-0005-0000-0000-0000FB000000}"/>
    <cellStyle name="40% - Accent5 7" xfId="253" xr:uid="{00000000-0005-0000-0000-0000FC000000}"/>
    <cellStyle name="40% - Accent5 8" xfId="254" xr:uid="{00000000-0005-0000-0000-0000FD000000}"/>
    <cellStyle name="40% - Accent5 9" xfId="255" xr:uid="{00000000-0005-0000-0000-0000FE000000}"/>
    <cellStyle name="40% - Accent6 10" xfId="256" xr:uid="{00000000-0005-0000-0000-0000FF000000}"/>
    <cellStyle name="40% - Accent6 11" xfId="257" xr:uid="{00000000-0005-0000-0000-000000010000}"/>
    <cellStyle name="40% - Accent6 12" xfId="258" xr:uid="{00000000-0005-0000-0000-000001010000}"/>
    <cellStyle name="40% - Accent6 13" xfId="259" xr:uid="{00000000-0005-0000-0000-000002010000}"/>
    <cellStyle name="40% - Accent6 14" xfId="260" xr:uid="{00000000-0005-0000-0000-000003010000}"/>
    <cellStyle name="40% - Accent6 15" xfId="261" xr:uid="{00000000-0005-0000-0000-000004010000}"/>
    <cellStyle name="40% - Accent6 16" xfId="262" xr:uid="{00000000-0005-0000-0000-000005010000}"/>
    <cellStyle name="40% - Accent6 17" xfId="263" xr:uid="{00000000-0005-0000-0000-000006010000}"/>
    <cellStyle name="40% - Accent6 18" xfId="264" xr:uid="{00000000-0005-0000-0000-000007010000}"/>
    <cellStyle name="40% - Accent6 19" xfId="265" xr:uid="{00000000-0005-0000-0000-000008010000}"/>
    <cellStyle name="40% - Accent6 2" xfId="266" xr:uid="{00000000-0005-0000-0000-000009010000}"/>
    <cellStyle name="40% - Accent6 20" xfId="267" xr:uid="{00000000-0005-0000-0000-00000A010000}"/>
    <cellStyle name="40% - Accent6 21" xfId="268" xr:uid="{00000000-0005-0000-0000-00000B010000}"/>
    <cellStyle name="40% - Accent6 22" xfId="269" xr:uid="{00000000-0005-0000-0000-00000C010000}"/>
    <cellStyle name="40% - Accent6 23" xfId="270" xr:uid="{00000000-0005-0000-0000-00000D010000}"/>
    <cellStyle name="40% - Accent6 24" xfId="271" xr:uid="{00000000-0005-0000-0000-00000E010000}"/>
    <cellStyle name="40% - Accent6 3" xfId="272" xr:uid="{00000000-0005-0000-0000-00000F010000}"/>
    <cellStyle name="40% - Accent6 4" xfId="273" xr:uid="{00000000-0005-0000-0000-000010010000}"/>
    <cellStyle name="40% - Accent6 5" xfId="274" xr:uid="{00000000-0005-0000-0000-000011010000}"/>
    <cellStyle name="40% - Accent6 6" xfId="275" xr:uid="{00000000-0005-0000-0000-000012010000}"/>
    <cellStyle name="40% - Accent6 7" xfId="276" xr:uid="{00000000-0005-0000-0000-000013010000}"/>
    <cellStyle name="40% - Accent6 8" xfId="277" xr:uid="{00000000-0005-0000-0000-000014010000}"/>
    <cellStyle name="40% - Accent6 9" xfId="278" xr:uid="{00000000-0005-0000-0000-000015010000}"/>
    <cellStyle name="60% - Accent1 10" xfId="279" xr:uid="{00000000-0005-0000-0000-000016010000}"/>
    <cellStyle name="60% - Accent1 11" xfId="280" xr:uid="{00000000-0005-0000-0000-000017010000}"/>
    <cellStyle name="60% - Accent1 12" xfId="281" xr:uid="{00000000-0005-0000-0000-000018010000}"/>
    <cellStyle name="60% - Accent1 13" xfId="282" xr:uid="{00000000-0005-0000-0000-000019010000}"/>
    <cellStyle name="60% - Accent1 14" xfId="283" xr:uid="{00000000-0005-0000-0000-00001A010000}"/>
    <cellStyle name="60% - Accent1 15" xfId="284" xr:uid="{00000000-0005-0000-0000-00001B010000}"/>
    <cellStyle name="60% - Accent1 16" xfId="285" xr:uid="{00000000-0005-0000-0000-00001C010000}"/>
    <cellStyle name="60% - Accent1 17" xfId="286" xr:uid="{00000000-0005-0000-0000-00001D010000}"/>
    <cellStyle name="60% - Accent1 18" xfId="287" xr:uid="{00000000-0005-0000-0000-00001E010000}"/>
    <cellStyle name="60% - Accent1 19" xfId="288" xr:uid="{00000000-0005-0000-0000-00001F010000}"/>
    <cellStyle name="60% - Accent1 2" xfId="289" xr:uid="{00000000-0005-0000-0000-000020010000}"/>
    <cellStyle name="60% - Accent1 20" xfId="290" xr:uid="{00000000-0005-0000-0000-000021010000}"/>
    <cellStyle name="60% - Accent1 21" xfId="291" xr:uid="{00000000-0005-0000-0000-000022010000}"/>
    <cellStyle name="60% - Accent1 22" xfId="292" xr:uid="{00000000-0005-0000-0000-000023010000}"/>
    <cellStyle name="60% - Accent1 23" xfId="293" xr:uid="{00000000-0005-0000-0000-000024010000}"/>
    <cellStyle name="60% - Accent1 24" xfId="294" xr:uid="{00000000-0005-0000-0000-000025010000}"/>
    <cellStyle name="60% - Accent1 3" xfId="295" xr:uid="{00000000-0005-0000-0000-000026010000}"/>
    <cellStyle name="60% - Accent1 4" xfId="296" xr:uid="{00000000-0005-0000-0000-000027010000}"/>
    <cellStyle name="60% - Accent1 5" xfId="297" xr:uid="{00000000-0005-0000-0000-000028010000}"/>
    <cellStyle name="60% - Accent1 6" xfId="298" xr:uid="{00000000-0005-0000-0000-000029010000}"/>
    <cellStyle name="60% - Accent1 7" xfId="299" xr:uid="{00000000-0005-0000-0000-00002A010000}"/>
    <cellStyle name="60% - Accent1 8" xfId="300" xr:uid="{00000000-0005-0000-0000-00002B010000}"/>
    <cellStyle name="60% - Accent1 9" xfId="301" xr:uid="{00000000-0005-0000-0000-00002C010000}"/>
    <cellStyle name="60% - Accent2 10" xfId="302" xr:uid="{00000000-0005-0000-0000-00002D010000}"/>
    <cellStyle name="60% - Accent2 11" xfId="303" xr:uid="{00000000-0005-0000-0000-00002E010000}"/>
    <cellStyle name="60% - Accent2 12" xfId="304" xr:uid="{00000000-0005-0000-0000-00002F010000}"/>
    <cellStyle name="60% - Accent2 13" xfId="305" xr:uid="{00000000-0005-0000-0000-000030010000}"/>
    <cellStyle name="60% - Accent2 14" xfId="306" xr:uid="{00000000-0005-0000-0000-000031010000}"/>
    <cellStyle name="60% - Accent2 15" xfId="307" xr:uid="{00000000-0005-0000-0000-000032010000}"/>
    <cellStyle name="60% - Accent2 16" xfId="308" xr:uid="{00000000-0005-0000-0000-000033010000}"/>
    <cellStyle name="60% - Accent2 17" xfId="309" xr:uid="{00000000-0005-0000-0000-000034010000}"/>
    <cellStyle name="60% - Accent2 18" xfId="310" xr:uid="{00000000-0005-0000-0000-000035010000}"/>
    <cellStyle name="60% - Accent2 19" xfId="311" xr:uid="{00000000-0005-0000-0000-000036010000}"/>
    <cellStyle name="60% - Accent2 2" xfId="312" xr:uid="{00000000-0005-0000-0000-000037010000}"/>
    <cellStyle name="60% - Accent2 20" xfId="313" xr:uid="{00000000-0005-0000-0000-000038010000}"/>
    <cellStyle name="60% - Accent2 21" xfId="314" xr:uid="{00000000-0005-0000-0000-000039010000}"/>
    <cellStyle name="60% - Accent2 22" xfId="315" xr:uid="{00000000-0005-0000-0000-00003A010000}"/>
    <cellStyle name="60% - Accent2 23" xfId="316" xr:uid="{00000000-0005-0000-0000-00003B010000}"/>
    <cellStyle name="60% - Accent2 24" xfId="317" xr:uid="{00000000-0005-0000-0000-00003C010000}"/>
    <cellStyle name="60% - Accent2 3" xfId="318" xr:uid="{00000000-0005-0000-0000-00003D010000}"/>
    <cellStyle name="60% - Accent2 4" xfId="319" xr:uid="{00000000-0005-0000-0000-00003E010000}"/>
    <cellStyle name="60% - Accent2 5" xfId="320" xr:uid="{00000000-0005-0000-0000-00003F010000}"/>
    <cellStyle name="60% - Accent2 6" xfId="321" xr:uid="{00000000-0005-0000-0000-000040010000}"/>
    <cellStyle name="60% - Accent2 7" xfId="322" xr:uid="{00000000-0005-0000-0000-000041010000}"/>
    <cellStyle name="60% - Accent2 8" xfId="323" xr:uid="{00000000-0005-0000-0000-000042010000}"/>
    <cellStyle name="60% - Accent2 9" xfId="324" xr:uid="{00000000-0005-0000-0000-000043010000}"/>
    <cellStyle name="60% - Accent3 10" xfId="325" xr:uid="{00000000-0005-0000-0000-000044010000}"/>
    <cellStyle name="60% - Accent3 11" xfId="326" xr:uid="{00000000-0005-0000-0000-000045010000}"/>
    <cellStyle name="60% - Accent3 12" xfId="327" xr:uid="{00000000-0005-0000-0000-000046010000}"/>
    <cellStyle name="60% - Accent3 13" xfId="328" xr:uid="{00000000-0005-0000-0000-000047010000}"/>
    <cellStyle name="60% - Accent3 14" xfId="329" xr:uid="{00000000-0005-0000-0000-000048010000}"/>
    <cellStyle name="60% - Accent3 15" xfId="330" xr:uid="{00000000-0005-0000-0000-000049010000}"/>
    <cellStyle name="60% - Accent3 16" xfId="331" xr:uid="{00000000-0005-0000-0000-00004A010000}"/>
    <cellStyle name="60% - Accent3 17" xfId="332" xr:uid="{00000000-0005-0000-0000-00004B010000}"/>
    <cellStyle name="60% - Accent3 18" xfId="333" xr:uid="{00000000-0005-0000-0000-00004C010000}"/>
    <cellStyle name="60% - Accent3 19" xfId="334" xr:uid="{00000000-0005-0000-0000-00004D010000}"/>
    <cellStyle name="60% - Accent3 2" xfId="335" xr:uid="{00000000-0005-0000-0000-00004E010000}"/>
    <cellStyle name="60% - Accent3 20" xfId="336" xr:uid="{00000000-0005-0000-0000-00004F010000}"/>
    <cellStyle name="60% - Accent3 21" xfId="337" xr:uid="{00000000-0005-0000-0000-000050010000}"/>
    <cellStyle name="60% - Accent3 22" xfId="338" xr:uid="{00000000-0005-0000-0000-000051010000}"/>
    <cellStyle name="60% - Accent3 23" xfId="339" xr:uid="{00000000-0005-0000-0000-000052010000}"/>
    <cellStyle name="60% - Accent3 24" xfId="340" xr:uid="{00000000-0005-0000-0000-000053010000}"/>
    <cellStyle name="60% - Accent3 3" xfId="341" xr:uid="{00000000-0005-0000-0000-000054010000}"/>
    <cellStyle name="60% - Accent3 4" xfId="342" xr:uid="{00000000-0005-0000-0000-000055010000}"/>
    <cellStyle name="60% - Accent3 5" xfId="343" xr:uid="{00000000-0005-0000-0000-000056010000}"/>
    <cellStyle name="60% - Accent3 6" xfId="344" xr:uid="{00000000-0005-0000-0000-000057010000}"/>
    <cellStyle name="60% - Accent3 7" xfId="345" xr:uid="{00000000-0005-0000-0000-000058010000}"/>
    <cellStyle name="60% - Accent3 8" xfId="346" xr:uid="{00000000-0005-0000-0000-000059010000}"/>
    <cellStyle name="60% - Accent3 9" xfId="347" xr:uid="{00000000-0005-0000-0000-00005A010000}"/>
    <cellStyle name="60% - Accent4 10" xfId="348" xr:uid="{00000000-0005-0000-0000-00005B010000}"/>
    <cellStyle name="60% - Accent4 11" xfId="349" xr:uid="{00000000-0005-0000-0000-00005C010000}"/>
    <cellStyle name="60% - Accent4 12" xfId="350" xr:uid="{00000000-0005-0000-0000-00005D010000}"/>
    <cellStyle name="60% - Accent4 13" xfId="351" xr:uid="{00000000-0005-0000-0000-00005E010000}"/>
    <cellStyle name="60% - Accent4 14" xfId="352" xr:uid="{00000000-0005-0000-0000-00005F010000}"/>
    <cellStyle name="60% - Accent4 15" xfId="353" xr:uid="{00000000-0005-0000-0000-000060010000}"/>
    <cellStyle name="60% - Accent4 16" xfId="354" xr:uid="{00000000-0005-0000-0000-000061010000}"/>
    <cellStyle name="60% - Accent4 17" xfId="355" xr:uid="{00000000-0005-0000-0000-000062010000}"/>
    <cellStyle name="60% - Accent4 18" xfId="356" xr:uid="{00000000-0005-0000-0000-000063010000}"/>
    <cellStyle name="60% - Accent4 19" xfId="357" xr:uid="{00000000-0005-0000-0000-000064010000}"/>
    <cellStyle name="60% - Accent4 2" xfId="358" xr:uid="{00000000-0005-0000-0000-000065010000}"/>
    <cellStyle name="60% - Accent4 20" xfId="359" xr:uid="{00000000-0005-0000-0000-000066010000}"/>
    <cellStyle name="60% - Accent4 21" xfId="360" xr:uid="{00000000-0005-0000-0000-000067010000}"/>
    <cellStyle name="60% - Accent4 22" xfId="361" xr:uid="{00000000-0005-0000-0000-000068010000}"/>
    <cellStyle name="60% - Accent4 23" xfId="362" xr:uid="{00000000-0005-0000-0000-000069010000}"/>
    <cellStyle name="60% - Accent4 24" xfId="363" xr:uid="{00000000-0005-0000-0000-00006A010000}"/>
    <cellStyle name="60% - Accent4 3" xfId="364" xr:uid="{00000000-0005-0000-0000-00006B010000}"/>
    <cellStyle name="60% - Accent4 4" xfId="365" xr:uid="{00000000-0005-0000-0000-00006C010000}"/>
    <cellStyle name="60% - Accent4 5" xfId="366" xr:uid="{00000000-0005-0000-0000-00006D010000}"/>
    <cellStyle name="60% - Accent4 6" xfId="367" xr:uid="{00000000-0005-0000-0000-00006E010000}"/>
    <cellStyle name="60% - Accent4 7" xfId="368" xr:uid="{00000000-0005-0000-0000-00006F010000}"/>
    <cellStyle name="60% - Accent4 8" xfId="369" xr:uid="{00000000-0005-0000-0000-000070010000}"/>
    <cellStyle name="60% - Accent4 9" xfId="370" xr:uid="{00000000-0005-0000-0000-000071010000}"/>
    <cellStyle name="60% - Accent5 10" xfId="371" xr:uid="{00000000-0005-0000-0000-000072010000}"/>
    <cellStyle name="60% - Accent5 11" xfId="372" xr:uid="{00000000-0005-0000-0000-000073010000}"/>
    <cellStyle name="60% - Accent5 12" xfId="373" xr:uid="{00000000-0005-0000-0000-000074010000}"/>
    <cellStyle name="60% - Accent5 13" xfId="374" xr:uid="{00000000-0005-0000-0000-000075010000}"/>
    <cellStyle name="60% - Accent5 14" xfId="375" xr:uid="{00000000-0005-0000-0000-000076010000}"/>
    <cellStyle name="60% - Accent5 15" xfId="376" xr:uid="{00000000-0005-0000-0000-000077010000}"/>
    <cellStyle name="60% - Accent5 16" xfId="377" xr:uid="{00000000-0005-0000-0000-000078010000}"/>
    <cellStyle name="60% - Accent5 17" xfId="378" xr:uid="{00000000-0005-0000-0000-000079010000}"/>
    <cellStyle name="60% - Accent5 18" xfId="379" xr:uid="{00000000-0005-0000-0000-00007A010000}"/>
    <cellStyle name="60% - Accent5 19" xfId="380" xr:uid="{00000000-0005-0000-0000-00007B010000}"/>
    <cellStyle name="60% - Accent5 2" xfId="381" xr:uid="{00000000-0005-0000-0000-00007C010000}"/>
    <cellStyle name="60% - Accent5 20" xfId="382" xr:uid="{00000000-0005-0000-0000-00007D010000}"/>
    <cellStyle name="60% - Accent5 21" xfId="383" xr:uid="{00000000-0005-0000-0000-00007E010000}"/>
    <cellStyle name="60% - Accent5 22" xfId="384" xr:uid="{00000000-0005-0000-0000-00007F010000}"/>
    <cellStyle name="60% - Accent5 23" xfId="385" xr:uid="{00000000-0005-0000-0000-000080010000}"/>
    <cellStyle name="60% - Accent5 24" xfId="386" xr:uid="{00000000-0005-0000-0000-000081010000}"/>
    <cellStyle name="60% - Accent5 3" xfId="387" xr:uid="{00000000-0005-0000-0000-000082010000}"/>
    <cellStyle name="60% - Accent5 4" xfId="388" xr:uid="{00000000-0005-0000-0000-000083010000}"/>
    <cellStyle name="60% - Accent5 5" xfId="389" xr:uid="{00000000-0005-0000-0000-000084010000}"/>
    <cellStyle name="60% - Accent5 6" xfId="390" xr:uid="{00000000-0005-0000-0000-000085010000}"/>
    <cellStyle name="60% - Accent5 7" xfId="391" xr:uid="{00000000-0005-0000-0000-000086010000}"/>
    <cellStyle name="60% - Accent5 8" xfId="392" xr:uid="{00000000-0005-0000-0000-000087010000}"/>
    <cellStyle name="60% - Accent5 9" xfId="393" xr:uid="{00000000-0005-0000-0000-000088010000}"/>
    <cellStyle name="60% - Accent6 10" xfId="394" xr:uid="{00000000-0005-0000-0000-000089010000}"/>
    <cellStyle name="60% - Accent6 11" xfId="395" xr:uid="{00000000-0005-0000-0000-00008A010000}"/>
    <cellStyle name="60% - Accent6 12" xfId="396" xr:uid="{00000000-0005-0000-0000-00008B010000}"/>
    <cellStyle name="60% - Accent6 13" xfId="397" xr:uid="{00000000-0005-0000-0000-00008C010000}"/>
    <cellStyle name="60% - Accent6 14" xfId="398" xr:uid="{00000000-0005-0000-0000-00008D010000}"/>
    <cellStyle name="60% - Accent6 15" xfId="399" xr:uid="{00000000-0005-0000-0000-00008E010000}"/>
    <cellStyle name="60% - Accent6 16" xfId="400" xr:uid="{00000000-0005-0000-0000-00008F010000}"/>
    <cellStyle name="60% - Accent6 17" xfId="401" xr:uid="{00000000-0005-0000-0000-000090010000}"/>
    <cellStyle name="60% - Accent6 18" xfId="402" xr:uid="{00000000-0005-0000-0000-000091010000}"/>
    <cellStyle name="60% - Accent6 19" xfId="403" xr:uid="{00000000-0005-0000-0000-000092010000}"/>
    <cellStyle name="60% - Accent6 2" xfId="404" xr:uid="{00000000-0005-0000-0000-000093010000}"/>
    <cellStyle name="60% - Accent6 20" xfId="405" xr:uid="{00000000-0005-0000-0000-000094010000}"/>
    <cellStyle name="60% - Accent6 21" xfId="406" xr:uid="{00000000-0005-0000-0000-000095010000}"/>
    <cellStyle name="60% - Accent6 22" xfId="407" xr:uid="{00000000-0005-0000-0000-000096010000}"/>
    <cellStyle name="60% - Accent6 23" xfId="408" xr:uid="{00000000-0005-0000-0000-000097010000}"/>
    <cellStyle name="60% - Accent6 24" xfId="409" xr:uid="{00000000-0005-0000-0000-000098010000}"/>
    <cellStyle name="60% - Accent6 3" xfId="410" xr:uid="{00000000-0005-0000-0000-000099010000}"/>
    <cellStyle name="60% - Accent6 4" xfId="411" xr:uid="{00000000-0005-0000-0000-00009A010000}"/>
    <cellStyle name="60% - Accent6 5" xfId="412" xr:uid="{00000000-0005-0000-0000-00009B010000}"/>
    <cellStyle name="60% - Accent6 6" xfId="413" xr:uid="{00000000-0005-0000-0000-00009C010000}"/>
    <cellStyle name="60% - Accent6 7" xfId="414" xr:uid="{00000000-0005-0000-0000-00009D010000}"/>
    <cellStyle name="60% - Accent6 8" xfId="415" xr:uid="{00000000-0005-0000-0000-00009E010000}"/>
    <cellStyle name="60% - Accent6 9" xfId="416" xr:uid="{00000000-0005-0000-0000-00009F010000}"/>
    <cellStyle name="Accent1 10" xfId="417" xr:uid="{00000000-0005-0000-0000-0000A0010000}"/>
    <cellStyle name="Accent1 11" xfId="418" xr:uid="{00000000-0005-0000-0000-0000A1010000}"/>
    <cellStyle name="Accent1 12" xfId="419" xr:uid="{00000000-0005-0000-0000-0000A2010000}"/>
    <cellStyle name="Accent1 13" xfId="420" xr:uid="{00000000-0005-0000-0000-0000A3010000}"/>
    <cellStyle name="Accent1 14" xfId="421" xr:uid="{00000000-0005-0000-0000-0000A4010000}"/>
    <cellStyle name="Accent1 15" xfId="422" xr:uid="{00000000-0005-0000-0000-0000A5010000}"/>
    <cellStyle name="Accent1 16" xfId="423" xr:uid="{00000000-0005-0000-0000-0000A6010000}"/>
    <cellStyle name="Accent1 17" xfId="424" xr:uid="{00000000-0005-0000-0000-0000A7010000}"/>
    <cellStyle name="Accent1 18" xfId="425" xr:uid="{00000000-0005-0000-0000-0000A8010000}"/>
    <cellStyle name="Accent1 19" xfId="426" xr:uid="{00000000-0005-0000-0000-0000A9010000}"/>
    <cellStyle name="Accent1 2" xfId="427" xr:uid="{00000000-0005-0000-0000-0000AA010000}"/>
    <cellStyle name="Accent1 20" xfId="428" xr:uid="{00000000-0005-0000-0000-0000AB010000}"/>
    <cellStyle name="Accent1 21" xfId="429" xr:uid="{00000000-0005-0000-0000-0000AC010000}"/>
    <cellStyle name="Accent1 22" xfId="430" xr:uid="{00000000-0005-0000-0000-0000AD010000}"/>
    <cellStyle name="Accent1 23" xfId="431" xr:uid="{00000000-0005-0000-0000-0000AE010000}"/>
    <cellStyle name="Accent1 24" xfId="432" xr:uid="{00000000-0005-0000-0000-0000AF010000}"/>
    <cellStyle name="Accent1 3" xfId="433" xr:uid="{00000000-0005-0000-0000-0000B0010000}"/>
    <cellStyle name="Accent1 4" xfId="434" xr:uid="{00000000-0005-0000-0000-0000B1010000}"/>
    <cellStyle name="Accent1 5" xfId="435" xr:uid="{00000000-0005-0000-0000-0000B2010000}"/>
    <cellStyle name="Accent1 6" xfId="436" xr:uid="{00000000-0005-0000-0000-0000B3010000}"/>
    <cellStyle name="Accent1 7" xfId="437" xr:uid="{00000000-0005-0000-0000-0000B4010000}"/>
    <cellStyle name="Accent1 8" xfId="438" xr:uid="{00000000-0005-0000-0000-0000B5010000}"/>
    <cellStyle name="Accent1 9" xfId="439" xr:uid="{00000000-0005-0000-0000-0000B6010000}"/>
    <cellStyle name="Accent2 10" xfId="440" xr:uid="{00000000-0005-0000-0000-0000B7010000}"/>
    <cellStyle name="Accent2 11" xfId="441" xr:uid="{00000000-0005-0000-0000-0000B8010000}"/>
    <cellStyle name="Accent2 12" xfId="442" xr:uid="{00000000-0005-0000-0000-0000B9010000}"/>
    <cellStyle name="Accent2 13" xfId="443" xr:uid="{00000000-0005-0000-0000-0000BA010000}"/>
    <cellStyle name="Accent2 14" xfId="444" xr:uid="{00000000-0005-0000-0000-0000BB010000}"/>
    <cellStyle name="Accent2 15" xfId="445" xr:uid="{00000000-0005-0000-0000-0000BC010000}"/>
    <cellStyle name="Accent2 16" xfId="446" xr:uid="{00000000-0005-0000-0000-0000BD010000}"/>
    <cellStyle name="Accent2 17" xfId="447" xr:uid="{00000000-0005-0000-0000-0000BE010000}"/>
    <cellStyle name="Accent2 18" xfId="448" xr:uid="{00000000-0005-0000-0000-0000BF010000}"/>
    <cellStyle name="Accent2 19" xfId="449" xr:uid="{00000000-0005-0000-0000-0000C0010000}"/>
    <cellStyle name="Accent2 2" xfId="450" xr:uid="{00000000-0005-0000-0000-0000C1010000}"/>
    <cellStyle name="Accent2 20" xfId="451" xr:uid="{00000000-0005-0000-0000-0000C2010000}"/>
    <cellStyle name="Accent2 21" xfId="452" xr:uid="{00000000-0005-0000-0000-0000C3010000}"/>
    <cellStyle name="Accent2 22" xfId="453" xr:uid="{00000000-0005-0000-0000-0000C4010000}"/>
    <cellStyle name="Accent2 23" xfId="454" xr:uid="{00000000-0005-0000-0000-0000C5010000}"/>
    <cellStyle name="Accent2 24" xfId="455" xr:uid="{00000000-0005-0000-0000-0000C6010000}"/>
    <cellStyle name="Accent2 3" xfId="456" xr:uid="{00000000-0005-0000-0000-0000C7010000}"/>
    <cellStyle name="Accent2 4" xfId="457" xr:uid="{00000000-0005-0000-0000-0000C8010000}"/>
    <cellStyle name="Accent2 5" xfId="458" xr:uid="{00000000-0005-0000-0000-0000C9010000}"/>
    <cellStyle name="Accent2 6" xfId="459" xr:uid="{00000000-0005-0000-0000-0000CA010000}"/>
    <cellStyle name="Accent2 7" xfId="460" xr:uid="{00000000-0005-0000-0000-0000CB010000}"/>
    <cellStyle name="Accent2 8" xfId="461" xr:uid="{00000000-0005-0000-0000-0000CC010000}"/>
    <cellStyle name="Accent2 9" xfId="462" xr:uid="{00000000-0005-0000-0000-0000CD010000}"/>
    <cellStyle name="Accent3 10" xfId="463" xr:uid="{00000000-0005-0000-0000-0000CE010000}"/>
    <cellStyle name="Accent3 11" xfId="464" xr:uid="{00000000-0005-0000-0000-0000CF010000}"/>
    <cellStyle name="Accent3 12" xfId="465" xr:uid="{00000000-0005-0000-0000-0000D0010000}"/>
    <cellStyle name="Accent3 13" xfId="466" xr:uid="{00000000-0005-0000-0000-0000D1010000}"/>
    <cellStyle name="Accent3 14" xfId="467" xr:uid="{00000000-0005-0000-0000-0000D2010000}"/>
    <cellStyle name="Accent3 15" xfId="468" xr:uid="{00000000-0005-0000-0000-0000D3010000}"/>
    <cellStyle name="Accent3 16" xfId="469" xr:uid="{00000000-0005-0000-0000-0000D4010000}"/>
    <cellStyle name="Accent3 17" xfId="470" xr:uid="{00000000-0005-0000-0000-0000D5010000}"/>
    <cellStyle name="Accent3 18" xfId="471" xr:uid="{00000000-0005-0000-0000-0000D6010000}"/>
    <cellStyle name="Accent3 19" xfId="472" xr:uid="{00000000-0005-0000-0000-0000D7010000}"/>
    <cellStyle name="Accent3 2" xfId="473" xr:uid="{00000000-0005-0000-0000-0000D8010000}"/>
    <cellStyle name="Accent3 20" xfId="474" xr:uid="{00000000-0005-0000-0000-0000D9010000}"/>
    <cellStyle name="Accent3 21" xfId="475" xr:uid="{00000000-0005-0000-0000-0000DA010000}"/>
    <cellStyle name="Accent3 22" xfId="476" xr:uid="{00000000-0005-0000-0000-0000DB010000}"/>
    <cellStyle name="Accent3 23" xfId="477" xr:uid="{00000000-0005-0000-0000-0000DC010000}"/>
    <cellStyle name="Accent3 24" xfId="478" xr:uid="{00000000-0005-0000-0000-0000DD010000}"/>
    <cellStyle name="Accent3 3" xfId="479" xr:uid="{00000000-0005-0000-0000-0000DE010000}"/>
    <cellStyle name="Accent3 4" xfId="480" xr:uid="{00000000-0005-0000-0000-0000DF010000}"/>
    <cellStyle name="Accent3 5" xfId="481" xr:uid="{00000000-0005-0000-0000-0000E0010000}"/>
    <cellStyle name="Accent3 6" xfId="482" xr:uid="{00000000-0005-0000-0000-0000E1010000}"/>
    <cellStyle name="Accent3 7" xfId="483" xr:uid="{00000000-0005-0000-0000-0000E2010000}"/>
    <cellStyle name="Accent3 8" xfId="484" xr:uid="{00000000-0005-0000-0000-0000E3010000}"/>
    <cellStyle name="Accent3 9" xfId="485" xr:uid="{00000000-0005-0000-0000-0000E4010000}"/>
    <cellStyle name="Accent4 10" xfId="486" xr:uid="{00000000-0005-0000-0000-0000E5010000}"/>
    <cellStyle name="Accent4 11" xfId="487" xr:uid="{00000000-0005-0000-0000-0000E6010000}"/>
    <cellStyle name="Accent4 12" xfId="488" xr:uid="{00000000-0005-0000-0000-0000E7010000}"/>
    <cellStyle name="Accent4 13" xfId="489" xr:uid="{00000000-0005-0000-0000-0000E8010000}"/>
    <cellStyle name="Accent4 14" xfId="490" xr:uid="{00000000-0005-0000-0000-0000E9010000}"/>
    <cellStyle name="Accent4 15" xfId="491" xr:uid="{00000000-0005-0000-0000-0000EA010000}"/>
    <cellStyle name="Accent4 16" xfId="492" xr:uid="{00000000-0005-0000-0000-0000EB010000}"/>
    <cellStyle name="Accent4 17" xfId="493" xr:uid="{00000000-0005-0000-0000-0000EC010000}"/>
    <cellStyle name="Accent4 18" xfId="494" xr:uid="{00000000-0005-0000-0000-0000ED010000}"/>
    <cellStyle name="Accent4 19" xfId="495" xr:uid="{00000000-0005-0000-0000-0000EE010000}"/>
    <cellStyle name="Accent4 2" xfId="496" xr:uid="{00000000-0005-0000-0000-0000EF010000}"/>
    <cellStyle name="Accent4 20" xfId="497" xr:uid="{00000000-0005-0000-0000-0000F0010000}"/>
    <cellStyle name="Accent4 21" xfId="498" xr:uid="{00000000-0005-0000-0000-0000F1010000}"/>
    <cellStyle name="Accent4 22" xfId="499" xr:uid="{00000000-0005-0000-0000-0000F2010000}"/>
    <cellStyle name="Accent4 23" xfId="500" xr:uid="{00000000-0005-0000-0000-0000F3010000}"/>
    <cellStyle name="Accent4 24" xfId="501" xr:uid="{00000000-0005-0000-0000-0000F4010000}"/>
    <cellStyle name="Accent4 3" xfId="502" xr:uid="{00000000-0005-0000-0000-0000F5010000}"/>
    <cellStyle name="Accent4 4" xfId="503" xr:uid="{00000000-0005-0000-0000-0000F6010000}"/>
    <cellStyle name="Accent4 5" xfId="504" xr:uid="{00000000-0005-0000-0000-0000F7010000}"/>
    <cellStyle name="Accent4 6" xfId="505" xr:uid="{00000000-0005-0000-0000-0000F8010000}"/>
    <cellStyle name="Accent4 7" xfId="506" xr:uid="{00000000-0005-0000-0000-0000F9010000}"/>
    <cellStyle name="Accent4 8" xfId="507" xr:uid="{00000000-0005-0000-0000-0000FA010000}"/>
    <cellStyle name="Accent4 9" xfId="508" xr:uid="{00000000-0005-0000-0000-0000FB010000}"/>
    <cellStyle name="Accent5 10" xfId="509" xr:uid="{00000000-0005-0000-0000-0000FC010000}"/>
    <cellStyle name="Accent5 11" xfId="510" xr:uid="{00000000-0005-0000-0000-0000FD010000}"/>
    <cellStyle name="Accent5 12" xfId="511" xr:uid="{00000000-0005-0000-0000-0000FE010000}"/>
    <cellStyle name="Accent5 13" xfId="512" xr:uid="{00000000-0005-0000-0000-0000FF010000}"/>
    <cellStyle name="Accent5 14" xfId="513" xr:uid="{00000000-0005-0000-0000-000000020000}"/>
    <cellStyle name="Accent5 15" xfId="514" xr:uid="{00000000-0005-0000-0000-000001020000}"/>
    <cellStyle name="Accent5 16" xfId="515" xr:uid="{00000000-0005-0000-0000-000002020000}"/>
    <cellStyle name="Accent5 17" xfId="516" xr:uid="{00000000-0005-0000-0000-000003020000}"/>
    <cellStyle name="Accent5 18" xfId="517" xr:uid="{00000000-0005-0000-0000-000004020000}"/>
    <cellStyle name="Accent5 19" xfId="518" xr:uid="{00000000-0005-0000-0000-000005020000}"/>
    <cellStyle name="Accent5 2" xfId="519" xr:uid="{00000000-0005-0000-0000-000006020000}"/>
    <cellStyle name="Accent5 20" xfId="520" xr:uid="{00000000-0005-0000-0000-000007020000}"/>
    <cellStyle name="Accent5 21" xfId="521" xr:uid="{00000000-0005-0000-0000-000008020000}"/>
    <cellStyle name="Accent5 22" xfId="522" xr:uid="{00000000-0005-0000-0000-000009020000}"/>
    <cellStyle name="Accent5 23" xfId="523" xr:uid="{00000000-0005-0000-0000-00000A020000}"/>
    <cellStyle name="Accent5 24" xfId="524" xr:uid="{00000000-0005-0000-0000-00000B020000}"/>
    <cellStyle name="Accent5 3" xfId="525" xr:uid="{00000000-0005-0000-0000-00000C020000}"/>
    <cellStyle name="Accent5 4" xfId="526" xr:uid="{00000000-0005-0000-0000-00000D020000}"/>
    <cellStyle name="Accent5 5" xfId="527" xr:uid="{00000000-0005-0000-0000-00000E020000}"/>
    <cellStyle name="Accent5 6" xfId="528" xr:uid="{00000000-0005-0000-0000-00000F020000}"/>
    <cellStyle name="Accent5 7" xfId="529" xr:uid="{00000000-0005-0000-0000-000010020000}"/>
    <cellStyle name="Accent5 8" xfId="530" xr:uid="{00000000-0005-0000-0000-000011020000}"/>
    <cellStyle name="Accent5 9" xfId="531" xr:uid="{00000000-0005-0000-0000-000012020000}"/>
    <cellStyle name="Accent6 10" xfId="532" xr:uid="{00000000-0005-0000-0000-000013020000}"/>
    <cellStyle name="Accent6 11" xfId="533" xr:uid="{00000000-0005-0000-0000-000014020000}"/>
    <cellStyle name="Accent6 12" xfId="534" xr:uid="{00000000-0005-0000-0000-000015020000}"/>
    <cellStyle name="Accent6 13" xfId="535" xr:uid="{00000000-0005-0000-0000-000016020000}"/>
    <cellStyle name="Accent6 14" xfId="536" xr:uid="{00000000-0005-0000-0000-000017020000}"/>
    <cellStyle name="Accent6 15" xfId="537" xr:uid="{00000000-0005-0000-0000-000018020000}"/>
    <cellStyle name="Accent6 16" xfId="538" xr:uid="{00000000-0005-0000-0000-000019020000}"/>
    <cellStyle name="Accent6 17" xfId="539" xr:uid="{00000000-0005-0000-0000-00001A020000}"/>
    <cellStyle name="Accent6 18" xfId="540" xr:uid="{00000000-0005-0000-0000-00001B020000}"/>
    <cellStyle name="Accent6 19" xfId="541" xr:uid="{00000000-0005-0000-0000-00001C020000}"/>
    <cellStyle name="Accent6 2" xfId="542" xr:uid="{00000000-0005-0000-0000-00001D020000}"/>
    <cellStyle name="Accent6 20" xfId="543" xr:uid="{00000000-0005-0000-0000-00001E020000}"/>
    <cellStyle name="Accent6 21" xfId="544" xr:uid="{00000000-0005-0000-0000-00001F020000}"/>
    <cellStyle name="Accent6 22" xfId="545" xr:uid="{00000000-0005-0000-0000-000020020000}"/>
    <cellStyle name="Accent6 23" xfId="546" xr:uid="{00000000-0005-0000-0000-000021020000}"/>
    <cellStyle name="Accent6 24" xfId="547" xr:uid="{00000000-0005-0000-0000-000022020000}"/>
    <cellStyle name="Accent6 3" xfId="548" xr:uid="{00000000-0005-0000-0000-000023020000}"/>
    <cellStyle name="Accent6 4" xfId="549" xr:uid="{00000000-0005-0000-0000-000024020000}"/>
    <cellStyle name="Accent6 5" xfId="550" xr:uid="{00000000-0005-0000-0000-000025020000}"/>
    <cellStyle name="Accent6 6" xfId="551" xr:uid="{00000000-0005-0000-0000-000026020000}"/>
    <cellStyle name="Accent6 7" xfId="552" xr:uid="{00000000-0005-0000-0000-000027020000}"/>
    <cellStyle name="Accent6 8" xfId="553" xr:uid="{00000000-0005-0000-0000-000028020000}"/>
    <cellStyle name="Accent6 9" xfId="554" xr:uid="{00000000-0005-0000-0000-000029020000}"/>
    <cellStyle name="Bad 10" xfId="555" xr:uid="{00000000-0005-0000-0000-00002A020000}"/>
    <cellStyle name="Bad 11" xfId="556" xr:uid="{00000000-0005-0000-0000-00002B020000}"/>
    <cellStyle name="Bad 12" xfId="557" xr:uid="{00000000-0005-0000-0000-00002C020000}"/>
    <cellStyle name="Bad 13" xfId="558" xr:uid="{00000000-0005-0000-0000-00002D020000}"/>
    <cellStyle name="Bad 14" xfId="559" xr:uid="{00000000-0005-0000-0000-00002E020000}"/>
    <cellStyle name="Bad 15" xfId="560" xr:uid="{00000000-0005-0000-0000-00002F020000}"/>
    <cellStyle name="Bad 16" xfId="561" xr:uid="{00000000-0005-0000-0000-000030020000}"/>
    <cellStyle name="Bad 17" xfId="562" xr:uid="{00000000-0005-0000-0000-000031020000}"/>
    <cellStyle name="Bad 18" xfId="563" xr:uid="{00000000-0005-0000-0000-000032020000}"/>
    <cellStyle name="Bad 19" xfId="564" xr:uid="{00000000-0005-0000-0000-000033020000}"/>
    <cellStyle name="Bad 2" xfId="565" xr:uid="{00000000-0005-0000-0000-000034020000}"/>
    <cellStyle name="Bad 20" xfId="566" xr:uid="{00000000-0005-0000-0000-000035020000}"/>
    <cellStyle name="Bad 21" xfId="567" xr:uid="{00000000-0005-0000-0000-000036020000}"/>
    <cellStyle name="Bad 22" xfId="568" xr:uid="{00000000-0005-0000-0000-000037020000}"/>
    <cellStyle name="Bad 23" xfId="569" xr:uid="{00000000-0005-0000-0000-000038020000}"/>
    <cellStyle name="Bad 24" xfId="570" xr:uid="{00000000-0005-0000-0000-000039020000}"/>
    <cellStyle name="Bad 25" xfId="571" xr:uid="{00000000-0005-0000-0000-00003A020000}"/>
    <cellStyle name="Bad 3" xfId="572" xr:uid="{00000000-0005-0000-0000-00003B020000}"/>
    <cellStyle name="Bad 4" xfId="573" xr:uid="{00000000-0005-0000-0000-00003C020000}"/>
    <cellStyle name="Bad 5" xfId="574" xr:uid="{00000000-0005-0000-0000-00003D020000}"/>
    <cellStyle name="Bad 6" xfId="575" xr:uid="{00000000-0005-0000-0000-00003E020000}"/>
    <cellStyle name="Bad 7" xfId="576" xr:uid="{00000000-0005-0000-0000-00003F020000}"/>
    <cellStyle name="Bad 8" xfId="577" xr:uid="{00000000-0005-0000-0000-000040020000}"/>
    <cellStyle name="Bad 9" xfId="578" xr:uid="{00000000-0005-0000-0000-000041020000}"/>
    <cellStyle name="Calculation 10" xfId="579" xr:uid="{00000000-0005-0000-0000-000042020000}"/>
    <cellStyle name="Calculation 11" xfId="580" xr:uid="{00000000-0005-0000-0000-000043020000}"/>
    <cellStyle name="Calculation 12" xfId="581" xr:uid="{00000000-0005-0000-0000-000044020000}"/>
    <cellStyle name="Calculation 13" xfId="582" xr:uid="{00000000-0005-0000-0000-000045020000}"/>
    <cellStyle name="Calculation 14" xfId="583" xr:uid="{00000000-0005-0000-0000-000046020000}"/>
    <cellStyle name="Calculation 15" xfId="584" xr:uid="{00000000-0005-0000-0000-000047020000}"/>
    <cellStyle name="Calculation 16" xfId="585" xr:uid="{00000000-0005-0000-0000-000048020000}"/>
    <cellStyle name="Calculation 17" xfId="586" xr:uid="{00000000-0005-0000-0000-000049020000}"/>
    <cellStyle name="Calculation 18" xfId="587" xr:uid="{00000000-0005-0000-0000-00004A020000}"/>
    <cellStyle name="Calculation 19" xfId="588" xr:uid="{00000000-0005-0000-0000-00004B020000}"/>
    <cellStyle name="Calculation 2" xfId="589" xr:uid="{00000000-0005-0000-0000-00004C020000}"/>
    <cellStyle name="Calculation 20" xfId="590" xr:uid="{00000000-0005-0000-0000-00004D020000}"/>
    <cellStyle name="Calculation 21" xfId="591" xr:uid="{00000000-0005-0000-0000-00004E020000}"/>
    <cellStyle name="Calculation 22" xfId="592" xr:uid="{00000000-0005-0000-0000-00004F020000}"/>
    <cellStyle name="Calculation 23" xfId="593" xr:uid="{00000000-0005-0000-0000-000050020000}"/>
    <cellStyle name="Calculation 24" xfId="594" xr:uid="{00000000-0005-0000-0000-000051020000}"/>
    <cellStyle name="Calculation 3" xfId="595" xr:uid="{00000000-0005-0000-0000-000052020000}"/>
    <cellStyle name="Calculation 4" xfId="596" xr:uid="{00000000-0005-0000-0000-000053020000}"/>
    <cellStyle name="Calculation 5" xfId="597" xr:uid="{00000000-0005-0000-0000-000054020000}"/>
    <cellStyle name="Calculation 6" xfId="598" xr:uid="{00000000-0005-0000-0000-000055020000}"/>
    <cellStyle name="Calculation 7" xfId="599" xr:uid="{00000000-0005-0000-0000-000056020000}"/>
    <cellStyle name="Calculation 8" xfId="600" xr:uid="{00000000-0005-0000-0000-000057020000}"/>
    <cellStyle name="Calculation 9" xfId="601" xr:uid="{00000000-0005-0000-0000-000058020000}"/>
    <cellStyle name="Check Cell 10" xfId="602" xr:uid="{00000000-0005-0000-0000-000059020000}"/>
    <cellStyle name="Check Cell 11" xfId="603" xr:uid="{00000000-0005-0000-0000-00005A020000}"/>
    <cellStyle name="Check Cell 12" xfId="604" xr:uid="{00000000-0005-0000-0000-00005B020000}"/>
    <cellStyle name="Check Cell 13" xfId="605" xr:uid="{00000000-0005-0000-0000-00005C020000}"/>
    <cellStyle name="Check Cell 14" xfId="606" xr:uid="{00000000-0005-0000-0000-00005D020000}"/>
    <cellStyle name="Check Cell 15" xfId="607" xr:uid="{00000000-0005-0000-0000-00005E020000}"/>
    <cellStyle name="Check Cell 16" xfId="608" xr:uid="{00000000-0005-0000-0000-00005F020000}"/>
    <cellStyle name="Check Cell 17" xfId="609" xr:uid="{00000000-0005-0000-0000-000060020000}"/>
    <cellStyle name="Check Cell 18" xfId="610" xr:uid="{00000000-0005-0000-0000-000061020000}"/>
    <cellStyle name="Check Cell 19" xfId="611" xr:uid="{00000000-0005-0000-0000-000062020000}"/>
    <cellStyle name="Check Cell 2" xfId="612" xr:uid="{00000000-0005-0000-0000-000063020000}"/>
    <cellStyle name="Check Cell 20" xfId="613" xr:uid="{00000000-0005-0000-0000-000064020000}"/>
    <cellStyle name="Check Cell 21" xfId="614" xr:uid="{00000000-0005-0000-0000-000065020000}"/>
    <cellStyle name="Check Cell 22" xfId="615" xr:uid="{00000000-0005-0000-0000-000066020000}"/>
    <cellStyle name="Check Cell 23" xfId="616" xr:uid="{00000000-0005-0000-0000-000067020000}"/>
    <cellStyle name="Check Cell 24" xfId="617" xr:uid="{00000000-0005-0000-0000-000068020000}"/>
    <cellStyle name="Check Cell 3" xfId="618" xr:uid="{00000000-0005-0000-0000-000069020000}"/>
    <cellStyle name="Check Cell 4" xfId="619" xr:uid="{00000000-0005-0000-0000-00006A020000}"/>
    <cellStyle name="Check Cell 5" xfId="620" xr:uid="{00000000-0005-0000-0000-00006B020000}"/>
    <cellStyle name="Check Cell 6" xfId="621" xr:uid="{00000000-0005-0000-0000-00006C020000}"/>
    <cellStyle name="Check Cell 7" xfId="622" xr:uid="{00000000-0005-0000-0000-00006D020000}"/>
    <cellStyle name="Check Cell 8" xfId="623" xr:uid="{00000000-0005-0000-0000-00006E020000}"/>
    <cellStyle name="Check Cell 9" xfId="624" xr:uid="{00000000-0005-0000-0000-00006F020000}"/>
    <cellStyle name="Comma 22" xfId="625" xr:uid="{00000000-0005-0000-0000-000070020000}"/>
    <cellStyle name="Comma 22 2" xfId="626" xr:uid="{00000000-0005-0000-0000-000071020000}"/>
    <cellStyle name="Comma 22 2 2" xfId="627" xr:uid="{00000000-0005-0000-0000-000072020000}"/>
    <cellStyle name="Comma 22 3" xfId="628" xr:uid="{00000000-0005-0000-0000-000073020000}"/>
    <cellStyle name="Comma 22 3 2" xfId="629" xr:uid="{00000000-0005-0000-0000-000074020000}"/>
    <cellStyle name="Comma䲠[0]_THESIS_COVER" xfId="630" xr:uid="{00000000-0005-0000-0000-000075020000}"/>
    <cellStyle name="Euro" xfId="631" xr:uid="{00000000-0005-0000-0000-000076020000}"/>
    <cellStyle name="Explanatory Text 10" xfId="632" xr:uid="{00000000-0005-0000-0000-000077020000}"/>
    <cellStyle name="Explanatory Text 11" xfId="633" xr:uid="{00000000-0005-0000-0000-000078020000}"/>
    <cellStyle name="Explanatory Text 12" xfId="634" xr:uid="{00000000-0005-0000-0000-000079020000}"/>
    <cellStyle name="Explanatory Text 13" xfId="635" xr:uid="{00000000-0005-0000-0000-00007A020000}"/>
    <cellStyle name="Explanatory Text 14" xfId="636" xr:uid="{00000000-0005-0000-0000-00007B020000}"/>
    <cellStyle name="Explanatory Text 15" xfId="637" xr:uid="{00000000-0005-0000-0000-00007C020000}"/>
    <cellStyle name="Explanatory Text 16" xfId="638" xr:uid="{00000000-0005-0000-0000-00007D020000}"/>
    <cellStyle name="Explanatory Text 17" xfId="639" xr:uid="{00000000-0005-0000-0000-00007E020000}"/>
    <cellStyle name="Explanatory Text 18" xfId="640" xr:uid="{00000000-0005-0000-0000-00007F020000}"/>
    <cellStyle name="Explanatory Text 19" xfId="641" xr:uid="{00000000-0005-0000-0000-000080020000}"/>
    <cellStyle name="Explanatory Text 2" xfId="642" xr:uid="{00000000-0005-0000-0000-000081020000}"/>
    <cellStyle name="Explanatory Text 20" xfId="643" xr:uid="{00000000-0005-0000-0000-000082020000}"/>
    <cellStyle name="Explanatory Text 21" xfId="644" xr:uid="{00000000-0005-0000-0000-000083020000}"/>
    <cellStyle name="Explanatory Text 22" xfId="645" xr:uid="{00000000-0005-0000-0000-000084020000}"/>
    <cellStyle name="Explanatory Text 23" xfId="646" xr:uid="{00000000-0005-0000-0000-000085020000}"/>
    <cellStyle name="Explanatory Text 24" xfId="647" xr:uid="{00000000-0005-0000-0000-000086020000}"/>
    <cellStyle name="Explanatory Text 3" xfId="648" xr:uid="{00000000-0005-0000-0000-000087020000}"/>
    <cellStyle name="Explanatory Text 4" xfId="649" xr:uid="{00000000-0005-0000-0000-000088020000}"/>
    <cellStyle name="Explanatory Text 5" xfId="650" xr:uid="{00000000-0005-0000-0000-000089020000}"/>
    <cellStyle name="Explanatory Text 6" xfId="651" xr:uid="{00000000-0005-0000-0000-00008A020000}"/>
    <cellStyle name="Explanatory Text 7" xfId="652" xr:uid="{00000000-0005-0000-0000-00008B020000}"/>
    <cellStyle name="Explanatory Text 8" xfId="653" xr:uid="{00000000-0005-0000-0000-00008C020000}"/>
    <cellStyle name="Explanatory Text 9" xfId="654" xr:uid="{00000000-0005-0000-0000-00008D020000}"/>
    <cellStyle name="Good 10" xfId="655" xr:uid="{00000000-0005-0000-0000-00008E020000}"/>
    <cellStyle name="Good 11" xfId="656" xr:uid="{00000000-0005-0000-0000-00008F020000}"/>
    <cellStyle name="Good 12" xfId="657" xr:uid="{00000000-0005-0000-0000-000090020000}"/>
    <cellStyle name="Good 13" xfId="658" xr:uid="{00000000-0005-0000-0000-000091020000}"/>
    <cellStyle name="Good 14" xfId="659" xr:uid="{00000000-0005-0000-0000-000092020000}"/>
    <cellStyle name="Good 15" xfId="660" xr:uid="{00000000-0005-0000-0000-000093020000}"/>
    <cellStyle name="Good 16" xfId="661" xr:uid="{00000000-0005-0000-0000-000094020000}"/>
    <cellStyle name="Good 17" xfId="662" xr:uid="{00000000-0005-0000-0000-000095020000}"/>
    <cellStyle name="Good 18" xfId="663" xr:uid="{00000000-0005-0000-0000-000096020000}"/>
    <cellStyle name="Good 19" xfId="664" xr:uid="{00000000-0005-0000-0000-000097020000}"/>
    <cellStyle name="Good 2" xfId="665" xr:uid="{00000000-0005-0000-0000-000098020000}"/>
    <cellStyle name="Good 20" xfId="666" xr:uid="{00000000-0005-0000-0000-000099020000}"/>
    <cellStyle name="Good 21" xfId="667" xr:uid="{00000000-0005-0000-0000-00009A020000}"/>
    <cellStyle name="Good 22" xfId="668" xr:uid="{00000000-0005-0000-0000-00009B020000}"/>
    <cellStyle name="Good 23" xfId="669" xr:uid="{00000000-0005-0000-0000-00009C020000}"/>
    <cellStyle name="Good 24" xfId="670" xr:uid="{00000000-0005-0000-0000-00009D020000}"/>
    <cellStyle name="Good 3" xfId="671" xr:uid="{00000000-0005-0000-0000-00009E020000}"/>
    <cellStyle name="Good 4" xfId="672" xr:uid="{00000000-0005-0000-0000-00009F020000}"/>
    <cellStyle name="Good 5" xfId="673" xr:uid="{00000000-0005-0000-0000-0000A0020000}"/>
    <cellStyle name="Good 6" xfId="674" xr:uid="{00000000-0005-0000-0000-0000A1020000}"/>
    <cellStyle name="Good 7" xfId="675" xr:uid="{00000000-0005-0000-0000-0000A2020000}"/>
    <cellStyle name="Good 8" xfId="676" xr:uid="{00000000-0005-0000-0000-0000A3020000}"/>
    <cellStyle name="Good 9" xfId="677" xr:uid="{00000000-0005-0000-0000-0000A4020000}"/>
    <cellStyle name="Heading 1 10" xfId="678" xr:uid="{00000000-0005-0000-0000-0000A5020000}"/>
    <cellStyle name="Heading 1 11" xfId="679" xr:uid="{00000000-0005-0000-0000-0000A6020000}"/>
    <cellStyle name="Heading 1 12" xfId="680" xr:uid="{00000000-0005-0000-0000-0000A7020000}"/>
    <cellStyle name="Heading 1 13" xfId="681" xr:uid="{00000000-0005-0000-0000-0000A8020000}"/>
    <cellStyle name="Heading 1 14" xfId="682" xr:uid="{00000000-0005-0000-0000-0000A9020000}"/>
    <cellStyle name="Heading 1 15" xfId="683" xr:uid="{00000000-0005-0000-0000-0000AA020000}"/>
    <cellStyle name="Heading 1 16" xfId="684" xr:uid="{00000000-0005-0000-0000-0000AB020000}"/>
    <cellStyle name="Heading 1 17" xfId="685" xr:uid="{00000000-0005-0000-0000-0000AC020000}"/>
    <cellStyle name="Heading 1 18" xfId="686" xr:uid="{00000000-0005-0000-0000-0000AD020000}"/>
    <cellStyle name="Heading 1 19" xfId="687" xr:uid="{00000000-0005-0000-0000-0000AE020000}"/>
    <cellStyle name="Heading 1 2" xfId="688" xr:uid="{00000000-0005-0000-0000-0000AF020000}"/>
    <cellStyle name="Heading 1 20" xfId="689" xr:uid="{00000000-0005-0000-0000-0000B0020000}"/>
    <cellStyle name="Heading 1 21" xfId="690" xr:uid="{00000000-0005-0000-0000-0000B1020000}"/>
    <cellStyle name="Heading 1 22" xfId="691" xr:uid="{00000000-0005-0000-0000-0000B2020000}"/>
    <cellStyle name="Heading 1 23" xfId="692" xr:uid="{00000000-0005-0000-0000-0000B3020000}"/>
    <cellStyle name="Heading 1 24" xfId="693" xr:uid="{00000000-0005-0000-0000-0000B4020000}"/>
    <cellStyle name="Heading 1 3" xfId="694" xr:uid="{00000000-0005-0000-0000-0000B5020000}"/>
    <cellStyle name="Heading 1 4" xfId="695" xr:uid="{00000000-0005-0000-0000-0000B6020000}"/>
    <cellStyle name="Heading 1 5" xfId="696" xr:uid="{00000000-0005-0000-0000-0000B7020000}"/>
    <cellStyle name="Heading 1 6" xfId="697" xr:uid="{00000000-0005-0000-0000-0000B8020000}"/>
    <cellStyle name="Heading 1 7" xfId="698" xr:uid="{00000000-0005-0000-0000-0000B9020000}"/>
    <cellStyle name="Heading 1 8" xfId="699" xr:uid="{00000000-0005-0000-0000-0000BA020000}"/>
    <cellStyle name="Heading 1 9" xfId="700" xr:uid="{00000000-0005-0000-0000-0000BB020000}"/>
    <cellStyle name="Heading 2 10" xfId="701" xr:uid="{00000000-0005-0000-0000-0000BC020000}"/>
    <cellStyle name="Heading 2 11" xfId="702" xr:uid="{00000000-0005-0000-0000-0000BD020000}"/>
    <cellStyle name="Heading 2 12" xfId="703" xr:uid="{00000000-0005-0000-0000-0000BE020000}"/>
    <cellStyle name="Heading 2 13" xfId="704" xr:uid="{00000000-0005-0000-0000-0000BF020000}"/>
    <cellStyle name="Heading 2 14" xfId="705" xr:uid="{00000000-0005-0000-0000-0000C0020000}"/>
    <cellStyle name="Heading 2 15" xfId="706" xr:uid="{00000000-0005-0000-0000-0000C1020000}"/>
    <cellStyle name="Heading 2 16" xfId="707" xr:uid="{00000000-0005-0000-0000-0000C2020000}"/>
    <cellStyle name="Heading 2 17" xfId="708" xr:uid="{00000000-0005-0000-0000-0000C3020000}"/>
    <cellStyle name="Heading 2 18" xfId="709" xr:uid="{00000000-0005-0000-0000-0000C4020000}"/>
    <cellStyle name="Heading 2 19" xfId="710" xr:uid="{00000000-0005-0000-0000-0000C5020000}"/>
    <cellStyle name="Heading 2 2" xfId="711" xr:uid="{00000000-0005-0000-0000-0000C6020000}"/>
    <cellStyle name="Heading 2 20" xfId="712" xr:uid="{00000000-0005-0000-0000-0000C7020000}"/>
    <cellStyle name="Heading 2 21" xfId="713" xr:uid="{00000000-0005-0000-0000-0000C8020000}"/>
    <cellStyle name="Heading 2 22" xfId="714" xr:uid="{00000000-0005-0000-0000-0000C9020000}"/>
    <cellStyle name="Heading 2 23" xfId="715" xr:uid="{00000000-0005-0000-0000-0000CA020000}"/>
    <cellStyle name="Heading 2 24" xfId="716" xr:uid="{00000000-0005-0000-0000-0000CB020000}"/>
    <cellStyle name="Heading 2 3" xfId="717" xr:uid="{00000000-0005-0000-0000-0000CC020000}"/>
    <cellStyle name="Heading 2 4" xfId="718" xr:uid="{00000000-0005-0000-0000-0000CD020000}"/>
    <cellStyle name="Heading 2 5" xfId="719" xr:uid="{00000000-0005-0000-0000-0000CE020000}"/>
    <cellStyle name="Heading 2 6" xfId="720" xr:uid="{00000000-0005-0000-0000-0000CF020000}"/>
    <cellStyle name="Heading 2 7" xfId="721" xr:uid="{00000000-0005-0000-0000-0000D0020000}"/>
    <cellStyle name="Heading 2 8" xfId="722" xr:uid="{00000000-0005-0000-0000-0000D1020000}"/>
    <cellStyle name="Heading 2 9" xfId="723" xr:uid="{00000000-0005-0000-0000-0000D2020000}"/>
    <cellStyle name="Heading 3 10" xfId="724" xr:uid="{00000000-0005-0000-0000-0000D3020000}"/>
    <cellStyle name="Heading 3 11" xfId="725" xr:uid="{00000000-0005-0000-0000-0000D4020000}"/>
    <cellStyle name="Heading 3 12" xfId="726" xr:uid="{00000000-0005-0000-0000-0000D5020000}"/>
    <cellStyle name="Heading 3 13" xfId="727" xr:uid="{00000000-0005-0000-0000-0000D6020000}"/>
    <cellStyle name="Heading 3 14" xfId="728" xr:uid="{00000000-0005-0000-0000-0000D7020000}"/>
    <cellStyle name="Heading 3 15" xfId="729" xr:uid="{00000000-0005-0000-0000-0000D8020000}"/>
    <cellStyle name="Heading 3 16" xfId="730" xr:uid="{00000000-0005-0000-0000-0000D9020000}"/>
    <cellStyle name="Heading 3 17" xfId="731" xr:uid="{00000000-0005-0000-0000-0000DA020000}"/>
    <cellStyle name="Heading 3 18" xfId="732" xr:uid="{00000000-0005-0000-0000-0000DB020000}"/>
    <cellStyle name="Heading 3 19" xfId="733" xr:uid="{00000000-0005-0000-0000-0000DC020000}"/>
    <cellStyle name="Heading 3 2" xfId="734" xr:uid="{00000000-0005-0000-0000-0000DD020000}"/>
    <cellStyle name="Heading 3 20" xfId="735" xr:uid="{00000000-0005-0000-0000-0000DE020000}"/>
    <cellStyle name="Heading 3 21" xfId="736" xr:uid="{00000000-0005-0000-0000-0000DF020000}"/>
    <cellStyle name="Heading 3 22" xfId="737" xr:uid="{00000000-0005-0000-0000-0000E0020000}"/>
    <cellStyle name="Heading 3 23" xfId="738" xr:uid="{00000000-0005-0000-0000-0000E1020000}"/>
    <cellStyle name="Heading 3 24" xfId="739" xr:uid="{00000000-0005-0000-0000-0000E2020000}"/>
    <cellStyle name="Heading 3 3" xfId="740" xr:uid="{00000000-0005-0000-0000-0000E3020000}"/>
    <cellStyle name="Heading 3 4" xfId="741" xr:uid="{00000000-0005-0000-0000-0000E4020000}"/>
    <cellStyle name="Heading 3 5" xfId="742" xr:uid="{00000000-0005-0000-0000-0000E5020000}"/>
    <cellStyle name="Heading 3 6" xfId="743" xr:uid="{00000000-0005-0000-0000-0000E6020000}"/>
    <cellStyle name="Heading 3 7" xfId="744" xr:uid="{00000000-0005-0000-0000-0000E7020000}"/>
    <cellStyle name="Heading 3 8" xfId="745" xr:uid="{00000000-0005-0000-0000-0000E8020000}"/>
    <cellStyle name="Heading 3 9" xfId="746" xr:uid="{00000000-0005-0000-0000-0000E9020000}"/>
    <cellStyle name="Heading 4 10" xfId="747" xr:uid="{00000000-0005-0000-0000-0000EA020000}"/>
    <cellStyle name="Heading 4 11" xfId="748" xr:uid="{00000000-0005-0000-0000-0000EB020000}"/>
    <cellStyle name="Heading 4 12" xfId="749" xr:uid="{00000000-0005-0000-0000-0000EC020000}"/>
    <cellStyle name="Heading 4 13" xfId="750" xr:uid="{00000000-0005-0000-0000-0000ED020000}"/>
    <cellStyle name="Heading 4 14" xfId="751" xr:uid="{00000000-0005-0000-0000-0000EE020000}"/>
    <cellStyle name="Heading 4 15" xfId="752" xr:uid="{00000000-0005-0000-0000-0000EF020000}"/>
    <cellStyle name="Heading 4 16" xfId="753" xr:uid="{00000000-0005-0000-0000-0000F0020000}"/>
    <cellStyle name="Heading 4 17" xfId="754" xr:uid="{00000000-0005-0000-0000-0000F1020000}"/>
    <cellStyle name="Heading 4 18" xfId="755" xr:uid="{00000000-0005-0000-0000-0000F2020000}"/>
    <cellStyle name="Heading 4 19" xfId="756" xr:uid="{00000000-0005-0000-0000-0000F3020000}"/>
    <cellStyle name="Heading 4 2" xfId="757" xr:uid="{00000000-0005-0000-0000-0000F4020000}"/>
    <cellStyle name="Heading 4 20" xfId="758" xr:uid="{00000000-0005-0000-0000-0000F5020000}"/>
    <cellStyle name="Heading 4 21" xfId="759" xr:uid="{00000000-0005-0000-0000-0000F6020000}"/>
    <cellStyle name="Heading 4 22" xfId="760" xr:uid="{00000000-0005-0000-0000-0000F7020000}"/>
    <cellStyle name="Heading 4 23" xfId="761" xr:uid="{00000000-0005-0000-0000-0000F8020000}"/>
    <cellStyle name="Heading 4 24" xfId="762" xr:uid="{00000000-0005-0000-0000-0000F9020000}"/>
    <cellStyle name="Heading 4 3" xfId="763" xr:uid="{00000000-0005-0000-0000-0000FA020000}"/>
    <cellStyle name="Heading 4 4" xfId="764" xr:uid="{00000000-0005-0000-0000-0000FB020000}"/>
    <cellStyle name="Heading 4 5" xfId="765" xr:uid="{00000000-0005-0000-0000-0000FC020000}"/>
    <cellStyle name="Heading 4 6" xfId="766" xr:uid="{00000000-0005-0000-0000-0000FD020000}"/>
    <cellStyle name="Heading 4 7" xfId="767" xr:uid="{00000000-0005-0000-0000-0000FE020000}"/>
    <cellStyle name="Heading 4 8" xfId="768" xr:uid="{00000000-0005-0000-0000-0000FF020000}"/>
    <cellStyle name="Heading 4 9" xfId="769" xr:uid="{00000000-0005-0000-0000-000000030000}"/>
    <cellStyle name="Input 10" xfId="770" xr:uid="{00000000-0005-0000-0000-000001030000}"/>
    <cellStyle name="Input 11" xfId="771" xr:uid="{00000000-0005-0000-0000-000002030000}"/>
    <cellStyle name="Input 12" xfId="772" xr:uid="{00000000-0005-0000-0000-000003030000}"/>
    <cellStyle name="Input 13" xfId="773" xr:uid="{00000000-0005-0000-0000-000004030000}"/>
    <cellStyle name="Input 14" xfId="774" xr:uid="{00000000-0005-0000-0000-000005030000}"/>
    <cellStyle name="Input 15" xfId="775" xr:uid="{00000000-0005-0000-0000-000006030000}"/>
    <cellStyle name="Input 16" xfId="776" xr:uid="{00000000-0005-0000-0000-000007030000}"/>
    <cellStyle name="Input 17" xfId="777" xr:uid="{00000000-0005-0000-0000-000008030000}"/>
    <cellStyle name="Input 18" xfId="778" xr:uid="{00000000-0005-0000-0000-000009030000}"/>
    <cellStyle name="Input 19" xfId="779" xr:uid="{00000000-0005-0000-0000-00000A030000}"/>
    <cellStyle name="Input 2" xfId="780" xr:uid="{00000000-0005-0000-0000-00000B030000}"/>
    <cellStyle name="Input 20" xfId="781" xr:uid="{00000000-0005-0000-0000-00000C030000}"/>
    <cellStyle name="Input 21" xfId="782" xr:uid="{00000000-0005-0000-0000-00000D030000}"/>
    <cellStyle name="Input 22" xfId="783" xr:uid="{00000000-0005-0000-0000-00000E030000}"/>
    <cellStyle name="Input 23" xfId="784" xr:uid="{00000000-0005-0000-0000-00000F030000}"/>
    <cellStyle name="Input 24" xfId="785" xr:uid="{00000000-0005-0000-0000-000010030000}"/>
    <cellStyle name="Input 3" xfId="786" xr:uid="{00000000-0005-0000-0000-000011030000}"/>
    <cellStyle name="Input 4" xfId="787" xr:uid="{00000000-0005-0000-0000-000012030000}"/>
    <cellStyle name="Input 5" xfId="788" xr:uid="{00000000-0005-0000-0000-000013030000}"/>
    <cellStyle name="Input 6" xfId="789" xr:uid="{00000000-0005-0000-0000-000014030000}"/>
    <cellStyle name="Input 7" xfId="790" xr:uid="{00000000-0005-0000-0000-000015030000}"/>
    <cellStyle name="Input 8" xfId="791" xr:uid="{00000000-0005-0000-0000-000016030000}"/>
    <cellStyle name="Input 9" xfId="792" xr:uid="{00000000-0005-0000-0000-000017030000}"/>
    <cellStyle name="Linked Cell 10" xfId="793" xr:uid="{00000000-0005-0000-0000-000018030000}"/>
    <cellStyle name="Linked Cell 11" xfId="794" xr:uid="{00000000-0005-0000-0000-000019030000}"/>
    <cellStyle name="Linked Cell 12" xfId="795" xr:uid="{00000000-0005-0000-0000-00001A030000}"/>
    <cellStyle name="Linked Cell 13" xfId="796" xr:uid="{00000000-0005-0000-0000-00001B030000}"/>
    <cellStyle name="Linked Cell 14" xfId="797" xr:uid="{00000000-0005-0000-0000-00001C030000}"/>
    <cellStyle name="Linked Cell 15" xfId="798" xr:uid="{00000000-0005-0000-0000-00001D030000}"/>
    <cellStyle name="Linked Cell 16" xfId="799" xr:uid="{00000000-0005-0000-0000-00001E030000}"/>
    <cellStyle name="Linked Cell 17" xfId="800" xr:uid="{00000000-0005-0000-0000-00001F030000}"/>
    <cellStyle name="Linked Cell 18" xfId="801" xr:uid="{00000000-0005-0000-0000-000020030000}"/>
    <cellStyle name="Linked Cell 19" xfId="802" xr:uid="{00000000-0005-0000-0000-000021030000}"/>
    <cellStyle name="Linked Cell 2" xfId="803" xr:uid="{00000000-0005-0000-0000-000022030000}"/>
    <cellStyle name="Linked Cell 20" xfId="804" xr:uid="{00000000-0005-0000-0000-000023030000}"/>
    <cellStyle name="Linked Cell 21" xfId="805" xr:uid="{00000000-0005-0000-0000-000024030000}"/>
    <cellStyle name="Linked Cell 22" xfId="806" xr:uid="{00000000-0005-0000-0000-000025030000}"/>
    <cellStyle name="Linked Cell 23" xfId="807" xr:uid="{00000000-0005-0000-0000-000026030000}"/>
    <cellStyle name="Linked Cell 24" xfId="808" xr:uid="{00000000-0005-0000-0000-000027030000}"/>
    <cellStyle name="Linked Cell 3" xfId="809" xr:uid="{00000000-0005-0000-0000-000028030000}"/>
    <cellStyle name="Linked Cell 4" xfId="810" xr:uid="{00000000-0005-0000-0000-000029030000}"/>
    <cellStyle name="Linked Cell 5" xfId="811" xr:uid="{00000000-0005-0000-0000-00002A030000}"/>
    <cellStyle name="Linked Cell 6" xfId="812" xr:uid="{00000000-0005-0000-0000-00002B030000}"/>
    <cellStyle name="Linked Cell 7" xfId="813" xr:uid="{00000000-0005-0000-0000-00002C030000}"/>
    <cellStyle name="Linked Cell 8" xfId="814" xr:uid="{00000000-0005-0000-0000-00002D030000}"/>
    <cellStyle name="Linked Cell 9" xfId="815" xr:uid="{00000000-0005-0000-0000-00002E030000}"/>
    <cellStyle name="MS_Arabic" xfId="816" xr:uid="{00000000-0005-0000-0000-00002F030000}"/>
    <cellStyle name="Neutral 10" xfId="817" xr:uid="{00000000-0005-0000-0000-000030030000}"/>
    <cellStyle name="Neutral 11" xfId="818" xr:uid="{00000000-0005-0000-0000-000031030000}"/>
    <cellStyle name="Neutral 12" xfId="819" xr:uid="{00000000-0005-0000-0000-000032030000}"/>
    <cellStyle name="Neutral 13" xfId="820" xr:uid="{00000000-0005-0000-0000-000033030000}"/>
    <cellStyle name="Neutral 14" xfId="821" xr:uid="{00000000-0005-0000-0000-000034030000}"/>
    <cellStyle name="Neutral 15" xfId="822" xr:uid="{00000000-0005-0000-0000-000035030000}"/>
    <cellStyle name="Neutral 16" xfId="823" xr:uid="{00000000-0005-0000-0000-000036030000}"/>
    <cellStyle name="Neutral 17" xfId="824" xr:uid="{00000000-0005-0000-0000-000037030000}"/>
    <cellStyle name="Neutral 18" xfId="825" xr:uid="{00000000-0005-0000-0000-000038030000}"/>
    <cellStyle name="Neutral 19" xfId="826" xr:uid="{00000000-0005-0000-0000-000039030000}"/>
    <cellStyle name="Neutral 2" xfId="827" xr:uid="{00000000-0005-0000-0000-00003A030000}"/>
    <cellStyle name="Neutral 20" xfId="828" xr:uid="{00000000-0005-0000-0000-00003B030000}"/>
    <cellStyle name="Neutral 21" xfId="829" xr:uid="{00000000-0005-0000-0000-00003C030000}"/>
    <cellStyle name="Neutral 22" xfId="830" xr:uid="{00000000-0005-0000-0000-00003D030000}"/>
    <cellStyle name="Neutral 23" xfId="831" xr:uid="{00000000-0005-0000-0000-00003E030000}"/>
    <cellStyle name="Neutral 24" xfId="832" xr:uid="{00000000-0005-0000-0000-00003F030000}"/>
    <cellStyle name="Neutral 3" xfId="833" xr:uid="{00000000-0005-0000-0000-000040030000}"/>
    <cellStyle name="Neutral 4" xfId="834" xr:uid="{00000000-0005-0000-0000-000041030000}"/>
    <cellStyle name="Neutral 5" xfId="835" xr:uid="{00000000-0005-0000-0000-000042030000}"/>
    <cellStyle name="Neutral 6" xfId="836" xr:uid="{00000000-0005-0000-0000-000043030000}"/>
    <cellStyle name="Neutral 7" xfId="837" xr:uid="{00000000-0005-0000-0000-000044030000}"/>
    <cellStyle name="Neutral 8" xfId="838" xr:uid="{00000000-0005-0000-0000-000045030000}"/>
    <cellStyle name="Neutral 9" xfId="839" xr:uid="{00000000-0005-0000-0000-000046030000}"/>
    <cellStyle name="Normal" xfId="0" builtinId="0"/>
    <cellStyle name="Normal 10" xfId="840" xr:uid="{00000000-0005-0000-0000-000048030000}"/>
    <cellStyle name="Normal 10 2" xfId="841" xr:uid="{00000000-0005-0000-0000-000049030000}"/>
    <cellStyle name="Normal 11" xfId="842" xr:uid="{00000000-0005-0000-0000-00004A030000}"/>
    <cellStyle name="Normal 11 2" xfId="843" xr:uid="{00000000-0005-0000-0000-00004B030000}"/>
    <cellStyle name="Normal 11 3" xfId="844" xr:uid="{00000000-0005-0000-0000-00004C030000}"/>
    <cellStyle name="Normal 11 3 2" xfId="845" xr:uid="{00000000-0005-0000-0000-00004D030000}"/>
    <cellStyle name="Normal 12" xfId="846" xr:uid="{00000000-0005-0000-0000-00004E030000}"/>
    <cellStyle name="Normal 13" xfId="847" xr:uid="{00000000-0005-0000-0000-00004F030000}"/>
    <cellStyle name="Normal 13 2" xfId="848" xr:uid="{00000000-0005-0000-0000-000050030000}"/>
    <cellStyle name="Normal 14" xfId="849" xr:uid="{00000000-0005-0000-0000-000051030000}"/>
    <cellStyle name="Normal 14 2" xfId="850" xr:uid="{00000000-0005-0000-0000-000052030000}"/>
    <cellStyle name="Normal 14 2 2" xfId="851" xr:uid="{00000000-0005-0000-0000-000053030000}"/>
    <cellStyle name="Normal 15" xfId="852" xr:uid="{00000000-0005-0000-0000-000054030000}"/>
    <cellStyle name="Normal 15 2" xfId="853" xr:uid="{00000000-0005-0000-0000-000055030000}"/>
    <cellStyle name="Normal 15 2 2" xfId="854" xr:uid="{00000000-0005-0000-0000-000056030000}"/>
    <cellStyle name="Normal 16" xfId="855" xr:uid="{00000000-0005-0000-0000-000057030000}"/>
    <cellStyle name="Normal 16 2" xfId="856" xr:uid="{00000000-0005-0000-0000-000058030000}"/>
    <cellStyle name="Normal 16 2 2" xfId="857" xr:uid="{00000000-0005-0000-0000-000059030000}"/>
    <cellStyle name="Normal 17" xfId="858" xr:uid="{00000000-0005-0000-0000-00005A030000}"/>
    <cellStyle name="Normal 18" xfId="859" xr:uid="{00000000-0005-0000-0000-00005B030000}"/>
    <cellStyle name="Normal 18 2" xfId="860" xr:uid="{00000000-0005-0000-0000-00005C030000}"/>
    <cellStyle name="Normal 19" xfId="861" xr:uid="{00000000-0005-0000-0000-00005D030000}"/>
    <cellStyle name="Normal 19 2" xfId="862" xr:uid="{00000000-0005-0000-0000-00005E030000}"/>
    <cellStyle name="Normal 19 2 2" xfId="863" xr:uid="{00000000-0005-0000-0000-00005F030000}"/>
    <cellStyle name="Normal 2" xfId="864" xr:uid="{00000000-0005-0000-0000-000060030000}"/>
    <cellStyle name="Normal 2 2" xfId="865" xr:uid="{00000000-0005-0000-0000-000061030000}"/>
    <cellStyle name="Normal 2 2 2" xfId="866" xr:uid="{00000000-0005-0000-0000-000062030000}"/>
    <cellStyle name="Normal 2 3" xfId="867" xr:uid="{00000000-0005-0000-0000-000063030000}"/>
    <cellStyle name="Normal 2 4" xfId="868" xr:uid="{00000000-0005-0000-0000-000064030000}"/>
    <cellStyle name="Normal 2 5" xfId="869" xr:uid="{00000000-0005-0000-0000-000065030000}"/>
    <cellStyle name="Normal 20" xfId="870" xr:uid="{00000000-0005-0000-0000-000066030000}"/>
    <cellStyle name="Normal 20 2" xfId="871" xr:uid="{00000000-0005-0000-0000-000067030000}"/>
    <cellStyle name="Normal 20 2 2" xfId="872" xr:uid="{00000000-0005-0000-0000-000068030000}"/>
    <cellStyle name="Normal 21" xfId="873" xr:uid="{00000000-0005-0000-0000-000069030000}"/>
    <cellStyle name="Normal 22" xfId="874" xr:uid="{00000000-0005-0000-0000-00006A030000}"/>
    <cellStyle name="Normal 22 2" xfId="875" xr:uid="{00000000-0005-0000-0000-00006B030000}"/>
    <cellStyle name="Normal 22 2 2" xfId="876" xr:uid="{00000000-0005-0000-0000-00006C030000}"/>
    <cellStyle name="Normal 22 3" xfId="877" xr:uid="{00000000-0005-0000-0000-00006D030000}"/>
    <cellStyle name="Normal 22 3 2" xfId="878" xr:uid="{00000000-0005-0000-0000-00006E030000}"/>
    <cellStyle name="Normal 23" xfId="879" xr:uid="{00000000-0005-0000-0000-00006F030000}"/>
    <cellStyle name="Normal 23 2" xfId="880" xr:uid="{00000000-0005-0000-0000-000070030000}"/>
    <cellStyle name="Normal 3" xfId="881" xr:uid="{00000000-0005-0000-0000-000071030000}"/>
    <cellStyle name="Normal 3 2" xfId="882" xr:uid="{00000000-0005-0000-0000-000072030000}"/>
    <cellStyle name="Normal 3 3" xfId="883" xr:uid="{00000000-0005-0000-0000-000073030000}"/>
    <cellStyle name="Normal 4" xfId="884" xr:uid="{00000000-0005-0000-0000-000074030000}"/>
    <cellStyle name="Normal 4 2" xfId="885" xr:uid="{00000000-0005-0000-0000-000075030000}"/>
    <cellStyle name="Normal 5" xfId="886" xr:uid="{00000000-0005-0000-0000-000076030000}"/>
    <cellStyle name="Normal 5 2" xfId="887" xr:uid="{00000000-0005-0000-0000-000077030000}"/>
    <cellStyle name="Normal 6" xfId="888" xr:uid="{00000000-0005-0000-0000-000078030000}"/>
    <cellStyle name="Normal 7" xfId="889" xr:uid="{00000000-0005-0000-0000-000079030000}"/>
    <cellStyle name="Normal 8" xfId="890" xr:uid="{00000000-0005-0000-0000-00007A030000}"/>
    <cellStyle name="Normal 8 2" xfId="891" xr:uid="{00000000-0005-0000-0000-00007B030000}"/>
    <cellStyle name="Normal 9" xfId="892" xr:uid="{00000000-0005-0000-0000-00007C030000}"/>
    <cellStyle name="Normal 9 2" xfId="893" xr:uid="{00000000-0005-0000-0000-00007D030000}"/>
    <cellStyle name="Normal 9 2 2" xfId="894" xr:uid="{00000000-0005-0000-0000-00007E030000}"/>
    <cellStyle name="Normal_Summary TablesJune 2014" xfId="895" xr:uid="{00000000-0005-0000-0000-00007F030000}"/>
    <cellStyle name="Note 10" xfId="896" xr:uid="{00000000-0005-0000-0000-000080030000}"/>
    <cellStyle name="Note 10 2" xfId="897" xr:uid="{00000000-0005-0000-0000-000081030000}"/>
    <cellStyle name="Note 11" xfId="898" xr:uid="{00000000-0005-0000-0000-000082030000}"/>
    <cellStyle name="Note 11 2" xfId="899" xr:uid="{00000000-0005-0000-0000-000083030000}"/>
    <cellStyle name="Note 12" xfId="900" xr:uid="{00000000-0005-0000-0000-000084030000}"/>
    <cellStyle name="Note 12 2" xfId="901" xr:uid="{00000000-0005-0000-0000-000085030000}"/>
    <cellStyle name="Note 13" xfId="902" xr:uid="{00000000-0005-0000-0000-000086030000}"/>
    <cellStyle name="Note 13 2" xfId="903" xr:uid="{00000000-0005-0000-0000-000087030000}"/>
    <cellStyle name="Note 14" xfId="904" xr:uid="{00000000-0005-0000-0000-000088030000}"/>
    <cellStyle name="Note 14 2" xfId="905" xr:uid="{00000000-0005-0000-0000-000089030000}"/>
    <cellStyle name="Note 15" xfId="906" xr:uid="{00000000-0005-0000-0000-00008A030000}"/>
    <cellStyle name="Note 15 2" xfId="907" xr:uid="{00000000-0005-0000-0000-00008B030000}"/>
    <cellStyle name="Note 16" xfId="908" xr:uid="{00000000-0005-0000-0000-00008C030000}"/>
    <cellStyle name="Note 16 2" xfId="909" xr:uid="{00000000-0005-0000-0000-00008D030000}"/>
    <cellStyle name="Note 17" xfId="910" xr:uid="{00000000-0005-0000-0000-00008E030000}"/>
    <cellStyle name="Note 17 2" xfId="911" xr:uid="{00000000-0005-0000-0000-00008F030000}"/>
    <cellStyle name="Note 18" xfId="912" xr:uid="{00000000-0005-0000-0000-000090030000}"/>
    <cellStyle name="Note 18 2" xfId="913" xr:uid="{00000000-0005-0000-0000-000091030000}"/>
    <cellStyle name="Note 19" xfId="914" xr:uid="{00000000-0005-0000-0000-000092030000}"/>
    <cellStyle name="Note 19 2" xfId="915" xr:uid="{00000000-0005-0000-0000-000093030000}"/>
    <cellStyle name="Note 2" xfId="916" xr:uid="{00000000-0005-0000-0000-000094030000}"/>
    <cellStyle name="Note 2 2" xfId="917" xr:uid="{00000000-0005-0000-0000-000095030000}"/>
    <cellStyle name="Note 20" xfId="918" xr:uid="{00000000-0005-0000-0000-000096030000}"/>
    <cellStyle name="Note 20 2" xfId="919" xr:uid="{00000000-0005-0000-0000-000097030000}"/>
    <cellStyle name="Note 21" xfId="920" xr:uid="{00000000-0005-0000-0000-000098030000}"/>
    <cellStyle name="Note 21 2" xfId="921" xr:uid="{00000000-0005-0000-0000-000099030000}"/>
    <cellStyle name="Note 22" xfId="922" xr:uid="{00000000-0005-0000-0000-00009A030000}"/>
    <cellStyle name="Note 22 2" xfId="923" xr:uid="{00000000-0005-0000-0000-00009B030000}"/>
    <cellStyle name="Note 23" xfId="924" xr:uid="{00000000-0005-0000-0000-00009C030000}"/>
    <cellStyle name="Note 23 2" xfId="925" xr:uid="{00000000-0005-0000-0000-00009D030000}"/>
    <cellStyle name="Note 3" xfId="926" xr:uid="{00000000-0005-0000-0000-00009E030000}"/>
    <cellStyle name="Note 3 2" xfId="927" xr:uid="{00000000-0005-0000-0000-00009F030000}"/>
    <cellStyle name="Note 4" xfId="928" xr:uid="{00000000-0005-0000-0000-0000A0030000}"/>
    <cellStyle name="Note 4 2" xfId="929" xr:uid="{00000000-0005-0000-0000-0000A1030000}"/>
    <cellStyle name="Note 5" xfId="930" xr:uid="{00000000-0005-0000-0000-0000A2030000}"/>
    <cellStyle name="Note 5 2" xfId="931" xr:uid="{00000000-0005-0000-0000-0000A3030000}"/>
    <cellStyle name="Note 6" xfId="932" xr:uid="{00000000-0005-0000-0000-0000A4030000}"/>
    <cellStyle name="Note 6 2" xfId="933" xr:uid="{00000000-0005-0000-0000-0000A5030000}"/>
    <cellStyle name="Note 7" xfId="934" xr:uid="{00000000-0005-0000-0000-0000A6030000}"/>
    <cellStyle name="Note 7 2" xfId="935" xr:uid="{00000000-0005-0000-0000-0000A7030000}"/>
    <cellStyle name="Note 8" xfId="936" xr:uid="{00000000-0005-0000-0000-0000A8030000}"/>
    <cellStyle name="Note 8 2" xfId="937" xr:uid="{00000000-0005-0000-0000-0000A9030000}"/>
    <cellStyle name="Note 9" xfId="938" xr:uid="{00000000-0005-0000-0000-0000AA030000}"/>
    <cellStyle name="Note 9 2" xfId="939" xr:uid="{00000000-0005-0000-0000-0000AB030000}"/>
    <cellStyle name="Output 10" xfId="940" xr:uid="{00000000-0005-0000-0000-0000AC030000}"/>
    <cellStyle name="Output 11" xfId="941" xr:uid="{00000000-0005-0000-0000-0000AD030000}"/>
    <cellStyle name="Output 12" xfId="942" xr:uid="{00000000-0005-0000-0000-0000AE030000}"/>
    <cellStyle name="Output 13" xfId="943" xr:uid="{00000000-0005-0000-0000-0000AF030000}"/>
    <cellStyle name="Output 14" xfId="944" xr:uid="{00000000-0005-0000-0000-0000B0030000}"/>
    <cellStyle name="Output 15" xfId="945" xr:uid="{00000000-0005-0000-0000-0000B1030000}"/>
    <cellStyle name="Output 16" xfId="946" xr:uid="{00000000-0005-0000-0000-0000B2030000}"/>
    <cellStyle name="Output 17" xfId="947" xr:uid="{00000000-0005-0000-0000-0000B3030000}"/>
    <cellStyle name="Output 18" xfId="948" xr:uid="{00000000-0005-0000-0000-0000B4030000}"/>
    <cellStyle name="Output 19" xfId="949" xr:uid="{00000000-0005-0000-0000-0000B5030000}"/>
    <cellStyle name="Output 2" xfId="950" xr:uid="{00000000-0005-0000-0000-0000B6030000}"/>
    <cellStyle name="Output 20" xfId="951" xr:uid="{00000000-0005-0000-0000-0000B7030000}"/>
    <cellStyle name="Output 21" xfId="952" xr:uid="{00000000-0005-0000-0000-0000B8030000}"/>
    <cellStyle name="Output 22" xfId="953" xr:uid="{00000000-0005-0000-0000-0000B9030000}"/>
    <cellStyle name="Output 23" xfId="954" xr:uid="{00000000-0005-0000-0000-0000BA030000}"/>
    <cellStyle name="Output 24" xfId="955" xr:uid="{00000000-0005-0000-0000-0000BB030000}"/>
    <cellStyle name="Output 3" xfId="956" xr:uid="{00000000-0005-0000-0000-0000BC030000}"/>
    <cellStyle name="Output 4" xfId="957" xr:uid="{00000000-0005-0000-0000-0000BD030000}"/>
    <cellStyle name="Output 5" xfId="958" xr:uid="{00000000-0005-0000-0000-0000BE030000}"/>
    <cellStyle name="Output 6" xfId="959" xr:uid="{00000000-0005-0000-0000-0000BF030000}"/>
    <cellStyle name="Output 7" xfId="960" xr:uid="{00000000-0005-0000-0000-0000C0030000}"/>
    <cellStyle name="Output 8" xfId="961" xr:uid="{00000000-0005-0000-0000-0000C1030000}"/>
    <cellStyle name="Output 9" xfId="962" xr:uid="{00000000-0005-0000-0000-0000C2030000}"/>
    <cellStyle name="Percent" xfId="1056" builtinId="5"/>
    <cellStyle name="Percent 2" xfId="963" xr:uid="{00000000-0005-0000-0000-0000C3030000}"/>
    <cellStyle name="Spelling 1033,0" xfId="964" xr:uid="{00000000-0005-0000-0000-0000C4030000}"/>
    <cellStyle name="Spelling 1033,0 2" xfId="965" xr:uid="{00000000-0005-0000-0000-0000C5030000}"/>
    <cellStyle name="Spelling 1033,0 2 2" xfId="966" xr:uid="{00000000-0005-0000-0000-0000C6030000}"/>
    <cellStyle name="Spelling 1033,0 3" xfId="967" xr:uid="{00000000-0005-0000-0000-0000C7030000}"/>
    <cellStyle name="Spelling 1033,0 3 2" xfId="968" xr:uid="{00000000-0005-0000-0000-0000C8030000}"/>
    <cellStyle name="Spelling 1033,0 4" xfId="969" xr:uid="{00000000-0005-0000-0000-0000C9030000}"/>
    <cellStyle name="Spelling 1033,0 4 2" xfId="970" xr:uid="{00000000-0005-0000-0000-0000CA030000}"/>
    <cellStyle name="Spelling 1033,0 5" xfId="971" xr:uid="{00000000-0005-0000-0000-0000CB030000}"/>
    <cellStyle name="Spelling 1033,0 5 2" xfId="972" xr:uid="{00000000-0005-0000-0000-0000CC030000}"/>
    <cellStyle name="Spelling 1033,0 6" xfId="973" xr:uid="{00000000-0005-0000-0000-0000CD030000}"/>
    <cellStyle name="Spelling 1033,0 6 2" xfId="974" xr:uid="{00000000-0005-0000-0000-0000CE030000}"/>
    <cellStyle name="Spelling 1033,0 7" xfId="975" xr:uid="{00000000-0005-0000-0000-0000CF030000}"/>
    <cellStyle name="Spelling 1033,0_T12" xfId="976" xr:uid="{00000000-0005-0000-0000-0000D0030000}"/>
    <cellStyle name="Style 1" xfId="977" xr:uid="{00000000-0005-0000-0000-0000D1030000}"/>
    <cellStyle name="Style 1 2" xfId="978" xr:uid="{00000000-0005-0000-0000-0000D2030000}"/>
    <cellStyle name="Style 1 3" xfId="979" xr:uid="{00000000-0005-0000-0000-0000D3030000}"/>
    <cellStyle name="Title 10" xfId="980" xr:uid="{00000000-0005-0000-0000-0000D4030000}"/>
    <cellStyle name="Title 11" xfId="981" xr:uid="{00000000-0005-0000-0000-0000D5030000}"/>
    <cellStyle name="Title 12" xfId="982" xr:uid="{00000000-0005-0000-0000-0000D6030000}"/>
    <cellStyle name="Title 13" xfId="983" xr:uid="{00000000-0005-0000-0000-0000D7030000}"/>
    <cellStyle name="Title 14" xfId="984" xr:uid="{00000000-0005-0000-0000-0000D8030000}"/>
    <cellStyle name="Title 15" xfId="985" xr:uid="{00000000-0005-0000-0000-0000D9030000}"/>
    <cellStyle name="Title 16" xfId="986" xr:uid="{00000000-0005-0000-0000-0000DA030000}"/>
    <cellStyle name="Title 17" xfId="987" xr:uid="{00000000-0005-0000-0000-0000DB030000}"/>
    <cellStyle name="Title 18" xfId="988" xr:uid="{00000000-0005-0000-0000-0000DC030000}"/>
    <cellStyle name="Title 19" xfId="989" xr:uid="{00000000-0005-0000-0000-0000DD030000}"/>
    <cellStyle name="Title 2" xfId="990" xr:uid="{00000000-0005-0000-0000-0000DE030000}"/>
    <cellStyle name="Title 20" xfId="991" xr:uid="{00000000-0005-0000-0000-0000DF030000}"/>
    <cellStyle name="Title 21" xfId="992" xr:uid="{00000000-0005-0000-0000-0000E0030000}"/>
    <cellStyle name="Title 22" xfId="993" xr:uid="{00000000-0005-0000-0000-0000E1030000}"/>
    <cellStyle name="Title 23" xfId="994" xr:uid="{00000000-0005-0000-0000-0000E2030000}"/>
    <cellStyle name="Title 24" xfId="995" xr:uid="{00000000-0005-0000-0000-0000E3030000}"/>
    <cellStyle name="Title 3" xfId="996" xr:uid="{00000000-0005-0000-0000-0000E4030000}"/>
    <cellStyle name="Title 4" xfId="997" xr:uid="{00000000-0005-0000-0000-0000E5030000}"/>
    <cellStyle name="Title 5" xfId="998" xr:uid="{00000000-0005-0000-0000-0000E6030000}"/>
    <cellStyle name="Title 6" xfId="999" xr:uid="{00000000-0005-0000-0000-0000E7030000}"/>
    <cellStyle name="Title 7" xfId="1000" xr:uid="{00000000-0005-0000-0000-0000E8030000}"/>
    <cellStyle name="Title 8" xfId="1001" xr:uid="{00000000-0005-0000-0000-0000E9030000}"/>
    <cellStyle name="Title 9" xfId="1002" xr:uid="{00000000-0005-0000-0000-0000EA030000}"/>
    <cellStyle name="Total 10" xfId="1003" xr:uid="{00000000-0005-0000-0000-0000EB030000}"/>
    <cellStyle name="Total 11" xfId="1004" xr:uid="{00000000-0005-0000-0000-0000EC030000}"/>
    <cellStyle name="Total 12" xfId="1005" xr:uid="{00000000-0005-0000-0000-0000ED030000}"/>
    <cellStyle name="Total 13" xfId="1006" xr:uid="{00000000-0005-0000-0000-0000EE030000}"/>
    <cellStyle name="Total 14" xfId="1007" xr:uid="{00000000-0005-0000-0000-0000EF030000}"/>
    <cellStyle name="Total 15" xfId="1008" xr:uid="{00000000-0005-0000-0000-0000F0030000}"/>
    <cellStyle name="Total 16" xfId="1009" xr:uid="{00000000-0005-0000-0000-0000F1030000}"/>
    <cellStyle name="Total 17" xfId="1010" xr:uid="{00000000-0005-0000-0000-0000F2030000}"/>
    <cellStyle name="Total 18" xfId="1011" xr:uid="{00000000-0005-0000-0000-0000F3030000}"/>
    <cellStyle name="Total 19" xfId="1012" xr:uid="{00000000-0005-0000-0000-0000F4030000}"/>
    <cellStyle name="Total 2" xfId="1013" xr:uid="{00000000-0005-0000-0000-0000F5030000}"/>
    <cellStyle name="Total 20" xfId="1014" xr:uid="{00000000-0005-0000-0000-0000F6030000}"/>
    <cellStyle name="Total 21" xfId="1015" xr:uid="{00000000-0005-0000-0000-0000F7030000}"/>
    <cellStyle name="Total 22" xfId="1016" xr:uid="{00000000-0005-0000-0000-0000F8030000}"/>
    <cellStyle name="Total 23" xfId="1017" xr:uid="{00000000-0005-0000-0000-0000F9030000}"/>
    <cellStyle name="Total 24" xfId="1018" xr:uid="{00000000-0005-0000-0000-0000FA030000}"/>
    <cellStyle name="Total 3" xfId="1019" xr:uid="{00000000-0005-0000-0000-0000FB030000}"/>
    <cellStyle name="Total 4" xfId="1020" xr:uid="{00000000-0005-0000-0000-0000FC030000}"/>
    <cellStyle name="Total 5" xfId="1021" xr:uid="{00000000-0005-0000-0000-0000FD030000}"/>
    <cellStyle name="Total 6" xfId="1022" xr:uid="{00000000-0005-0000-0000-0000FE030000}"/>
    <cellStyle name="Total 7" xfId="1023" xr:uid="{00000000-0005-0000-0000-0000FF030000}"/>
    <cellStyle name="Total 8" xfId="1024" xr:uid="{00000000-0005-0000-0000-000000040000}"/>
    <cellStyle name="Total 9" xfId="1025" xr:uid="{00000000-0005-0000-0000-000001040000}"/>
    <cellStyle name="Warning Text 10" xfId="1026" xr:uid="{00000000-0005-0000-0000-000002040000}"/>
    <cellStyle name="Warning Text 11" xfId="1027" xr:uid="{00000000-0005-0000-0000-000003040000}"/>
    <cellStyle name="Warning Text 12" xfId="1028" xr:uid="{00000000-0005-0000-0000-000004040000}"/>
    <cellStyle name="Warning Text 13" xfId="1029" xr:uid="{00000000-0005-0000-0000-000005040000}"/>
    <cellStyle name="Warning Text 14" xfId="1030" xr:uid="{00000000-0005-0000-0000-000006040000}"/>
    <cellStyle name="Warning Text 15" xfId="1031" xr:uid="{00000000-0005-0000-0000-000007040000}"/>
    <cellStyle name="Warning Text 16" xfId="1032" xr:uid="{00000000-0005-0000-0000-000008040000}"/>
    <cellStyle name="Warning Text 17" xfId="1033" xr:uid="{00000000-0005-0000-0000-000009040000}"/>
    <cellStyle name="Warning Text 18" xfId="1034" xr:uid="{00000000-0005-0000-0000-00000A040000}"/>
    <cellStyle name="Warning Text 19" xfId="1035" xr:uid="{00000000-0005-0000-0000-00000B040000}"/>
    <cellStyle name="Warning Text 2" xfId="1036" xr:uid="{00000000-0005-0000-0000-00000C040000}"/>
    <cellStyle name="Warning Text 20" xfId="1037" xr:uid="{00000000-0005-0000-0000-00000D040000}"/>
    <cellStyle name="Warning Text 21" xfId="1038" xr:uid="{00000000-0005-0000-0000-00000E040000}"/>
    <cellStyle name="Warning Text 22" xfId="1039" xr:uid="{00000000-0005-0000-0000-00000F040000}"/>
    <cellStyle name="Warning Text 23" xfId="1040" xr:uid="{00000000-0005-0000-0000-000010040000}"/>
    <cellStyle name="Warning Text 24" xfId="1041" xr:uid="{00000000-0005-0000-0000-000011040000}"/>
    <cellStyle name="Warning Text 3" xfId="1042" xr:uid="{00000000-0005-0000-0000-000012040000}"/>
    <cellStyle name="Warning Text 4" xfId="1043" xr:uid="{00000000-0005-0000-0000-000013040000}"/>
    <cellStyle name="Warning Text 5" xfId="1044" xr:uid="{00000000-0005-0000-0000-000014040000}"/>
    <cellStyle name="Warning Text 6" xfId="1045" xr:uid="{00000000-0005-0000-0000-000015040000}"/>
    <cellStyle name="Warning Text 7" xfId="1046" xr:uid="{00000000-0005-0000-0000-000016040000}"/>
    <cellStyle name="Warning Text 8" xfId="1047" xr:uid="{00000000-0005-0000-0000-000017040000}"/>
    <cellStyle name="Warning Text 9" xfId="1048" xr:uid="{00000000-0005-0000-0000-000018040000}"/>
    <cellStyle name="ارتباط تشعبي متبع_قطاعات" xfId="1049" xr:uid="{00000000-0005-0000-0000-000019040000}"/>
    <cellStyle name="ارتباط تشعبي_a" xfId="1050" xr:uid="{00000000-0005-0000-0000-00001A040000}"/>
    <cellStyle name="عادي_2002 2003 الرابع" xfId="1051" xr:uid="{00000000-0005-0000-0000-00001B040000}"/>
    <cellStyle name="عملة [0]_2002 2003 الرابع" xfId="1052" xr:uid="{00000000-0005-0000-0000-00001C040000}"/>
    <cellStyle name="عملة_2002 2003 الرابع" xfId="1053" xr:uid="{00000000-0005-0000-0000-00001D040000}"/>
    <cellStyle name="فاصلة [0]_2002 2003 الرابع" xfId="1054" xr:uid="{00000000-0005-0000-0000-00001E040000}"/>
    <cellStyle name="فاصلة_2002 2003 الرابع" xfId="1055" xr:uid="{00000000-0005-0000-0000-00001F040000}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5" formatCode="0.0"/>
      <alignment horizontal="center" vertical="center" textRotation="0" wrapText="0" indent="0" justifyLastLine="0" shrinkToFit="0" readingOrder="2"/>
    </dxf>
    <dxf>
      <numFmt numFmtId="165" formatCode="0.0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70" formatCode="0.000%"/>
      <alignment horizontal="center" vertical="center" textRotation="0" wrapText="0" indent="0" justifyLastLine="0" shrinkToFit="0" readingOrder="0"/>
    </dxf>
    <dxf>
      <font>
        <b val="0"/>
      </font>
      <numFmt numFmtId="13" formatCode="0%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62159-7F96-4DBA-B49B-349789912FF3}" name="Table1" displayName="Table1" ref="A17:B30" totalsRowShown="0" headerRowDxfId="99" dataDxfId="98" tableBorderDxfId="97">
  <autoFilter ref="A17:B30" xr:uid="{D3162159-7F96-4DBA-B49B-349789912FF3}"/>
  <tableColumns count="2">
    <tableColumn id="1" xr3:uid="{F25B69A2-3A2E-4340-B7EE-A5409F2ED349}" name="Category " dataDxfId="96" dataCellStyle="Normal_Summary TablesJune 2014"/>
    <tableColumn id="2" xr3:uid="{825F80BB-CF33-461F-8323-18A03FC74BC3}" name="Relative Weights" dataDxfId="9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5C55F4-A287-46A1-A788-AEEDE9FF27F5}" name="Table3" displayName="Table3" ref="A1:AZ14" totalsRowShown="0" headerRowDxfId="94" dataDxfId="92" headerRowBorderDxfId="93" tableBorderDxfId="91" totalsRowBorderDxfId="90">
  <autoFilter ref="A1:AZ14" xr:uid="{165C55F4-A287-46A1-A788-AEEDE9FF27F5}"/>
  <tableColumns count="52">
    <tableColumn id="1" xr3:uid="{408B6C13-D769-4CA0-B8C9-929995D2EDCA}" name="Date" dataDxfId="89"/>
    <tableColumn id="2" xr3:uid="{6EA2BA70-6FA3-4D09-953A-DBE6592831BE}" name=" All Items" dataDxfId="88"/>
    <tableColumn id="54" xr3:uid="{182BD81F-F01F-4019-8CDE-ED9E8EAA4A01}" name="Inflation- Growth" dataDxfId="87"/>
    <tableColumn id="15" xr3:uid="{A08C5CFB-2A40-4AE4-97C8-EFD4A2F25100}" name="CPI Growth Per Time" dataDxfId="0" dataCellStyle="Percent">
      <calculatedColumnFormula>(Table3[[#This Row],[ All Items]]-B1)/$B$2</calculatedColumnFormula>
    </tableColumn>
    <tableColumn id="3" xr3:uid="{09EA86B8-04FE-4A9E-895A-32EBFCB2BED0}" name="Food &amp; Non- Alcoholic Beverages" dataDxfId="86"/>
    <tableColumn id="16" xr3:uid="{4CED0171-F8F3-40EB-B935-B7C2D910BCEB}" name="weight- Food " dataDxfId="85"/>
    <tableColumn id="17" xr3:uid="{AE8976A0-A684-447D-AFE5-5ED0C00B4409}" name="Inflation- Food" dataDxfId="84"/>
    <tableColumn id="18" xr3:uid="{D23F8827-8AFA-472F-9B56-4D075E364A33}" name="Contribution- Food" dataDxfId="83" dataCellStyle="Percent">
      <calculatedColumnFormula>Table3[[#This Row],[Inflation- Food]]*(Table3[[#This Row],[weight- Food ]]/100)</calculatedColumnFormula>
    </tableColumn>
    <tableColumn id="4" xr3:uid="{B5ED51AB-8EEB-48B7-9C5E-B2F1A76FD428}" name="Alcoholic Beverages, Tobacco &amp; Narcotics" dataDxfId="82"/>
    <tableColumn id="21" xr3:uid="{F94D5984-F887-4D3F-B327-1ADE195D21B6}" name="weight- Alcoholic Beverages, Tobacco &amp; Narcotics" dataDxfId="81"/>
    <tableColumn id="20" xr3:uid="{03ADC67F-1E0D-41B0-B45A-F3A97AEE790C}" name="Inflation- Alcoholic Beverages, Tobacco &amp; Narcotics" dataDxfId="80">
      <calculatedColumnFormula>(Table3[[#This Row],[Food &amp; Non- Alcoholic Beverages]]-I1)/I1</calculatedColumnFormula>
    </tableColumn>
    <tableColumn id="19" xr3:uid="{A1C38246-FBC3-49B7-9A17-112B30CCCE67}" name="Contribution- Alcoholic Beverages, Tobacco &amp; Narcotics" dataDxfId="79" dataCellStyle="Percent">
      <calculatedColumnFormula>Table3[[#This Row],[Inflation- Alcoholic Beverages, Tobacco &amp; Narcotics]]*(Table3[[#This Row],[weight- Alcoholic Beverages, Tobacco &amp; Narcotics]]/100)</calculatedColumnFormula>
    </tableColumn>
    <tableColumn id="5" xr3:uid="{6E50474C-7A18-4E17-897A-4848B0476DFC}" name="Clothing &amp; Footwear" dataDxfId="78"/>
    <tableColumn id="24" xr3:uid="{BEA1BA8C-DB57-4BD8-9B6B-0F369BB809BA}" name="weight- Clothing &amp; Footwear" dataDxfId="77"/>
    <tableColumn id="23" xr3:uid="{AA34AB6D-8BF1-4A07-AC6D-2C546C28F004}" name="Inflation- Clothing &amp; Footwear" dataDxfId="76"/>
    <tableColumn id="22" xr3:uid="{FB20FE69-07FD-4631-ADDF-9AC885749A33}" name="Contribution- Clothing &amp; Footwear" dataDxfId="75" dataCellStyle="Percent"/>
    <tableColumn id="6" xr3:uid="{1EBD72D4-98BC-41F7-B4AF-00D7F7298D48}" name="Housing, Water, Electricity, Gas &amp; Other Fuel" dataDxfId="74"/>
    <tableColumn id="27" xr3:uid="{C6752DF6-DF5F-410A-94E9-8FB1B5608C26}" name="weight- Housing, Water, Electricity, Gas &amp; Other Fuel" dataDxfId="73"/>
    <tableColumn id="26" xr3:uid="{855C5F8C-53BC-474B-BE8C-08DB14B643DC}" name="Inflation- Housing, Water, Electricity, Gas &amp; Other Fuel" dataDxfId="72"/>
    <tableColumn id="25" xr3:uid="{8DB85811-F5F8-472D-9ED4-33AD9FC6D6CB}" name="Contribution- Housing, Water, Electricity, Gas &amp; Other Fuel" dataDxfId="71" dataCellStyle="Percent">
      <calculatedColumnFormula>Table3[[#This Row],[Inflation- Housing, Water, Electricity, Gas &amp; Other Fuel]]*(Table3[[#This Row],[weight- Housing, Water, Electricity, Gas &amp; Other Fuel]]/100)</calculatedColumnFormula>
    </tableColumn>
    <tableColumn id="7" xr3:uid="{52838B16-0B92-4317-A355-90C3B56C5333}" name="Furnishings, Household Equipment &amp; Routine Maintainance of the House" dataDxfId="70"/>
    <tableColumn id="30" xr3:uid="{361AB44E-601F-4A80-9263-3FDD083D6FA9}" name="weight- Furnishings, Household Equipment &amp; Routine Maintainance of the House" dataDxfId="69"/>
    <tableColumn id="29" xr3:uid="{E0CB3ACA-DD45-4183-B2D7-9D0356743711}" name="Inflation- Furnishings, Household Equipment &amp; Routine Maintainance of the House" dataDxfId="68"/>
    <tableColumn id="28" xr3:uid="{7D9AA4CA-7D7D-4715-8E51-F9C842A1D770}" name="Contribution- Furnishings, Household Equipment &amp; Routine Maintainance of the House" dataDxfId="67" dataCellStyle="Percent">
      <calculatedColumnFormula>Table3[[#This Row],[Inflation- Furnishings, Household Equipment &amp; Routine Maintainance of the House]]*(Table3[[#This Row],[weight- Furnishings, Household Equipment &amp; Routine Maintainance of the House]]/100)</calculatedColumnFormula>
    </tableColumn>
    <tableColumn id="8" xr3:uid="{FC35144E-E126-4825-BB24-7B600365284B}" name="Health" dataDxfId="66"/>
    <tableColumn id="35" xr3:uid="{9E115AA6-F0F1-48F8-AAA8-25846427B190}" name="weight- Health" dataDxfId="65"/>
    <tableColumn id="34" xr3:uid="{49EDC1C1-E684-48CD-BA2F-1EA8372CA97F}" name="Inflation- Health" dataDxfId="64"/>
    <tableColumn id="31" xr3:uid="{357C8A18-BC0E-46FE-97A7-F613DD5E9488}" name="Contribution- Health" dataDxfId="63"/>
    <tableColumn id="9" xr3:uid="{8BAD0975-6E3C-4AD6-A0AC-481E619640E6}" name="Transport" dataDxfId="62"/>
    <tableColumn id="38" xr3:uid="{501A24B3-585D-4AD1-A27D-4FB074127F16}" name="weight- Transport" dataDxfId="61"/>
    <tableColumn id="37" xr3:uid="{B788813C-C58D-40D3-B905-342C51F2E86C}" name="Inflation- Transport" dataDxfId="60"/>
    <tableColumn id="36" xr3:uid="{007F2436-A4C3-416F-8D15-1EA621FBB232}" name="Contribution- Transport" dataDxfId="59">
      <calculatedColumnFormula>Table3[[#This Row],[Inflation- Transport]]*(Table3[[#This Row],[weight- Transport]]/100)</calculatedColumnFormula>
    </tableColumn>
    <tableColumn id="10" xr3:uid="{4609A0CF-6AA9-4C06-B927-98A78D7812F9}" name="Communications" dataDxfId="58"/>
    <tableColumn id="41" xr3:uid="{07CE1821-1A19-44AE-88EB-B4BF618886D6}" name="weight- Communications" dataDxfId="57"/>
    <tableColumn id="40" xr3:uid="{2C83DCBB-4481-427A-AA6B-C16D8C9915C2}" name="Inflation- Communications" dataDxfId="56"/>
    <tableColumn id="39" xr3:uid="{42E7A1C7-2C66-41D7-BEF8-FE0D73C10CEA}" name="Contribution- Communications" dataDxfId="55">
      <calculatedColumnFormula>Table3[[#This Row],[Inflation- Communications]]*(Table3[[#This Row],[weight- Communications]]/100)</calculatedColumnFormula>
    </tableColumn>
    <tableColumn id="11" xr3:uid="{596A3D48-DA21-4348-88E3-A0F036BD1A01}" name="Culture &amp; Recreation " dataDxfId="54"/>
    <tableColumn id="44" xr3:uid="{FFD05D4A-30B5-487D-B8CC-05C0DCF2BE9B}" name="weight- Culture &amp; Recreation " dataDxfId="53"/>
    <tableColumn id="43" xr3:uid="{39AAB516-29E8-4ED8-8695-8F4589B9835E}" name="Inflation- Culture &amp; Recreation " dataDxfId="52"/>
    <tableColumn id="42" xr3:uid="{7332E99A-BA6D-4EDF-8D1D-102012D4CE90}" name="Contribution- Culture &amp; Recreation " dataDxfId="51">
      <calculatedColumnFormula>Table3[[#This Row],[Inflation- Culture &amp; Recreation ]]*(Table3[[#This Row],[weight- Culture &amp; Recreation ]]/100)</calculatedColumnFormula>
    </tableColumn>
    <tableColumn id="12" xr3:uid="{7567C104-CBCB-4DBF-9304-D4A954461F03}" name="Education" dataDxfId="50"/>
    <tableColumn id="47" xr3:uid="{02AD66C8-9C73-4BA1-AB6D-8845BD5F1032}" name="weight- Education" dataDxfId="49"/>
    <tableColumn id="46" xr3:uid="{ECB842AF-A343-4F8C-AF6F-631E21033E44}" name="Inflation- Education" dataDxfId="48"/>
    <tableColumn id="45" xr3:uid="{8536914B-3C04-4488-9ED8-B81F4B2F792D}" name="Contribution- Education" dataDxfId="47"/>
    <tableColumn id="13" xr3:uid="{A84FE073-C8AE-4027-9A80-F17C65419D9F}" name="Restaurants&amp; Hotels" dataDxfId="46"/>
    <tableColumn id="50" xr3:uid="{4BE917E1-35A4-4147-9E10-4D2CDE996160}" name="weight- Restaurants&amp; Hotels" dataDxfId="45"/>
    <tableColumn id="49" xr3:uid="{9CE4395B-73F9-411A-90F9-EF14B0D4EEF8}" name="Inflation- Restaurants&amp; Hotels" dataDxfId="44"/>
    <tableColumn id="48" xr3:uid="{867A8C7C-D758-409D-9FC1-BF6D50D55BF0}" name="Contribution- Restaurants&amp; Hotels" dataDxfId="43">
      <calculatedColumnFormula>Table3[[#This Row],[Inflation- Restaurants&amp; Hotels]]*(Table3[[#This Row],[weight- Restaurants&amp; Hotels]]/100)</calculatedColumnFormula>
    </tableColumn>
    <tableColumn id="14" xr3:uid="{8A9183FF-65AB-4AD9-92F3-C200154D01D5}" name="Miscellaneous Goods &amp; Services" dataDxfId="42"/>
    <tableColumn id="51" xr3:uid="{A790F53A-54E0-42DA-865E-C755B31929F5}" name="weight- Miscellaneous Goods &amp; Services" dataDxfId="41"/>
    <tableColumn id="52" xr3:uid="{AD50532F-2426-488D-A0AB-C18793B27488}" name="Inflation- Miscellaneous Goods &amp; Services" dataDxfId="40"/>
    <tableColumn id="53" xr3:uid="{2E72F4BF-CEFF-4224-8C5C-39739CA8329B}" name="Contribution- Miscellaneous Goods &amp; Services" dataDxfId="39">
      <calculatedColumnFormula>Table3[[#This Row],[Inflation- Miscellaneous Goods &amp; Services]]*(Table3[[#This Row],[weight- Miscellaneous Goods &amp; Services]]/100)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7CBE92-F1B2-49AC-9954-0D8160C9014A}" name="Table2" displayName="Table2" ref="D17:E30" totalsRowShown="0" headerRowDxfId="38" dataDxfId="37" tableBorderDxfId="36">
  <autoFilter ref="D17:E30" xr:uid="{4E7CBE92-F1B2-49AC-9954-0D8160C9014A}"/>
  <tableColumns count="2">
    <tableColumn id="1" xr3:uid="{0A35483C-A7B2-48F7-BDA1-FFD126291719}" name="Category" dataDxfId="35" dataCellStyle="Normal_Summary TablesJune 2014"/>
    <tableColumn id="2" xr3:uid="{BF3D0BB7-F84A-496A-B07C-1218CE6A9282}" name="Relative Weights" dataDxfId="3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96A595-486D-497B-B50C-A7ED8996E300}" name="Table5" displayName="Table5" ref="A57:N61" totalsRowShown="0" tableBorderDxfId="33">
  <autoFilter ref="A57:N61" xr:uid="{8796A595-486D-497B-B50C-A7ED8996E300}"/>
  <tableColumns count="14">
    <tableColumn id="1" xr3:uid="{795B4554-09FD-4329-8CE2-4618CBA308A2}" name="Date"/>
    <tableColumn id="3" xr3:uid="{A5BE4AEA-4100-4F6B-A619-1D7A8FCB28D8}" name="adjusted CPI " dataDxfId="32">
      <calculatedColumnFormula>$B$56*B66</calculatedColumnFormula>
    </tableColumn>
    <tableColumn id="4" xr3:uid="{22A91CA3-EA40-4834-B2C9-EBC206C7EECF}" name="Food &amp; Non- Alcoholic Beverages" dataDxfId="31">
      <calculatedColumnFormula>$C$56*C66</calculatedColumnFormula>
    </tableColumn>
    <tableColumn id="5" xr3:uid="{5A10166F-E93E-4295-9CA3-515F4F88A219}" name="Alcoholic Beverages, Tobacco &amp; Narcotics" dataDxfId="30">
      <calculatedColumnFormula>$D$56*D66</calculatedColumnFormula>
    </tableColumn>
    <tableColumn id="6" xr3:uid="{5C5438BF-FFDD-45A9-A258-D20D18AA9636}" name="Clothing &amp; Footwear" dataDxfId="29">
      <calculatedColumnFormula>$E$56*E66</calculatedColumnFormula>
    </tableColumn>
    <tableColumn id="7" xr3:uid="{14E70BBF-F067-4CB2-8700-6F90946D3153}" name="Housing, Water, Electricity, Gas &amp; Other Fuel" dataDxfId="28">
      <calculatedColumnFormula>$F$56*F66</calculatedColumnFormula>
    </tableColumn>
    <tableColumn id="8" xr3:uid="{72ADD8E4-8F75-4D94-BEAA-A86C26436A11}" name="Furnishings, Household Equipment &amp; Routine Maintainance of the House" dataDxfId="27">
      <calculatedColumnFormula>$G$56*G66</calculatedColumnFormula>
    </tableColumn>
    <tableColumn id="9" xr3:uid="{157646D7-C179-4011-9FF2-AECA94E0315D}" name="Health" dataDxfId="26">
      <calculatedColumnFormula>$H$56*H66</calculatedColumnFormula>
    </tableColumn>
    <tableColumn id="10" xr3:uid="{DAF541EA-0735-40FC-8F57-44810F1268AA}" name="Transport" dataDxfId="25">
      <calculatedColumnFormula>$I$56*I66</calculatedColumnFormula>
    </tableColumn>
    <tableColumn id="11" xr3:uid="{0F097E86-12F6-401B-990A-F1FB93E01EF8}" name="Communications" dataDxfId="24">
      <calculatedColumnFormula>$J$56*J66</calculatedColumnFormula>
    </tableColumn>
    <tableColumn id="12" xr3:uid="{20F4F96C-C6C1-42DB-ABA1-60638D9177C4}" name="Culture &amp; Recreation " dataDxfId="23">
      <calculatedColumnFormula>$K$56*K66</calculatedColumnFormula>
    </tableColumn>
    <tableColumn id="13" xr3:uid="{29130177-3287-43E3-A227-ED1762BA512C}" name="Education" dataDxfId="22">
      <calculatedColumnFormula>$L$56*L66</calculatedColumnFormula>
    </tableColumn>
    <tableColumn id="14" xr3:uid="{7B6152F7-C5F4-467F-AEB8-F41AEC69B298}" name="Restaurants&amp; Hotels" dataDxfId="21">
      <calculatedColumnFormula>$M$56*M66</calculatedColumnFormula>
    </tableColumn>
    <tableColumn id="15" xr3:uid="{E1250526-4A54-435F-82CF-7BDC84444601}" name="Miscellaneous Goods &amp; Services" dataDxfId="20">
      <calculatedColumnFormula>$N$56*N66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DBE0C2-6F31-4768-AE83-856758FFE797}" name="Table4" displayName="Table4" ref="A65:N69" totalsRowShown="0" headerRowDxfId="19" dataDxfId="17" headerRowBorderDxfId="18" tableBorderDxfId="16" totalsRowBorderDxfId="15">
  <autoFilter ref="A65:N69" xr:uid="{F1DBE0C2-6F31-4768-AE83-856758FFE797}"/>
  <tableColumns count="14">
    <tableColumn id="1" xr3:uid="{3A41EA17-5E9F-450B-ACB1-0318D384B5BC}" name="Date" dataDxfId="14"/>
    <tableColumn id="2" xr3:uid="{9E04C6E0-4EE1-4DE5-914D-EC4146E8F5BB}" name=" All Items" dataDxfId="13"/>
    <tableColumn id="3" xr3:uid="{22FF00EB-4A10-44B5-94BC-996D8E3C8047}" name="Food &amp; Non- Alcoholic Beverages" dataDxfId="12"/>
    <tableColumn id="4" xr3:uid="{86481ADB-8765-432C-AD6D-51D096D555E3}" name="Alcoholic Beverages, Tobacco &amp; Narcotics" dataDxfId="11"/>
    <tableColumn id="5" xr3:uid="{0E3181AD-7595-44FB-9DF8-8AE5BBD8F63D}" name="Clothing &amp; Footwear" dataDxfId="10"/>
    <tableColumn id="6" xr3:uid="{5B0CA979-DFD3-4B10-8C04-547CEB8D26BC}" name="Housing, Water, Electricity, Gas &amp; Other Fuel" dataDxfId="9"/>
    <tableColumn id="7" xr3:uid="{66C72928-5A6B-4B8D-94F3-71FAAF584604}" name="Furnishings, Household Equipment &amp; Routine Maintainance of the House" dataDxfId="8"/>
    <tableColumn id="8" xr3:uid="{8FF99E45-D9D7-41F6-B078-C323CFF0DAB6}" name="Health" dataDxfId="7"/>
    <tableColumn id="9" xr3:uid="{845265DF-68E7-46E0-A71D-93F55651AFC4}" name="Transport" dataDxfId="6"/>
    <tableColumn id="10" xr3:uid="{814BC22C-E5F8-4F0E-986C-BFCC10F6A376}" name="Communications" dataDxfId="5"/>
    <tableColumn id="11" xr3:uid="{492B04C1-38DB-4111-AE7F-ED4200FA37A5}" name="Culture &amp; Recreation " dataDxfId="4"/>
    <tableColumn id="12" xr3:uid="{36E22635-CA66-411C-BA93-316A48846DD3}" name="Education" dataDxfId="3"/>
    <tableColumn id="13" xr3:uid="{D5F740D2-F8AE-4442-BEF6-783A4061A59C}" name="Restaurants&amp; Hotels" dataDxfId="2"/>
    <tableColumn id="14" xr3:uid="{7D3652A2-BBDB-48B5-8C35-3C7EE9D9E1CB}" name="Miscellaneous Goods &amp; Services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4D48-1239-475A-B4C4-B17B15674280}">
  <dimension ref="A1:BD69"/>
  <sheetViews>
    <sheetView tabSelected="1" topLeftCell="B1" zoomScale="88" zoomScaleNormal="70" workbookViewId="0">
      <selection activeCell="D5" sqref="D5"/>
    </sheetView>
  </sheetViews>
  <sheetFormatPr defaultRowHeight="14.4" x14ac:dyDescent="0.3"/>
  <cols>
    <col min="1" max="1" width="36.33203125" bestFit="1" customWidth="1"/>
    <col min="2" max="2" width="20.5546875" bestFit="1" customWidth="1"/>
    <col min="3" max="3" width="35.21875" bestFit="1" customWidth="1"/>
    <col min="4" max="4" width="62.109375" bestFit="1" customWidth="1"/>
    <col min="5" max="5" width="41" bestFit="1" customWidth="1"/>
    <col min="6" max="6" width="77.109375" bestFit="1" customWidth="1"/>
    <col min="7" max="7" width="69.88671875" bestFit="1" customWidth="1"/>
    <col min="8" max="8" width="68.6640625" bestFit="1" customWidth="1"/>
    <col min="9" max="9" width="46.33203125" bestFit="1" customWidth="1"/>
    <col min="10" max="10" width="49.44140625" bestFit="1" customWidth="1"/>
    <col min="11" max="11" width="23.6640625" bestFit="1" customWidth="1"/>
    <col min="12" max="12" width="30.21875" bestFit="1" customWidth="1"/>
    <col min="13" max="13" width="22.6640625" bestFit="1" customWidth="1"/>
    <col min="14" max="14" width="32.6640625" bestFit="1" customWidth="1"/>
    <col min="15" max="27" width="42.21875" customWidth="1"/>
    <col min="28" max="28" width="20" bestFit="1" customWidth="1"/>
    <col min="29" max="29" width="23.77734375" bestFit="1" customWidth="1"/>
    <col min="30" max="30" width="14" bestFit="1" customWidth="1"/>
    <col min="31" max="31" width="22.88671875" bestFit="1" customWidth="1"/>
    <col min="32" max="32" width="33" bestFit="1" customWidth="1"/>
    <col min="33" max="33" width="29.109375" bestFit="1" customWidth="1"/>
    <col min="34" max="34" width="27.33203125" bestFit="1" customWidth="1"/>
    <col min="35" max="35" width="37.77734375" bestFit="1" customWidth="1"/>
    <col min="36" max="36" width="28.77734375" bestFit="1" customWidth="1"/>
    <col min="37" max="37" width="30.109375" bestFit="1" customWidth="1"/>
    <col min="38" max="38" width="34.109375" bestFit="1" customWidth="1"/>
    <col min="39" max="39" width="14.6640625" bestFit="1" customWidth="1"/>
    <col min="40" max="40" width="33.109375" bestFit="1" customWidth="1"/>
    <col min="41" max="41" width="34.44140625" bestFit="1" customWidth="1"/>
    <col min="42" max="42" width="38.33203125" bestFit="1" customWidth="1"/>
    <col min="43" max="43" width="23.77734375" bestFit="1" customWidth="1"/>
    <col min="44" max="44" width="31" bestFit="1" customWidth="1"/>
    <col min="45" max="45" width="32.44140625" bestFit="1" customWidth="1"/>
    <col min="46" max="46" width="36.33203125" bestFit="1" customWidth="1"/>
    <col min="47" max="47" width="33.77734375" bestFit="1" customWidth="1"/>
    <col min="48" max="48" width="32.109375" bestFit="1" customWidth="1"/>
    <col min="49" max="49" width="33.44140625" bestFit="1" customWidth="1"/>
    <col min="50" max="50" width="37.33203125" bestFit="1" customWidth="1"/>
  </cols>
  <sheetData>
    <row r="1" spans="1:56" x14ac:dyDescent="0.3">
      <c r="A1" s="5" t="s">
        <v>51</v>
      </c>
      <c r="B1" s="5" t="s">
        <v>17</v>
      </c>
      <c r="C1" s="5" t="s">
        <v>93</v>
      </c>
      <c r="D1" s="5" t="s">
        <v>97</v>
      </c>
      <c r="E1" s="5" t="s">
        <v>10</v>
      </c>
      <c r="F1" s="5" t="s">
        <v>54</v>
      </c>
      <c r="G1" s="5" t="s">
        <v>55</v>
      </c>
      <c r="H1" s="5" t="s">
        <v>57</v>
      </c>
      <c r="I1" s="5" t="s">
        <v>11</v>
      </c>
      <c r="J1" s="5" t="s">
        <v>58</v>
      </c>
      <c r="K1" s="5" t="s">
        <v>59</v>
      </c>
      <c r="L1" s="5" t="s">
        <v>60</v>
      </c>
      <c r="M1" s="5" t="s">
        <v>4</v>
      </c>
      <c r="N1" s="5" t="s">
        <v>63</v>
      </c>
      <c r="O1" s="5" t="s">
        <v>64</v>
      </c>
      <c r="P1" s="5" t="s">
        <v>65</v>
      </c>
      <c r="Q1" s="5" t="s">
        <v>15</v>
      </c>
      <c r="R1" s="5" t="s">
        <v>66</v>
      </c>
      <c r="S1" s="5" t="s">
        <v>67</v>
      </c>
      <c r="T1" s="5" t="s">
        <v>68</v>
      </c>
      <c r="U1" s="5" t="s">
        <v>16</v>
      </c>
      <c r="V1" s="5" t="s">
        <v>69</v>
      </c>
      <c r="W1" s="5" t="s">
        <v>70</v>
      </c>
      <c r="X1" s="5" t="s">
        <v>71</v>
      </c>
      <c r="Y1" s="5" t="s">
        <v>0</v>
      </c>
      <c r="Z1" s="5" t="s">
        <v>72</v>
      </c>
      <c r="AA1" s="5" t="s">
        <v>73</v>
      </c>
      <c r="AB1" s="5" t="s">
        <v>74</v>
      </c>
      <c r="AC1" s="5" t="s">
        <v>1</v>
      </c>
      <c r="AD1" s="5" t="s">
        <v>75</v>
      </c>
      <c r="AE1" s="5" t="s">
        <v>76</v>
      </c>
      <c r="AF1" s="5" t="s">
        <v>77</v>
      </c>
      <c r="AG1" s="5" t="s">
        <v>3</v>
      </c>
      <c r="AH1" s="5" t="s">
        <v>78</v>
      </c>
      <c r="AI1" s="5" t="s">
        <v>79</v>
      </c>
      <c r="AJ1" s="5" t="s">
        <v>80</v>
      </c>
      <c r="AK1" s="5" t="s">
        <v>14</v>
      </c>
      <c r="AL1" s="5" t="s">
        <v>81</v>
      </c>
      <c r="AM1" s="5" t="s">
        <v>82</v>
      </c>
      <c r="AN1" s="5" t="s">
        <v>83</v>
      </c>
      <c r="AO1" s="5" t="s">
        <v>2</v>
      </c>
      <c r="AP1" s="5" t="s">
        <v>84</v>
      </c>
      <c r="AQ1" s="5" t="s">
        <v>85</v>
      </c>
      <c r="AR1" s="5" t="s">
        <v>86</v>
      </c>
      <c r="AS1" s="5" t="s">
        <v>12</v>
      </c>
      <c r="AT1" s="5" t="s">
        <v>87</v>
      </c>
      <c r="AU1" s="5" t="s">
        <v>88</v>
      </c>
      <c r="AV1" s="5" t="s">
        <v>89</v>
      </c>
      <c r="AW1" s="5" t="s">
        <v>13</v>
      </c>
      <c r="AX1" s="27" t="s">
        <v>90</v>
      </c>
      <c r="AY1" s="27" t="s">
        <v>91</v>
      </c>
      <c r="AZ1" s="27" t="s">
        <v>92</v>
      </c>
    </row>
    <row r="2" spans="1:56" ht="15" x14ac:dyDescent="0.3">
      <c r="A2" s="5" t="s">
        <v>6</v>
      </c>
      <c r="B2" s="5">
        <v>102.4</v>
      </c>
      <c r="C2" s="5" t="s">
        <v>56</v>
      </c>
      <c r="D2" s="28" t="s">
        <v>56</v>
      </c>
      <c r="E2" s="5">
        <v>105.9</v>
      </c>
      <c r="F2" s="5">
        <v>39.92</v>
      </c>
      <c r="G2" s="5" t="s">
        <v>56</v>
      </c>
      <c r="H2" s="28" t="s">
        <v>56</v>
      </c>
      <c r="I2" s="5">
        <v>100</v>
      </c>
      <c r="J2" s="5">
        <v>2.19</v>
      </c>
      <c r="K2" s="28" t="s">
        <v>56</v>
      </c>
      <c r="L2" s="29" t="s">
        <v>56</v>
      </c>
      <c r="M2" s="5">
        <v>100</v>
      </c>
      <c r="N2" s="5">
        <v>5.41</v>
      </c>
      <c r="O2" s="5" t="s">
        <v>56</v>
      </c>
      <c r="P2" s="30" t="s">
        <v>56</v>
      </c>
      <c r="Q2" s="5">
        <v>99.3</v>
      </c>
      <c r="R2" s="5">
        <v>18.37</v>
      </c>
      <c r="S2" s="5" t="s">
        <v>56</v>
      </c>
      <c r="T2" s="30" t="s">
        <v>56</v>
      </c>
      <c r="U2" s="5">
        <v>102.6</v>
      </c>
      <c r="V2" s="5">
        <v>3.77</v>
      </c>
      <c r="W2" s="5" t="s">
        <v>56</v>
      </c>
      <c r="X2" s="30" t="s">
        <v>56</v>
      </c>
      <c r="Y2" s="5">
        <v>100</v>
      </c>
      <c r="Z2" s="5">
        <v>6.33</v>
      </c>
      <c r="AA2" s="5" t="s">
        <v>56</v>
      </c>
      <c r="AB2" s="5" t="s">
        <v>56</v>
      </c>
      <c r="AC2" s="5">
        <v>100.6</v>
      </c>
      <c r="AD2" s="5">
        <v>5.68</v>
      </c>
      <c r="AE2" s="5" t="s">
        <v>56</v>
      </c>
      <c r="AF2" s="5" t="s">
        <v>56</v>
      </c>
      <c r="AG2" s="5">
        <v>99.9</v>
      </c>
      <c r="AH2" s="5">
        <v>3.12</v>
      </c>
      <c r="AI2" s="5" t="s">
        <v>56</v>
      </c>
      <c r="AJ2" s="5" t="s">
        <v>56</v>
      </c>
      <c r="AK2" s="5">
        <v>102.4</v>
      </c>
      <c r="AL2" s="5">
        <v>2.4300000000000002</v>
      </c>
      <c r="AM2" s="5" t="s">
        <v>56</v>
      </c>
      <c r="AN2" s="5" t="e">
        <f>Table3[[#This Row],[Inflation- Culture &amp; Recreation ]]*(Table3[[#This Row],[weight- Culture &amp; Recreation ]]/100)</f>
        <v>#VALUE!</v>
      </c>
      <c r="AO2" s="5">
        <v>100</v>
      </c>
      <c r="AP2" s="5">
        <v>4.63</v>
      </c>
      <c r="AQ2" s="5" t="s">
        <v>56</v>
      </c>
      <c r="AR2" s="5" t="s">
        <v>56</v>
      </c>
      <c r="AS2" s="5">
        <v>100.2</v>
      </c>
      <c r="AT2" s="5">
        <v>4.43</v>
      </c>
      <c r="AU2" s="5" t="s">
        <v>56</v>
      </c>
      <c r="AV2" s="5" t="s">
        <v>56</v>
      </c>
      <c r="AW2" s="5">
        <v>100.7</v>
      </c>
      <c r="AX2" s="23">
        <v>3.72</v>
      </c>
      <c r="AY2" s="23" t="s">
        <v>56</v>
      </c>
      <c r="AZ2" s="26" t="s">
        <v>56</v>
      </c>
      <c r="BC2" s="1"/>
      <c r="BD2" s="1"/>
    </row>
    <row r="3" spans="1:56" ht="15" x14ac:dyDescent="0.3">
      <c r="A3" s="5" t="s">
        <v>7</v>
      </c>
      <c r="B3" s="5">
        <v>114.5</v>
      </c>
      <c r="C3" s="31">
        <f>(Table3[[#This Row],[ All Items]]-B2)/B2</f>
        <v>0.11816406249999994</v>
      </c>
      <c r="D3" s="31">
        <f>(Table3[[#This Row],[ All Items]]-$B$2)/$B$2</f>
        <v>0.11816406249999994</v>
      </c>
      <c r="E3" s="5">
        <v>126</v>
      </c>
      <c r="F3" s="5">
        <v>39.92</v>
      </c>
      <c r="G3" s="31">
        <f>(Table3[[#This Row],[Food &amp; Non- Alcoholic Beverages]]-E2)/E2</f>
        <v>0.18980169971671382</v>
      </c>
      <c r="H3" s="31">
        <f>Table3[[#This Row],[Inflation- Food]]*(Table3[[#This Row],[weight- Food ]]/100)</f>
        <v>7.5768838526912158E-2</v>
      </c>
      <c r="I3" s="5">
        <v>169.9</v>
      </c>
      <c r="J3" s="5">
        <v>2.19</v>
      </c>
      <c r="K3" s="31">
        <f>(Table3[[#This Row],[Alcoholic Beverages, Tobacco &amp; Narcotics]]-I2)/I2</f>
        <v>0.69900000000000007</v>
      </c>
      <c r="L3" s="29">
        <f>Table3[[#This Row],[Inflation- Alcoholic Beverages, Tobacco &amp; Narcotics]]*(Table3[[#This Row],[weight- Alcoholic Beverages, Tobacco &amp; Narcotics]]/100)</f>
        <v>1.5308100000000002E-2</v>
      </c>
      <c r="M3" s="5">
        <v>102.2</v>
      </c>
      <c r="N3" s="5">
        <v>5.41</v>
      </c>
      <c r="O3" s="31">
        <f>(Table3[[#This Row],[Clothing &amp; Footwear]]-M2)/M2</f>
        <v>2.200000000000003E-2</v>
      </c>
      <c r="P3" s="30">
        <f>Table3[[#This Row],[Inflation- Clothing &amp; Footwear]]*(Table3[[#This Row],[weight- Clothing &amp; Footwear]]/100)</f>
        <v>1.1902000000000017E-3</v>
      </c>
      <c r="Q3" s="5">
        <v>100.4</v>
      </c>
      <c r="R3" s="5">
        <v>18.37</v>
      </c>
      <c r="S3" s="31">
        <f>(Table3[[#This Row],[Housing, Water, Electricity, Gas &amp; Other Fuel]]-Q2)/Q2</f>
        <v>1.1077542799597266E-2</v>
      </c>
      <c r="T3" s="30">
        <f>Table3[[#This Row],[Inflation- Housing, Water, Electricity, Gas &amp; Other Fuel]]*(Table3[[#This Row],[weight- Housing, Water, Electricity, Gas &amp; Other Fuel]]/100)</f>
        <v>2.0349446122860178E-3</v>
      </c>
      <c r="U3" s="5">
        <v>105.2</v>
      </c>
      <c r="V3" s="5">
        <v>3.77</v>
      </c>
      <c r="W3" s="31">
        <f>(Table3[[#This Row],[Furnishings, Household Equipment &amp; Routine Maintainance of the House]]-U2)/U2</f>
        <v>2.5341130604288584E-2</v>
      </c>
      <c r="X3" s="30">
        <f>Table3[[#This Row],[Inflation- Furnishings, Household Equipment &amp; Routine Maintainance of the House]]*(Table3[[#This Row],[weight- Furnishings, Household Equipment &amp; Routine Maintainance of the House]]/100)</f>
        <v>9.5536062378167956E-4</v>
      </c>
      <c r="Y3" s="5">
        <v>101.9</v>
      </c>
      <c r="Z3" s="5">
        <v>6.33</v>
      </c>
      <c r="AA3" s="31">
        <f>(Table3[[#This Row],[Health]]-Y2)/Y2</f>
        <v>1.9000000000000059E-2</v>
      </c>
      <c r="AB3" s="30">
        <f>Table3[[#This Row],[Inflation- Health]]*(Table3[[#This Row],[weight- Health]]/100)</f>
        <v>1.2027000000000036E-3</v>
      </c>
      <c r="AC3" s="5">
        <v>101.7</v>
      </c>
      <c r="AD3" s="5">
        <v>5.68</v>
      </c>
      <c r="AE3" s="31">
        <f>(Table3[[#This Row],[Transport]]-AC2)/AC2</f>
        <v>1.093439363817106E-2</v>
      </c>
      <c r="AF3" s="30">
        <f>Table3[[#This Row],[Inflation- Transport]]*(Table3[[#This Row],[weight- Transport]]/100)</f>
        <v>6.2107355864811614E-4</v>
      </c>
      <c r="AG3" s="5">
        <v>100</v>
      </c>
      <c r="AH3" s="5">
        <v>3.12</v>
      </c>
      <c r="AI3" s="30">
        <f>(Table3[[#This Row],[Communications]]-AG2)/AG2</f>
        <v>1.001001001000944E-3</v>
      </c>
      <c r="AJ3" s="30">
        <f>Table3[[#This Row],[Inflation- Communications]]*(Table3[[#This Row],[weight- Communications]]/100)</f>
        <v>3.1231231231229456E-5</v>
      </c>
      <c r="AK3" s="5">
        <v>108.4</v>
      </c>
      <c r="AL3" s="5">
        <v>2.4300000000000002</v>
      </c>
      <c r="AM3" s="31">
        <f>(Table3[[#This Row],[Culture &amp; Recreation ]]-AK2)/AK2</f>
        <v>5.859375E-2</v>
      </c>
      <c r="AN3" s="30">
        <f>Table3[[#This Row],[Inflation- Culture &amp; Recreation ]]*(Table3[[#This Row],[weight- Culture &amp; Recreation ]]/100)</f>
        <v>1.4238281250000002E-3</v>
      </c>
      <c r="AO3" s="5">
        <v>124.3</v>
      </c>
      <c r="AP3" s="5">
        <v>4.63</v>
      </c>
      <c r="AQ3" s="31">
        <f>(Table3[[#This Row],[Education]]-AO2)/AO2</f>
        <v>0.24299999999999997</v>
      </c>
      <c r="AR3" s="22">
        <f>Table3[[#This Row],[Inflation- Education]]*(Table3[[#This Row],[weight- Education]]/100)</f>
        <v>1.1250899999999999E-2</v>
      </c>
      <c r="AS3" s="5">
        <v>112.4</v>
      </c>
      <c r="AT3" s="5">
        <v>4.43</v>
      </c>
      <c r="AU3" s="31">
        <f>(Table3[[#This Row],[Restaurants&amp; Hotels]]-AS2)/AS2</f>
        <v>0.12175648702594813</v>
      </c>
      <c r="AV3" s="30">
        <f>Table3[[#This Row],[Inflation- Restaurants&amp; Hotels]]*(Table3[[#This Row],[weight- Restaurants&amp; Hotels]]/100)</f>
        <v>5.393812375249502E-3</v>
      </c>
      <c r="AW3" s="5">
        <v>103.2</v>
      </c>
      <c r="AX3" s="23">
        <v>3.72</v>
      </c>
      <c r="AY3" s="24">
        <f>(Table3[[#This Row],[Miscellaneous Goods &amp; Services]]-AW2)/AW2</f>
        <v>2.4826216484607744E-2</v>
      </c>
      <c r="AZ3" s="25">
        <f>Table3[[#This Row],[Inflation- Miscellaneous Goods &amp; Services]]*(Table3[[#This Row],[weight- Miscellaneous Goods &amp; Services]]/100)</f>
        <v>9.2353525322740819E-4</v>
      </c>
      <c r="BC3" s="1"/>
      <c r="BD3" s="1"/>
    </row>
    <row r="4" spans="1:56" ht="15" x14ac:dyDescent="0.3">
      <c r="A4" s="5" t="s">
        <v>8</v>
      </c>
      <c r="B4" s="5">
        <v>122.8</v>
      </c>
      <c r="C4" s="31">
        <f>(Table3[[#This Row],[ All Items]]-B3)/B3</f>
        <v>7.2489082969432295E-2</v>
      </c>
      <c r="D4" s="31">
        <f>(Table3[[#This Row],[ All Items]]-$B$2)/$B$2</f>
        <v>0.19921874999999992</v>
      </c>
      <c r="E4" s="5">
        <v>137.6</v>
      </c>
      <c r="F4" s="5">
        <v>39.92</v>
      </c>
      <c r="G4" s="31">
        <f>(Table3[[#This Row],[Food &amp; Non- Alcoholic Beverages]]-E3)/E3</f>
        <v>9.2063492063492014E-2</v>
      </c>
      <c r="H4" s="31">
        <f>Table3[[#This Row],[Inflation- Food]]*(Table3[[#This Row],[weight- Food ]]/100)</f>
        <v>3.675174603174601E-2</v>
      </c>
      <c r="I4" s="5">
        <v>201.8</v>
      </c>
      <c r="J4" s="5">
        <v>2.19</v>
      </c>
      <c r="K4" s="31">
        <f>(Table3[[#This Row],[Alcoholic Beverages, Tobacco &amp; Narcotics]]-I3)/I3</f>
        <v>0.18775750441436143</v>
      </c>
      <c r="L4" s="29">
        <f>Table3[[#This Row],[Inflation- Alcoholic Beverages, Tobacco &amp; Narcotics]]*(Table3[[#This Row],[weight- Alcoholic Beverages, Tobacco &amp; Narcotics]]/100)</f>
        <v>4.1118893466745151E-3</v>
      </c>
      <c r="M4" s="5">
        <v>106.8</v>
      </c>
      <c r="N4" s="5">
        <v>5.41</v>
      </c>
      <c r="O4" s="31">
        <f>(Table3[[#This Row],[Clothing &amp; Footwear]]-M3)/M3</f>
        <v>4.5009784735812075E-2</v>
      </c>
      <c r="P4" s="30">
        <f>Table3[[#This Row],[Inflation- Clothing &amp; Footwear]]*(Table3[[#This Row],[weight- Clothing &amp; Footwear]]/100)</f>
        <v>2.4350293542074334E-3</v>
      </c>
      <c r="Q4" s="5">
        <v>107.7</v>
      </c>
      <c r="R4" s="5">
        <v>18.37</v>
      </c>
      <c r="S4" s="31">
        <f>(Table3[[#This Row],[Housing, Water, Electricity, Gas &amp; Other Fuel]]-Q3)/Q3</f>
        <v>7.2709163346613509E-2</v>
      </c>
      <c r="T4" s="30">
        <f>Table3[[#This Row],[Inflation- Housing, Water, Electricity, Gas &amp; Other Fuel]]*(Table3[[#This Row],[weight- Housing, Water, Electricity, Gas &amp; Other Fuel]]/100)</f>
        <v>1.3356673306772902E-2</v>
      </c>
      <c r="U4" s="5">
        <v>114.4</v>
      </c>
      <c r="V4" s="5">
        <v>3.77</v>
      </c>
      <c r="W4" s="31">
        <f>(Table3[[#This Row],[Furnishings, Household Equipment &amp; Routine Maintainance of the House]]-U3)/U3</f>
        <v>8.745247148288976E-2</v>
      </c>
      <c r="X4" s="30">
        <f>Table3[[#This Row],[Inflation- Furnishings, Household Equipment &amp; Routine Maintainance of the House]]*(Table3[[#This Row],[weight- Furnishings, Household Equipment &amp; Routine Maintainance of the House]]/100)</f>
        <v>3.2969581749049438E-3</v>
      </c>
      <c r="Y4" s="5">
        <v>102</v>
      </c>
      <c r="Z4" s="5">
        <v>6.33</v>
      </c>
      <c r="AA4" s="31">
        <f>(Table3[[#This Row],[Health]]-Y3)/Y3</f>
        <v>9.8135426889101388E-4</v>
      </c>
      <c r="AB4" s="30">
        <f>Table3[[#This Row],[Inflation- Health]]*(Table3[[#This Row],[weight- Health]]/100)</f>
        <v>6.211972522080117E-5</v>
      </c>
      <c r="AC4" s="5">
        <v>104.5</v>
      </c>
      <c r="AD4" s="5">
        <v>5.68</v>
      </c>
      <c r="AE4" s="31">
        <f>(Table3[[#This Row],[Transport]]-AC3)/AC3</f>
        <v>2.7531956735496528E-2</v>
      </c>
      <c r="AF4" s="30">
        <f>Table3[[#This Row],[Inflation- Transport]]*(Table3[[#This Row],[weight- Transport]]/100)</f>
        <v>1.5638151425762027E-3</v>
      </c>
      <c r="AG4" s="5">
        <v>95.5</v>
      </c>
      <c r="AH4" s="5">
        <v>3.12</v>
      </c>
      <c r="AI4" s="30">
        <f>(Table3[[#This Row],[Communications]]-AG3)/AG3</f>
        <v>-4.4999999999999998E-2</v>
      </c>
      <c r="AJ4" s="30">
        <f>Table3[[#This Row],[Inflation- Communications]]*(Table3[[#This Row],[weight- Communications]]/100)</f>
        <v>-1.4040000000000001E-3</v>
      </c>
      <c r="AK4" s="5">
        <v>117.8</v>
      </c>
      <c r="AL4" s="5">
        <v>2.4300000000000002</v>
      </c>
      <c r="AM4" s="31">
        <f>(Table3[[#This Row],[Culture &amp; Recreation ]]-AK3)/AK3</f>
        <v>8.6715867158671509E-2</v>
      </c>
      <c r="AN4" s="30">
        <f>Table3[[#This Row],[Inflation- Culture &amp; Recreation ]]*(Table3[[#This Row],[weight- Culture &amp; Recreation ]]/100)</f>
        <v>2.1071955719557177E-3</v>
      </c>
      <c r="AO4" s="5">
        <v>136.6</v>
      </c>
      <c r="AP4" s="5">
        <v>4.63</v>
      </c>
      <c r="AQ4" s="31">
        <f>(Table3[[#This Row],[Education]]-AO3)/AO3</f>
        <v>9.8954143201930786E-2</v>
      </c>
      <c r="AR4" s="22">
        <f>Table3[[#This Row],[Inflation- Education]]*(Table3[[#This Row],[weight- Education]]/100)</f>
        <v>4.5815768302493957E-3</v>
      </c>
      <c r="AS4" s="5">
        <v>116.5</v>
      </c>
      <c r="AT4" s="5">
        <v>4.43</v>
      </c>
      <c r="AU4" s="31">
        <f>(Table3[[#This Row],[Restaurants&amp; Hotels]]-AS3)/AS3</f>
        <v>3.647686832740208E-2</v>
      </c>
      <c r="AV4" s="30">
        <f>Table3[[#This Row],[Inflation- Restaurants&amp; Hotels]]*(Table3[[#This Row],[weight- Restaurants&amp; Hotels]]/100)</f>
        <v>1.6159252669039122E-3</v>
      </c>
      <c r="AW4" s="5">
        <v>104.5</v>
      </c>
      <c r="AX4" s="23">
        <v>3.72</v>
      </c>
      <c r="AY4" s="24">
        <f>(Table3[[#This Row],[Miscellaneous Goods &amp; Services]]-AW3)/AW3</f>
        <v>1.2596899224806174E-2</v>
      </c>
      <c r="AZ4" s="25">
        <f>Table3[[#This Row],[Inflation- Miscellaneous Goods &amp; Services]]*(Table3[[#This Row],[weight- Miscellaneous Goods &amp; Services]]/100)</f>
        <v>4.6860465116278972E-4</v>
      </c>
      <c r="BC4" s="1"/>
      <c r="BD4" s="1"/>
    </row>
    <row r="5" spans="1:56" ht="15" x14ac:dyDescent="0.3">
      <c r="A5" s="5" t="s">
        <v>9</v>
      </c>
      <c r="B5" s="5">
        <v>134.80000000000001</v>
      </c>
      <c r="C5" s="31">
        <f>(Table3[[#This Row],[ All Items]]-B4)/B4</f>
        <v>9.7719869706840504E-2</v>
      </c>
      <c r="D5" s="31">
        <f>(Table3[[#This Row],[ All Items]]-$B$2)/$B$2</f>
        <v>0.31640625000000006</v>
      </c>
      <c r="E5" s="5">
        <v>155</v>
      </c>
      <c r="F5" s="5">
        <v>39.92</v>
      </c>
      <c r="G5" s="31">
        <f>(Table3[[#This Row],[Food &amp; Non- Alcoholic Beverages]]-E4)/E4</f>
        <v>0.12645348837209308</v>
      </c>
      <c r="H5" s="31">
        <f>Table3[[#This Row],[Inflation- Food]]*(Table3[[#This Row],[weight- Food ]]/100)</f>
        <v>5.0480232558139555E-2</v>
      </c>
      <c r="I5" s="5">
        <v>217.4</v>
      </c>
      <c r="J5" s="5">
        <v>2.19</v>
      </c>
      <c r="K5" s="31">
        <f>(Table3[[#This Row],[Alcoholic Beverages, Tobacco &amp; Narcotics]]-I4)/I4</f>
        <v>7.7304261645193231E-2</v>
      </c>
      <c r="L5" s="29">
        <f>Table3[[#This Row],[Inflation- Alcoholic Beverages, Tobacco &amp; Narcotics]]*(Table3[[#This Row],[weight- Alcoholic Beverages, Tobacco &amp; Narcotics]]/100)</f>
        <v>1.6929633300297316E-3</v>
      </c>
      <c r="M5" s="5">
        <v>113</v>
      </c>
      <c r="N5" s="5">
        <v>5.41</v>
      </c>
      <c r="O5" s="31">
        <f>(Table3[[#This Row],[Clothing &amp; Footwear]]-M4)/M4</f>
        <v>5.805243445692887E-2</v>
      </c>
      <c r="P5" s="30">
        <f>Table3[[#This Row],[Inflation- Clothing &amp; Footwear]]*(Table3[[#This Row],[weight- Clothing &amp; Footwear]]/100)</f>
        <v>3.1406367041198519E-3</v>
      </c>
      <c r="Q5" s="5">
        <v>113.1</v>
      </c>
      <c r="R5" s="5">
        <v>18.37</v>
      </c>
      <c r="S5" s="31">
        <f>(Table3[[#This Row],[Housing, Water, Electricity, Gas &amp; Other Fuel]]-Q4)/Q4</f>
        <v>5.0139275766016636E-2</v>
      </c>
      <c r="T5" s="30">
        <f>Table3[[#This Row],[Inflation- Housing, Water, Electricity, Gas &amp; Other Fuel]]*(Table3[[#This Row],[weight- Housing, Water, Electricity, Gas &amp; Other Fuel]]/100)</f>
        <v>9.2105849582172564E-3</v>
      </c>
      <c r="U5" s="5">
        <v>122.1</v>
      </c>
      <c r="V5" s="5">
        <v>3.77</v>
      </c>
      <c r="W5" s="31">
        <f>(Table3[[#This Row],[Furnishings, Household Equipment &amp; Routine Maintainance of the House]]-U4)/U4</f>
        <v>6.7307692307692207E-2</v>
      </c>
      <c r="X5" s="30">
        <f>Table3[[#This Row],[Inflation- Furnishings, Household Equipment &amp; Routine Maintainance of the House]]*(Table3[[#This Row],[weight- Furnishings, Household Equipment &amp; Routine Maintainance of the House]]/100)</f>
        <v>2.5374999999999959E-3</v>
      </c>
      <c r="Y5" s="5">
        <v>114.8</v>
      </c>
      <c r="Z5" s="5">
        <v>6.33</v>
      </c>
      <c r="AA5" s="31">
        <f>(Table3[[#This Row],[Health]]-Y4)/Y4</f>
        <v>0.12549019607843134</v>
      </c>
      <c r="AB5" s="30">
        <f>Table3[[#This Row],[Inflation- Health]]*(Table3[[#This Row],[weight- Health]]/100)</f>
        <v>7.9435294117647035E-3</v>
      </c>
      <c r="AC5" s="5">
        <v>107.3</v>
      </c>
      <c r="AD5" s="5">
        <v>5.68</v>
      </c>
      <c r="AE5" s="31">
        <f>(Table3[[#This Row],[Transport]]-AC4)/AC4</f>
        <v>2.6794258373205714E-2</v>
      </c>
      <c r="AF5" s="30">
        <f>Table3[[#This Row],[Inflation- Transport]]*(Table3[[#This Row],[weight- Transport]]/100)</f>
        <v>1.5219138755980844E-3</v>
      </c>
      <c r="AG5" s="5">
        <v>95.5</v>
      </c>
      <c r="AH5" s="5">
        <v>3.12</v>
      </c>
      <c r="AI5" s="30">
        <f>(Table3[[#This Row],[Communications]]-AG4)/AG4</f>
        <v>0</v>
      </c>
      <c r="AJ5" s="30">
        <f>Table3[[#This Row],[Inflation- Communications]]*(Table3[[#This Row],[weight- Communications]]/100)</f>
        <v>0</v>
      </c>
      <c r="AK5" s="5">
        <v>126.7</v>
      </c>
      <c r="AL5" s="5">
        <v>2.4300000000000002</v>
      </c>
      <c r="AM5" s="31">
        <f>(Table3[[#This Row],[Culture &amp; Recreation ]]-AK4)/AK4</f>
        <v>7.555178268251278E-2</v>
      </c>
      <c r="AN5" s="30">
        <f>Table3[[#This Row],[Inflation- Culture &amp; Recreation ]]*(Table3[[#This Row],[weight- Culture &amp; Recreation ]]/100)</f>
        <v>1.8359083191850608E-3</v>
      </c>
      <c r="AO5" s="5">
        <v>152.19999999999999</v>
      </c>
      <c r="AP5" s="5">
        <v>4.63</v>
      </c>
      <c r="AQ5" s="31">
        <f>(Table3[[#This Row],[Education]]-AO4)/AO4</f>
        <v>0.11420204978038064</v>
      </c>
      <c r="AR5" s="22">
        <f>Table3[[#This Row],[Inflation- Education]]*(Table3[[#This Row],[weight- Education]]/100)</f>
        <v>5.2875549048316236E-3</v>
      </c>
      <c r="AS5" s="5">
        <v>141.69999999999999</v>
      </c>
      <c r="AT5" s="5">
        <v>4.43</v>
      </c>
      <c r="AU5" s="31">
        <f>(Table3[[#This Row],[Restaurants&amp; Hotels]]-AS4)/AS4</f>
        <v>0.21630901287553639</v>
      </c>
      <c r="AV5" s="30">
        <f>Table3[[#This Row],[Inflation- Restaurants&amp; Hotels]]*(Table3[[#This Row],[weight- Restaurants&amp; Hotels]]/100)</f>
        <v>9.5824892703862616E-3</v>
      </c>
      <c r="AW5" s="5">
        <v>105.3</v>
      </c>
      <c r="AX5" s="23">
        <v>3.72</v>
      </c>
      <c r="AY5" s="24">
        <f>(Table3[[#This Row],[Miscellaneous Goods &amp; Services]]-AW4)/AW4</f>
        <v>7.6555023923444701E-3</v>
      </c>
      <c r="AZ5" s="25">
        <f>Table3[[#This Row],[Inflation- Miscellaneous Goods &amp; Services]]*(Table3[[#This Row],[weight- Miscellaneous Goods &amp; Services]]/100)</f>
        <v>2.8478468899521429E-4</v>
      </c>
      <c r="BC5" s="1"/>
      <c r="BD5" s="1"/>
    </row>
    <row r="6" spans="1:56" ht="15" x14ac:dyDescent="0.3">
      <c r="A6" s="5" t="s">
        <v>18</v>
      </c>
      <c r="B6" s="5">
        <v>145.9</v>
      </c>
      <c r="C6" s="31">
        <f>(Table3[[#This Row],[ All Items]]-B5)/B5</f>
        <v>8.2344213649851589E-2</v>
      </c>
      <c r="D6" s="31">
        <f>(Table3[[#This Row],[ All Items]]-$B$2)/$B$2</f>
        <v>0.4248046875</v>
      </c>
      <c r="E6" s="5">
        <v>172.6</v>
      </c>
      <c r="F6" s="5">
        <v>39.92</v>
      </c>
      <c r="G6" s="31">
        <f>(Table3[[#This Row],[Food &amp; Non- Alcoholic Beverages]]-E5)/E5</f>
        <v>0.11354838709677416</v>
      </c>
      <c r="H6" s="31">
        <f>Table3[[#This Row],[Inflation- Food]]*(Table3[[#This Row],[weight- Food ]]/100)</f>
        <v>4.5328516129032242E-2</v>
      </c>
      <c r="I6" s="5">
        <v>235.2</v>
      </c>
      <c r="J6" s="5">
        <v>2.19</v>
      </c>
      <c r="K6" s="31">
        <f>(Table3[[#This Row],[Alcoholic Beverages, Tobacco &amp; Narcotics]]-I5)/I5</f>
        <v>8.1876724931002676E-2</v>
      </c>
      <c r="L6" s="29">
        <f>Table3[[#This Row],[Inflation- Alcoholic Beverages, Tobacco &amp; Narcotics]]*(Table3[[#This Row],[weight- Alcoholic Beverages, Tobacco &amp; Narcotics]]/100)</f>
        <v>1.7931002759889586E-3</v>
      </c>
      <c r="M6" s="5">
        <v>114.3</v>
      </c>
      <c r="N6" s="5">
        <v>5.41</v>
      </c>
      <c r="O6" s="31">
        <f>(Table3[[#This Row],[Clothing &amp; Footwear]]-M5)/M5</f>
        <v>1.1504424778761038E-2</v>
      </c>
      <c r="P6" s="30">
        <f>Table3[[#This Row],[Inflation- Clothing &amp; Footwear]]*(Table3[[#This Row],[weight- Clothing &amp; Footwear]]/100)</f>
        <v>6.2238938053097218E-4</v>
      </c>
      <c r="Q6" s="5">
        <v>117.1</v>
      </c>
      <c r="R6" s="5">
        <v>18.37</v>
      </c>
      <c r="S6" s="31">
        <f>(Table3[[#This Row],[Housing, Water, Electricity, Gas &amp; Other Fuel]]-Q5)/Q5</f>
        <v>3.5366931918656058E-2</v>
      </c>
      <c r="T6" s="30">
        <f>Table3[[#This Row],[Inflation- Housing, Water, Electricity, Gas &amp; Other Fuel]]*(Table3[[#This Row],[weight- Housing, Water, Electricity, Gas &amp; Other Fuel]]/100)</f>
        <v>6.4969053934571183E-3</v>
      </c>
      <c r="U6" s="5">
        <v>134.5</v>
      </c>
      <c r="V6" s="5">
        <v>3.77</v>
      </c>
      <c r="W6" s="31">
        <f>(Table3[[#This Row],[Furnishings, Household Equipment &amp; Routine Maintainance of the House]]-U5)/U5</f>
        <v>0.10155610155610161</v>
      </c>
      <c r="X6" s="30">
        <f>Table3[[#This Row],[Inflation- Furnishings, Household Equipment &amp; Routine Maintainance of the House]]*(Table3[[#This Row],[weight- Furnishings, Household Equipment &amp; Routine Maintainance of the House]]/100)</f>
        <v>3.8286650286650302E-3</v>
      </c>
      <c r="Y6" s="5">
        <v>128.6</v>
      </c>
      <c r="Z6" s="5">
        <v>6.33</v>
      </c>
      <c r="AA6" s="31">
        <f>(Table3[[#This Row],[Health]]-Y5)/Y5</f>
        <v>0.12020905923344946</v>
      </c>
      <c r="AB6" s="30">
        <f>Table3[[#This Row],[Inflation- Health]]*(Table3[[#This Row],[weight- Health]]/100)</f>
        <v>7.6092334494773503E-3</v>
      </c>
      <c r="AC6" s="5">
        <v>114.2</v>
      </c>
      <c r="AD6" s="5">
        <v>5.68</v>
      </c>
      <c r="AE6" s="31">
        <f>(Table3[[#This Row],[Transport]]-AC5)/AC5</f>
        <v>6.4305684995340229E-2</v>
      </c>
      <c r="AF6" s="30">
        <f>Table3[[#This Row],[Inflation- Transport]]*(Table3[[#This Row],[weight- Transport]]/100)</f>
        <v>3.6525629077353247E-3</v>
      </c>
      <c r="AG6" s="5">
        <v>97</v>
      </c>
      <c r="AH6" s="5">
        <v>3.12</v>
      </c>
      <c r="AI6" s="30">
        <f>(Table3[[#This Row],[Communications]]-AG5)/AG5</f>
        <v>1.5706806282722512E-2</v>
      </c>
      <c r="AJ6" s="30">
        <f>Table3[[#This Row],[Inflation- Communications]]*(Table3[[#This Row],[weight- Communications]]/100)</f>
        <v>4.9005235602094237E-4</v>
      </c>
      <c r="AK6" s="5">
        <v>145.30000000000001</v>
      </c>
      <c r="AL6" s="5">
        <v>2.4300000000000002</v>
      </c>
      <c r="AM6" s="31">
        <f>(Table3[[#This Row],[Culture &amp; Recreation ]]-AK5)/AK5</f>
        <v>0.14680347277032366</v>
      </c>
      <c r="AN6" s="30">
        <f>Table3[[#This Row],[Inflation- Culture &amp; Recreation ]]*(Table3[[#This Row],[weight- Culture &amp; Recreation ]]/100)</f>
        <v>3.5673243883188651E-3</v>
      </c>
      <c r="AO6" s="5">
        <v>157.9</v>
      </c>
      <c r="AP6" s="5">
        <v>4.63</v>
      </c>
      <c r="AQ6" s="31">
        <f>(Table3[[#This Row],[Education]]-AO5)/AO5</f>
        <v>3.7450722733245845E-2</v>
      </c>
      <c r="AR6" s="22">
        <f>Table3[[#This Row],[Inflation- Education]]*(Table3[[#This Row],[weight- Education]]/100)</f>
        <v>1.7339684625492827E-3</v>
      </c>
      <c r="AS6" s="5">
        <v>148.69999999999999</v>
      </c>
      <c r="AT6" s="5">
        <v>4.43</v>
      </c>
      <c r="AU6" s="31">
        <f>(Table3[[#This Row],[Restaurants&amp; Hotels]]-AS5)/AS5</f>
        <v>4.9400141143260412E-2</v>
      </c>
      <c r="AV6" s="30">
        <f>Table3[[#This Row],[Inflation- Restaurants&amp; Hotels]]*(Table3[[#This Row],[weight- Restaurants&amp; Hotels]]/100)</f>
        <v>2.1884262526464362E-3</v>
      </c>
      <c r="AW6" s="5">
        <v>106.3</v>
      </c>
      <c r="AX6" s="23">
        <v>3.72</v>
      </c>
      <c r="AY6" s="24">
        <f>(Table3[[#This Row],[Miscellaneous Goods &amp; Services]]-AW5)/AW5</f>
        <v>9.4966761633428296E-3</v>
      </c>
      <c r="AZ6" s="25">
        <f>Table3[[#This Row],[Inflation- Miscellaneous Goods &amp; Services]]*(Table3[[#This Row],[weight- Miscellaneous Goods &amp; Services]]/100)</f>
        <v>3.5327635327635329E-4</v>
      </c>
      <c r="BC6" s="1"/>
      <c r="BD6" s="1"/>
    </row>
    <row r="7" spans="1:56" ht="15" x14ac:dyDescent="0.3">
      <c r="A7" s="5" t="s">
        <v>19</v>
      </c>
      <c r="B7" s="5">
        <v>162.5</v>
      </c>
      <c r="C7" s="31">
        <f>(Table3[[#This Row],[ All Items]]-B6)/B6</f>
        <v>0.11377655928718296</v>
      </c>
      <c r="D7" s="31">
        <f>(Table3[[#This Row],[ All Items]]-$B$2)/$B$2</f>
        <v>0.58691406249999989</v>
      </c>
      <c r="E7" s="5">
        <v>191.4</v>
      </c>
      <c r="F7" s="5">
        <v>39.92</v>
      </c>
      <c r="G7" s="31">
        <f>(Table3[[#This Row],[Food &amp; Non- Alcoholic Beverages]]-E6)/E6</f>
        <v>0.10892236384704526</v>
      </c>
      <c r="H7" s="31">
        <f>Table3[[#This Row],[Inflation- Food]]*(Table3[[#This Row],[weight- Food ]]/100)</f>
        <v>4.348180764774047E-2</v>
      </c>
      <c r="I7" s="5">
        <v>314.60000000000002</v>
      </c>
      <c r="J7" s="5">
        <v>2.19</v>
      </c>
      <c r="K7" s="31">
        <f>(Table3[[#This Row],[Alcoholic Beverages, Tobacco &amp; Narcotics]]-I6)/I6</f>
        <v>0.33758503401360562</v>
      </c>
      <c r="L7" s="29">
        <f>Table3[[#This Row],[Inflation- Alcoholic Beverages, Tobacco &amp; Narcotics]]*(Table3[[#This Row],[weight- Alcoholic Beverages, Tobacco &amp; Narcotics]]/100)</f>
        <v>7.3931122448979633E-3</v>
      </c>
      <c r="M7" s="5">
        <v>123.1</v>
      </c>
      <c r="N7" s="5">
        <v>5.41</v>
      </c>
      <c r="O7" s="31">
        <f>(Table3[[#This Row],[Clothing &amp; Footwear]]-M6)/M6</f>
        <v>7.6990376202974609E-2</v>
      </c>
      <c r="P7" s="30">
        <f>Table3[[#This Row],[Inflation- Clothing &amp; Footwear]]*(Table3[[#This Row],[weight- Clothing &amp; Footwear]]/100)</f>
        <v>4.1651793525809269E-3</v>
      </c>
      <c r="Q7" s="5">
        <v>124.2</v>
      </c>
      <c r="R7" s="5">
        <v>18.37</v>
      </c>
      <c r="S7" s="31">
        <f>(Table3[[#This Row],[Housing, Water, Electricity, Gas &amp; Other Fuel]]-Q6)/Q6</f>
        <v>6.06319385140906E-2</v>
      </c>
      <c r="T7" s="30">
        <f>Table3[[#This Row],[Inflation- Housing, Water, Electricity, Gas &amp; Other Fuel]]*(Table3[[#This Row],[weight- Housing, Water, Electricity, Gas &amp; Other Fuel]]/100)</f>
        <v>1.1138087105038443E-2</v>
      </c>
      <c r="U7" s="5">
        <v>139.1</v>
      </c>
      <c r="V7" s="5">
        <v>3.77</v>
      </c>
      <c r="W7" s="31">
        <f>(Table3[[#This Row],[Furnishings, Household Equipment &amp; Routine Maintainance of the House]]-U6)/U6</f>
        <v>3.4200743494423751E-2</v>
      </c>
      <c r="X7" s="30">
        <f>Table3[[#This Row],[Inflation- Furnishings, Household Equipment &amp; Routine Maintainance of the House]]*(Table3[[#This Row],[weight- Furnishings, Household Equipment &amp; Routine Maintainance of the House]]/100)</f>
        <v>1.2893680297397753E-3</v>
      </c>
      <c r="Y7" s="5">
        <v>131.19999999999999</v>
      </c>
      <c r="Z7" s="5">
        <v>6.33</v>
      </c>
      <c r="AA7" s="31">
        <f>(Table3[[#This Row],[Health]]-Y6)/Y6</f>
        <v>2.0217729393468074E-2</v>
      </c>
      <c r="AB7" s="30">
        <f>Table3[[#This Row],[Inflation- Health]]*(Table3[[#This Row],[weight- Health]]/100)</f>
        <v>1.2797822706065291E-3</v>
      </c>
      <c r="AC7" s="5">
        <v>139.19999999999999</v>
      </c>
      <c r="AD7" s="5">
        <v>5.68</v>
      </c>
      <c r="AE7" s="31">
        <f>(Table3[[#This Row],[Transport]]-AC6)/AC6</f>
        <v>0.21891418563922929</v>
      </c>
      <c r="AF7" s="30">
        <f>Table3[[#This Row],[Inflation- Transport]]*(Table3[[#This Row],[weight- Transport]]/100)</f>
        <v>1.2434325744308222E-2</v>
      </c>
      <c r="AG7" s="5">
        <v>96.8</v>
      </c>
      <c r="AH7" s="5">
        <v>3.12</v>
      </c>
      <c r="AI7" s="30">
        <f>(Table3[[#This Row],[Communications]]-AG6)/AG6</f>
        <v>-2.0618556701031219E-3</v>
      </c>
      <c r="AJ7" s="30">
        <f>Table3[[#This Row],[Inflation- Communications]]*(Table3[[#This Row],[weight- Communications]]/100)</f>
        <v>-6.4329896907217401E-5</v>
      </c>
      <c r="AK7" s="5">
        <v>168.1</v>
      </c>
      <c r="AL7" s="5">
        <v>2.4300000000000002</v>
      </c>
      <c r="AM7" s="31">
        <f>(Table3[[#This Row],[Culture &amp; Recreation ]]-AK6)/AK6</f>
        <v>0.15691672401927034</v>
      </c>
      <c r="AN7" s="30">
        <f>Table3[[#This Row],[Inflation- Culture &amp; Recreation ]]*(Table3[[#This Row],[weight- Culture &amp; Recreation ]]/100)</f>
        <v>3.8130763936682697E-3</v>
      </c>
      <c r="AO7" s="5">
        <v>196.9</v>
      </c>
      <c r="AP7" s="5">
        <v>4.63</v>
      </c>
      <c r="AQ7" s="31">
        <f>(Table3[[#This Row],[Education]]-AO6)/AO6</f>
        <v>0.24699176694110195</v>
      </c>
      <c r="AR7" s="22">
        <f>Table3[[#This Row],[Inflation- Education]]*(Table3[[#This Row],[weight- Education]]/100)</f>
        <v>1.1435718809373021E-2</v>
      </c>
      <c r="AS7" s="5">
        <v>177.5</v>
      </c>
      <c r="AT7" s="5">
        <v>4.43</v>
      </c>
      <c r="AU7" s="31">
        <f>(Table3[[#This Row],[Restaurants&amp; Hotels]]-AS6)/AS6</f>
        <v>0.19367854741089452</v>
      </c>
      <c r="AV7" s="30">
        <f>Table3[[#This Row],[Inflation- Restaurants&amp; Hotels]]*(Table3[[#This Row],[weight- Restaurants&amp; Hotels]]/100)</f>
        <v>8.5799596503026276E-3</v>
      </c>
      <c r="AW7" s="5">
        <v>111.5</v>
      </c>
      <c r="AX7" s="23">
        <v>3.72</v>
      </c>
      <c r="AY7" s="24">
        <f>(Table3[[#This Row],[Miscellaneous Goods &amp; Services]]-AW6)/AW6</f>
        <v>4.8918156161806239E-2</v>
      </c>
      <c r="AZ7" s="25">
        <f>Table3[[#This Row],[Inflation- Miscellaneous Goods &amp; Services]]*(Table3[[#This Row],[weight- Miscellaneous Goods &amp; Services]]/100)</f>
        <v>1.8197554092191923E-3</v>
      </c>
      <c r="BC7" s="1"/>
      <c r="BD7" s="1"/>
    </row>
    <row r="8" spans="1:56" ht="15" x14ac:dyDescent="0.3">
      <c r="A8" s="5" t="s">
        <v>20</v>
      </c>
      <c r="B8" s="5">
        <v>185.2</v>
      </c>
      <c r="C8" s="31">
        <f>(Table3[[#This Row],[ All Items]]-B7)/B7</f>
        <v>0.13969230769230762</v>
      </c>
      <c r="D8" s="31">
        <f>(Table3[[#This Row],[ All Items]]-$B$2)/$B$2</f>
        <v>0.80859374999999978</v>
      </c>
      <c r="E8" s="5">
        <v>225.1</v>
      </c>
      <c r="F8" s="5">
        <v>39.92</v>
      </c>
      <c r="G8" s="31">
        <f>(Table3[[#This Row],[Food &amp; Non- Alcoholic Beverages]]-E7)/E7</f>
        <v>0.17607105538140014</v>
      </c>
      <c r="H8" s="31">
        <f>Table3[[#This Row],[Inflation- Food]]*(Table3[[#This Row],[weight- Food ]]/100)</f>
        <v>7.0287565308254932E-2</v>
      </c>
      <c r="I8" s="5">
        <v>320.8</v>
      </c>
      <c r="J8" s="5">
        <v>2.19</v>
      </c>
      <c r="K8" s="31">
        <f>(Table3[[#This Row],[Alcoholic Beverages, Tobacco &amp; Narcotics]]-I7)/I7</f>
        <v>1.9707565162110578E-2</v>
      </c>
      <c r="L8" s="29">
        <f>Table3[[#This Row],[Inflation- Alcoholic Beverages, Tobacco &amp; Narcotics]]*(Table3[[#This Row],[weight- Alcoholic Beverages, Tobacco &amp; Narcotics]]/100)</f>
        <v>4.3159567705022166E-4</v>
      </c>
      <c r="M8" s="5">
        <v>135.69999999999999</v>
      </c>
      <c r="N8" s="5">
        <v>5.41</v>
      </c>
      <c r="O8" s="31">
        <f>(Table3[[#This Row],[Clothing &amp; Footwear]]-M7)/M7</f>
        <v>0.10235580828594634</v>
      </c>
      <c r="P8" s="30">
        <f>Table3[[#This Row],[Inflation- Clothing &amp; Footwear]]*(Table3[[#This Row],[weight- Clothing &amp; Footwear]]/100)</f>
        <v>5.5374492282696973E-3</v>
      </c>
      <c r="Q8" s="5">
        <v>130.80000000000001</v>
      </c>
      <c r="R8" s="5">
        <v>18.37</v>
      </c>
      <c r="S8" s="31">
        <f>(Table3[[#This Row],[Housing, Water, Electricity, Gas &amp; Other Fuel]]-Q7)/Q7</f>
        <v>5.3140096618357557E-2</v>
      </c>
      <c r="T8" s="30">
        <f>Table3[[#This Row],[Inflation- Housing, Water, Electricity, Gas &amp; Other Fuel]]*(Table3[[#This Row],[weight- Housing, Water, Electricity, Gas &amp; Other Fuel]]/100)</f>
        <v>9.7618357487922833E-3</v>
      </c>
      <c r="U8" s="5">
        <v>157.69999999999999</v>
      </c>
      <c r="V8" s="5">
        <v>3.77</v>
      </c>
      <c r="W8" s="31">
        <f>(Table3[[#This Row],[Furnishings, Household Equipment &amp; Routine Maintainance of the House]]-U7)/U7</f>
        <v>0.13371675053918042</v>
      </c>
      <c r="X8" s="30">
        <f>Table3[[#This Row],[Inflation- Furnishings, Household Equipment &amp; Routine Maintainance of the House]]*(Table3[[#This Row],[weight- Furnishings, Household Equipment &amp; Routine Maintainance of the House]]/100)</f>
        <v>5.0411214953271014E-3</v>
      </c>
      <c r="Y8" s="5">
        <v>172.5</v>
      </c>
      <c r="Z8" s="5">
        <v>6.33</v>
      </c>
      <c r="AA8" s="31">
        <f>(Table3[[#This Row],[Health]]-Y7)/Y7</f>
        <v>0.3147865853658538</v>
      </c>
      <c r="AB8" s="30">
        <f>Table3[[#This Row],[Inflation- Health]]*(Table3[[#This Row],[weight- Health]]/100)</f>
        <v>1.9925990853658544E-2</v>
      </c>
      <c r="AC8" s="5">
        <v>144.19999999999999</v>
      </c>
      <c r="AD8" s="5">
        <v>5.68</v>
      </c>
      <c r="AE8" s="31">
        <f>(Table3[[#This Row],[Transport]]-AC7)/AC7</f>
        <v>3.5919540229885062E-2</v>
      </c>
      <c r="AF8" s="30">
        <f>Table3[[#This Row],[Inflation- Transport]]*(Table3[[#This Row],[weight- Transport]]/100)</f>
        <v>2.0402298850574715E-3</v>
      </c>
      <c r="AG8" s="5">
        <v>96.9</v>
      </c>
      <c r="AH8" s="5">
        <v>3.12</v>
      </c>
      <c r="AI8" s="30">
        <f>(Table3[[#This Row],[Communications]]-AG7)/AG7</f>
        <v>1.0330578512397575E-3</v>
      </c>
      <c r="AJ8" s="30">
        <f>Table3[[#This Row],[Inflation- Communications]]*(Table3[[#This Row],[weight- Communications]]/100)</f>
        <v>3.2231404958680437E-5</v>
      </c>
      <c r="AK8" s="5">
        <v>190.6</v>
      </c>
      <c r="AL8" s="5">
        <v>2.4300000000000002</v>
      </c>
      <c r="AM8" s="31">
        <f>(Table3[[#This Row],[Culture &amp; Recreation ]]-AK7)/AK7</f>
        <v>0.1338488994646044</v>
      </c>
      <c r="AN8" s="30">
        <f>Table3[[#This Row],[Inflation- Culture &amp; Recreation ]]*(Table3[[#This Row],[weight- Culture &amp; Recreation ]]/100)</f>
        <v>3.2525282569898875E-3</v>
      </c>
      <c r="AO8" s="5">
        <v>219</v>
      </c>
      <c r="AP8" s="5">
        <v>4.63</v>
      </c>
      <c r="AQ8" s="31">
        <f>(Table3[[#This Row],[Education]]-AO7)/AO7</f>
        <v>0.11223971559167087</v>
      </c>
      <c r="AR8" s="22">
        <f>Table3[[#This Row],[Inflation- Education]]*(Table3[[#This Row],[weight- Education]]/100)</f>
        <v>5.1966988318943612E-3</v>
      </c>
      <c r="AS8" s="5">
        <v>215.4</v>
      </c>
      <c r="AT8" s="5">
        <v>4.43</v>
      </c>
      <c r="AU8" s="31">
        <f>(Table3[[#This Row],[Restaurants&amp; Hotels]]-AS7)/AS7</f>
        <v>0.21352112676056342</v>
      </c>
      <c r="AV8" s="30">
        <f>Table3[[#This Row],[Inflation- Restaurants&amp; Hotels]]*(Table3[[#This Row],[weight- Restaurants&amp; Hotels]]/100)</f>
        <v>9.4589859154929588E-3</v>
      </c>
      <c r="AW8" s="5">
        <v>121.1</v>
      </c>
      <c r="AX8" s="23">
        <v>3.72</v>
      </c>
      <c r="AY8" s="24">
        <f>(Table3[[#This Row],[Miscellaneous Goods &amp; Services]]-AW7)/AW7</f>
        <v>8.6098654708520128E-2</v>
      </c>
      <c r="AZ8" s="25">
        <f>Table3[[#This Row],[Inflation- Miscellaneous Goods &amp; Services]]*(Table3[[#This Row],[weight- Miscellaneous Goods &amp; Services]]/100)</f>
        <v>3.2028699551569493E-3</v>
      </c>
      <c r="BC8" s="1"/>
      <c r="BD8" s="1"/>
    </row>
    <row r="9" spans="1:56" ht="15" x14ac:dyDescent="0.3">
      <c r="A9" s="5" t="s">
        <v>21</v>
      </c>
      <c r="B9" s="5">
        <v>240.3</v>
      </c>
      <c r="C9" s="31">
        <f>(Table3[[#This Row],[ All Items]]-B8)/B8</f>
        <v>0.29751619870410384</v>
      </c>
      <c r="D9" s="31">
        <f>(Table3[[#This Row],[ All Items]]-$B$2)/$B$2</f>
        <v>1.3466796875</v>
      </c>
      <c r="E9" s="5">
        <v>315.8</v>
      </c>
      <c r="F9" s="5">
        <v>39.92</v>
      </c>
      <c r="G9" s="31">
        <f>(Table3[[#This Row],[Food &amp; Non- Alcoholic Beverages]]-E8)/E8</f>
        <v>0.4029320302087962</v>
      </c>
      <c r="H9" s="31">
        <f>Table3[[#This Row],[Inflation- Food]]*(Table3[[#This Row],[weight- Food ]]/100)</f>
        <v>0.16085046645935144</v>
      </c>
      <c r="I9" s="5">
        <v>429.5</v>
      </c>
      <c r="J9" s="5">
        <v>2.19</v>
      </c>
      <c r="K9" s="31">
        <f>(Table3[[#This Row],[Alcoholic Beverages, Tobacco &amp; Narcotics]]-I8)/I8</f>
        <v>0.33884039900249374</v>
      </c>
      <c r="L9" s="29">
        <f>Table3[[#This Row],[Inflation- Alcoholic Beverages, Tobacco &amp; Narcotics]]*(Table3[[#This Row],[weight- Alcoholic Beverages, Tobacco &amp; Narcotics]]/100)</f>
        <v>7.4206047381546129E-3</v>
      </c>
      <c r="M9" s="5">
        <v>176</v>
      </c>
      <c r="N9" s="5">
        <v>5.41</v>
      </c>
      <c r="O9" s="31">
        <f>(Table3[[#This Row],[Clothing &amp; Footwear]]-M8)/M8</f>
        <v>0.29697862932940322</v>
      </c>
      <c r="P9" s="30">
        <f>Table3[[#This Row],[Inflation- Clothing &amp; Footwear]]*(Table3[[#This Row],[weight- Clothing &amp; Footwear]]/100)</f>
        <v>1.6066543846720713E-2</v>
      </c>
      <c r="Q9" s="5">
        <v>140.9</v>
      </c>
      <c r="R9" s="5">
        <v>18.37</v>
      </c>
      <c r="S9" s="31">
        <f>(Table3[[#This Row],[Housing, Water, Electricity, Gas &amp; Other Fuel]]-Q8)/Q8</f>
        <v>7.7217125382262941E-2</v>
      </c>
      <c r="T9" s="30">
        <f>Table3[[#This Row],[Inflation- Housing, Water, Electricity, Gas &amp; Other Fuel]]*(Table3[[#This Row],[weight- Housing, Water, Electricity, Gas &amp; Other Fuel]]/100)</f>
        <v>1.4184785932721702E-2</v>
      </c>
      <c r="U9" s="5">
        <v>202.1</v>
      </c>
      <c r="V9" s="5">
        <v>3.77</v>
      </c>
      <c r="W9" s="31">
        <f>(Table3[[#This Row],[Furnishings, Household Equipment &amp; Routine Maintainance of the House]]-U8)/U8</f>
        <v>0.2815472415979709</v>
      </c>
      <c r="X9" s="30">
        <f>Table3[[#This Row],[Inflation- Furnishings, Household Equipment &amp; Routine Maintainance of the House]]*(Table3[[#This Row],[weight- Furnishings, Household Equipment &amp; Routine Maintainance of the House]]/100)</f>
        <v>1.0614331008243503E-2</v>
      </c>
      <c r="Y9" s="5">
        <v>194.3</v>
      </c>
      <c r="Z9" s="5">
        <v>6.33</v>
      </c>
      <c r="AA9" s="31">
        <f>(Table3[[#This Row],[Health]]-Y8)/Y8</f>
        <v>0.12637681159420297</v>
      </c>
      <c r="AB9" s="30">
        <f>Table3[[#This Row],[Inflation- Health]]*(Table3[[#This Row],[weight- Health]]/100)</f>
        <v>7.9996521739130466E-3</v>
      </c>
      <c r="AC9" s="5">
        <v>181.6</v>
      </c>
      <c r="AD9" s="5">
        <v>5.68</v>
      </c>
      <c r="AE9" s="31">
        <f>(Table3[[#This Row],[Transport]]-AC8)/AC8</f>
        <v>0.25936199722607495</v>
      </c>
      <c r="AF9" s="30">
        <f>Table3[[#This Row],[Inflation- Transport]]*(Table3[[#This Row],[weight- Transport]]/100)</f>
        <v>1.4731761442441055E-2</v>
      </c>
      <c r="AG9" s="5">
        <v>98.6</v>
      </c>
      <c r="AH9" s="5">
        <v>3.12</v>
      </c>
      <c r="AI9" s="30">
        <f>(Table3[[#This Row],[Communications]]-AG8)/AG8</f>
        <v>1.7543859649122688E-2</v>
      </c>
      <c r="AJ9" s="30">
        <f>Table3[[#This Row],[Inflation- Communications]]*(Table3[[#This Row],[weight- Communications]]/100)</f>
        <v>5.4736842105262788E-4</v>
      </c>
      <c r="AK9" s="5">
        <v>282.7</v>
      </c>
      <c r="AL9" s="5">
        <v>2.4300000000000002</v>
      </c>
      <c r="AM9" s="31">
        <f>(Table3[[#This Row],[Culture &amp; Recreation ]]-AK8)/AK8</f>
        <v>0.48321091290661067</v>
      </c>
      <c r="AN9" s="30">
        <f>Table3[[#This Row],[Inflation- Culture &amp; Recreation ]]*(Table3[[#This Row],[weight- Culture &amp; Recreation ]]/100)</f>
        <v>1.174202518363064E-2</v>
      </c>
      <c r="AO9" s="5">
        <v>246</v>
      </c>
      <c r="AP9" s="5">
        <v>4.63</v>
      </c>
      <c r="AQ9" s="31">
        <f>(Table3[[#This Row],[Education]]-AO8)/AO8</f>
        <v>0.12328767123287671</v>
      </c>
      <c r="AR9" s="22">
        <f>Table3[[#This Row],[Inflation- Education]]*(Table3[[#This Row],[weight- Education]]/100)</f>
        <v>5.7082191780821918E-3</v>
      </c>
      <c r="AS9" s="5">
        <v>268.2</v>
      </c>
      <c r="AT9" s="5">
        <v>4.43</v>
      </c>
      <c r="AU9" s="31">
        <f>(Table3[[#This Row],[Restaurants&amp; Hotels]]-AS8)/AS8</f>
        <v>0.24512534818941495</v>
      </c>
      <c r="AV9" s="30">
        <f>Table3[[#This Row],[Inflation- Restaurants&amp; Hotels]]*(Table3[[#This Row],[weight- Restaurants&amp; Hotels]]/100)</f>
        <v>1.0859052924791082E-2</v>
      </c>
      <c r="AW9" s="5">
        <v>159.80000000000001</v>
      </c>
      <c r="AX9" s="23">
        <v>3.72</v>
      </c>
      <c r="AY9" s="24">
        <f>(Table3[[#This Row],[Miscellaneous Goods &amp; Services]]-AW8)/AW8</f>
        <v>0.31957060280759719</v>
      </c>
      <c r="AZ9" s="25">
        <f>Table3[[#This Row],[Inflation- Miscellaneous Goods &amp; Services]]*(Table3[[#This Row],[weight- Miscellaneous Goods &amp; Services]]/100)</f>
        <v>1.1888026424442618E-2</v>
      </c>
      <c r="BC9" s="1"/>
      <c r="BD9" s="1"/>
    </row>
    <row r="10" spans="1:56" ht="15" x14ac:dyDescent="0.3">
      <c r="A10" s="5" t="s">
        <v>22</v>
      </c>
      <c r="B10" s="5">
        <v>274.8</v>
      </c>
      <c r="C10" s="31">
        <f>(Table3[[#This Row],[ All Items]]-B9)/B9</f>
        <v>0.14357053682896379</v>
      </c>
      <c r="D10" s="31">
        <f>(Table3[[#This Row],[ All Items]]-$B$2)/$B$2</f>
        <v>1.68359375</v>
      </c>
      <c r="E10" s="5">
        <v>347.8</v>
      </c>
      <c r="F10" s="5">
        <v>39.92</v>
      </c>
      <c r="G10" s="31">
        <f>(Table3[[#This Row],[Food &amp; Non- Alcoholic Beverages]]-E9)/E9</f>
        <v>0.10132995566814439</v>
      </c>
      <c r="H10" s="31">
        <f>Table3[[#This Row],[Inflation- Food]]*(Table3[[#This Row],[weight- Food ]]/100)</f>
        <v>4.0450918302723238E-2</v>
      </c>
      <c r="I10" s="5">
        <v>520.70000000000005</v>
      </c>
      <c r="J10" s="5">
        <v>2.19</v>
      </c>
      <c r="K10" s="31">
        <f>(Table3[[#This Row],[Alcoholic Beverages, Tobacco &amp; Narcotics]]-I9)/I9</f>
        <v>0.21233993015133887</v>
      </c>
      <c r="L10" s="29">
        <f>Table3[[#This Row],[Inflation- Alcoholic Beverages, Tobacco &amp; Narcotics]]*(Table3[[#This Row],[weight- Alcoholic Beverages, Tobacco &amp; Narcotics]]/100)</f>
        <v>4.6502444703143209E-3</v>
      </c>
      <c r="M10" s="5">
        <v>202.2</v>
      </c>
      <c r="N10" s="5">
        <v>5.41</v>
      </c>
      <c r="O10" s="31">
        <f>(Table3[[#This Row],[Clothing &amp; Footwear]]-M9)/M9</f>
        <v>0.14886363636363631</v>
      </c>
      <c r="P10" s="30">
        <f>Table3[[#This Row],[Inflation- Clothing &amp; Footwear]]*(Table3[[#This Row],[weight- Clothing &amp; Footwear]]/100)</f>
        <v>8.0535227272727251E-3</v>
      </c>
      <c r="Q10" s="5">
        <v>166.7</v>
      </c>
      <c r="R10" s="5">
        <v>18.37</v>
      </c>
      <c r="S10" s="31">
        <f>(Table3[[#This Row],[Housing, Water, Electricity, Gas &amp; Other Fuel]]-Q9)/Q9</f>
        <v>0.18310858765081606</v>
      </c>
      <c r="T10" s="30">
        <f>Table3[[#This Row],[Inflation- Housing, Water, Electricity, Gas &amp; Other Fuel]]*(Table3[[#This Row],[weight- Housing, Water, Electricity, Gas &amp; Other Fuel]]/100)</f>
        <v>3.3637047551454913E-2</v>
      </c>
      <c r="U10" s="5">
        <v>227.5</v>
      </c>
      <c r="V10" s="5">
        <v>3.77</v>
      </c>
      <c r="W10" s="31">
        <f>(Table3[[#This Row],[Furnishings, Household Equipment &amp; Routine Maintainance of the House]]-U9)/U9</f>
        <v>0.12568035625927762</v>
      </c>
      <c r="X10" s="30">
        <f>Table3[[#This Row],[Inflation- Furnishings, Household Equipment &amp; Routine Maintainance of the House]]*(Table3[[#This Row],[weight- Furnishings, Household Equipment &amp; Routine Maintainance of the House]]/100)</f>
        <v>4.738149430974766E-3</v>
      </c>
      <c r="Y10" s="5">
        <v>216.2</v>
      </c>
      <c r="Z10" s="5">
        <v>6.33</v>
      </c>
      <c r="AA10" s="31">
        <f>(Table3[[#This Row],[Health]]-Y9)/Y9</f>
        <v>0.11271230056613472</v>
      </c>
      <c r="AB10" s="30">
        <f>Table3[[#This Row],[Inflation- Health]]*(Table3[[#This Row],[weight- Health]]/100)</f>
        <v>7.1346886258363273E-3</v>
      </c>
      <c r="AC10" s="5">
        <v>281.60000000000002</v>
      </c>
      <c r="AD10" s="5">
        <v>5.68</v>
      </c>
      <c r="AE10" s="31">
        <f>(Table3[[#This Row],[Transport]]-AC9)/AC9</f>
        <v>0.55066079295154202</v>
      </c>
      <c r="AF10" s="30">
        <f>Table3[[#This Row],[Inflation- Transport]]*(Table3[[#This Row],[weight- Transport]]/100)</f>
        <v>3.1277533039647587E-2</v>
      </c>
      <c r="AG10" s="5">
        <v>109.4</v>
      </c>
      <c r="AH10" s="5">
        <v>3.12</v>
      </c>
      <c r="AI10" s="30">
        <f>(Table3[[#This Row],[Communications]]-AG9)/AG9</f>
        <v>0.10953346855983785</v>
      </c>
      <c r="AJ10" s="30">
        <f>Table3[[#This Row],[Inflation- Communications]]*(Table3[[#This Row],[weight- Communications]]/100)</f>
        <v>3.4174442190669412E-3</v>
      </c>
      <c r="AK10" s="5">
        <v>303.10000000000002</v>
      </c>
      <c r="AL10" s="5">
        <v>2.4300000000000002</v>
      </c>
      <c r="AM10" s="31">
        <f>(Table3[[#This Row],[Culture &amp; Recreation ]]-AK9)/AK9</f>
        <v>7.216130173328629E-2</v>
      </c>
      <c r="AN10" s="30">
        <f>Table3[[#This Row],[Inflation- Culture &amp; Recreation ]]*(Table3[[#This Row],[weight- Culture &amp; Recreation ]]/100)</f>
        <v>1.7535196321188571E-3</v>
      </c>
      <c r="AO10" s="5">
        <v>294.2</v>
      </c>
      <c r="AP10" s="5">
        <v>4.63</v>
      </c>
      <c r="AQ10" s="31">
        <f>(Table3[[#This Row],[Education]]-AO9)/AO9</f>
        <v>0.19593495934959346</v>
      </c>
      <c r="AR10" s="22">
        <f>Table3[[#This Row],[Inflation- Education]]*(Table3[[#This Row],[weight- Education]]/100)</f>
        <v>9.071788617886177E-3</v>
      </c>
      <c r="AS10" s="5">
        <v>302.7</v>
      </c>
      <c r="AT10" s="5">
        <v>4.43</v>
      </c>
      <c r="AU10" s="31">
        <f>(Table3[[#This Row],[Restaurants&amp; Hotels]]-AS9)/AS9</f>
        <v>0.12863534675615212</v>
      </c>
      <c r="AV10" s="30">
        <f>Table3[[#This Row],[Inflation- Restaurants&amp; Hotels]]*(Table3[[#This Row],[weight- Restaurants&amp; Hotels]]/100)</f>
        <v>5.6985458612975387E-3</v>
      </c>
      <c r="AW10" s="5">
        <v>186.6</v>
      </c>
      <c r="AX10" s="23">
        <v>3.72</v>
      </c>
      <c r="AY10" s="24">
        <f>(Table3[[#This Row],[Miscellaneous Goods &amp; Services]]-AW9)/AW9</f>
        <v>0.16770963704630776</v>
      </c>
      <c r="AZ10" s="25">
        <f>Table3[[#This Row],[Inflation- Miscellaneous Goods &amp; Services]]*(Table3[[#This Row],[weight- Miscellaneous Goods &amp; Services]]/100)</f>
        <v>6.2387984981226493E-3</v>
      </c>
      <c r="BC10" s="1"/>
      <c r="BD10" s="1"/>
    </row>
    <row r="11" spans="1:56" x14ac:dyDescent="0.3">
      <c r="A11" s="32" t="s">
        <v>24</v>
      </c>
      <c r="B11" s="17">
        <v>280.0895826638191</v>
      </c>
      <c r="C11" s="31">
        <f>(Table3[[#This Row],[ All Items]]-B10)/B10</f>
        <v>1.9248845210404257E-2</v>
      </c>
      <c r="D11" s="31">
        <f>(Table3[[#This Row],[ All Items]]-$B$2)/$B$2</f>
        <v>1.7352498307013582</v>
      </c>
      <c r="E11" s="17">
        <v>352.71516043458053</v>
      </c>
      <c r="F11" s="5">
        <v>32.729999999999997</v>
      </c>
      <c r="G11" s="31">
        <f>(Table3[[#This Row],[Food &amp; Non- Alcoholic Beverages]]-E10)/E10</f>
        <v>1.4132146160381005E-2</v>
      </c>
      <c r="H11" s="31">
        <f>Table3[[#This Row],[Inflation- Food]]*(Table3[[#This Row],[weight- Food ]]/100)</f>
        <v>4.6254514382927025E-3</v>
      </c>
      <c r="I11" s="17">
        <v>523.4276061199439</v>
      </c>
      <c r="J11" s="5">
        <v>4.41</v>
      </c>
      <c r="K11" s="31">
        <f>(Table3[[#This Row],[Alcoholic Beverages, Tobacco &amp; Narcotics]]-I10)/I10</f>
        <v>5.2383447665524429E-3</v>
      </c>
      <c r="L11" s="29">
        <f>Table3[[#This Row],[Inflation- Alcoholic Beverages, Tobacco &amp; Narcotics]]*(Table3[[#This Row],[weight- Alcoholic Beverages, Tobacco &amp; Narcotics]]/100)</f>
        <v>2.3101100420496273E-4</v>
      </c>
      <c r="M11" s="17">
        <v>210.37865925790186</v>
      </c>
      <c r="N11" s="17">
        <v>4.38</v>
      </c>
      <c r="O11" s="31">
        <f>(Table3[[#This Row],[Clothing &amp; Footwear]]-M10)/M10</f>
        <v>4.0448364282402921E-2</v>
      </c>
      <c r="P11" s="30">
        <f>Table3[[#This Row],[Inflation- Clothing &amp; Footwear]]*(Table3[[#This Row],[weight- Clothing &amp; Footwear]]/100)</f>
        <v>1.7716383555692479E-3</v>
      </c>
      <c r="Q11" s="17">
        <v>167.33524729742086</v>
      </c>
      <c r="R11" s="17">
        <v>19.46</v>
      </c>
      <c r="S11" s="31">
        <f>(Table3[[#This Row],[Housing, Water, Electricity, Gas &amp; Other Fuel]]-Q10)/Q10</f>
        <v>3.8107216401972116E-3</v>
      </c>
      <c r="T11" s="30">
        <f>Table3[[#This Row],[Inflation- Housing, Water, Electricity, Gas &amp; Other Fuel]]*(Table3[[#This Row],[weight- Housing, Water, Electricity, Gas &amp; Other Fuel]]/100)</f>
        <v>7.4156643118237738E-4</v>
      </c>
      <c r="U11" s="17">
        <v>228.78305291367968</v>
      </c>
      <c r="V11" s="17">
        <v>3.93</v>
      </c>
      <c r="W11" s="31">
        <f>(Table3[[#This Row],[Furnishings, Household Equipment &amp; Routine Maintainance of the House]]-U10)/U10</f>
        <v>5.6397930271634405E-3</v>
      </c>
      <c r="X11" s="30">
        <f>Table3[[#This Row],[Inflation- Furnishings, Household Equipment &amp; Routine Maintainance of the House]]*(Table3[[#This Row],[weight- Furnishings, Household Equipment &amp; Routine Maintainance of the House]]/100)</f>
        <v>2.2164386596752321E-4</v>
      </c>
      <c r="Y11" s="17">
        <v>224.22095029843609</v>
      </c>
      <c r="Z11" s="17">
        <v>8.59</v>
      </c>
      <c r="AA11" s="31">
        <f>(Table3[[#This Row],[Health]]-Y10)/Y10</f>
        <v>3.7099677606087442E-2</v>
      </c>
      <c r="AB11" s="30">
        <f>Table3[[#This Row],[Inflation- Health]]*(Table3[[#This Row],[weight- Health]]/100)</f>
        <v>3.1868623063629115E-3</v>
      </c>
      <c r="AC11" s="17">
        <v>283.54529895148352</v>
      </c>
      <c r="AD11" s="17">
        <v>6.66</v>
      </c>
      <c r="AE11" s="31">
        <f>(Table3[[#This Row],[Transport]]-AC10)/AC10</f>
        <v>6.9080218447567249E-3</v>
      </c>
      <c r="AF11" s="30">
        <f>Table3[[#This Row],[Inflation- Transport]]*(Table3[[#This Row],[weight- Transport]]/100)</f>
        <v>4.6007425486079793E-4</v>
      </c>
      <c r="AG11" s="17">
        <v>109.42703009135097</v>
      </c>
      <c r="AH11" s="17">
        <v>2.76</v>
      </c>
      <c r="AI11" s="30">
        <f>(Table3[[#This Row],[Communications]]-AG10)/AG10</f>
        <v>2.4707578931412971E-4</v>
      </c>
      <c r="AJ11" s="30">
        <f>Table3[[#This Row],[Inflation- Communications]]*(Table3[[#This Row],[weight- Communications]]/100)</f>
        <v>6.8192917850699796E-6</v>
      </c>
      <c r="AK11" s="17">
        <v>336.17284321106115</v>
      </c>
      <c r="AL11" s="17">
        <v>2.2400000000000002</v>
      </c>
      <c r="AM11" s="31">
        <f>(Table3[[#This Row],[Culture &amp; Recreation ]]-AK10)/AK10</f>
        <v>0.10911528608070314</v>
      </c>
      <c r="AN11" s="30">
        <f>Table3[[#This Row],[Inflation- Culture &amp; Recreation ]]*(Table3[[#This Row],[weight- Culture &amp; Recreation ]]/100)</f>
        <v>2.4441824082077506E-3</v>
      </c>
      <c r="AO11" s="17">
        <v>303.91130927864458</v>
      </c>
      <c r="AP11" s="17">
        <v>5.49</v>
      </c>
      <c r="AQ11" s="31">
        <f>(Table3[[#This Row],[Education]]-AO10)/AO10</f>
        <v>3.3009208968880328E-2</v>
      </c>
      <c r="AR11" s="22">
        <f>Table3[[#This Row],[Inflation- Education]]*(Table3[[#This Row],[weight- Education]]/100)</f>
        <v>1.8122055723915301E-3</v>
      </c>
      <c r="AS11" s="17">
        <v>317.17465790436603</v>
      </c>
      <c r="AT11" s="5">
        <v>4.9800000000000004</v>
      </c>
      <c r="AU11" s="31">
        <f>(Table3[[#This Row],[Restaurants&amp; Hotels]]-AS10)/AS10</f>
        <v>4.7818493242041758E-2</v>
      </c>
      <c r="AV11" s="30">
        <f>Table3[[#This Row],[Inflation- Restaurants&amp; Hotels]]*(Table3[[#This Row],[weight- Restaurants&amp; Hotels]]/100)</f>
        <v>2.3813609634536796E-3</v>
      </c>
      <c r="AW11" s="19">
        <v>190.82157690359611</v>
      </c>
      <c r="AX11" s="23">
        <v>4.37</v>
      </c>
      <c r="AY11" s="24">
        <f>(Table3[[#This Row],[Miscellaneous Goods &amp; Services]]-AW10)/AW10</f>
        <v>2.2623670437278223E-2</v>
      </c>
      <c r="AZ11" s="25">
        <f>Table3[[#This Row],[Inflation- Miscellaneous Goods &amp; Services]]*(Table3[[#This Row],[weight- Miscellaneous Goods &amp; Services]]/100)</f>
        <v>9.8865439810905836E-4</v>
      </c>
    </row>
    <row r="12" spans="1:56" x14ac:dyDescent="0.3">
      <c r="A12" s="32" t="s">
        <v>23</v>
      </c>
      <c r="B12" s="17">
        <v>295.95960000000002</v>
      </c>
      <c r="C12" s="31">
        <f>(Table3[[#This Row],[ All Items]]-B11)/B11</f>
        <v>5.6660505489877867E-2</v>
      </c>
      <c r="D12" s="31">
        <f>(Table3[[#This Row],[ All Items]]-$B$2)/$B$2</f>
        <v>1.89023046875</v>
      </c>
      <c r="E12" s="17">
        <v>353.017</v>
      </c>
      <c r="F12" s="5">
        <v>32.729999999999997</v>
      </c>
      <c r="G12" s="31">
        <f>(Table3[[#This Row],[Food &amp; Non- Alcoholic Beverages]]-E11)/E11</f>
        <v>8.5576011262905138E-4</v>
      </c>
      <c r="H12" s="31">
        <f>Table3[[#This Row],[Inflation- Food]]*(Table3[[#This Row],[weight- Food ]]/100)</f>
        <v>2.8009028486348852E-4</v>
      </c>
      <c r="I12" s="17">
        <v>587.87030000000016</v>
      </c>
      <c r="J12" s="5">
        <v>4.41</v>
      </c>
      <c r="K12" s="31">
        <f>(Table3[[#This Row],[Alcoholic Beverages, Tobacco &amp; Narcotics]]-I11)/I11</f>
        <v>0.12311672736895951</v>
      </c>
      <c r="L12" s="29">
        <f>Table3[[#This Row],[Inflation- Alcoholic Beverages, Tobacco &amp; Narcotics]]*(Table3[[#This Row],[weight- Alcoholic Beverages, Tobacco &amp; Narcotics]]/100)</f>
        <v>5.4294476769711142E-3</v>
      </c>
      <c r="M12" s="17">
        <v>215.34299999999999</v>
      </c>
      <c r="N12" s="17">
        <v>4.38</v>
      </c>
      <c r="O12" s="31">
        <f>(Table3[[#This Row],[Clothing &amp; Footwear]]-M11)/M11</f>
        <v>2.3597168836466328E-2</v>
      </c>
      <c r="P12" s="30">
        <f>Table3[[#This Row],[Inflation- Clothing &amp; Footwear]]*(Table3[[#This Row],[weight- Clothing &amp; Footwear]]/100)</f>
        <v>1.0335559950372252E-3</v>
      </c>
      <c r="Q12" s="17">
        <v>176.86869999999996</v>
      </c>
      <c r="R12" s="17">
        <v>19.46</v>
      </c>
      <c r="S12" s="31">
        <f>(Table3[[#This Row],[Housing, Water, Electricity, Gas &amp; Other Fuel]]-Q11)/Q11</f>
        <v>5.6972173266247872E-2</v>
      </c>
      <c r="T12" s="30">
        <f>Table3[[#This Row],[Inflation- Housing, Water, Electricity, Gas &amp; Other Fuel]]*(Table3[[#This Row],[weight- Housing, Water, Electricity, Gas &amp; Other Fuel]]/100)</f>
        <v>1.1086784917611836E-2</v>
      </c>
      <c r="U12" s="17">
        <v>237.73749999999998</v>
      </c>
      <c r="V12" s="17">
        <v>3.93</v>
      </c>
      <c r="W12" s="31">
        <f>(Table3[[#This Row],[Furnishings, Household Equipment &amp; Routine Maintainance of the House]]-U11)/U11</f>
        <v>3.9139468471464239E-2</v>
      </c>
      <c r="X12" s="30">
        <f>Table3[[#This Row],[Inflation- Furnishings, Household Equipment &amp; Routine Maintainance of the House]]*(Table3[[#This Row],[weight- Furnishings, Household Equipment &amp; Routine Maintainance of the House]]/100)</f>
        <v>1.5381811109285446E-3</v>
      </c>
      <c r="Y12" s="17">
        <v>244.52219999999997</v>
      </c>
      <c r="Z12" s="17">
        <v>8.59</v>
      </c>
      <c r="AA12" s="31">
        <f>(Table3[[#This Row],[Health]]-Y11)/Y11</f>
        <v>9.0541270450165759E-2</v>
      </c>
      <c r="AB12" s="30">
        <f>Table3[[#This Row],[Inflation- Health]]*(Table3[[#This Row],[weight- Health]]/100)</f>
        <v>7.7774951316692395E-3</v>
      </c>
      <c r="AC12" s="17">
        <v>325.81120000000004</v>
      </c>
      <c r="AD12" s="17">
        <v>6.66</v>
      </c>
      <c r="AE12" s="31">
        <f>(Table3[[#This Row],[Transport]]-AC11)/AC11</f>
        <v>0.14906225285628347</v>
      </c>
      <c r="AF12" s="30">
        <f>Table3[[#This Row],[Inflation- Transport]]*(Table3[[#This Row],[weight- Transport]]/100)</f>
        <v>9.9275460402284792E-3</v>
      </c>
      <c r="AG12" s="17">
        <v>114.4324</v>
      </c>
      <c r="AH12" s="17">
        <v>2.76</v>
      </c>
      <c r="AI12" s="30">
        <f>(Table3[[#This Row],[Communications]]-AG11)/AG11</f>
        <v>4.5741622563186521E-2</v>
      </c>
      <c r="AJ12" s="30">
        <f>Table3[[#This Row],[Inflation- Communications]]*(Table3[[#This Row],[weight- Communications]]/100)</f>
        <v>1.2624687827439479E-3</v>
      </c>
      <c r="AK12" s="17">
        <v>341.29059999999998</v>
      </c>
      <c r="AL12" s="17">
        <v>2.2400000000000002</v>
      </c>
      <c r="AM12" s="31">
        <f>(Table3[[#This Row],[Culture &amp; Recreation ]]-AK11)/AK11</f>
        <v>1.5223587783162266E-2</v>
      </c>
      <c r="AN12" s="30">
        <f>Table3[[#This Row],[Inflation- Culture &amp; Recreation ]]*(Table3[[#This Row],[weight- Culture &amp; Recreation ]]/100)</f>
        <v>3.4100836634283482E-4</v>
      </c>
      <c r="AO12" s="17">
        <v>370.39779999999996</v>
      </c>
      <c r="AP12" s="17">
        <v>5.49</v>
      </c>
      <c r="AQ12" s="31">
        <f>(Table3[[#This Row],[Education]]-AO11)/AO11</f>
        <v>0.21876938663179685</v>
      </c>
      <c r="AR12" s="22">
        <f>Table3[[#This Row],[Inflation- Education]]*(Table3[[#This Row],[weight- Education]]/100)</f>
        <v>1.2010439326085648E-2</v>
      </c>
      <c r="AS12" s="17">
        <v>342.35369999999995</v>
      </c>
      <c r="AT12" s="5">
        <v>4.9800000000000004</v>
      </c>
      <c r="AU12" s="31">
        <f>(Table3[[#This Row],[Restaurants&amp; Hotels]]-AS11)/AS11</f>
        <v>7.9385415789510708E-2</v>
      </c>
      <c r="AV12" s="30">
        <f>Table3[[#This Row],[Inflation- Restaurants&amp; Hotels]]*(Table3[[#This Row],[weight- Restaurants&amp; Hotels]]/100)</f>
        <v>3.9533937063176332E-3</v>
      </c>
      <c r="AW12" s="19">
        <v>199.10219999999998</v>
      </c>
      <c r="AX12" s="23">
        <v>4.37</v>
      </c>
      <c r="AY12" s="24">
        <f>(Table3[[#This Row],[Miscellaneous Goods &amp; Services]]-AW11)/AW11</f>
        <v>4.3394584777943002E-2</v>
      </c>
      <c r="AZ12" s="25">
        <f>Table3[[#This Row],[Inflation- Miscellaneous Goods &amp; Services]]*(Table3[[#This Row],[weight- Miscellaneous Goods &amp; Services]]/100)</f>
        <v>1.8963433547961094E-3</v>
      </c>
    </row>
    <row r="13" spans="1:56" x14ac:dyDescent="0.3">
      <c r="A13" s="32" t="s">
        <v>25</v>
      </c>
      <c r="B13" s="17">
        <v>310.524</v>
      </c>
      <c r="C13" s="31">
        <f>(Table3[[#This Row],[ All Items]]-B12)/B12</f>
        <v>4.9210770659238547E-2</v>
      </c>
      <c r="D13" s="31">
        <f>(Table3[[#This Row],[ All Items]]-$B$2)/$B$2</f>
        <v>2.0324609374999998</v>
      </c>
      <c r="E13" s="17">
        <v>365.19</v>
      </c>
      <c r="F13" s="5">
        <v>32.729999999999997</v>
      </c>
      <c r="G13" s="31">
        <f>(Table3[[#This Row],[Food &amp; Non- Alcoholic Beverages]]-E12)/E12</f>
        <v>3.4482758620689662E-2</v>
      </c>
      <c r="H13" s="31">
        <f>Table3[[#This Row],[Inflation- Food]]*(Table3[[#This Row],[weight- Food ]]/100)</f>
        <v>1.1286206896551725E-2</v>
      </c>
      <c r="I13" s="17">
        <v>601.40850000000012</v>
      </c>
      <c r="J13" s="5">
        <v>4.41</v>
      </c>
      <c r="K13" s="31">
        <f>(Table3[[#This Row],[Alcoholic Beverages, Tobacco &amp; Narcotics]]-I12)/I12</f>
        <v>2.30292294065544E-2</v>
      </c>
      <c r="L13" s="29">
        <f>Table3[[#This Row],[Inflation- Alcoholic Beverages, Tobacco &amp; Narcotics]]*(Table3[[#This Row],[weight- Alcoholic Beverages, Tobacco &amp; Narcotics]]/100)</f>
        <v>1.0155890168290491E-3</v>
      </c>
      <c r="M13" s="17">
        <v>219.1848</v>
      </c>
      <c r="N13" s="17">
        <v>4.38</v>
      </c>
      <c r="O13" s="31">
        <f>(Table3[[#This Row],[Clothing &amp; Footwear]]-M12)/M12</f>
        <v>1.7840375586854491E-2</v>
      </c>
      <c r="P13" s="30">
        <f>Table3[[#This Row],[Inflation- Clothing &amp; Footwear]]*(Table3[[#This Row],[weight- Clothing &amp; Footwear]]/100)</f>
        <v>7.8140845070422669E-4</v>
      </c>
      <c r="Q13" s="17">
        <v>183.53669999999997</v>
      </c>
      <c r="R13" s="17">
        <v>19.46</v>
      </c>
      <c r="S13" s="31">
        <f>(Table3[[#This Row],[Housing, Water, Electricity, Gas &amp; Other Fuel]]-Q12)/Q12</f>
        <v>3.7700282752120687E-2</v>
      </c>
      <c r="T13" s="30">
        <f>Table3[[#This Row],[Inflation- Housing, Water, Electricity, Gas &amp; Other Fuel]]*(Table3[[#This Row],[weight- Housing, Water, Electricity, Gas &amp; Other Fuel]]/100)</f>
        <v>7.3364750235626851E-3</v>
      </c>
      <c r="U13" s="17">
        <v>244.5625</v>
      </c>
      <c r="V13" s="17">
        <v>3.93</v>
      </c>
      <c r="W13" s="31">
        <f>(Table3[[#This Row],[Furnishings, Household Equipment &amp; Routine Maintainance of the House]]-U12)/U12</f>
        <v>2.870813397129194E-2</v>
      </c>
      <c r="X13" s="30">
        <f>Table3[[#This Row],[Inflation- Furnishings, Household Equipment &amp; Routine Maintainance of the House]]*(Table3[[#This Row],[weight- Furnishings, Household Equipment &amp; Routine Maintainance of the House]]/100)</f>
        <v>1.1282296650717732E-3</v>
      </c>
      <c r="Y13" s="17">
        <v>255.11599999999999</v>
      </c>
      <c r="Z13" s="17">
        <v>8.59</v>
      </c>
      <c r="AA13" s="31">
        <f>(Table3[[#This Row],[Health]]-Y12)/Y12</f>
        <v>4.3324491600353739E-2</v>
      </c>
      <c r="AB13" s="30">
        <f>Table3[[#This Row],[Inflation- Health]]*(Table3[[#This Row],[weight- Health]]/100)</f>
        <v>3.7215738284703862E-3</v>
      </c>
      <c r="AC13" s="17">
        <v>347.21280000000002</v>
      </c>
      <c r="AD13" s="17">
        <v>6.66</v>
      </c>
      <c r="AE13" s="31">
        <f>(Table3[[#This Row],[Transport]]-AC12)/AC12</f>
        <v>6.5687121866897055E-2</v>
      </c>
      <c r="AF13" s="30">
        <f>Table3[[#This Row],[Inflation- Transport]]*(Table3[[#This Row],[weight- Transport]]/100)</f>
        <v>4.3747623163353441E-3</v>
      </c>
      <c r="AG13" s="17">
        <v>114.4324</v>
      </c>
      <c r="AH13" s="17">
        <v>2.76</v>
      </c>
      <c r="AI13" s="30">
        <f>(Table3[[#This Row],[Communications]]-AG12)/AG12</f>
        <v>0</v>
      </c>
      <c r="AJ13" s="30">
        <f>Table3[[#This Row],[Inflation- Communications]]*(Table3[[#This Row],[weight- Communications]]/100)</f>
        <v>0</v>
      </c>
      <c r="AK13" s="17">
        <v>365.8417</v>
      </c>
      <c r="AL13" s="17">
        <v>2.2400000000000002</v>
      </c>
      <c r="AM13" s="31">
        <f>(Table3[[#This Row],[Culture &amp; Recreation ]]-AK12)/AK12</f>
        <v>7.1936056838365958E-2</v>
      </c>
      <c r="AN13" s="30">
        <f>Table3[[#This Row],[Inflation- Culture &amp; Recreation ]]*(Table3[[#This Row],[weight- Culture &amp; Recreation ]]/100)</f>
        <v>1.6113676731793977E-3</v>
      </c>
      <c r="AO13" s="17">
        <v>444.24199999999996</v>
      </c>
      <c r="AP13" s="17">
        <v>5.49</v>
      </c>
      <c r="AQ13" s="31">
        <f>(Table3[[#This Row],[Education]]-AO12)/AO12</f>
        <v>0.19936457505957111</v>
      </c>
      <c r="AR13" s="22">
        <f>Table3[[#This Row],[Inflation- Education]]*(Table3[[#This Row],[weight- Education]]/100)</f>
        <v>1.0945115170770455E-2</v>
      </c>
      <c r="AS13" s="17">
        <v>358.09409999999997</v>
      </c>
      <c r="AT13" s="5">
        <v>4.9800000000000004</v>
      </c>
      <c r="AU13" s="31">
        <f>(Table3[[#This Row],[Restaurants&amp; Hotels]]-AS12)/AS12</f>
        <v>4.5977011494252949E-2</v>
      </c>
      <c r="AV13" s="30">
        <f>Table3[[#This Row],[Inflation- Restaurants&amp; Hotels]]*(Table3[[#This Row],[weight- Restaurants&amp; Hotels]]/100)</f>
        <v>2.289655172413797E-3</v>
      </c>
      <c r="AW13" s="19">
        <v>212.91059999999999</v>
      </c>
      <c r="AX13" s="23">
        <v>4.37</v>
      </c>
      <c r="AY13" s="24">
        <f>(Table3[[#This Row],[Miscellaneous Goods &amp; Services]]-AW12)/AW12</f>
        <v>6.9353327085285882E-2</v>
      </c>
      <c r="AZ13" s="25">
        <f>Table3[[#This Row],[Inflation- Miscellaneous Goods &amp; Services]]*(Table3[[#This Row],[weight- Miscellaneous Goods &amp; Services]]/100)</f>
        <v>3.0307403936269931E-3</v>
      </c>
    </row>
    <row r="14" spans="1:56" x14ac:dyDescent="0.3">
      <c r="A14" s="33" t="s">
        <v>26</v>
      </c>
      <c r="B14" s="18">
        <v>351.19440000000003</v>
      </c>
      <c r="C14" s="31">
        <f>(Table3[[#This Row],[ All Items]]-B13)/B13</f>
        <v>0.13097345132743371</v>
      </c>
      <c r="D14" s="31">
        <f>(Table3[[#This Row],[ All Items]]-$B$2)/$B$2</f>
        <v>2.4296328125</v>
      </c>
      <c r="E14" s="18">
        <v>446.923</v>
      </c>
      <c r="F14" s="5">
        <v>32.729999999999997</v>
      </c>
      <c r="G14" s="31">
        <f>(Table3[[#This Row],[Food &amp; Non- Alcoholic Beverages]]-E13)/E13</f>
        <v>0.22380952380952382</v>
      </c>
      <c r="H14" s="34">
        <f>Table3[[#This Row],[Inflation- Food]]*(Table3[[#This Row],[weight- Food ]]/100)</f>
        <v>7.3252857142857147E-2</v>
      </c>
      <c r="I14" s="18">
        <v>631.08840000000009</v>
      </c>
      <c r="J14" s="5">
        <v>4.41</v>
      </c>
      <c r="K14" s="31">
        <f>(Table3[[#This Row],[Alcoholic Beverages, Tobacco &amp; Narcotics]]-I13)/I13</f>
        <v>4.9350649350649298E-2</v>
      </c>
      <c r="L14" s="35">
        <f>Table3[[#This Row],[Inflation- Alcoholic Beverages, Tobacco &amp; Narcotics]]*(Table3[[#This Row],[weight- Alcoholic Beverages, Tobacco &amp; Narcotics]]/100)</f>
        <v>2.1763636363636338E-3</v>
      </c>
      <c r="M14" s="18">
        <v>238.79819999999995</v>
      </c>
      <c r="N14" s="17">
        <v>4.38</v>
      </c>
      <c r="O14" s="31">
        <f>(Table3[[#This Row],[Clothing &amp; Footwear]]-M13)/M13</f>
        <v>8.9483394833948141E-2</v>
      </c>
      <c r="P14" s="30">
        <f>Table3[[#This Row],[Inflation- Clothing &amp; Footwear]]*(Table3[[#This Row],[weight- Clothing &amp; Footwear]]/100)</f>
        <v>3.9193726937269283E-3</v>
      </c>
      <c r="Q14" s="18">
        <v>197.53949999999998</v>
      </c>
      <c r="R14" s="17">
        <v>19.46</v>
      </c>
      <c r="S14" s="31">
        <f>(Table3[[#This Row],[Housing, Water, Electricity, Gas &amp; Other Fuel]]-Q13)/Q13</f>
        <v>7.6294277929155371E-2</v>
      </c>
      <c r="T14" s="30">
        <f>Table3[[#This Row],[Inflation- Housing, Water, Electricity, Gas &amp; Other Fuel]]*(Table3[[#This Row],[weight- Housing, Water, Electricity, Gas &amp; Other Fuel]]/100)</f>
        <v>1.4846866485013635E-2</v>
      </c>
      <c r="U14" s="18">
        <v>273.22749999999996</v>
      </c>
      <c r="V14" s="17">
        <v>3.93</v>
      </c>
      <c r="W14" s="31">
        <f>(Table3[[#This Row],[Furnishings, Household Equipment &amp; Routine Maintainance of the House]]-U13)/U13</f>
        <v>0.11720930232558124</v>
      </c>
      <c r="X14" s="30">
        <f>Table3[[#This Row],[Inflation- Furnishings, Household Equipment &amp; Routine Maintainance of the House]]*(Table3[[#This Row],[weight- Furnishings, Household Equipment &amp; Routine Maintainance of the House]]/100)</f>
        <v>4.606325581395343E-3</v>
      </c>
      <c r="Y14" s="18">
        <v>265.92599999999999</v>
      </c>
      <c r="Z14" s="17">
        <v>8.59</v>
      </c>
      <c r="AA14" s="31">
        <f>(Table3[[#This Row],[Health]]-Y13)/Y13</f>
        <v>4.2372881355932215E-2</v>
      </c>
      <c r="AB14" s="30">
        <f>Table3[[#This Row],[Inflation- Health]]*(Table3[[#This Row],[weight- Health]]/100)</f>
        <v>3.6398305084745773E-3</v>
      </c>
      <c r="AC14" s="18">
        <v>369.17760000000004</v>
      </c>
      <c r="AD14" s="17">
        <v>6.66</v>
      </c>
      <c r="AE14" s="31">
        <f>(Table3[[#This Row],[Transport]]-AC13)/AC13</f>
        <v>6.3260340632603482E-2</v>
      </c>
      <c r="AF14" s="30">
        <f>Table3[[#This Row],[Inflation- Transport]]*(Table3[[#This Row],[weight- Transport]]/100)</f>
        <v>4.2131386861313921E-3</v>
      </c>
      <c r="AG14" s="18">
        <v>115.1982</v>
      </c>
      <c r="AH14" s="17">
        <v>2.76</v>
      </c>
      <c r="AI14" s="30">
        <f>(Table3[[#This Row],[Communications]]-AG13)/AG13</f>
        <v>6.6921606118546728E-3</v>
      </c>
      <c r="AJ14" s="30">
        <f>Table3[[#This Row],[Inflation- Communications]]*(Table3[[#This Row],[weight- Communications]]/100)</f>
        <v>1.8470363288718896E-4</v>
      </c>
      <c r="AK14" s="18">
        <v>471.01740000000007</v>
      </c>
      <c r="AL14" s="17">
        <v>2.2400000000000002</v>
      </c>
      <c r="AM14" s="31">
        <f>(Table3[[#This Row],[Culture &amp; Recreation ]]-AK13)/AK13</f>
        <v>0.28748964374482205</v>
      </c>
      <c r="AN14" s="30">
        <f>Table3[[#This Row],[Inflation- Culture &amp; Recreation ]]*(Table3[[#This Row],[weight- Culture &amp; Recreation ]]/100)</f>
        <v>6.4397680198840148E-3</v>
      </c>
      <c r="AO14" s="18">
        <v>500.72839999999991</v>
      </c>
      <c r="AP14" s="17">
        <v>5.49</v>
      </c>
      <c r="AQ14" s="31">
        <f>(Table3[[#This Row],[Education]]-AO13)/AO13</f>
        <v>0.12715231788079459</v>
      </c>
      <c r="AR14" s="22">
        <f>Table3[[#This Row],[Inflation- Education]]*(Table3[[#This Row],[weight- Education]]/100)</f>
        <v>6.9806622516556237E-3</v>
      </c>
      <c r="AS14" s="18">
        <v>421.3583999999999</v>
      </c>
      <c r="AT14" s="5">
        <v>4.9800000000000004</v>
      </c>
      <c r="AU14" s="31">
        <f>(Table3[[#This Row],[Restaurants&amp; Hotels]]-AS13)/AS13</f>
        <v>0.17666948436179189</v>
      </c>
      <c r="AV14" s="30">
        <f>Table3[[#This Row],[Inflation- Restaurants&amp; Hotels]]*(Table3[[#This Row],[weight- Restaurants&amp; Hotels]]/100)</f>
        <v>8.7981403212172363E-3</v>
      </c>
      <c r="AW14" s="20">
        <v>235.48919999999998</v>
      </c>
      <c r="AX14" s="23">
        <v>4.37</v>
      </c>
      <c r="AY14" s="24">
        <f>(Table3[[#This Row],[Miscellaneous Goods &amp; Services]]-AW13)/AW13</f>
        <v>0.10604732690622259</v>
      </c>
      <c r="AZ14" s="25">
        <f>Table3[[#This Row],[Inflation- Miscellaneous Goods &amp; Services]]*(Table3[[#This Row],[weight- Miscellaneous Goods &amp; Services]]/100)</f>
        <v>4.6342681858019281E-3</v>
      </c>
    </row>
    <row r="15" spans="1:56" ht="15" x14ac:dyDescent="0.3">
      <c r="O15" s="2"/>
      <c r="P15" s="1"/>
      <c r="Q15" s="1"/>
      <c r="R15" s="1"/>
      <c r="S15" s="1"/>
      <c r="T15" s="1"/>
      <c r="U15" s="1"/>
    </row>
    <row r="16" spans="1:56" ht="15" x14ac:dyDescent="0.3">
      <c r="A16" s="36" t="s">
        <v>94</v>
      </c>
      <c r="D16" s="36" t="s">
        <v>95</v>
      </c>
      <c r="O16" s="2"/>
      <c r="P16" s="1"/>
      <c r="Q16" s="1"/>
      <c r="R16" s="1"/>
      <c r="S16" s="1"/>
      <c r="T16" s="1"/>
      <c r="U16" s="1"/>
    </row>
    <row r="17" spans="1:21" ht="15" x14ac:dyDescent="0.3">
      <c r="A17" s="5" t="s">
        <v>53</v>
      </c>
      <c r="B17" s="5" t="s">
        <v>5</v>
      </c>
      <c r="D17" s="5" t="s">
        <v>52</v>
      </c>
      <c r="E17" s="5" t="s">
        <v>5</v>
      </c>
      <c r="T17" s="1"/>
      <c r="U17" s="1"/>
    </row>
    <row r="18" spans="1:21" ht="15" x14ac:dyDescent="0.3">
      <c r="A18" s="5" t="s">
        <v>17</v>
      </c>
      <c r="B18" s="5">
        <v>100</v>
      </c>
      <c r="D18" s="5" t="s">
        <v>17</v>
      </c>
      <c r="E18" s="5">
        <v>100</v>
      </c>
      <c r="T18" s="1"/>
      <c r="U18" s="1"/>
    </row>
    <row r="19" spans="1:21" ht="15" x14ac:dyDescent="0.3">
      <c r="A19" s="5" t="s">
        <v>10</v>
      </c>
      <c r="B19" s="5">
        <v>39.92</v>
      </c>
      <c r="D19" s="5" t="s">
        <v>10</v>
      </c>
      <c r="E19" s="5">
        <v>32.729999999999997</v>
      </c>
      <c r="T19" s="1"/>
      <c r="U19" s="1"/>
    </row>
    <row r="20" spans="1:21" ht="15" x14ac:dyDescent="0.3">
      <c r="A20" s="5" t="s">
        <v>11</v>
      </c>
      <c r="B20" s="5">
        <v>2.19</v>
      </c>
      <c r="D20" s="5" t="s">
        <v>11</v>
      </c>
      <c r="E20" s="5">
        <v>4.41</v>
      </c>
      <c r="T20" s="1"/>
      <c r="U20" s="1"/>
    </row>
    <row r="21" spans="1:21" ht="15" x14ac:dyDescent="0.3">
      <c r="A21" s="5" t="s">
        <v>4</v>
      </c>
      <c r="B21" s="5">
        <v>5.41</v>
      </c>
      <c r="D21" s="5" t="s">
        <v>4</v>
      </c>
      <c r="E21" s="5">
        <v>4.38</v>
      </c>
      <c r="T21" s="1"/>
      <c r="U21" s="1"/>
    </row>
    <row r="22" spans="1:21" ht="15" x14ac:dyDescent="0.3">
      <c r="A22" s="5" t="s">
        <v>15</v>
      </c>
      <c r="B22" s="5">
        <v>18.37</v>
      </c>
      <c r="D22" s="5" t="s">
        <v>15</v>
      </c>
      <c r="E22" s="5">
        <v>19.46</v>
      </c>
      <c r="P22" s="1"/>
      <c r="Q22" s="1"/>
      <c r="R22" s="1"/>
      <c r="S22" s="1"/>
      <c r="T22" s="1"/>
      <c r="U22" s="1"/>
    </row>
    <row r="23" spans="1:21" ht="15" x14ac:dyDescent="0.3">
      <c r="A23" s="5" t="s">
        <v>16</v>
      </c>
      <c r="B23" s="5">
        <v>3.77</v>
      </c>
      <c r="D23" s="5" t="s">
        <v>16</v>
      </c>
      <c r="E23" s="5">
        <v>3.93</v>
      </c>
      <c r="P23" s="1"/>
      <c r="Q23" s="1"/>
      <c r="R23" s="1"/>
      <c r="S23" s="1"/>
      <c r="T23" s="1"/>
      <c r="U23" s="1"/>
    </row>
    <row r="24" spans="1:21" ht="15" x14ac:dyDescent="0.3">
      <c r="A24" s="5" t="s">
        <v>0</v>
      </c>
      <c r="B24" s="5">
        <v>6.33</v>
      </c>
      <c r="D24" s="5" t="s">
        <v>0</v>
      </c>
      <c r="E24" s="5">
        <v>8.59</v>
      </c>
      <c r="P24" s="1"/>
      <c r="Q24" s="1"/>
      <c r="R24" s="1"/>
      <c r="S24" s="1"/>
      <c r="T24" s="1"/>
      <c r="U24" s="1"/>
    </row>
    <row r="25" spans="1:21" ht="15.6" x14ac:dyDescent="0.3">
      <c r="A25" s="5" t="s">
        <v>1</v>
      </c>
      <c r="B25" s="5">
        <v>5.68</v>
      </c>
      <c r="D25" s="5" t="s">
        <v>1</v>
      </c>
      <c r="E25" s="5">
        <v>6.66</v>
      </c>
      <c r="P25" s="4"/>
      <c r="Q25" s="3"/>
      <c r="R25" s="3"/>
      <c r="S25" s="3"/>
      <c r="T25" s="3"/>
      <c r="U25" s="3"/>
    </row>
    <row r="26" spans="1:21" ht="15" x14ac:dyDescent="0.3">
      <c r="A26" s="5" t="s">
        <v>3</v>
      </c>
      <c r="B26" s="5">
        <v>3.12</v>
      </c>
      <c r="D26" s="5" t="s">
        <v>3</v>
      </c>
      <c r="E26" s="5">
        <v>2.76</v>
      </c>
      <c r="P26" s="1"/>
      <c r="Q26" s="1"/>
      <c r="R26" s="1"/>
      <c r="S26" s="1"/>
      <c r="T26" s="1"/>
      <c r="U26" s="1"/>
    </row>
    <row r="27" spans="1:21" ht="15" x14ac:dyDescent="0.3">
      <c r="A27" s="32" t="s">
        <v>14</v>
      </c>
      <c r="B27" s="17">
        <v>2.4300000000000002</v>
      </c>
      <c r="D27" s="32" t="s">
        <v>14</v>
      </c>
      <c r="E27" s="17">
        <v>2.2400000000000002</v>
      </c>
      <c r="P27" s="1"/>
      <c r="Q27" s="1"/>
      <c r="R27" s="1"/>
      <c r="S27" s="1"/>
      <c r="T27" s="1"/>
      <c r="U27" s="1"/>
    </row>
    <row r="28" spans="1:21" ht="15" x14ac:dyDescent="0.3">
      <c r="A28" s="32" t="s">
        <v>2</v>
      </c>
      <c r="B28" s="17">
        <v>4.63</v>
      </c>
      <c r="D28" s="32" t="s">
        <v>2</v>
      </c>
      <c r="E28" s="17">
        <v>5.49</v>
      </c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  <c r="S28" s="1"/>
      <c r="T28" s="1"/>
      <c r="U28" s="1"/>
    </row>
    <row r="29" spans="1:21" ht="15" x14ac:dyDescent="0.3">
      <c r="A29" s="32" t="s">
        <v>12</v>
      </c>
      <c r="B29" s="17">
        <v>4.43</v>
      </c>
      <c r="D29" s="32" t="s">
        <v>12</v>
      </c>
      <c r="E29" s="17">
        <v>4.9800000000000004</v>
      </c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  <c r="S29" s="1"/>
      <c r="T29" s="1"/>
      <c r="U29" s="1"/>
    </row>
    <row r="30" spans="1:21" ht="15" x14ac:dyDescent="0.3">
      <c r="A30" s="33" t="s">
        <v>13</v>
      </c>
      <c r="B30" s="18">
        <v>3.72</v>
      </c>
      <c r="D30" s="33" t="s">
        <v>13</v>
      </c>
      <c r="E30" s="18">
        <v>4.37</v>
      </c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  <c r="S30" s="1"/>
      <c r="T30" s="1"/>
      <c r="U30" s="1"/>
    </row>
    <row r="31" spans="1:21" ht="15" x14ac:dyDescent="0.3">
      <c r="A31" s="1"/>
      <c r="B31" s="1"/>
      <c r="C31" s="1"/>
      <c r="D31" s="1"/>
      <c r="E31" s="1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  <c r="S31" s="1"/>
      <c r="T31" s="1"/>
      <c r="U31" s="1"/>
    </row>
    <row r="32" spans="1:21" ht="15" x14ac:dyDescent="0.3">
      <c r="C32" s="1"/>
      <c r="H32" s="2"/>
      <c r="K32" s="2"/>
      <c r="L32" s="2"/>
      <c r="M32" s="2"/>
      <c r="N32" s="2"/>
      <c r="O32" s="2"/>
      <c r="P32" s="1"/>
      <c r="Q32" s="1"/>
      <c r="R32" s="1"/>
      <c r="S32" s="1"/>
      <c r="T32" s="1"/>
      <c r="U32" s="1"/>
    </row>
    <row r="33" spans="3:21" ht="15" x14ac:dyDescent="0.3">
      <c r="C33" s="1"/>
      <c r="H33" s="2"/>
      <c r="K33" s="2"/>
      <c r="L33" s="2"/>
      <c r="M33" s="2"/>
      <c r="N33" s="2"/>
      <c r="O33" s="2"/>
      <c r="P33" s="1"/>
      <c r="Q33" s="1"/>
      <c r="R33" s="1"/>
      <c r="S33" s="1"/>
      <c r="T33" s="1"/>
      <c r="U33" s="1"/>
    </row>
    <row r="34" spans="3:21" ht="15" x14ac:dyDescent="0.3">
      <c r="C34" s="1"/>
      <c r="H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ht="15" x14ac:dyDescent="0.3">
      <c r="C35" s="1"/>
      <c r="H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ht="15" x14ac:dyDescent="0.3">
      <c r="C36" s="1"/>
      <c r="H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ht="15" x14ac:dyDescent="0.3">
      <c r="C37" s="1"/>
      <c r="H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ht="15" x14ac:dyDescent="0.3">
      <c r="C38" s="1"/>
      <c r="F38" s="1"/>
      <c r="G38" s="1"/>
      <c r="H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56" spans="1:14" ht="15.6" x14ac:dyDescent="0.3">
      <c r="A56" t="s">
        <v>62</v>
      </c>
      <c r="B56" s="37">
        <f>B10/100</f>
        <v>2.7480000000000002</v>
      </c>
      <c r="C56" s="38">
        <f>E10/100</f>
        <v>3.4780000000000002</v>
      </c>
      <c r="D56" s="38">
        <f>I10/100</f>
        <v>5.2070000000000007</v>
      </c>
      <c r="E56" s="38">
        <f>M10/100</f>
        <v>2.0219999999999998</v>
      </c>
      <c r="F56" s="38">
        <f>Q10/100</f>
        <v>1.6669999999999998</v>
      </c>
      <c r="G56" s="38">
        <f>U10/100</f>
        <v>2.2749999999999999</v>
      </c>
      <c r="H56" s="38">
        <f>Y10/100</f>
        <v>2.1619999999999999</v>
      </c>
      <c r="I56" s="38">
        <f>AC10/100</f>
        <v>2.8160000000000003</v>
      </c>
      <c r="J56" s="38">
        <f>AG10/100</f>
        <v>1.0940000000000001</v>
      </c>
      <c r="K56" s="38">
        <f>AK10/100</f>
        <v>3.0310000000000001</v>
      </c>
      <c r="L56" s="38">
        <f>AO10/100</f>
        <v>2.9419999999999997</v>
      </c>
      <c r="M56" s="38">
        <f>AS10/100</f>
        <v>3.0269999999999997</v>
      </c>
      <c r="N56" s="38">
        <f>AW10/100</f>
        <v>1.8659999999999999</v>
      </c>
    </row>
    <row r="57" spans="1:14" ht="15" thickBot="1" x14ac:dyDescent="0.35">
      <c r="A57" s="11" t="s">
        <v>51</v>
      </c>
      <c r="B57" s="7" t="s">
        <v>61</v>
      </c>
      <c r="C57" s="5" t="s">
        <v>10</v>
      </c>
      <c r="D57" s="5" t="s">
        <v>11</v>
      </c>
      <c r="E57" s="5" t="s">
        <v>4</v>
      </c>
      <c r="F57" s="5" t="s">
        <v>15</v>
      </c>
      <c r="G57" s="5" t="s">
        <v>16</v>
      </c>
      <c r="H57" s="5" t="s">
        <v>0</v>
      </c>
      <c r="I57" s="5" t="s">
        <v>1</v>
      </c>
      <c r="J57" s="5" t="s">
        <v>3</v>
      </c>
      <c r="K57" s="5" t="s">
        <v>14</v>
      </c>
      <c r="L57" s="5" t="s">
        <v>2</v>
      </c>
      <c r="M57" s="5" t="s">
        <v>12</v>
      </c>
      <c r="N57" s="5" t="s">
        <v>13</v>
      </c>
    </row>
    <row r="58" spans="1:14" ht="15" x14ac:dyDescent="0.3">
      <c r="A58" s="12" t="s">
        <v>24</v>
      </c>
      <c r="B58" s="15">
        <f>$B$56*B66</f>
        <v>280.0895826638191</v>
      </c>
      <c r="C58" s="2">
        <f>$C$56*C66</f>
        <v>352.71516043458053</v>
      </c>
      <c r="D58" s="1">
        <f>$D$56*D66</f>
        <v>523.4276061199439</v>
      </c>
      <c r="E58">
        <f>$E$56*E66</f>
        <v>210.37865925790186</v>
      </c>
      <c r="F58">
        <f>$F$56*F66</f>
        <v>167.33524729742086</v>
      </c>
      <c r="G58" s="2">
        <f>$G$56*G66</f>
        <v>228.78305291367968</v>
      </c>
      <c r="H58" s="2">
        <f>$H$56*H66</f>
        <v>224.22095029843609</v>
      </c>
      <c r="I58" s="2">
        <f>$I$56*I66</f>
        <v>283.54529895148352</v>
      </c>
      <c r="J58" s="2">
        <f>$J$56*J66</f>
        <v>109.42703009135097</v>
      </c>
      <c r="K58" s="2">
        <f>$K$56*K66</f>
        <v>336.17284321106115</v>
      </c>
      <c r="L58" s="2">
        <f>$L$56*L66</f>
        <v>303.91130927864458</v>
      </c>
      <c r="M58" s="2">
        <f>$M$56*M66</f>
        <v>317.17465790436603</v>
      </c>
      <c r="N58" s="2">
        <f>$N$56*N66</f>
        <v>190.82157690359611</v>
      </c>
    </row>
    <row r="59" spans="1:14" ht="15.6" x14ac:dyDescent="0.3">
      <c r="A59" s="13" t="s">
        <v>23</v>
      </c>
      <c r="B59" s="15">
        <f>$B$56*B67</f>
        <v>295.95960000000002</v>
      </c>
      <c r="C59" s="2">
        <f>$C$56*C67</f>
        <v>353.017</v>
      </c>
      <c r="D59" s="1">
        <f>$D$56*D67</f>
        <v>587.87030000000016</v>
      </c>
      <c r="E59">
        <f>$E$56*E67</f>
        <v>215.34299999999999</v>
      </c>
      <c r="F59">
        <f>$F$56*F67</f>
        <v>176.86869999999996</v>
      </c>
      <c r="G59" s="2">
        <f>$G$56*G67</f>
        <v>237.73749999999998</v>
      </c>
      <c r="H59" s="2">
        <f>$H$56*H67</f>
        <v>244.52219999999997</v>
      </c>
      <c r="I59" s="2">
        <f>$I$56*I67</f>
        <v>325.81120000000004</v>
      </c>
      <c r="J59" s="2">
        <f>$J$56*J67</f>
        <v>114.4324</v>
      </c>
      <c r="K59" s="2">
        <f>$K$56*K67</f>
        <v>341.29059999999998</v>
      </c>
      <c r="L59" s="2">
        <f>$L$56*L67</f>
        <v>370.39779999999996</v>
      </c>
      <c r="M59" s="2">
        <f>$M$56*M67</f>
        <v>342.35369999999995</v>
      </c>
      <c r="N59" s="21">
        <f>$N$56*N67</f>
        <v>199.10219999999998</v>
      </c>
    </row>
    <row r="60" spans="1:14" ht="15" x14ac:dyDescent="0.3">
      <c r="A60" s="12" t="s">
        <v>25</v>
      </c>
      <c r="B60" s="15">
        <f>$B$56*B68</f>
        <v>310.524</v>
      </c>
      <c r="C60" s="2">
        <f>$C$56*C68</f>
        <v>365.19</v>
      </c>
      <c r="D60" s="1">
        <f>$D$56*D68</f>
        <v>601.40850000000012</v>
      </c>
      <c r="E60">
        <f>$E$56*E68</f>
        <v>219.1848</v>
      </c>
      <c r="F60">
        <f>$F$56*F68</f>
        <v>183.53669999999997</v>
      </c>
      <c r="G60" s="2">
        <f>$G$56*G68</f>
        <v>244.5625</v>
      </c>
      <c r="H60" s="2">
        <f>$H$56*H68</f>
        <v>255.11599999999999</v>
      </c>
      <c r="I60" s="2">
        <f>$I$56*I68</f>
        <v>347.21280000000002</v>
      </c>
      <c r="J60" s="2">
        <f>$J$56*J68</f>
        <v>114.4324</v>
      </c>
      <c r="K60" s="2">
        <f>$K$56*K68</f>
        <v>365.8417</v>
      </c>
      <c r="L60" s="2">
        <f>$L$56*L68</f>
        <v>444.24199999999996</v>
      </c>
      <c r="M60" s="2">
        <f>$M$56*M68</f>
        <v>358.09409999999997</v>
      </c>
      <c r="N60" s="2">
        <f>$N$56*N68</f>
        <v>212.91059999999999</v>
      </c>
    </row>
    <row r="61" spans="1:14" ht="15" x14ac:dyDescent="0.3">
      <c r="A61" s="14" t="s">
        <v>26</v>
      </c>
      <c r="B61" s="15">
        <f>$B$56*B69</f>
        <v>351.19440000000003</v>
      </c>
      <c r="C61" s="2">
        <f>$C$56*C69</f>
        <v>446.923</v>
      </c>
      <c r="D61" s="1">
        <f>$D$56*D69</f>
        <v>631.08840000000009</v>
      </c>
      <c r="E61">
        <f>$E$56*E69</f>
        <v>238.79819999999995</v>
      </c>
      <c r="F61">
        <f>$F$56*F69</f>
        <v>197.53949999999998</v>
      </c>
      <c r="G61" s="2">
        <f>$G$56*G69</f>
        <v>273.22749999999996</v>
      </c>
      <c r="H61" s="2">
        <f>$H$56*H69</f>
        <v>265.92599999999999</v>
      </c>
      <c r="I61" s="2">
        <f>$I$56*I69</f>
        <v>369.17760000000004</v>
      </c>
      <c r="J61" s="2">
        <f>$J$56*J69</f>
        <v>115.1982</v>
      </c>
      <c r="K61" s="2">
        <f>$K$56*K69</f>
        <v>471.01740000000007</v>
      </c>
      <c r="L61" s="2">
        <f>$L$56*L69</f>
        <v>500.72839999999991</v>
      </c>
      <c r="M61" s="2">
        <f>$M$56*M69</f>
        <v>421.3583999999999</v>
      </c>
      <c r="N61" s="2">
        <f>$N$56*N69</f>
        <v>235.48919999999998</v>
      </c>
    </row>
    <row r="64" spans="1:14" x14ac:dyDescent="0.3">
      <c r="A64" t="s">
        <v>96</v>
      </c>
    </row>
    <row r="65" spans="1:14" ht="15" thickBot="1" x14ac:dyDescent="0.35">
      <c r="A65" s="5" t="s">
        <v>51</v>
      </c>
      <c r="B65" s="7" t="s">
        <v>17</v>
      </c>
      <c r="C65" s="5" t="s">
        <v>10</v>
      </c>
      <c r="D65" s="5" t="s">
        <v>11</v>
      </c>
      <c r="E65" s="5" t="s">
        <v>4</v>
      </c>
      <c r="F65" s="5" t="s">
        <v>15</v>
      </c>
      <c r="G65" s="5" t="s">
        <v>16</v>
      </c>
      <c r="H65" s="5" t="s">
        <v>0</v>
      </c>
      <c r="I65" s="5" t="s">
        <v>1</v>
      </c>
      <c r="J65" s="5" t="s">
        <v>3</v>
      </c>
      <c r="K65" s="5" t="s">
        <v>14</v>
      </c>
      <c r="L65" s="5" t="s">
        <v>2</v>
      </c>
      <c r="M65" s="5" t="s">
        <v>12</v>
      </c>
      <c r="N65" s="5" t="s">
        <v>13</v>
      </c>
    </row>
    <row r="66" spans="1:14" x14ac:dyDescent="0.3">
      <c r="A66" s="5" t="s">
        <v>24</v>
      </c>
      <c r="B66" s="16">
        <v>101.92488452104041</v>
      </c>
      <c r="C66" s="6">
        <v>101.4132146160381</v>
      </c>
      <c r="D66" s="6">
        <v>100.52383447665524</v>
      </c>
      <c r="E66" s="6">
        <v>104.0448364282403</v>
      </c>
      <c r="F66" s="6">
        <v>100.38107216401973</v>
      </c>
      <c r="G66" s="6">
        <v>100.56397930271635</v>
      </c>
      <c r="H66" s="6">
        <v>103.70996776060875</v>
      </c>
      <c r="I66" s="6">
        <v>100.69080218447567</v>
      </c>
      <c r="J66" s="6">
        <v>100.02470757893141</v>
      </c>
      <c r="K66" s="6">
        <v>110.91152860807033</v>
      </c>
      <c r="L66" s="6">
        <v>103.30092089688803</v>
      </c>
      <c r="M66" s="6">
        <v>104.78184932420419</v>
      </c>
      <c r="N66" s="6">
        <v>102.26236704372782</v>
      </c>
    </row>
    <row r="67" spans="1:14" x14ac:dyDescent="0.3">
      <c r="A67" s="5" t="s">
        <v>23</v>
      </c>
      <c r="B67" s="9">
        <v>107.7</v>
      </c>
      <c r="C67" s="5">
        <v>101.5</v>
      </c>
      <c r="D67" s="5">
        <v>112.9</v>
      </c>
      <c r="E67" s="5">
        <v>106.5</v>
      </c>
      <c r="F67" s="5">
        <v>106.1</v>
      </c>
      <c r="G67" s="5">
        <v>104.5</v>
      </c>
      <c r="H67" s="5">
        <v>113.1</v>
      </c>
      <c r="I67" s="5">
        <v>115.7</v>
      </c>
      <c r="J67" s="5">
        <v>104.6</v>
      </c>
      <c r="K67" s="5">
        <v>112.6</v>
      </c>
      <c r="L67" s="5">
        <v>125.9</v>
      </c>
      <c r="M67" s="5">
        <v>113.1</v>
      </c>
      <c r="N67" s="5">
        <v>106.7</v>
      </c>
    </row>
    <row r="68" spans="1:14" x14ac:dyDescent="0.3">
      <c r="A68" s="5" t="s">
        <v>25</v>
      </c>
      <c r="B68" s="8" t="s">
        <v>39</v>
      </c>
      <c r="C68" s="5" t="s">
        <v>40</v>
      </c>
      <c r="D68" s="5" t="s">
        <v>41</v>
      </c>
      <c r="E68" s="5" t="s">
        <v>42</v>
      </c>
      <c r="F68" s="5" t="s">
        <v>43</v>
      </c>
      <c r="G68" s="5" t="s">
        <v>44</v>
      </c>
      <c r="H68" s="5" t="s">
        <v>45</v>
      </c>
      <c r="I68" s="5" t="s">
        <v>46</v>
      </c>
      <c r="J68" s="5" t="s">
        <v>47</v>
      </c>
      <c r="K68" s="5" t="s">
        <v>48</v>
      </c>
      <c r="L68" s="5" t="s">
        <v>49</v>
      </c>
      <c r="M68" s="5" t="s">
        <v>50</v>
      </c>
      <c r="N68" s="5">
        <v>114.1</v>
      </c>
    </row>
    <row r="69" spans="1:14" x14ac:dyDescent="0.3">
      <c r="A69" s="5" t="s">
        <v>26</v>
      </c>
      <c r="B69" s="10" t="s">
        <v>27</v>
      </c>
      <c r="C69" s="5" t="s">
        <v>28</v>
      </c>
      <c r="D69" s="5" t="s">
        <v>29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34</v>
      </c>
      <c r="J69" s="5" t="s">
        <v>35</v>
      </c>
      <c r="K69" s="5" t="s">
        <v>36</v>
      </c>
      <c r="L69" s="5" t="s">
        <v>37</v>
      </c>
      <c r="M69" s="5" t="s">
        <v>38</v>
      </c>
      <c r="N69" s="5">
        <v>126.2</v>
      </c>
    </row>
  </sheetData>
  <phoneticPr fontId="50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CPI- Annually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Hamees</dc:creator>
  <cp:lastModifiedBy>Ziad Saeed</cp:lastModifiedBy>
  <cp:lastPrinted>2014-08-21T17:23:27Z</cp:lastPrinted>
  <dcterms:created xsi:type="dcterms:W3CDTF">2014-02-14T12:38:01Z</dcterms:created>
  <dcterms:modified xsi:type="dcterms:W3CDTF">2025-04-19T19:42:15Z</dcterms:modified>
</cp:coreProperties>
</file>