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ata\Software Development\MIPET\Supplement\2020-12 DFT for Particles\"/>
    </mc:Choice>
  </mc:AlternateContent>
  <bookViews>
    <workbookView xWindow="480" yWindow="45" windowWidth="19995" windowHeight="15330" activeTab="1"/>
  </bookViews>
  <sheets>
    <sheet name="DFT" sheetId="1" r:id="rId1"/>
    <sheet name="E(DPI)" sheetId="2" r:id="rId2"/>
  </sheets>
  <calcPr calcId="152511"/>
</workbook>
</file>

<file path=xl/calcChain.xml><?xml version="1.0" encoding="utf-8"?>
<calcChain xmlns="http://schemas.openxmlformats.org/spreadsheetml/2006/main">
  <c r="M3" i="2" l="1"/>
  <c r="L4" i="2"/>
  <c r="K3" i="2"/>
  <c r="L14" i="2"/>
  <c r="M13" i="2"/>
  <c r="K13" i="2"/>
  <c r="L9" i="2"/>
  <c r="M8" i="2"/>
  <c r="K8" i="2"/>
  <c r="J14" i="2"/>
  <c r="I14" i="2"/>
  <c r="G14" i="2"/>
  <c r="E14" i="2"/>
  <c r="I13" i="2"/>
  <c r="G13" i="2"/>
  <c r="E13" i="2"/>
  <c r="J13" i="2" s="1"/>
  <c r="I12" i="2"/>
  <c r="G12" i="2"/>
  <c r="E12" i="2"/>
  <c r="J12" i="2" s="1"/>
  <c r="I9" i="2" l="1"/>
  <c r="G9" i="2"/>
  <c r="E9" i="2"/>
  <c r="J9" i="2" s="1"/>
  <c r="I8" i="2"/>
  <c r="G8" i="2"/>
  <c r="E8" i="2"/>
  <c r="J8" i="2" s="1"/>
  <c r="I7" i="2"/>
  <c r="G7" i="2"/>
  <c r="E7" i="2"/>
  <c r="J7" i="2" s="1"/>
  <c r="I4" i="2"/>
  <c r="I3" i="2"/>
  <c r="I2" i="2"/>
  <c r="G4" i="2"/>
  <c r="G3" i="2"/>
  <c r="G2" i="2"/>
  <c r="E4" i="2"/>
  <c r="E3" i="2"/>
  <c r="E2" i="2"/>
  <c r="J4" i="2" l="1"/>
  <c r="J3" i="2"/>
  <c r="J2" i="2"/>
  <c r="I45" i="1"/>
  <c r="I44" i="1"/>
  <c r="I40" i="1"/>
  <c r="I39" i="1"/>
  <c r="I37" i="1"/>
  <c r="I43" i="1"/>
  <c r="I42" i="1"/>
  <c r="I38" i="1"/>
  <c r="I32" i="1"/>
  <c r="I35" i="1"/>
  <c r="I34" i="1"/>
  <c r="I33" i="1"/>
  <c r="I30" i="1"/>
  <c r="I29" i="1"/>
  <c r="H28" i="1"/>
  <c r="I26" i="1"/>
  <c r="I25" i="1"/>
  <c r="H24" i="1"/>
  <c r="I21" i="1" l="1"/>
  <c r="I20" i="1"/>
  <c r="H19" i="1" l="1"/>
  <c r="I17" i="1"/>
  <c r="I16" i="1"/>
  <c r="H15" i="1"/>
  <c r="I12" i="1" l="1"/>
  <c r="I11" i="1"/>
  <c r="I7" i="1"/>
  <c r="H10" i="1"/>
  <c r="H6" i="1"/>
  <c r="I8" i="1"/>
</calcChain>
</file>

<file path=xl/sharedStrings.xml><?xml version="1.0" encoding="utf-8"?>
<sst xmlns="http://schemas.openxmlformats.org/spreadsheetml/2006/main" count="208" uniqueCount="67">
  <si>
    <t># wb97xd/6-31+g(d) geom=connectivity counterpoise=2</t>
  </si>
  <si>
    <t>Molecular geometry</t>
  </si>
  <si>
    <t>Job file (.gjf)</t>
  </si>
  <si>
    <t>Comment on start geometry</t>
  </si>
  <si>
    <t>Gaussian method</t>
  </si>
  <si>
    <t>Comment on result</t>
  </si>
  <si>
    <t>H2O_SP.log</t>
  </si>
  <si>
    <t>H2O</t>
  </si>
  <si>
    <t>MIPET geometry</t>
  </si>
  <si>
    <t># wb97xd/6-31+g(d) geom=connectivity</t>
  </si>
  <si>
    <t>wb97xd/6-31+g(d)</t>
  </si>
  <si>
    <t>H2O_OPT.log</t>
  </si>
  <si>
    <t>MIPET start geometry</t>
  </si>
  <si>
    <t># opt=tight wb97xd/6-31+g(d) geom=connectivity</t>
  </si>
  <si>
    <t>H2O_H2O_SP_BSSE.log</t>
  </si>
  <si>
    <t>H2O-H2O</t>
  </si>
  <si>
    <t># opt=tight wb97xd/6-31+g(d) geom=connectivity counterpoise=2</t>
  </si>
  <si>
    <t>H2O_H2O_OPT_BSSE.log</t>
  </si>
  <si>
    <t>Optimization converged, no significant difference</t>
  </si>
  <si>
    <t>Single point</t>
  </si>
  <si>
    <t># wb97xd/6-311++g(d,p) geom=connectivity</t>
  </si>
  <si>
    <t>wb97xd/6-311++g(d,p)</t>
  </si>
  <si>
    <t># opt=tight wb97xd/6-311++g(d,p) geom=connectivity</t>
  </si>
  <si>
    <t>MeOH</t>
  </si>
  <si>
    <t>MeOH-MeOH</t>
  </si>
  <si>
    <t>MeOH_SP.log</t>
  </si>
  <si>
    <t>MeOH_OPT.log</t>
  </si>
  <si>
    <t>MeOH_MeOH_SP_BSSE.log</t>
  </si>
  <si>
    <t>MeOH_MeOH_OPT_BSSE.log</t>
  </si>
  <si>
    <t>Molecular geometry (MIPET global minimum)</t>
  </si>
  <si>
    <t>Absolute Energy [Hartree]</t>
  </si>
  <si>
    <t>Me2O</t>
  </si>
  <si>
    <t>Me2O-Me2O</t>
  </si>
  <si>
    <t>Me2O_SP.log</t>
  </si>
  <si>
    <t>Me2O_OPT.log</t>
  </si>
  <si>
    <t>Me2O_Me2O_SP_BSSE.log</t>
  </si>
  <si>
    <t>Me2O_Me2O_OPT_BSSE.log</t>
  </si>
  <si>
    <t>Difference [kcal/mole]</t>
  </si>
  <si>
    <t>Complexation energy [kcal/mole]</t>
  </si>
  <si>
    <t>BSSE complexation energy (corrected) [kcal/mole]</t>
  </si>
  <si>
    <t>MeOH-H2O</t>
  </si>
  <si>
    <t>MeOH_H2O_SP_BSSE.log</t>
  </si>
  <si>
    <t>MeOH_H2O_OPT_BSSE.log</t>
  </si>
  <si>
    <t># opt=tight wb97xd/6-311++g(d,p) geom=connectivity counterpoise=2</t>
  </si>
  <si>
    <t># wb97xd/6-311++g(d,p) geom=connectivity counterpoise=2</t>
  </si>
  <si>
    <t>Me2O-H2O</t>
  </si>
  <si>
    <t>Me2O-MeOH</t>
  </si>
  <si>
    <t>Me2O_H2O_SP_BSSE.log</t>
  </si>
  <si>
    <t>Me2O_H2O_OPT_BSSE.log</t>
  </si>
  <si>
    <t>Me2O_MeOH_SP_BSSE.log</t>
  </si>
  <si>
    <t>Me2O_MeOH_OPT_BSSE.log</t>
  </si>
  <si>
    <t>Length of nearest non-bonded atoms or H-Bond as indicated [A]</t>
  </si>
  <si>
    <t>i</t>
  </si>
  <si>
    <t>E(ij)</t>
  </si>
  <si>
    <t>j</t>
  </si>
  <si>
    <t>Z(ij)</t>
  </si>
  <si>
    <t>Z(ji)</t>
  </si>
  <si>
    <t>Z(ii)</t>
  </si>
  <si>
    <t>E(ii)</t>
  </si>
  <si>
    <t>Z(jj)</t>
  </si>
  <si>
    <t>E(jj)</t>
  </si>
  <si>
    <t>E(DPI)</t>
  </si>
  <si>
    <t>with Z(ij) from MIPET</t>
  </si>
  <si>
    <t>with Z(ij) from Static Packaging 3</t>
  </si>
  <si>
    <t>Ratio 2:1</t>
  </si>
  <si>
    <t>Ratio 3:1</t>
  </si>
  <si>
    <t>Ratio 2:3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</si>
</sst>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"/>
  </numFmts>
  <fonts count="5" x14ac:knownFonts="1">
    <font>
      <sz val="10"/>
      <name val="Arial"/>
    </font>
    <font>
      <sz val="8"/>
      <name val="Arial"/>
    </font>
    <font>
      <b/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164" fontId="0" fillId="0" borderId="0" xfId="0" applyNumberFormat="1" applyAlignment="1">
      <alignment horizontal="left" vertical="top" wrapText="1"/>
    </xf>
    <xf numFmtId="0" fontId="0" fillId="2" borderId="0" xfId="0" applyFill="1" applyBorder="1" applyAlignment="1">
      <alignment horizontal="left" vertical="top" wrapText="1"/>
    </xf>
    <xf numFmtId="0" fontId="2" fillId="2" borderId="0" xfId="0" applyFont="1" applyFill="1" applyBorder="1" applyAlignment="1">
      <alignment horizontal="left" vertical="top" wrapText="1"/>
    </xf>
    <xf numFmtId="164" fontId="0" fillId="2" borderId="0" xfId="0" applyNumberFormat="1" applyFill="1" applyBorder="1" applyAlignment="1">
      <alignment horizontal="left" vertical="top" wrapText="1"/>
    </xf>
    <xf numFmtId="0" fontId="0" fillId="3" borderId="0" xfId="0" applyFill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2" fontId="0" fillId="0" borderId="0" xfId="0" applyNumberFormat="1" applyAlignment="1">
      <alignment horizontal="left" vertical="top" wrapText="1"/>
    </xf>
    <xf numFmtId="164" fontId="0" fillId="3" borderId="0" xfId="0" applyNumberFormat="1" applyFill="1" applyAlignment="1">
      <alignment horizontal="left" vertical="top" wrapText="1"/>
    </xf>
    <xf numFmtId="0" fontId="3" fillId="3" borderId="0" xfId="0" applyFont="1" applyFill="1" applyAlignment="1">
      <alignment horizontal="left" vertical="top" wrapText="1"/>
    </xf>
    <xf numFmtId="2" fontId="0" fillId="3" borderId="0" xfId="0" applyNumberFormat="1" applyFill="1" applyAlignment="1">
      <alignment horizontal="left" vertical="top" wrapText="1"/>
    </xf>
    <xf numFmtId="0" fontId="2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0" fillId="0" borderId="0" xfId="0" applyAlignment="1">
      <alignment vertical="top"/>
    </xf>
    <xf numFmtId="2" fontId="4" fillId="3" borderId="0" xfId="0" applyNumberFormat="1" applyFont="1" applyFill="1" applyAlignment="1">
      <alignment vertical="top"/>
    </xf>
    <xf numFmtId="2" fontId="2" fillId="0" borderId="0" xfId="0" applyNumberFormat="1" applyFont="1" applyAlignment="1">
      <alignment vertical="top"/>
    </xf>
    <xf numFmtId="2" fontId="0" fillId="0" borderId="0" xfId="0" applyNumberFormat="1" applyAlignment="1">
      <alignment vertical="top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13</xdr:row>
      <xdr:rowOff>9525</xdr:rowOff>
    </xdr:from>
    <xdr:to>
      <xdr:col>1</xdr:col>
      <xdr:colOff>0</xdr:colOff>
      <xdr:row>15</xdr:row>
      <xdr:rowOff>274094</xdr:rowOff>
    </xdr:to>
    <xdr:pic>
      <xdr:nvPicPr>
        <xdr:cNvPr id="3" name="Grafik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05175"/>
          <a:ext cx="2247900" cy="11408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</xdr:row>
      <xdr:rowOff>430742</xdr:rowOff>
    </xdr:from>
    <xdr:to>
      <xdr:col>0</xdr:col>
      <xdr:colOff>2234467</xdr:colOff>
      <xdr:row>5</xdr:row>
      <xdr:rowOff>368299</xdr:rowOff>
    </xdr:to>
    <xdr:pic>
      <xdr:nvPicPr>
        <xdr:cNvPr id="4" name="Grafik 3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32492"/>
          <a:ext cx="2234467" cy="80539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</xdr:row>
      <xdr:rowOff>28575</xdr:rowOff>
    </xdr:from>
    <xdr:to>
      <xdr:col>0</xdr:col>
      <xdr:colOff>2226160</xdr:colOff>
      <xdr:row>25</xdr:row>
      <xdr:rowOff>104775</xdr:rowOff>
    </xdr:to>
    <xdr:pic>
      <xdr:nvPicPr>
        <xdr:cNvPr id="5" name="Grafik 4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53075"/>
          <a:ext cx="2226160" cy="1390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9526</xdr:colOff>
      <xdr:row>31</xdr:row>
      <xdr:rowOff>28575</xdr:rowOff>
    </xdr:from>
    <xdr:to>
      <xdr:col>0</xdr:col>
      <xdr:colOff>2091666</xdr:colOff>
      <xdr:row>33</xdr:row>
      <xdr:rowOff>361950</xdr:rowOff>
    </xdr:to>
    <xdr:pic>
      <xdr:nvPicPr>
        <xdr:cNvPr id="6" name="Grafik 5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6" y="9772650"/>
          <a:ext cx="2082140" cy="1209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</xdr:row>
      <xdr:rowOff>0</xdr:rowOff>
    </xdr:from>
    <xdr:to>
      <xdr:col>0</xdr:col>
      <xdr:colOff>2131195</xdr:colOff>
      <xdr:row>40</xdr:row>
      <xdr:rowOff>9525</xdr:rowOff>
    </xdr:to>
    <xdr:pic>
      <xdr:nvPicPr>
        <xdr:cNvPr id="7" name="Grafik 6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773400"/>
          <a:ext cx="2131195" cy="1762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</xdr:colOff>
      <xdr:row>41</xdr:row>
      <xdr:rowOff>0</xdr:rowOff>
    </xdr:from>
    <xdr:to>
      <xdr:col>1</xdr:col>
      <xdr:colOff>1</xdr:colOff>
      <xdr:row>44</xdr:row>
      <xdr:rowOff>197712</xdr:rowOff>
    </xdr:to>
    <xdr:pic>
      <xdr:nvPicPr>
        <xdr:cNvPr id="8" name="Grafik 7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17964150"/>
          <a:ext cx="2247900" cy="1512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5"/>
  <sheetViews>
    <sheetView zoomScale="90" zoomScaleNormal="90" workbookViewId="0">
      <pane xSplit="2" ySplit="1" topLeftCell="C26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RowHeight="35.1" customHeight="1" x14ac:dyDescent="0.2"/>
  <cols>
    <col min="1" max="1" width="33.7109375" style="1" customWidth="1"/>
    <col min="2" max="2" width="20.7109375" style="1" customWidth="1"/>
    <col min="3" max="3" width="33.28515625" style="1" customWidth="1"/>
    <col min="4" max="4" width="19.28515625" style="1" bestFit="1" customWidth="1"/>
    <col min="5" max="5" width="59.42578125" style="1" bestFit="1" customWidth="1"/>
    <col min="6" max="6" width="41.85546875" style="1" customWidth="1"/>
    <col min="7" max="7" width="16.5703125" style="3" bestFit="1" customWidth="1"/>
    <col min="8" max="8" width="10.28515625" style="1" bestFit="1" customWidth="1"/>
    <col min="9" max="9" width="20.7109375" style="1" bestFit="1" customWidth="1"/>
    <col min="10" max="10" width="26.140625" style="1" bestFit="1" customWidth="1"/>
    <col min="11" max="11" width="26.85546875" style="1" customWidth="1"/>
    <col min="12" max="12" width="34" style="1" customWidth="1"/>
    <col min="13" max="16384" width="11.42578125" style="1"/>
  </cols>
  <sheetData>
    <row r="1" spans="1:11" s="2" customFormat="1" ht="39.950000000000003" customHeight="1" x14ac:dyDescent="0.2">
      <c r="A1" s="2" t="s">
        <v>29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30</v>
      </c>
      <c r="H1" s="2" t="s">
        <v>37</v>
      </c>
      <c r="I1" s="2" t="s">
        <v>38</v>
      </c>
      <c r="J1" s="2" t="s">
        <v>39</v>
      </c>
      <c r="K1" s="2" t="s">
        <v>51</v>
      </c>
    </row>
    <row r="2" spans="1:11" ht="35.1" customHeight="1" x14ac:dyDescent="0.2">
      <c r="B2" s="1" t="s">
        <v>10</v>
      </c>
    </row>
    <row r="3" spans="1:11" ht="35.1" customHeight="1" x14ac:dyDescent="0.2">
      <c r="B3" s="11" t="s">
        <v>21</v>
      </c>
    </row>
    <row r="4" spans="1:11" s="4" customFormat="1" ht="35.1" customHeight="1" x14ac:dyDescent="0.2">
      <c r="F4" s="5"/>
      <c r="G4" s="6"/>
    </row>
    <row r="5" spans="1:11" ht="35.1" customHeight="1" x14ac:dyDescent="0.2">
      <c r="B5" s="8" t="s">
        <v>7</v>
      </c>
      <c r="C5" s="8" t="s">
        <v>6</v>
      </c>
      <c r="D5" s="8" t="s">
        <v>8</v>
      </c>
      <c r="E5" s="8" t="s">
        <v>9</v>
      </c>
      <c r="F5" s="8" t="s">
        <v>19</v>
      </c>
      <c r="G5" s="3">
        <v>-76.397854131700001</v>
      </c>
    </row>
    <row r="6" spans="1:11" ht="35.1" customHeight="1" x14ac:dyDescent="0.2">
      <c r="C6" s="8" t="s">
        <v>11</v>
      </c>
      <c r="D6" s="8" t="s">
        <v>12</v>
      </c>
      <c r="E6" s="8" t="s">
        <v>13</v>
      </c>
      <c r="F6" s="8" t="s">
        <v>18</v>
      </c>
      <c r="G6" s="3">
        <v>-76.398111051699999</v>
      </c>
      <c r="H6" s="9">
        <f>(G6-G5)*627.5095</f>
        <v>-0.16121974073888143</v>
      </c>
    </row>
    <row r="7" spans="1:11" ht="35.1" customHeight="1" x14ac:dyDescent="0.2">
      <c r="B7" s="8" t="s">
        <v>15</v>
      </c>
      <c r="C7" s="8" t="s">
        <v>14</v>
      </c>
      <c r="D7" s="8" t="s">
        <v>8</v>
      </c>
      <c r="E7" s="8" t="s">
        <v>0</v>
      </c>
      <c r="F7" s="8" t="s">
        <v>19</v>
      </c>
      <c r="G7" s="3">
        <v>-152.804930346692</v>
      </c>
      <c r="I7" s="9">
        <f>(G7-2*G5)*627.5095</f>
        <v>-5.7869448755225452</v>
      </c>
      <c r="J7" s="1">
        <v>-5.63</v>
      </c>
      <c r="K7" s="1">
        <v>1.94</v>
      </c>
    </row>
    <row r="8" spans="1:11" ht="35.1" customHeight="1" x14ac:dyDescent="0.2">
      <c r="C8" s="8" t="s">
        <v>17</v>
      </c>
      <c r="D8" s="8" t="s">
        <v>12</v>
      </c>
      <c r="E8" s="8" t="s">
        <v>16</v>
      </c>
      <c r="F8" s="8" t="s">
        <v>18</v>
      </c>
      <c r="G8" s="3">
        <v>-152.80526706832501</v>
      </c>
      <c r="I8" s="9">
        <f>(G8-2*G6)*627.5095</f>
        <v>-5.6758014176108071</v>
      </c>
      <c r="J8" s="1">
        <v>-5.72</v>
      </c>
      <c r="K8" s="1">
        <v>1.94</v>
      </c>
    </row>
    <row r="9" spans="1:11" ht="35.1" customHeight="1" x14ac:dyDescent="0.2">
      <c r="B9" s="11" t="s">
        <v>7</v>
      </c>
      <c r="C9" s="11" t="s">
        <v>6</v>
      </c>
      <c r="D9" s="11" t="s">
        <v>8</v>
      </c>
      <c r="E9" s="11" t="s">
        <v>20</v>
      </c>
      <c r="F9" s="11" t="s">
        <v>19</v>
      </c>
      <c r="G9" s="10">
        <v>-76.432082932200004</v>
      </c>
      <c r="H9" s="7"/>
      <c r="I9" s="7"/>
      <c r="J9" s="7"/>
      <c r="K9" s="7"/>
    </row>
    <row r="10" spans="1:11" ht="35.1" customHeight="1" x14ac:dyDescent="0.2">
      <c r="B10" s="7"/>
      <c r="C10" s="11" t="s">
        <v>11</v>
      </c>
      <c r="D10" s="11" t="s">
        <v>12</v>
      </c>
      <c r="E10" s="11" t="s">
        <v>22</v>
      </c>
      <c r="F10" s="11" t="s">
        <v>18</v>
      </c>
      <c r="G10" s="10">
        <v>-76.432346601399999</v>
      </c>
      <c r="H10" s="12">
        <f>(G10-G9)*627.5095</f>
        <v>-0.16545492785446325</v>
      </c>
      <c r="I10" s="7"/>
      <c r="J10" s="7"/>
      <c r="K10" s="7"/>
    </row>
    <row r="11" spans="1:11" ht="35.1" customHeight="1" x14ac:dyDescent="0.2">
      <c r="B11" s="11" t="s">
        <v>15</v>
      </c>
      <c r="C11" s="11" t="s">
        <v>14</v>
      </c>
      <c r="D11" s="11" t="s">
        <v>8</v>
      </c>
      <c r="E11" s="11" t="s">
        <v>44</v>
      </c>
      <c r="F11" s="11" t="s">
        <v>19</v>
      </c>
      <c r="G11" s="10">
        <v>-152.87322825653499</v>
      </c>
      <c r="H11" s="7"/>
      <c r="I11" s="12">
        <f>(G11-2*G9)*627.5095</f>
        <v>-5.6867371574245018</v>
      </c>
      <c r="J11" s="7">
        <v>-5.58</v>
      </c>
      <c r="K11" s="7">
        <v>1.94</v>
      </c>
    </row>
    <row r="12" spans="1:11" ht="35.1" customHeight="1" x14ac:dyDescent="0.2">
      <c r="B12" s="7"/>
      <c r="C12" s="7" t="s">
        <v>17</v>
      </c>
      <c r="D12" s="11" t="s">
        <v>12</v>
      </c>
      <c r="E12" s="11" t="s">
        <v>43</v>
      </c>
      <c r="F12" s="11" t="s">
        <v>18</v>
      </c>
      <c r="G12" s="10">
        <v>-152.87349932507999</v>
      </c>
      <c r="H12" s="7"/>
      <c r="I12" s="12">
        <f>(G12-2*G10)*627.5095</f>
        <v>-5.5259253888567805</v>
      </c>
      <c r="J12" s="7">
        <v>-5.56</v>
      </c>
      <c r="K12" s="7">
        <v>1.95</v>
      </c>
    </row>
    <row r="13" spans="1:11" s="4" customFormat="1" ht="35.1" customHeight="1" x14ac:dyDescent="0.2">
      <c r="F13" s="5"/>
      <c r="G13" s="6"/>
    </row>
    <row r="14" spans="1:11" ht="35.1" customHeight="1" x14ac:dyDescent="0.2">
      <c r="B14" s="1" t="s">
        <v>23</v>
      </c>
      <c r="C14" s="1" t="s">
        <v>25</v>
      </c>
      <c r="D14" s="8" t="s">
        <v>8</v>
      </c>
      <c r="E14" s="8" t="s">
        <v>9</v>
      </c>
      <c r="F14" s="8" t="s">
        <v>19</v>
      </c>
      <c r="G14" s="3">
        <v>-115.684640097</v>
      </c>
    </row>
    <row r="15" spans="1:11" ht="35.1" customHeight="1" x14ac:dyDescent="0.2">
      <c r="C15" s="1" t="s">
        <v>26</v>
      </c>
      <c r="D15" s="8" t="s">
        <v>12</v>
      </c>
      <c r="E15" s="8" t="s">
        <v>13</v>
      </c>
      <c r="F15" s="8" t="s">
        <v>18</v>
      </c>
      <c r="G15" s="3">
        <v>-115.685778649</v>
      </c>
      <c r="H15" s="9">
        <f>(G15-G14)*627.5095</f>
        <v>-0.71445219624428802</v>
      </c>
    </row>
    <row r="16" spans="1:11" ht="35.1" customHeight="1" x14ac:dyDescent="0.2">
      <c r="B16" s="1" t="s">
        <v>24</v>
      </c>
      <c r="C16" s="1" t="s">
        <v>27</v>
      </c>
      <c r="D16" s="8" t="s">
        <v>8</v>
      </c>
      <c r="E16" s="8" t="s">
        <v>0</v>
      </c>
      <c r="F16" s="8" t="s">
        <v>19</v>
      </c>
      <c r="G16" s="3">
        <v>-231.37874583124801</v>
      </c>
      <c r="I16" s="9">
        <f>(G16-2*G14)*627.5095</f>
        <v>-5.939777296682065</v>
      </c>
      <c r="J16" s="1">
        <v>-6.09</v>
      </c>
      <c r="K16" s="1">
        <v>1.92</v>
      </c>
    </row>
    <row r="17" spans="2:11" ht="35.1" customHeight="1" x14ac:dyDescent="0.2">
      <c r="C17" s="1" t="s">
        <v>28</v>
      </c>
      <c r="D17" s="8" t="s">
        <v>12</v>
      </c>
      <c r="E17" s="8" t="s">
        <v>16</v>
      </c>
      <c r="F17" s="8" t="s">
        <v>18</v>
      </c>
      <c r="G17" s="3">
        <v>-231.38124570664999</v>
      </c>
      <c r="I17" s="9">
        <f>(G17-2*G15)*627.5095</f>
        <v>-6.0795684677525648</v>
      </c>
      <c r="J17" s="1">
        <v>-6.17</v>
      </c>
      <c r="K17" s="1">
        <v>1.91</v>
      </c>
    </row>
    <row r="18" spans="2:11" ht="35.1" customHeight="1" x14ac:dyDescent="0.2">
      <c r="B18" s="11" t="s">
        <v>23</v>
      </c>
      <c r="C18" s="11" t="s">
        <v>25</v>
      </c>
      <c r="D18" s="11" t="s">
        <v>8</v>
      </c>
      <c r="E18" s="11" t="s">
        <v>20</v>
      </c>
      <c r="F18" s="11" t="s">
        <v>19</v>
      </c>
      <c r="G18" s="10">
        <v>-115.722252789</v>
      </c>
      <c r="H18" s="7"/>
      <c r="I18" s="7"/>
      <c r="J18" s="7"/>
      <c r="K18" s="7"/>
    </row>
    <row r="19" spans="2:11" ht="35.1" customHeight="1" x14ac:dyDescent="0.2">
      <c r="B19" s="7"/>
      <c r="C19" s="11" t="s">
        <v>26</v>
      </c>
      <c r="D19" s="11" t="s">
        <v>12</v>
      </c>
      <c r="E19" s="11" t="s">
        <v>22</v>
      </c>
      <c r="F19" s="11" t="s">
        <v>18</v>
      </c>
      <c r="G19" s="10">
        <v>-115.723532656</v>
      </c>
      <c r="H19" s="12">
        <f>(G19-G18)*627.5095</f>
        <v>-0.80312870124154467</v>
      </c>
      <c r="I19" s="7"/>
      <c r="J19" s="7"/>
      <c r="K19" s="7"/>
    </row>
    <row r="20" spans="2:11" ht="35.1" customHeight="1" x14ac:dyDescent="0.2">
      <c r="B20" s="11" t="s">
        <v>24</v>
      </c>
      <c r="C20" s="11" t="s">
        <v>27</v>
      </c>
      <c r="D20" s="11" t="s">
        <v>8</v>
      </c>
      <c r="E20" s="11" t="s">
        <v>44</v>
      </c>
      <c r="F20" s="11" t="s">
        <v>19</v>
      </c>
      <c r="G20" s="10">
        <v>-231.454014878283</v>
      </c>
      <c r="H20" s="7"/>
      <c r="I20" s="12">
        <f>(G20-2*G18)*627.5095</f>
        <v>-5.9671762659439729</v>
      </c>
      <c r="J20" s="7">
        <v>-6.15</v>
      </c>
      <c r="K20" s="7">
        <v>1.92</v>
      </c>
    </row>
    <row r="21" spans="2:11" ht="35.1" customHeight="1" x14ac:dyDescent="0.2">
      <c r="B21" s="7"/>
      <c r="C21" s="7" t="s">
        <v>28</v>
      </c>
      <c r="D21" s="11" t="s">
        <v>12</v>
      </c>
      <c r="E21" s="11" t="s">
        <v>43</v>
      </c>
      <c r="F21" s="11" t="s">
        <v>18</v>
      </c>
      <c r="G21" s="10">
        <v>-231.45666625912301</v>
      </c>
      <c r="H21" s="7"/>
      <c r="I21" s="12">
        <f>(G21-2*G19)*627.5095</f>
        <v>-6.0246855286831451</v>
      </c>
      <c r="J21" s="7">
        <v>-6.12</v>
      </c>
      <c r="K21" s="7">
        <v>1.91</v>
      </c>
    </row>
    <row r="22" spans="2:11" s="4" customFormat="1" ht="35.1" customHeight="1" x14ac:dyDescent="0.2">
      <c r="F22" s="5"/>
      <c r="G22" s="6"/>
    </row>
    <row r="23" spans="2:11" ht="35.1" customHeight="1" x14ac:dyDescent="0.2">
      <c r="B23" s="1" t="s">
        <v>31</v>
      </c>
      <c r="C23" s="1" t="s">
        <v>33</v>
      </c>
      <c r="D23" s="8" t="s">
        <v>8</v>
      </c>
      <c r="E23" s="8" t="s">
        <v>9</v>
      </c>
      <c r="F23" s="8" t="s">
        <v>19</v>
      </c>
      <c r="G23" s="3">
        <v>-154.97859350600001</v>
      </c>
    </row>
    <row r="24" spans="2:11" ht="35.1" customHeight="1" x14ac:dyDescent="0.2">
      <c r="C24" s="1" t="s">
        <v>34</v>
      </c>
      <c r="D24" s="8" t="s">
        <v>12</v>
      </c>
      <c r="E24" s="8" t="s">
        <v>13</v>
      </c>
      <c r="F24" s="8" t="s">
        <v>18</v>
      </c>
      <c r="G24" s="3">
        <v>-154.98014203700001</v>
      </c>
      <c r="H24" s="9">
        <f>(G24-G23)*627.5095</f>
        <v>-0.97171791354287518</v>
      </c>
    </row>
    <row r="25" spans="2:11" ht="35.1" customHeight="1" x14ac:dyDescent="0.2">
      <c r="B25" s="1" t="s">
        <v>32</v>
      </c>
      <c r="C25" s="1" t="s">
        <v>35</v>
      </c>
      <c r="D25" s="8" t="s">
        <v>8</v>
      </c>
      <c r="E25" s="8" t="s">
        <v>0</v>
      </c>
      <c r="F25" s="8" t="s">
        <v>19</v>
      </c>
      <c r="G25" s="3">
        <v>-309.96216268890402</v>
      </c>
      <c r="I25" s="9">
        <f>(G25-2*G23)*627.5095</f>
        <v>-3.1222845261880265</v>
      </c>
      <c r="J25" s="9">
        <v>-3.2</v>
      </c>
      <c r="K25" s="9">
        <v>2.56</v>
      </c>
    </row>
    <row r="26" spans="2:11" ht="35.1" customHeight="1" x14ac:dyDescent="0.2">
      <c r="C26" s="8" t="s">
        <v>36</v>
      </c>
      <c r="D26" s="8" t="s">
        <v>12</v>
      </c>
      <c r="E26" s="8" t="s">
        <v>16</v>
      </c>
      <c r="F26" s="8" t="s">
        <v>18</v>
      </c>
      <c r="G26" s="3">
        <v>-309.965579569596</v>
      </c>
      <c r="I26" s="9">
        <f>(G26-2*G24)*627.5095</f>
        <v>-3.3229737936904007</v>
      </c>
      <c r="J26" s="9">
        <v>-3.34</v>
      </c>
      <c r="K26" s="9">
        <v>2.4300000000000002</v>
      </c>
    </row>
    <row r="27" spans="2:11" ht="35.1" customHeight="1" x14ac:dyDescent="0.2">
      <c r="B27" s="11" t="s">
        <v>31</v>
      </c>
      <c r="C27" s="11" t="s">
        <v>33</v>
      </c>
      <c r="D27" s="11" t="s">
        <v>8</v>
      </c>
      <c r="E27" s="11" t="s">
        <v>20</v>
      </c>
      <c r="F27" s="11" t="s">
        <v>19</v>
      </c>
      <c r="G27" s="10">
        <v>-155.019470302</v>
      </c>
      <c r="H27" s="7"/>
      <c r="I27" s="7"/>
      <c r="J27" s="7"/>
      <c r="K27" s="7"/>
    </row>
    <row r="28" spans="2:11" ht="35.1" customHeight="1" x14ac:dyDescent="0.2">
      <c r="B28" s="7"/>
      <c r="C28" s="11" t="s">
        <v>34</v>
      </c>
      <c r="D28" s="11" t="s">
        <v>12</v>
      </c>
      <c r="E28" s="11" t="s">
        <v>22</v>
      </c>
      <c r="F28" s="11" t="s">
        <v>18</v>
      </c>
      <c r="G28" s="10">
        <v>-155.021209916</v>
      </c>
      <c r="H28" s="12">
        <f>(G28-G27)*627.5095</f>
        <v>-1.0916243113340454</v>
      </c>
      <c r="I28" s="7"/>
      <c r="J28" s="7"/>
      <c r="K28" s="7"/>
    </row>
    <row r="29" spans="2:11" ht="35.1" customHeight="1" x14ac:dyDescent="0.2">
      <c r="B29" s="11" t="s">
        <v>32</v>
      </c>
      <c r="C29" s="11" t="s">
        <v>35</v>
      </c>
      <c r="D29" s="11" t="s">
        <v>8</v>
      </c>
      <c r="E29" s="11" t="s">
        <v>44</v>
      </c>
      <c r="F29" s="11" t="s">
        <v>19</v>
      </c>
      <c r="G29" s="10">
        <v>-310.04433674622197</v>
      </c>
      <c r="H29" s="7"/>
      <c r="I29" s="12">
        <f>(G29-2*G27)*627.5095</f>
        <v>-3.3861305076364068</v>
      </c>
      <c r="J29" s="7">
        <v>-3.46</v>
      </c>
      <c r="K29" s="7">
        <v>2.56</v>
      </c>
    </row>
    <row r="30" spans="2:11" ht="35.1" customHeight="1" x14ac:dyDescent="0.2">
      <c r="B30" s="7"/>
      <c r="C30" s="7" t="s">
        <v>36</v>
      </c>
      <c r="D30" s="11" t="s">
        <v>12</v>
      </c>
      <c r="E30" s="11" t="s">
        <v>43</v>
      </c>
      <c r="F30" s="11" t="s">
        <v>18</v>
      </c>
      <c r="G30" s="10">
        <v>-310.04806751066798</v>
      </c>
      <c r="H30" s="7"/>
      <c r="I30" s="12">
        <f>(G30-2*G28)*627.5095</f>
        <v>-3.5439720170982434</v>
      </c>
      <c r="J30" s="7">
        <v>-3.57</v>
      </c>
      <c r="K30" s="7">
        <v>2.4300000000000002</v>
      </c>
    </row>
    <row r="31" spans="2:11" s="4" customFormat="1" ht="35.1" customHeight="1" x14ac:dyDescent="0.2">
      <c r="F31" s="5"/>
      <c r="G31" s="6"/>
    </row>
    <row r="32" spans="2:11" ht="35.1" customHeight="1" x14ac:dyDescent="0.2">
      <c r="B32" s="8" t="s">
        <v>40</v>
      </c>
      <c r="C32" s="1" t="s">
        <v>41</v>
      </c>
      <c r="D32" s="8" t="s">
        <v>8</v>
      </c>
      <c r="E32" s="8" t="s">
        <v>0</v>
      </c>
      <c r="F32" s="8" t="s">
        <v>19</v>
      </c>
      <c r="G32" s="3">
        <v>-192.09202123492099</v>
      </c>
      <c r="I32" s="9">
        <f>(G32-G14-G5)*627.5095</f>
        <v>-5.9782869102315841</v>
      </c>
      <c r="J32" s="9">
        <v>-5.94</v>
      </c>
      <c r="K32" s="9">
        <v>1.9</v>
      </c>
    </row>
    <row r="33" spans="2:11" ht="35.1" customHeight="1" x14ac:dyDescent="0.2">
      <c r="C33" s="1" t="s">
        <v>42</v>
      </c>
      <c r="D33" s="8" t="s">
        <v>12</v>
      </c>
      <c r="E33" s="8" t="s">
        <v>16</v>
      </c>
      <c r="F33" s="8" t="s">
        <v>18</v>
      </c>
      <c r="G33" s="3">
        <v>-192.09372670150401</v>
      </c>
      <c r="I33" s="9">
        <f>(G33-G15-G6)*627.5095</f>
        <v>-6.1728114560252081</v>
      </c>
      <c r="J33" s="9">
        <v>-6.26</v>
      </c>
      <c r="K33" s="9">
        <v>1.91</v>
      </c>
    </row>
    <row r="34" spans="2:11" ht="35.1" customHeight="1" x14ac:dyDescent="0.2">
      <c r="B34" s="11" t="s">
        <v>40</v>
      </c>
      <c r="C34" s="11" t="s">
        <v>41</v>
      </c>
      <c r="D34" s="11" t="s">
        <v>8</v>
      </c>
      <c r="E34" s="11" t="s">
        <v>44</v>
      </c>
      <c r="F34" s="11" t="s">
        <v>19</v>
      </c>
      <c r="G34" s="10">
        <v>-192.163903519646</v>
      </c>
      <c r="H34" s="7"/>
      <c r="I34" s="12">
        <f>(G34-G18-G9)*627.5095</f>
        <v>-6.0038844189500127</v>
      </c>
      <c r="J34" s="12">
        <v>-6</v>
      </c>
      <c r="K34" s="12">
        <v>1.9</v>
      </c>
    </row>
    <row r="35" spans="2:11" ht="35.1" customHeight="1" x14ac:dyDescent="0.2">
      <c r="B35" s="7"/>
      <c r="C35" s="7" t="s">
        <v>42</v>
      </c>
      <c r="D35" s="11" t="s">
        <v>12</v>
      </c>
      <c r="E35" s="11" t="s">
        <v>43</v>
      </c>
      <c r="F35" s="11" t="s">
        <v>18</v>
      </c>
      <c r="G35" s="10">
        <v>-192.165568803491</v>
      </c>
      <c r="H35" s="7"/>
      <c r="I35" s="12">
        <f>(G35-G19-G10)*627.5095</f>
        <v>-6.0802822227880169</v>
      </c>
      <c r="J35" s="12">
        <v>-6.16</v>
      </c>
      <c r="K35" s="12">
        <v>1.91</v>
      </c>
    </row>
    <row r="36" spans="2:11" s="4" customFormat="1" ht="35.1" customHeight="1" x14ac:dyDescent="0.2">
      <c r="F36" s="5"/>
      <c r="G36" s="6"/>
    </row>
    <row r="37" spans="2:11" ht="35.1" customHeight="1" x14ac:dyDescent="0.2">
      <c r="B37" s="8" t="s">
        <v>45</v>
      </c>
      <c r="C37" s="1" t="s">
        <v>47</v>
      </c>
      <c r="D37" s="8" t="s">
        <v>8</v>
      </c>
      <c r="E37" s="8" t="s">
        <v>0</v>
      </c>
      <c r="F37" s="8" t="s">
        <v>19</v>
      </c>
      <c r="G37" s="3">
        <v>-231.386096130217</v>
      </c>
      <c r="I37" s="9">
        <f>(G37-G23-G5)*627.5095</f>
        <v>-6.0545207150885778</v>
      </c>
      <c r="J37" s="9">
        <v>-6.12</v>
      </c>
      <c r="K37" s="9">
        <v>1.88</v>
      </c>
    </row>
    <row r="38" spans="2:11" ht="35.1" customHeight="1" x14ac:dyDescent="0.2">
      <c r="C38" s="1" t="s">
        <v>48</v>
      </c>
      <c r="D38" s="8" t="s">
        <v>12</v>
      </c>
      <c r="E38" s="8" t="s">
        <v>16</v>
      </c>
      <c r="F38" s="8" t="s">
        <v>18</v>
      </c>
      <c r="G38" s="3">
        <v>-231.38814158233001</v>
      </c>
      <c r="I38" s="9">
        <f>(G38-G24-G6)*627.5095</f>
        <v>-6.2051236935151088</v>
      </c>
      <c r="J38" s="9">
        <v>-6.31</v>
      </c>
      <c r="K38" s="9">
        <v>1.89</v>
      </c>
    </row>
    <row r="39" spans="2:11" ht="35.1" customHeight="1" x14ac:dyDescent="0.2">
      <c r="B39" s="11" t="s">
        <v>45</v>
      </c>
      <c r="C39" s="11" t="s">
        <v>47</v>
      </c>
      <c r="D39" s="11" t="s">
        <v>8</v>
      </c>
      <c r="E39" s="11" t="s">
        <v>44</v>
      </c>
      <c r="F39" s="11" t="s">
        <v>19</v>
      </c>
      <c r="G39" s="10">
        <v>-231.46138580219801</v>
      </c>
      <c r="H39" s="7"/>
      <c r="I39" s="12">
        <f>(G39-G27-G9)*627.5095</f>
        <v>-6.1700298281432291</v>
      </c>
      <c r="J39" s="12">
        <v>-6.26</v>
      </c>
      <c r="K39" s="12">
        <v>1.88</v>
      </c>
    </row>
    <row r="40" spans="2:11" ht="35.1" customHeight="1" x14ac:dyDescent="0.2">
      <c r="B40" s="7"/>
      <c r="C40" s="7" t="s">
        <v>48</v>
      </c>
      <c r="D40" s="11" t="s">
        <v>12</v>
      </c>
      <c r="E40" s="11" t="s">
        <v>43</v>
      </c>
      <c r="F40" s="11" t="s">
        <v>18</v>
      </c>
      <c r="G40" s="10">
        <v>-231.46343221725601</v>
      </c>
      <c r="H40" s="7"/>
      <c r="I40" s="12">
        <f>(G40-G28-G10)*627.5095</f>
        <v>-6.1970954787952559</v>
      </c>
      <c r="J40" s="12">
        <v>-6.3</v>
      </c>
      <c r="K40" s="12">
        <v>1.9</v>
      </c>
    </row>
    <row r="41" spans="2:11" s="4" customFormat="1" ht="35.1" customHeight="1" x14ac:dyDescent="0.2">
      <c r="F41" s="5"/>
      <c r="G41" s="6"/>
    </row>
    <row r="42" spans="2:11" ht="35.1" customHeight="1" x14ac:dyDescent="0.2">
      <c r="B42" s="8" t="s">
        <v>46</v>
      </c>
      <c r="C42" s="1" t="s">
        <v>49</v>
      </c>
      <c r="D42" s="8" t="s">
        <v>8</v>
      </c>
      <c r="E42" s="8" t="s">
        <v>0</v>
      </c>
      <c r="F42" s="8" t="s">
        <v>19</v>
      </c>
      <c r="G42" s="3">
        <v>-270.67307909277997</v>
      </c>
      <c r="I42" s="9">
        <f>(G42-G23-G14)*627.5095</f>
        <v>-6.1781383690794982</v>
      </c>
      <c r="J42" s="9">
        <v>-6.38</v>
      </c>
      <c r="K42" s="9">
        <v>1.9</v>
      </c>
    </row>
    <row r="43" spans="2:11" ht="35.1" customHeight="1" x14ac:dyDescent="0.2">
      <c r="C43" s="1" t="s">
        <v>50</v>
      </c>
      <c r="D43" s="8" t="s">
        <v>12</v>
      </c>
      <c r="E43" s="8" t="s">
        <v>16</v>
      </c>
      <c r="F43" s="8" t="s">
        <v>18</v>
      </c>
      <c r="G43" s="3">
        <v>-270.67585555423801</v>
      </c>
      <c r="I43" s="9">
        <f>(G43-G24-G15)*627.5095</f>
        <v>-6.2342242005966364</v>
      </c>
      <c r="J43" s="9">
        <v>-6.32</v>
      </c>
      <c r="K43" s="9">
        <v>1.89</v>
      </c>
    </row>
    <row r="44" spans="2:11" ht="35.1" customHeight="1" x14ac:dyDescent="0.2">
      <c r="B44" s="11" t="s">
        <v>46</v>
      </c>
      <c r="C44" s="11" t="s">
        <v>49</v>
      </c>
      <c r="D44" s="11" t="s">
        <v>8</v>
      </c>
      <c r="E44" s="11" t="s">
        <v>44</v>
      </c>
      <c r="F44" s="11" t="s">
        <v>19</v>
      </c>
      <c r="G44" s="10">
        <v>-270.75170433149299</v>
      </c>
      <c r="H44" s="7"/>
      <c r="I44" s="12">
        <f>(G44-G27-G18)*627.5095</f>
        <v>-6.2633232311363169</v>
      </c>
      <c r="J44" s="12">
        <v>-6.5</v>
      </c>
      <c r="K44" s="12">
        <v>1.9</v>
      </c>
    </row>
    <row r="45" spans="2:11" ht="35.1" customHeight="1" x14ac:dyDescent="0.2">
      <c r="B45" s="7"/>
      <c r="C45" s="7" t="s">
        <v>50</v>
      </c>
      <c r="D45" s="11" t="s">
        <v>12</v>
      </c>
      <c r="E45" s="11" t="s">
        <v>43</v>
      </c>
      <c r="F45" s="11" t="s">
        <v>18</v>
      </c>
      <c r="G45" s="10">
        <v>-270.75473983746701</v>
      </c>
      <c r="H45" s="7"/>
      <c r="I45" s="12">
        <f>(G45-G28-G19)*627.5095</f>
        <v>-6.2733790545687382</v>
      </c>
      <c r="J45" s="12">
        <v>-6.36</v>
      </c>
      <c r="K45" s="12">
        <v>1.89</v>
      </c>
    </row>
  </sheetData>
  <phoneticPr fontId="1" type="noConversion"/>
  <pageMargins left="0.78740157499999996" right="0.78740157499999996" top="0.984251969" bottom="0.984251969" header="0.4921259845" footer="0.4921259845"/>
  <pageSetup paperSize="9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tabSelected="1" workbookViewId="0">
      <selection activeCell="A15" sqref="A15"/>
    </sheetView>
  </sheetViews>
  <sheetFormatPr baseColWidth="10" defaultRowHeight="12.75" x14ac:dyDescent="0.2"/>
  <cols>
    <col min="1" max="9" width="11.42578125" style="15"/>
    <col min="10" max="10" width="11.42578125" style="18"/>
    <col min="11" max="16384" width="11.42578125" style="15"/>
  </cols>
  <sheetData>
    <row r="1" spans="1:13" s="13" customFormat="1" ht="20.100000000000001" customHeight="1" x14ac:dyDescent="0.2">
      <c r="A1" s="13" t="s">
        <v>52</v>
      </c>
      <c r="B1" s="13" t="s">
        <v>54</v>
      </c>
      <c r="C1" s="13" t="s">
        <v>55</v>
      </c>
      <c r="D1" s="13" t="s">
        <v>56</v>
      </c>
      <c r="E1" s="13" t="s">
        <v>53</v>
      </c>
      <c r="F1" s="13" t="s">
        <v>57</v>
      </c>
      <c r="G1" s="13" t="s">
        <v>58</v>
      </c>
      <c r="H1" s="13" t="s">
        <v>59</v>
      </c>
      <c r="I1" s="13" t="s">
        <v>60</v>
      </c>
      <c r="J1" s="13" t="s">
        <v>61</v>
      </c>
      <c r="K1" s="13" t="s">
        <v>64</v>
      </c>
      <c r="L1" s="13" t="s">
        <v>65</v>
      </c>
      <c r="M1" s="13" t="s">
        <v>66</v>
      </c>
    </row>
    <row r="2" spans="1:13" x14ac:dyDescent="0.2">
      <c r="A2" s="14" t="s">
        <v>23</v>
      </c>
      <c r="B2" s="14" t="s">
        <v>7</v>
      </c>
      <c r="C2" s="15">
        <v>1</v>
      </c>
      <c r="D2" s="15">
        <v>1</v>
      </c>
      <c r="E2" s="16">
        <f>DFT!$I$35</f>
        <v>-6.0802822227880169</v>
      </c>
      <c r="F2" s="15">
        <v>1</v>
      </c>
      <c r="G2" s="16">
        <f>DFT!$I$21</f>
        <v>-6.0246855286831451</v>
      </c>
      <c r="H2" s="15">
        <v>1</v>
      </c>
      <c r="I2" s="16">
        <f>DFT!$I$12</f>
        <v>-5.5259253888567805</v>
      </c>
      <c r="J2" s="17">
        <f>0.5*(C2*E2+D2*E2)-0.5*(F2*G2+H2*I2)</f>
        <v>-0.30497676401805407</v>
      </c>
      <c r="K2" s="18"/>
      <c r="L2" s="18"/>
      <c r="M2" s="18"/>
    </row>
    <row r="3" spans="1:13" x14ac:dyDescent="0.2">
      <c r="A3" s="14" t="s">
        <v>31</v>
      </c>
      <c r="B3" s="14" t="s">
        <v>7</v>
      </c>
      <c r="C3" s="15">
        <v>1</v>
      </c>
      <c r="D3" s="15">
        <v>1</v>
      </c>
      <c r="E3" s="16">
        <f>DFT!$I$40</f>
        <v>-6.1970954787952559</v>
      </c>
      <c r="F3" s="15">
        <v>1</v>
      </c>
      <c r="G3" s="16">
        <f>DFT!$I$30</f>
        <v>-3.5439720170982434</v>
      </c>
      <c r="H3" s="15">
        <v>1</v>
      </c>
      <c r="I3" s="16">
        <f>DFT!$I$12</f>
        <v>-5.5259253888567805</v>
      </c>
      <c r="J3" s="17">
        <f>0.5*(C3*E3+D3*E3)-0.5*(F3*G3+H3*I3)</f>
        <v>-1.6621467758177442</v>
      </c>
      <c r="K3" s="18">
        <f>J3/J2</f>
        <v>5.4500767662396346</v>
      </c>
      <c r="L3" s="18"/>
      <c r="M3" s="18">
        <f>J3/J4</f>
        <v>1.1162462384712983</v>
      </c>
    </row>
    <row r="4" spans="1:13" x14ac:dyDescent="0.2">
      <c r="A4" s="14" t="s">
        <v>31</v>
      </c>
      <c r="B4" s="14" t="s">
        <v>23</v>
      </c>
      <c r="C4" s="15">
        <v>1</v>
      </c>
      <c r="D4" s="15">
        <v>1</v>
      </c>
      <c r="E4" s="16">
        <f>DFT!$I$45</f>
        <v>-6.2733790545687382</v>
      </c>
      <c r="F4" s="15">
        <v>1</v>
      </c>
      <c r="G4" s="16">
        <f>DFT!$I$30</f>
        <v>-3.5439720170982434</v>
      </c>
      <c r="H4" s="15">
        <v>1</v>
      </c>
      <c r="I4" s="16">
        <f>DFT!$I$21</f>
        <v>-6.0246855286831451</v>
      </c>
      <c r="J4" s="17">
        <f>0.5*(C4*E4+D4*E4)-0.5*(F4*G4+H4*I4)</f>
        <v>-1.4890502816780442</v>
      </c>
      <c r="K4" s="18"/>
      <c r="L4" s="18">
        <f>J4/J2</f>
        <v>4.8825040375531534</v>
      </c>
      <c r="M4" s="18"/>
    </row>
    <row r="6" spans="1:13" x14ac:dyDescent="0.2">
      <c r="A6" s="13" t="s">
        <v>62</v>
      </c>
    </row>
    <row r="7" spans="1:13" x14ac:dyDescent="0.2">
      <c r="A7" s="14" t="s">
        <v>23</v>
      </c>
      <c r="B7" s="14" t="s">
        <v>7</v>
      </c>
      <c r="C7" s="15">
        <v>9.7532999999999994</v>
      </c>
      <c r="D7" s="15">
        <v>6.2900999999999998</v>
      </c>
      <c r="E7" s="16">
        <f>DFT!$I$35</f>
        <v>-6.0802822227880169</v>
      </c>
      <c r="F7" s="15">
        <v>9.0175999999999998</v>
      </c>
      <c r="G7" s="16">
        <f>DFT!$I$21</f>
        <v>-6.0246855286831451</v>
      </c>
      <c r="H7" s="15">
        <v>7.2416</v>
      </c>
      <c r="I7" s="16">
        <f>DFT!$I$12</f>
        <v>-5.5259253888567805</v>
      </c>
      <c r="J7" s="17">
        <f>0.5*(C7*E7+D7*E7)-0.5*(F7*G7+H7*I7)</f>
        <v>-1.6018271468394332</v>
      </c>
      <c r="K7" s="18"/>
      <c r="L7" s="18"/>
      <c r="M7" s="18"/>
    </row>
    <row r="8" spans="1:13" x14ac:dyDescent="0.2">
      <c r="A8" s="14" t="s">
        <v>31</v>
      </c>
      <c r="B8" s="14" t="s">
        <v>7</v>
      </c>
      <c r="C8" s="15">
        <v>12.032</v>
      </c>
      <c r="D8" s="15">
        <v>6.3775000000000004</v>
      </c>
      <c r="E8" s="16">
        <f>DFT!$I$40</f>
        <v>-6.1970954787952559</v>
      </c>
      <c r="F8" s="15">
        <v>9.6114999999999995</v>
      </c>
      <c r="G8" s="16">
        <f>DFT!$I$30</f>
        <v>-3.5439720170982434</v>
      </c>
      <c r="H8" s="15">
        <v>7.2416</v>
      </c>
      <c r="I8" s="16">
        <f>DFT!$I$12</f>
        <v>-5.5259253888567805</v>
      </c>
      <c r="J8" s="17">
        <f>0.5*(C8*E8+D8*E8)-0.5*(F8*G8+H8*I8)</f>
        <v>-20.00300043929812</v>
      </c>
      <c r="K8" s="18">
        <f>J8/J7</f>
        <v>12.487614833327092</v>
      </c>
      <c r="L8" s="18"/>
      <c r="M8" s="18">
        <f>J8/J9</f>
        <v>1.5464033736347327</v>
      </c>
    </row>
    <row r="9" spans="1:13" x14ac:dyDescent="0.2">
      <c r="A9" s="14" t="s">
        <v>31</v>
      </c>
      <c r="B9" s="14" t="s">
        <v>23</v>
      </c>
      <c r="C9" s="15">
        <v>10.105</v>
      </c>
      <c r="D9" s="15">
        <v>8.1087000000000007</v>
      </c>
      <c r="E9" s="16">
        <f>DFT!$I$45</f>
        <v>-6.2733790545687382</v>
      </c>
      <c r="F9" s="15">
        <v>9.6114999999999995</v>
      </c>
      <c r="G9" s="16">
        <f>DFT!$I$30</f>
        <v>-3.5439720170982434</v>
      </c>
      <c r="H9" s="15">
        <v>9.0175999999999998</v>
      </c>
      <c r="I9" s="16">
        <f>DFT!$I$21</f>
        <v>-6.0246855286831451</v>
      </c>
      <c r="J9" s="17">
        <f>0.5*(C9*E9+D9*E9)-0.5*(F9*G9+H9*I9)</f>
        <v>-12.935176410202864</v>
      </c>
      <c r="K9" s="18"/>
      <c r="L9" s="18">
        <f>J9/J7</f>
        <v>8.0752635736791412</v>
      </c>
      <c r="M9" s="18"/>
    </row>
    <row r="11" spans="1:13" x14ac:dyDescent="0.2">
      <c r="A11" s="13" t="s">
        <v>63</v>
      </c>
    </row>
    <row r="12" spans="1:13" x14ac:dyDescent="0.2">
      <c r="A12" s="14" t="s">
        <v>23</v>
      </c>
      <c r="B12" s="14" t="s">
        <v>7</v>
      </c>
      <c r="C12" s="15">
        <v>6.4630000000000001</v>
      </c>
      <c r="D12" s="15">
        <v>4.7430000000000003</v>
      </c>
      <c r="E12" s="16">
        <f>DFT!$I$35</f>
        <v>-6.0802822227880169</v>
      </c>
      <c r="F12" s="15">
        <v>5.5510000000000002</v>
      </c>
      <c r="G12" s="16">
        <f>DFT!$I$21</f>
        <v>-6.0246855286831451</v>
      </c>
      <c r="H12" s="15">
        <v>5.5069999999999997</v>
      </c>
      <c r="I12" s="16">
        <f>DFT!$I$12</f>
        <v>-5.5259253888567805</v>
      </c>
      <c r="J12" s="17">
        <f>0.5*(C12*E12+D12*E12)-0.5*(F12*G12+H12*I12)</f>
        <v>-2.1306710512040468</v>
      </c>
      <c r="K12" s="18"/>
      <c r="L12" s="18"/>
      <c r="M12" s="18"/>
    </row>
    <row r="13" spans="1:13" x14ac:dyDescent="0.2">
      <c r="A13" s="14" t="s">
        <v>31</v>
      </c>
      <c r="B13" s="14" t="s">
        <v>7</v>
      </c>
      <c r="C13" s="15">
        <v>7.2210000000000001</v>
      </c>
      <c r="D13" s="15">
        <v>4.2519999999999998</v>
      </c>
      <c r="E13" s="16">
        <f>DFT!$I$40</f>
        <v>-6.1970954787952559</v>
      </c>
      <c r="F13" s="15">
        <v>5.5339999999999998</v>
      </c>
      <c r="G13" s="16">
        <f>DFT!$I$30</f>
        <v>-3.5439720170982434</v>
      </c>
      <c r="H13" s="15">
        <v>5.5069999999999997</v>
      </c>
      <c r="I13" s="16">
        <f>DFT!$I$12</f>
        <v>-5.5259253888567805</v>
      </c>
      <c r="J13" s="17">
        <f>0.5*(C13*E13+D13*E13)-0.5*(F13*G13+H13*I13)</f>
        <v>-10.527832084581</v>
      </c>
      <c r="K13" s="18">
        <f>J13/J12</f>
        <v>4.9410874938351936</v>
      </c>
      <c r="L13" s="18"/>
      <c r="M13" s="18">
        <f>J13/J14</f>
        <v>1.2277344829480388</v>
      </c>
    </row>
    <row r="14" spans="1:13" x14ac:dyDescent="0.2">
      <c r="A14" s="14" t="s">
        <v>31</v>
      </c>
      <c r="B14" s="14" t="s">
        <v>23</v>
      </c>
      <c r="C14" s="15">
        <v>6.2210000000000001</v>
      </c>
      <c r="D14" s="15">
        <v>4.97</v>
      </c>
      <c r="E14" s="16">
        <f>DFT!$I$45</f>
        <v>-6.2733790545687382</v>
      </c>
      <c r="F14" s="15">
        <v>5.5339999999999998</v>
      </c>
      <c r="G14" s="16">
        <f>DFT!$I$30</f>
        <v>-3.5439720170982434</v>
      </c>
      <c r="H14" s="15">
        <v>5.5510000000000002</v>
      </c>
      <c r="I14" s="16">
        <f>DFT!$I$21</f>
        <v>-6.0246855286831451</v>
      </c>
      <c r="J14" s="17">
        <f>0.5*(C14*E14+D14*E14)-0.5*(F14*G14+H14*I14)</f>
        <v>-8.5750072436684732</v>
      </c>
      <c r="K14" s="18"/>
      <c r="L14" s="18">
        <f>J14/J12</f>
        <v>4.0245570703289548</v>
      </c>
      <c r="M14" s="18"/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DFT</vt:lpstr>
      <vt:lpstr>E(DPI)</vt:lpstr>
    </vt:vector>
  </TitlesOfParts>
  <Company>FH-GE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zielesny</dc:creator>
  <cp:lastModifiedBy>Achim Zielesny</cp:lastModifiedBy>
  <dcterms:created xsi:type="dcterms:W3CDTF">2003-12-24T10:36:39Z</dcterms:created>
  <dcterms:modified xsi:type="dcterms:W3CDTF">2020-12-28T12:37:35Z</dcterms:modified>
</cp:coreProperties>
</file>